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8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azran\IdeaProjects\Mashkanta\"/>
    </mc:Choice>
  </mc:AlternateContent>
  <bookViews>
    <workbookView xWindow="0" yWindow="0" windowWidth="28800" windowHeight="12360"/>
  </bookViews>
  <sheets>
    <sheet name="נתוני משכנתא" sheetId="1" r:id="rId1"/>
    <sheet name="ניתוח תמהיל נבחר" sheetId="13" r:id="rId2"/>
    <sheet name="תחזיות" sheetId="7" r:id="rId3"/>
    <sheet name="csvCPI" sheetId="11" r:id="rId4"/>
    <sheet name="csvPrime" sheetId="12" r:id="rId5"/>
  </sheets>
  <externalReferences>
    <externalReference r:id="rId6"/>
    <externalReference r:id="rId7"/>
  </externalReferences>
  <calcPr calcId="162913"/>
  <fileRecoveryPr repairLoad="1"/>
</workbook>
</file>

<file path=xl/calcChain.xml><?xml version="1.0" encoding="utf-8"?>
<calcChain xmlns="http://schemas.openxmlformats.org/spreadsheetml/2006/main">
  <c r="F6" i="1" l="1"/>
  <c r="AJ12" i="1" l="1"/>
  <c r="AJ13" i="1"/>
  <c r="AJ14" i="1"/>
  <c r="AJ15" i="1"/>
  <c r="AJ16" i="1"/>
  <c r="AJ17" i="1"/>
  <c r="AJ18" i="1"/>
  <c r="AJ19" i="1"/>
  <c r="AJ20" i="1"/>
  <c r="AJ11" i="1"/>
  <c r="CK532" i="13" l="1"/>
  <c r="CA532" i="13"/>
  <c r="BQ532" i="13"/>
  <c r="BH532" i="13"/>
  <c r="BI532" i="13" s="1"/>
  <c r="AW532" i="13"/>
  <c r="AX532" i="13" s="1"/>
  <c r="AL532" i="13"/>
  <c r="AM532" i="13" s="1"/>
  <c r="AA532" i="13"/>
  <c r="AB532" i="13" s="1"/>
  <c r="R532" i="13"/>
  <c r="S532" i="13" s="1"/>
  <c r="I532" i="13"/>
  <c r="J532" i="13" s="1"/>
  <c r="CK531" i="13"/>
  <c r="CA531" i="13"/>
  <c r="BQ531" i="13"/>
  <c r="BH531" i="13"/>
  <c r="BI531" i="13" s="1"/>
  <c r="AW531" i="13"/>
  <c r="AX531" i="13" s="1"/>
  <c r="AL531" i="13"/>
  <c r="AM531" i="13" s="1"/>
  <c r="AA531" i="13"/>
  <c r="AB531" i="13" s="1"/>
  <c r="R531" i="13"/>
  <c r="S531" i="13" s="1"/>
  <c r="I531" i="13"/>
  <c r="J531" i="13" s="1"/>
  <c r="CK530" i="13"/>
  <c r="CA530" i="13"/>
  <c r="BQ530" i="13"/>
  <c r="BH530" i="13"/>
  <c r="BI530" i="13" s="1"/>
  <c r="AW530" i="13"/>
  <c r="AX530" i="13" s="1"/>
  <c r="AL530" i="13"/>
  <c r="AM530" i="13" s="1"/>
  <c r="AA530" i="13"/>
  <c r="AB530" i="13" s="1"/>
  <c r="R530" i="13"/>
  <c r="S530" i="13" s="1"/>
  <c r="I530" i="13"/>
  <c r="J530" i="13" s="1"/>
  <c r="CK529" i="13"/>
  <c r="CA529" i="13"/>
  <c r="BQ529" i="13"/>
  <c r="BH529" i="13"/>
  <c r="BI529" i="13" s="1"/>
  <c r="AW529" i="13"/>
  <c r="AX529" i="13" s="1"/>
  <c r="AL529" i="13"/>
  <c r="AM529" i="13" s="1"/>
  <c r="AA529" i="13"/>
  <c r="AB529" i="13" s="1"/>
  <c r="R529" i="13"/>
  <c r="S529" i="13" s="1"/>
  <c r="I529" i="13"/>
  <c r="J529" i="13" s="1"/>
  <c r="CK528" i="13"/>
  <c r="CA528" i="13"/>
  <c r="BQ528" i="13"/>
  <c r="BH528" i="13"/>
  <c r="BI528" i="13" s="1"/>
  <c r="AW528" i="13"/>
  <c r="AX528" i="13" s="1"/>
  <c r="AL528" i="13"/>
  <c r="AM528" i="13" s="1"/>
  <c r="AA528" i="13"/>
  <c r="AB528" i="13" s="1"/>
  <c r="R528" i="13"/>
  <c r="S528" i="13" s="1"/>
  <c r="I528" i="13"/>
  <c r="J528" i="13" s="1"/>
  <c r="CK527" i="13"/>
  <c r="CA527" i="13"/>
  <c r="BQ527" i="13"/>
  <c r="BH527" i="13"/>
  <c r="BI527" i="13" s="1"/>
  <c r="AW527" i="13"/>
  <c r="AX527" i="13" s="1"/>
  <c r="AL527" i="13"/>
  <c r="AM527" i="13" s="1"/>
  <c r="AA527" i="13"/>
  <c r="AB527" i="13" s="1"/>
  <c r="R527" i="13"/>
  <c r="S527" i="13" s="1"/>
  <c r="I527" i="13"/>
  <c r="J527" i="13" s="1"/>
  <c r="CK526" i="13"/>
  <c r="CA526" i="13"/>
  <c r="BQ526" i="13"/>
  <c r="BH526" i="13"/>
  <c r="BI526" i="13" s="1"/>
  <c r="AW526" i="13"/>
  <c r="AX526" i="13" s="1"/>
  <c r="AL526" i="13"/>
  <c r="AM526" i="13" s="1"/>
  <c r="AA526" i="13"/>
  <c r="AB526" i="13" s="1"/>
  <c r="R526" i="13"/>
  <c r="S526" i="13" s="1"/>
  <c r="I526" i="13"/>
  <c r="J526" i="13" s="1"/>
  <c r="CK525" i="13"/>
  <c r="CA525" i="13"/>
  <c r="BQ525" i="13"/>
  <c r="BH525" i="13"/>
  <c r="BI525" i="13" s="1"/>
  <c r="AW525" i="13"/>
  <c r="AX525" i="13" s="1"/>
  <c r="AL525" i="13"/>
  <c r="AM525" i="13" s="1"/>
  <c r="AA525" i="13"/>
  <c r="AB525" i="13" s="1"/>
  <c r="R525" i="13"/>
  <c r="S525" i="13" s="1"/>
  <c r="I525" i="13"/>
  <c r="J525" i="13" s="1"/>
  <c r="CK524" i="13"/>
  <c r="CA524" i="13"/>
  <c r="BQ524" i="13"/>
  <c r="BH524" i="13"/>
  <c r="BI524" i="13" s="1"/>
  <c r="AW524" i="13"/>
  <c r="AX524" i="13" s="1"/>
  <c r="AL524" i="13"/>
  <c r="AM524" i="13" s="1"/>
  <c r="AA524" i="13"/>
  <c r="AB524" i="13" s="1"/>
  <c r="R524" i="13"/>
  <c r="S524" i="13" s="1"/>
  <c r="I524" i="13"/>
  <c r="J524" i="13" s="1"/>
  <c r="CK523" i="13"/>
  <c r="CA523" i="13"/>
  <c r="BQ523" i="13"/>
  <c r="BH523" i="13"/>
  <c r="BI523" i="13" s="1"/>
  <c r="AW523" i="13"/>
  <c r="AX523" i="13" s="1"/>
  <c r="AL523" i="13"/>
  <c r="AM523" i="13" s="1"/>
  <c r="AA523" i="13"/>
  <c r="AB523" i="13" s="1"/>
  <c r="R523" i="13"/>
  <c r="S523" i="13" s="1"/>
  <c r="I523" i="13"/>
  <c r="J523" i="13" s="1"/>
  <c r="CK522" i="13"/>
  <c r="CA522" i="13"/>
  <c r="BQ522" i="13"/>
  <c r="BH522" i="13"/>
  <c r="BI522" i="13" s="1"/>
  <c r="AW522" i="13"/>
  <c r="AX522" i="13" s="1"/>
  <c r="AL522" i="13"/>
  <c r="AM522" i="13" s="1"/>
  <c r="AA522" i="13"/>
  <c r="AB522" i="13" s="1"/>
  <c r="R522" i="13"/>
  <c r="S522" i="13" s="1"/>
  <c r="I522" i="13"/>
  <c r="J522" i="13" s="1"/>
  <c r="CK521" i="13"/>
  <c r="CA521" i="13"/>
  <c r="BQ521" i="13"/>
  <c r="BH521" i="13"/>
  <c r="BI521" i="13" s="1"/>
  <c r="AW521" i="13"/>
  <c r="AX521" i="13" s="1"/>
  <c r="AL521" i="13"/>
  <c r="AM521" i="13" s="1"/>
  <c r="AA521" i="13"/>
  <c r="AB521" i="13" s="1"/>
  <c r="R521" i="13"/>
  <c r="S521" i="13" s="1"/>
  <c r="I521" i="13"/>
  <c r="J521" i="13" s="1"/>
  <c r="CK520" i="13"/>
  <c r="CA520" i="13"/>
  <c r="BQ520" i="13"/>
  <c r="BH520" i="13"/>
  <c r="BI520" i="13" s="1"/>
  <c r="AW520" i="13"/>
  <c r="AX520" i="13" s="1"/>
  <c r="AL520" i="13"/>
  <c r="AM520" i="13" s="1"/>
  <c r="AA520" i="13"/>
  <c r="AB520" i="13" s="1"/>
  <c r="R520" i="13"/>
  <c r="S520" i="13" s="1"/>
  <c r="I520" i="13"/>
  <c r="J520" i="13" s="1"/>
  <c r="CK519" i="13"/>
  <c r="CA519" i="13"/>
  <c r="BQ519" i="13"/>
  <c r="BH519" i="13"/>
  <c r="BI519" i="13" s="1"/>
  <c r="AW519" i="13"/>
  <c r="AX519" i="13" s="1"/>
  <c r="AL519" i="13"/>
  <c r="AM519" i="13" s="1"/>
  <c r="AA519" i="13"/>
  <c r="AB519" i="13" s="1"/>
  <c r="R519" i="13"/>
  <c r="S519" i="13" s="1"/>
  <c r="I519" i="13"/>
  <c r="J519" i="13" s="1"/>
  <c r="CK518" i="13"/>
  <c r="CA518" i="13"/>
  <c r="BQ518" i="13"/>
  <c r="BH518" i="13"/>
  <c r="BI518" i="13" s="1"/>
  <c r="AW518" i="13"/>
  <c r="AX518" i="13" s="1"/>
  <c r="AL518" i="13"/>
  <c r="AM518" i="13" s="1"/>
  <c r="AA518" i="13"/>
  <c r="AB518" i="13" s="1"/>
  <c r="R518" i="13"/>
  <c r="S518" i="13" s="1"/>
  <c r="I518" i="13"/>
  <c r="J518" i="13" s="1"/>
  <c r="CK517" i="13"/>
  <c r="CA517" i="13"/>
  <c r="BQ517" i="13"/>
  <c r="BH517" i="13"/>
  <c r="BI517" i="13" s="1"/>
  <c r="AW517" i="13"/>
  <c r="AX517" i="13" s="1"/>
  <c r="AL517" i="13"/>
  <c r="AM517" i="13" s="1"/>
  <c r="AA517" i="13"/>
  <c r="AB517" i="13" s="1"/>
  <c r="R517" i="13"/>
  <c r="S517" i="13" s="1"/>
  <c r="I517" i="13"/>
  <c r="J517" i="13" s="1"/>
  <c r="CK516" i="13"/>
  <c r="CA516" i="13"/>
  <c r="BQ516" i="13"/>
  <c r="BH516" i="13"/>
  <c r="BI516" i="13" s="1"/>
  <c r="AW516" i="13"/>
  <c r="AX516" i="13" s="1"/>
  <c r="AL516" i="13"/>
  <c r="AM516" i="13" s="1"/>
  <c r="AA516" i="13"/>
  <c r="AB516" i="13" s="1"/>
  <c r="R516" i="13"/>
  <c r="S516" i="13" s="1"/>
  <c r="I516" i="13"/>
  <c r="J516" i="13" s="1"/>
  <c r="CK515" i="13"/>
  <c r="CA515" i="13"/>
  <c r="BQ515" i="13"/>
  <c r="BH515" i="13"/>
  <c r="BI515" i="13" s="1"/>
  <c r="AW515" i="13"/>
  <c r="AX515" i="13" s="1"/>
  <c r="AL515" i="13"/>
  <c r="AM515" i="13" s="1"/>
  <c r="AA515" i="13"/>
  <c r="AB515" i="13" s="1"/>
  <c r="R515" i="13"/>
  <c r="S515" i="13" s="1"/>
  <c r="I515" i="13"/>
  <c r="J515" i="13" s="1"/>
  <c r="CK514" i="13"/>
  <c r="CA514" i="13"/>
  <c r="BQ514" i="13"/>
  <c r="BH514" i="13"/>
  <c r="BI514" i="13" s="1"/>
  <c r="AW514" i="13"/>
  <c r="AX514" i="13" s="1"/>
  <c r="AL514" i="13"/>
  <c r="AM514" i="13" s="1"/>
  <c r="AA514" i="13"/>
  <c r="AB514" i="13" s="1"/>
  <c r="R514" i="13"/>
  <c r="S514" i="13" s="1"/>
  <c r="I514" i="13"/>
  <c r="J514" i="13" s="1"/>
  <c r="CK513" i="13"/>
  <c r="CA513" i="13"/>
  <c r="BQ513" i="13"/>
  <c r="BH513" i="13"/>
  <c r="BI513" i="13" s="1"/>
  <c r="AW513" i="13"/>
  <c r="AX513" i="13" s="1"/>
  <c r="AL513" i="13"/>
  <c r="AM513" i="13" s="1"/>
  <c r="AA513" i="13"/>
  <c r="AB513" i="13" s="1"/>
  <c r="R513" i="13"/>
  <c r="S513" i="13" s="1"/>
  <c r="I513" i="13"/>
  <c r="J513" i="13" s="1"/>
  <c r="CK512" i="13"/>
  <c r="CA512" i="13"/>
  <c r="BQ512" i="13"/>
  <c r="BH512" i="13"/>
  <c r="BI512" i="13" s="1"/>
  <c r="AW512" i="13"/>
  <c r="AX512" i="13" s="1"/>
  <c r="AL512" i="13"/>
  <c r="AM512" i="13" s="1"/>
  <c r="AA512" i="13"/>
  <c r="AB512" i="13" s="1"/>
  <c r="R512" i="13"/>
  <c r="S512" i="13" s="1"/>
  <c r="I512" i="13"/>
  <c r="J512" i="13" s="1"/>
  <c r="CK511" i="13"/>
  <c r="CA511" i="13"/>
  <c r="BQ511" i="13"/>
  <c r="BH511" i="13"/>
  <c r="BI511" i="13" s="1"/>
  <c r="AW511" i="13"/>
  <c r="AX511" i="13" s="1"/>
  <c r="AL511" i="13"/>
  <c r="AM511" i="13" s="1"/>
  <c r="AA511" i="13"/>
  <c r="AB511" i="13" s="1"/>
  <c r="R511" i="13"/>
  <c r="S511" i="13" s="1"/>
  <c r="I511" i="13"/>
  <c r="J511" i="13" s="1"/>
  <c r="CK510" i="13"/>
  <c r="CA510" i="13"/>
  <c r="BQ510" i="13"/>
  <c r="BH510" i="13"/>
  <c r="BI510" i="13" s="1"/>
  <c r="AW510" i="13"/>
  <c r="AX510" i="13" s="1"/>
  <c r="AL510" i="13"/>
  <c r="AM510" i="13" s="1"/>
  <c r="AA510" i="13"/>
  <c r="AB510" i="13" s="1"/>
  <c r="R510" i="13"/>
  <c r="S510" i="13" s="1"/>
  <c r="I510" i="13"/>
  <c r="J510" i="13" s="1"/>
  <c r="CK509" i="13"/>
  <c r="CA509" i="13"/>
  <c r="BQ509" i="13"/>
  <c r="BH509" i="13"/>
  <c r="BI509" i="13" s="1"/>
  <c r="AW509" i="13"/>
  <c r="AX509" i="13" s="1"/>
  <c r="AL509" i="13"/>
  <c r="AM509" i="13" s="1"/>
  <c r="AA509" i="13"/>
  <c r="AB509" i="13" s="1"/>
  <c r="R509" i="13"/>
  <c r="S509" i="13" s="1"/>
  <c r="I509" i="13"/>
  <c r="J509" i="13" s="1"/>
  <c r="CK508" i="13"/>
  <c r="CA508" i="13"/>
  <c r="BQ508" i="13"/>
  <c r="BH508" i="13"/>
  <c r="BI508" i="13" s="1"/>
  <c r="AW508" i="13"/>
  <c r="AX508" i="13" s="1"/>
  <c r="AL508" i="13"/>
  <c r="AM508" i="13" s="1"/>
  <c r="AA508" i="13"/>
  <c r="AB508" i="13" s="1"/>
  <c r="R508" i="13"/>
  <c r="S508" i="13" s="1"/>
  <c r="I508" i="13"/>
  <c r="J508" i="13" s="1"/>
  <c r="CK507" i="13"/>
  <c r="CA507" i="13"/>
  <c r="BQ507" i="13"/>
  <c r="BH507" i="13"/>
  <c r="BI507" i="13" s="1"/>
  <c r="AW507" i="13"/>
  <c r="AX507" i="13" s="1"/>
  <c r="AL507" i="13"/>
  <c r="AM507" i="13" s="1"/>
  <c r="AA507" i="13"/>
  <c r="AB507" i="13" s="1"/>
  <c r="R507" i="13"/>
  <c r="S507" i="13" s="1"/>
  <c r="I507" i="13"/>
  <c r="J507" i="13" s="1"/>
  <c r="CK506" i="13"/>
  <c r="CA506" i="13"/>
  <c r="BQ506" i="13"/>
  <c r="BH506" i="13"/>
  <c r="BI506" i="13" s="1"/>
  <c r="AW506" i="13"/>
  <c r="AX506" i="13" s="1"/>
  <c r="AL506" i="13"/>
  <c r="AM506" i="13" s="1"/>
  <c r="AA506" i="13"/>
  <c r="AB506" i="13" s="1"/>
  <c r="R506" i="13"/>
  <c r="S506" i="13" s="1"/>
  <c r="I506" i="13"/>
  <c r="J506" i="13" s="1"/>
  <c r="CK505" i="13"/>
  <c r="CA505" i="13"/>
  <c r="BQ505" i="13"/>
  <c r="BH505" i="13"/>
  <c r="BI505" i="13" s="1"/>
  <c r="AW505" i="13"/>
  <c r="AX505" i="13" s="1"/>
  <c r="AL505" i="13"/>
  <c r="AM505" i="13" s="1"/>
  <c r="AA505" i="13"/>
  <c r="AB505" i="13" s="1"/>
  <c r="R505" i="13"/>
  <c r="S505" i="13" s="1"/>
  <c r="I505" i="13"/>
  <c r="J505" i="13" s="1"/>
  <c r="CK504" i="13"/>
  <c r="CA504" i="13"/>
  <c r="BQ504" i="13"/>
  <c r="BH504" i="13"/>
  <c r="BI504" i="13" s="1"/>
  <c r="AW504" i="13"/>
  <c r="AX504" i="13" s="1"/>
  <c r="AL504" i="13"/>
  <c r="AM504" i="13" s="1"/>
  <c r="AA504" i="13"/>
  <c r="AB504" i="13" s="1"/>
  <c r="R504" i="13"/>
  <c r="S504" i="13" s="1"/>
  <c r="I504" i="13"/>
  <c r="J504" i="13" s="1"/>
  <c r="CK503" i="13"/>
  <c r="CA503" i="13"/>
  <c r="BQ503" i="13"/>
  <c r="BH503" i="13"/>
  <c r="BI503" i="13" s="1"/>
  <c r="AW503" i="13"/>
  <c r="AX503" i="13" s="1"/>
  <c r="AL503" i="13"/>
  <c r="AM503" i="13" s="1"/>
  <c r="AA503" i="13"/>
  <c r="AB503" i="13" s="1"/>
  <c r="R503" i="13"/>
  <c r="S503" i="13" s="1"/>
  <c r="I503" i="13"/>
  <c r="J503" i="13" s="1"/>
  <c r="CK502" i="13"/>
  <c r="CA502" i="13"/>
  <c r="BQ502" i="13"/>
  <c r="BH502" i="13"/>
  <c r="BI502" i="13" s="1"/>
  <c r="AW502" i="13"/>
  <c r="AX502" i="13" s="1"/>
  <c r="AL502" i="13"/>
  <c r="AM502" i="13" s="1"/>
  <c r="AA502" i="13"/>
  <c r="AB502" i="13" s="1"/>
  <c r="R502" i="13"/>
  <c r="S502" i="13" s="1"/>
  <c r="I502" i="13"/>
  <c r="J502" i="13" s="1"/>
  <c r="CK501" i="13"/>
  <c r="CA501" i="13"/>
  <c r="BQ501" i="13"/>
  <c r="BH501" i="13"/>
  <c r="BI501" i="13" s="1"/>
  <c r="AW501" i="13"/>
  <c r="AX501" i="13" s="1"/>
  <c r="AL501" i="13"/>
  <c r="AM501" i="13" s="1"/>
  <c r="AA501" i="13"/>
  <c r="AB501" i="13" s="1"/>
  <c r="R501" i="13"/>
  <c r="S501" i="13" s="1"/>
  <c r="I501" i="13"/>
  <c r="J501" i="13" s="1"/>
  <c r="CK500" i="13"/>
  <c r="CA500" i="13"/>
  <c r="BQ500" i="13"/>
  <c r="BH500" i="13"/>
  <c r="BI500" i="13" s="1"/>
  <c r="AW500" i="13"/>
  <c r="AX500" i="13" s="1"/>
  <c r="AL500" i="13"/>
  <c r="AM500" i="13" s="1"/>
  <c r="AA500" i="13"/>
  <c r="AB500" i="13" s="1"/>
  <c r="R500" i="13"/>
  <c r="S500" i="13" s="1"/>
  <c r="I500" i="13"/>
  <c r="J500" i="13" s="1"/>
  <c r="CK499" i="13"/>
  <c r="CA499" i="13"/>
  <c r="BQ499" i="13"/>
  <c r="BH499" i="13"/>
  <c r="BI499" i="13" s="1"/>
  <c r="AW499" i="13"/>
  <c r="AX499" i="13" s="1"/>
  <c r="AL499" i="13"/>
  <c r="AM499" i="13" s="1"/>
  <c r="AA499" i="13"/>
  <c r="AB499" i="13" s="1"/>
  <c r="R499" i="13"/>
  <c r="S499" i="13" s="1"/>
  <c r="I499" i="13"/>
  <c r="J499" i="13" s="1"/>
  <c r="CK498" i="13"/>
  <c r="CA498" i="13"/>
  <c r="BQ498" i="13"/>
  <c r="BH498" i="13"/>
  <c r="BI498" i="13" s="1"/>
  <c r="AW498" i="13"/>
  <c r="AX498" i="13" s="1"/>
  <c r="AL498" i="13"/>
  <c r="AM498" i="13" s="1"/>
  <c r="AA498" i="13"/>
  <c r="AB498" i="13" s="1"/>
  <c r="R498" i="13"/>
  <c r="S498" i="13" s="1"/>
  <c r="I498" i="13"/>
  <c r="J498" i="13" s="1"/>
  <c r="CK497" i="13"/>
  <c r="CA497" i="13"/>
  <c r="BQ497" i="13"/>
  <c r="BH497" i="13"/>
  <c r="BI497" i="13" s="1"/>
  <c r="AW497" i="13"/>
  <c r="AX497" i="13" s="1"/>
  <c r="AL497" i="13"/>
  <c r="AM497" i="13" s="1"/>
  <c r="AA497" i="13"/>
  <c r="AB497" i="13" s="1"/>
  <c r="R497" i="13"/>
  <c r="S497" i="13" s="1"/>
  <c r="I497" i="13"/>
  <c r="J497" i="13" s="1"/>
  <c r="CK496" i="13"/>
  <c r="CA496" i="13"/>
  <c r="BQ496" i="13"/>
  <c r="BH496" i="13"/>
  <c r="BI496" i="13" s="1"/>
  <c r="AW496" i="13"/>
  <c r="AX496" i="13" s="1"/>
  <c r="AL496" i="13"/>
  <c r="AM496" i="13" s="1"/>
  <c r="AA496" i="13"/>
  <c r="AB496" i="13" s="1"/>
  <c r="R496" i="13"/>
  <c r="S496" i="13" s="1"/>
  <c r="I496" i="13"/>
  <c r="J496" i="13" s="1"/>
  <c r="CK495" i="13"/>
  <c r="CA495" i="13"/>
  <c r="BQ495" i="13"/>
  <c r="BH495" i="13"/>
  <c r="BI495" i="13" s="1"/>
  <c r="AW495" i="13"/>
  <c r="AX495" i="13" s="1"/>
  <c r="AL495" i="13"/>
  <c r="AM495" i="13" s="1"/>
  <c r="AA495" i="13"/>
  <c r="AB495" i="13" s="1"/>
  <c r="R495" i="13"/>
  <c r="S495" i="13" s="1"/>
  <c r="I495" i="13"/>
  <c r="J495" i="13" s="1"/>
  <c r="CK494" i="13"/>
  <c r="CA494" i="13"/>
  <c r="BQ494" i="13"/>
  <c r="BH494" i="13"/>
  <c r="BI494" i="13" s="1"/>
  <c r="AW494" i="13"/>
  <c r="AX494" i="13" s="1"/>
  <c r="AL494" i="13"/>
  <c r="AM494" i="13" s="1"/>
  <c r="AA494" i="13"/>
  <c r="AB494" i="13" s="1"/>
  <c r="R494" i="13"/>
  <c r="S494" i="13" s="1"/>
  <c r="I494" i="13"/>
  <c r="J494" i="13" s="1"/>
  <c r="CK493" i="13"/>
  <c r="CA493" i="13"/>
  <c r="BQ493" i="13"/>
  <c r="BH493" i="13"/>
  <c r="BI493" i="13" s="1"/>
  <c r="AW493" i="13"/>
  <c r="AX493" i="13" s="1"/>
  <c r="AL493" i="13"/>
  <c r="AM493" i="13" s="1"/>
  <c r="AA493" i="13"/>
  <c r="AB493" i="13" s="1"/>
  <c r="R493" i="13"/>
  <c r="S493" i="13" s="1"/>
  <c r="I493" i="13"/>
  <c r="J493" i="13" s="1"/>
  <c r="CK492" i="13"/>
  <c r="CA492" i="13"/>
  <c r="BQ492" i="13"/>
  <c r="BH492" i="13"/>
  <c r="BI492" i="13" s="1"/>
  <c r="AW492" i="13"/>
  <c r="AX492" i="13" s="1"/>
  <c r="AL492" i="13"/>
  <c r="AM492" i="13" s="1"/>
  <c r="AA492" i="13"/>
  <c r="AB492" i="13" s="1"/>
  <c r="R492" i="13"/>
  <c r="S492" i="13" s="1"/>
  <c r="I492" i="13"/>
  <c r="J492" i="13" s="1"/>
  <c r="CK491" i="13"/>
  <c r="CA491" i="13"/>
  <c r="BQ491" i="13"/>
  <c r="BH491" i="13"/>
  <c r="BI491" i="13" s="1"/>
  <c r="AW491" i="13"/>
  <c r="AX491" i="13" s="1"/>
  <c r="AL491" i="13"/>
  <c r="AM491" i="13" s="1"/>
  <c r="AA491" i="13"/>
  <c r="AB491" i="13" s="1"/>
  <c r="R491" i="13"/>
  <c r="S491" i="13" s="1"/>
  <c r="I491" i="13"/>
  <c r="J491" i="13" s="1"/>
  <c r="CK490" i="13"/>
  <c r="CA490" i="13"/>
  <c r="BQ490" i="13"/>
  <c r="BH490" i="13"/>
  <c r="BI490" i="13" s="1"/>
  <c r="AW490" i="13"/>
  <c r="AX490" i="13" s="1"/>
  <c r="AL490" i="13"/>
  <c r="AM490" i="13" s="1"/>
  <c r="AA490" i="13"/>
  <c r="AB490" i="13" s="1"/>
  <c r="R490" i="13"/>
  <c r="S490" i="13" s="1"/>
  <c r="I490" i="13"/>
  <c r="J490" i="13" s="1"/>
  <c r="CK489" i="13"/>
  <c r="CA489" i="13"/>
  <c r="BQ489" i="13"/>
  <c r="BH489" i="13"/>
  <c r="BI489" i="13" s="1"/>
  <c r="AW489" i="13"/>
  <c r="AX489" i="13" s="1"/>
  <c r="AL489" i="13"/>
  <c r="AM489" i="13" s="1"/>
  <c r="AA489" i="13"/>
  <c r="AB489" i="13" s="1"/>
  <c r="R489" i="13"/>
  <c r="S489" i="13" s="1"/>
  <c r="I489" i="13"/>
  <c r="J489" i="13" s="1"/>
  <c r="CK488" i="13"/>
  <c r="CA488" i="13"/>
  <c r="BQ488" i="13"/>
  <c r="BH488" i="13"/>
  <c r="BI488" i="13" s="1"/>
  <c r="AW488" i="13"/>
  <c r="AX488" i="13" s="1"/>
  <c r="AL488" i="13"/>
  <c r="AM488" i="13" s="1"/>
  <c r="AA488" i="13"/>
  <c r="AB488" i="13" s="1"/>
  <c r="R488" i="13"/>
  <c r="S488" i="13" s="1"/>
  <c r="I488" i="13"/>
  <c r="J488" i="13" s="1"/>
  <c r="CK487" i="13"/>
  <c r="CA487" i="13"/>
  <c r="BQ487" i="13"/>
  <c r="BH487" i="13"/>
  <c r="BI487" i="13" s="1"/>
  <c r="AW487" i="13"/>
  <c r="AX487" i="13" s="1"/>
  <c r="AL487" i="13"/>
  <c r="AM487" i="13" s="1"/>
  <c r="AA487" i="13"/>
  <c r="AB487" i="13" s="1"/>
  <c r="R487" i="13"/>
  <c r="S487" i="13" s="1"/>
  <c r="I487" i="13"/>
  <c r="J487" i="13" s="1"/>
  <c r="CK486" i="13"/>
  <c r="CA486" i="13"/>
  <c r="BQ486" i="13"/>
  <c r="BH486" i="13"/>
  <c r="BI486" i="13" s="1"/>
  <c r="AW486" i="13"/>
  <c r="AX486" i="13" s="1"/>
  <c r="AL486" i="13"/>
  <c r="AM486" i="13" s="1"/>
  <c r="AA486" i="13"/>
  <c r="AB486" i="13" s="1"/>
  <c r="R486" i="13"/>
  <c r="S486" i="13" s="1"/>
  <c r="I486" i="13"/>
  <c r="J486" i="13" s="1"/>
  <c r="CK485" i="13"/>
  <c r="CA485" i="13"/>
  <c r="BQ485" i="13"/>
  <c r="BH485" i="13"/>
  <c r="BI485" i="13" s="1"/>
  <c r="AW485" i="13"/>
  <c r="AX485" i="13" s="1"/>
  <c r="AL485" i="13"/>
  <c r="AM485" i="13" s="1"/>
  <c r="AA485" i="13"/>
  <c r="AB485" i="13" s="1"/>
  <c r="R485" i="13"/>
  <c r="S485" i="13" s="1"/>
  <c r="I485" i="13"/>
  <c r="J485" i="13" s="1"/>
  <c r="CK484" i="13"/>
  <c r="CA484" i="13"/>
  <c r="BQ484" i="13"/>
  <c r="BH484" i="13"/>
  <c r="BI484" i="13" s="1"/>
  <c r="AW484" i="13"/>
  <c r="AX484" i="13" s="1"/>
  <c r="AL484" i="13"/>
  <c r="AM484" i="13" s="1"/>
  <c r="AA484" i="13"/>
  <c r="AB484" i="13" s="1"/>
  <c r="R484" i="13"/>
  <c r="S484" i="13" s="1"/>
  <c r="I484" i="13"/>
  <c r="J484" i="13" s="1"/>
  <c r="CK483" i="13"/>
  <c r="CA483" i="13"/>
  <c r="BQ483" i="13"/>
  <c r="BH483" i="13"/>
  <c r="BI483" i="13" s="1"/>
  <c r="AW483" i="13"/>
  <c r="AX483" i="13" s="1"/>
  <c r="AL483" i="13"/>
  <c r="AM483" i="13" s="1"/>
  <c r="AA483" i="13"/>
  <c r="AB483" i="13" s="1"/>
  <c r="R483" i="13"/>
  <c r="S483" i="13" s="1"/>
  <c r="I483" i="13"/>
  <c r="J483" i="13" s="1"/>
  <c r="CK482" i="13"/>
  <c r="CA482" i="13"/>
  <c r="BQ482" i="13"/>
  <c r="BH482" i="13"/>
  <c r="BI482" i="13" s="1"/>
  <c r="AW482" i="13"/>
  <c r="AX482" i="13" s="1"/>
  <c r="AL482" i="13"/>
  <c r="AM482" i="13" s="1"/>
  <c r="AA482" i="13"/>
  <c r="AB482" i="13" s="1"/>
  <c r="R482" i="13"/>
  <c r="S482" i="13" s="1"/>
  <c r="I482" i="13"/>
  <c r="J482" i="13" s="1"/>
  <c r="CK481" i="13"/>
  <c r="CA481" i="13"/>
  <c r="BQ481" i="13"/>
  <c r="BH481" i="13"/>
  <c r="BI481" i="13" s="1"/>
  <c r="AW481" i="13"/>
  <c r="AX481" i="13" s="1"/>
  <c r="AL481" i="13"/>
  <c r="AM481" i="13" s="1"/>
  <c r="AA481" i="13"/>
  <c r="AB481" i="13" s="1"/>
  <c r="R481" i="13"/>
  <c r="S481" i="13" s="1"/>
  <c r="I481" i="13"/>
  <c r="J481" i="13" s="1"/>
  <c r="CK480" i="13"/>
  <c r="CA480" i="13"/>
  <c r="BQ480" i="13"/>
  <c r="BH480" i="13"/>
  <c r="BI480" i="13" s="1"/>
  <c r="AW480" i="13"/>
  <c r="AX480" i="13" s="1"/>
  <c r="AL480" i="13"/>
  <c r="AM480" i="13" s="1"/>
  <c r="AA480" i="13"/>
  <c r="AB480" i="13" s="1"/>
  <c r="R480" i="13"/>
  <c r="S480" i="13" s="1"/>
  <c r="I480" i="13"/>
  <c r="J480" i="13" s="1"/>
  <c r="CK479" i="13"/>
  <c r="CA479" i="13"/>
  <c r="BQ479" i="13"/>
  <c r="BH479" i="13"/>
  <c r="BI479" i="13" s="1"/>
  <c r="AW479" i="13"/>
  <c r="AX479" i="13" s="1"/>
  <c r="AL479" i="13"/>
  <c r="AM479" i="13" s="1"/>
  <c r="AA479" i="13"/>
  <c r="AB479" i="13" s="1"/>
  <c r="R479" i="13"/>
  <c r="S479" i="13" s="1"/>
  <c r="I479" i="13"/>
  <c r="J479" i="13" s="1"/>
  <c r="CK478" i="13"/>
  <c r="CA478" i="13"/>
  <c r="BQ478" i="13"/>
  <c r="BH478" i="13"/>
  <c r="BI478" i="13" s="1"/>
  <c r="AW478" i="13"/>
  <c r="AX478" i="13" s="1"/>
  <c r="AL478" i="13"/>
  <c r="AM478" i="13" s="1"/>
  <c r="AA478" i="13"/>
  <c r="AB478" i="13" s="1"/>
  <c r="R478" i="13"/>
  <c r="S478" i="13" s="1"/>
  <c r="I478" i="13"/>
  <c r="J478" i="13" s="1"/>
  <c r="CK477" i="13"/>
  <c r="CA477" i="13"/>
  <c r="BQ477" i="13"/>
  <c r="BH477" i="13"/>
  <c r="BI477" i="13" s="1"/>
  <c r="AW477" i="13"/>
  <c r="AX477" i="13" s="1"/>
  <c r="AL477" i="13"/>
  <c r="AM477" i="13" s="1"/>
  <c r="AA477" i="13"/>
  <c r="AB477" i="13" s="1"/>
  <c r="R477" i="13"/>
  <c r="S477" i="13" s="1"/>
  <c r="I477" i="13"/>
  <c r="J477" i="13" s="1"/>
  <c r="CK476" i="13"/>
  <c r="CA476" i="13"/>
  <c r="BQ476" i="13"/>
  <c r="BH476" i="13"/>
  <c r="BI476" i="13" s="1"/>
  <c r="AW476" i="13"/>
  <c r="AX476" i="13" s="1"/>
  <c r="AL476" i="13"/>
  <c r="AM476" i="13" s="1"/>
  <c r="AA476" i="13"/>
  <c r="AB476" i="13" s="1"/>
  <c r="R476" i="13"/>
  <c r="S476" i="13" s="1"/>
  <c r="I476" i="13"/>
  <c r="J476" i="13" s="1"/>
  <c r="CK475" i="13"/>
  <c r="CA475" i="13"/>
  <c r="BQ475" i="13"/>
  <c r="BH475" i="13"/>
  <c r="BI475" i="13" s="1"/>
  <c r="AW475" i="13"/>
  <c r="AX475" i="13" s="1"/>
  <c r="AL475" i="13"/>
  <c r="AM475" i="13" s="1"/>
  <c r="AA475" i="13"/>
  <c r="AB475" i="13" s="1"/>
  <c r="R475" i="13"/>
  <c r="S475" i="13" s="1"/>
  <c r="I475" i="13"/>
  <c r="J475" i="13" s="1"/>
  <c r="CK474" i="13"/>
  <c r="CA474" i="13"/>
  <c r="BQ474" i="13"/>
  <c r="BH474" i="13"/>
  <c r="BI474" i="13" s="1"/>
  <c r="AW474" i="13"/>
  <c r="AX474" i="13" s="1"/>
  <c r="AL474" i="13"/>
  <c r="AM474" i="13" s="1"/>
  <c r="AA474" i="13"/>
  <c r="AB474" i="13" s="1"/>
  <c r="R474" i="13"/>
  <c r="S474" i="13" s="1"/>
  <c r="I474" i="13"/>
  <c r="J474" i="13" s="1"/>
  <c r="CK473" i="13"/>
  <c r="CA473" i="13"/>
  <c r="BQ473" i="13"/>
  <c r="BH473" i="13"/>
  <c r="BI473" i="13" s="1"/>
  <c r="AW473" i="13"/>
  <c r="AX473" i="13" s="1"/>
  <c r="AL473" i="13"/>
  <c r="AM473" i="13" s="1"/>
  <c r="AA473" i="13"/>
  <c r="AB473" i="13" s="1"/>
  <c r="R473" i="13"/>
  <c r="S473" i="13" s="1"/>
  <c r="I473" i="13"/>
  <c r="J473" i="13" s="1"/>
  <c r="CK472" i="13"/>
  <c r="CA472" i="13"/>
  <c r="BQ472" i="13"/>
  <c r="BH472" i="13"/>
  <c r="BI472" i="13" s="1"/>
  <c r="AW472" i="13"/>
  <c r="AX472" i="13" s="1"/>
  <c r="AL472" i="13"/>
  <c r="AM472" i="13" s="1"/>
  <c r="AA472" i="13"/>
  <c r="AB472" i="13" s="1"/>
  <c r="R472" i="13"/>
  <c r="S472" i="13" s="1"/>
  <c r="I472" i="13"/>
  <c r="J472" i="13" s="1"/>
  <c r="CK471" i="13"/>
  <c r="CA471" i="13"/>
  <c r="BQ471" i="13"/>
  <c r="BH471" i="13"/>
  <c r="BI471" i="13" s="1"/>
  <c r="AW471" i="13"/>
  <c r="AX471" i="13" s="1"/>
  <c r="AL471" i="13"/>
  <c r="AM471" i="13" s="1"/>
  <c r="AA471" i="13"/>
  <c r="AB471" i="13" s="1"/>
  <c r="R471" i="13"/>
  <c r="S471" i="13" s="1"/>
  <c r="I471" i="13"/>
  <c r="J471" i="13" s="1"/>
  <c r="CK470" i="13"/>
  <c r="CA470" i="13"/>
  <c r="BQ470" i="13"/>
  <c r="BH470" i="13"/>
  <c r="BI470" i="13" s="1"/>
  <c r="AW470" i="13"/>
  <c r="AX470" i="13" s="1"/>
  <c r="AL470" i="13"/>
  <c r="AM470" i="13" s="1"/>
  <c r="AA470" i="13"/>
  <c r="AB470" i="13" s="1"/>
  <c r="R470" i="13"/>
  <c r="S470" i="13" s="1"/>
  <c r="I470" i="13"/>
  <c r="J470" i="13" s="1"/>
  <c r="CK469" i="13"/>
  <c r="CA469" i="13"/>
  <c r="BQ469" i="13"/>
  <c r="BH469" i="13"/>
  <c r="BI469" i="13" s="1"/>
  <c r="AW469" i="13"/>
  <c r="AX469" i="13" s="1"/>
  <c r="AL469" i="13"/>
  <c r="AM469" i="13" s="1"/>
  <c r="AA469" i="13"/>
  <c r="AB469" i="13" s="1"/>
  <c r="R469" i="13"/>
  <c r="S469" i="13" s="1"/>
  <c r="I469" i="13"/>
  <c r="J469" i="13" s="1"/>
  <c r="CK468" i="13"/>
  <c r="CA468" i="13"/>
  <c r="BQ468" i="13"/>
  <c r="BH468" i="13"/>
  <c r="BI468" i="13" s="1"/>
  <c r="AW468" i="13"/>
  <c r="AX468" i="13" s="1"/>
  <c r="AL468" i="13"/>
  <c r="AM468" i="13" s="1"/>
  <c r="AA468" i="13"/>
  <c r="AB468" i="13" s="1"/>
  <c r="R468" i="13"/>
  <c r="S468" i="13" s="1"/>
  <c r="I468" i="13"/>
  <c r="J468" i="13" s="1"/>
  <c r="CK467" i="13"/>
  <c r="CA467" i="13"/>
  <c r="BQ467" i="13"/>
  <c r="BH467" i="13"/>
  <c r="BI467" i="13" s="1"/>
  <c r="AW467" i="13"/>
  <c r="AX467" i="13" s="1"/>
  <c r="AL467" i="13"/>
  <c r="AM467" i="13" s="1"/>
  <c r="AA467" i="13"/>
  <c r="AB467" i="13" s="1"/>
  <c r="R467" i="13"/>
  <c r="S467" i="13" s="1"/>
  <c r="I467" i="13"/>
  <c r="J467" i="13" s="1"/>
  <c r="CK466" i="13"/>
  <c r="CA466" i="13"/>
  <c r="BQ466" i="13"/>
  <c r="BH466" i="13"/>
  <c r="BI466" i="13" s="1"/>
  <c r="AW466" i="13"/>
  <c r="AX466" i="13" s="1"/>
  <c r="AL466" i="13"/>
  <c r="AM466" i="13" s="1"/>
  <c r="AA466" i="13"/>
  <c r="AB466" i="13" s="1"/>
  <c r="R466" i="13"/>
  <c r="S466" i="13" s="1"/>
  <c r="I466" i="13"/>
  <c r="J466" i="13" s="1"/>
  <c r="CK465" i="13"/>
  <c r="CA465" i="13"/>
  <c r="BQ465" i="13"/>
  <c r="BH465" i="13"/>
  <c r="BI465" i="13" s="1"/>
  <c r="AW465" i="13"/>
  <c r="AX465" i="13" s="1"/>
  <c r="AL465" i="13"/>
  <c r="AM465" i="13" s="1"/>
  <c r="AA465" i="13"/>
  <c r="AB465" i="13" s="1"/>
  <c r="R465" i="13"/>
  <c r="S465" i="13" s="1"/>
  <c r="I465" i="13"/>
  <c r="J465" i="13" s="1"/>
  <c r="CK464" i="13"/>
  <c r="CA464" i="13"/>
  <c r="BQ464" i="13"/>
  <c r="BH464" i="13"/>
  <c r="BI464" i="13" s="1"/>
  <c r="AW464" i="13"/>
  <c r="AX464" i="13" s="1"/>
  <c r="AL464" i="13"/>
  <c r="AM464" i="13" s="1"/>
  <c r="AA464" i="13"/>
  <c r="AB464" i="13" s="1"/>
  <c r="R464" i="13"/>
  <c r="S464" i="13" s="1"/>
  <c r="I464" i="13"/>
  <c r="J464" i="13" s="1"/>
  <c r="CK463" i="13"/>
  <c r="CA463" i="13"/>
  <c r="BQ463" i="13"/>
  <c r="BH463" i="13"/>
  <c r="BI463" i="13" s="1"/>
  <c r="AW463" i="13"/>
  <c r="AX463" i="13" s="1"/>
  <c r="AL463" i="13"/>
  <c r="AM463" i="13" s="1"/>
  <c r="AA463" i="13"/>
  <c r="AB463" i="13" s="1"/>
  <c r="R463" i="13"/>
  <c r="S463" i="13" s="1"/>
  <c r="I463" i="13"/>
  <c r="J463" i="13" s="1"/>
  <c r="CK462" i="13"/>
  <c r="CA462" i="13"/>
  <c r="BQ462" i="13"/>
  <c r="BH462" i="13"/>
  <c r="BI462" i="13" s="1"/>
  <c r="AW462" i="13"/>
  <c r="AX462" i="13" s="1"/>
  <c r="AL462" i="13"/>
  <c r="AM462" i="13" s="1"/>
  <c r="AA462" i="13"/>
  <c r="AB462" i="13" s="1"/>
  <c r="R462" i="13"/>
  <c r="S462" i="13" s="1"/>
  <c r="I462" i="13"/>
  <c r="J462" i="13" s="1"/>
  <c r="CK461" i="13"/>
  <c r="CA461" i="13"/>
  <c r="BQ461" i="13"/>
  <c r="BH461" i="13"/>
  <c r="BI461" i="13" s="1"/>
  <c r="AW461" i="13"/>
  <c r="AX461" i="13" s="1"/>
  <c r="AL461" i="13"/>
  <c r="AM461" i="13" s="1"/>
  <c r="AA461" i="13"/>
  <c r="AB461" i="13" s="1"/>
  <c r="R461" i="13"/>
  <c r="S461" i="13" s="1"/>
  <c r="I461" i="13"/>
  <c r="J461" i="13" s="1"/>
  <c r="CK460" i="13"/>
  <c r="CA460" i="13"/>
  <c r="BQ460" i="13"/>
  <c r="BH460" i="13"/>
  <c r="BI460" i="13" s="1"/>
  <c r="AW460" i="13"/>
  <c r="AX460" i="13" s="1"/>
  <c r="AL460" i="13"/>
  <c r="AM460" i="13" s="1"/>
  <c r="AA460" i="13"/>
  <c r="AB460" i="13" s="1"/>
  <c r="R460" i="13"/>
  <c r="S460" i="13" s="1"/>
  <c r="I460" i="13"/>
  <c r="J460" i="13" s="1"/>
  <c r="CK459" i="13"/>
  <c r="CA459" i="13"/>
  <c r="BQ459" i="13"/>
  <c r="BH459" i="13"/>
  <c r="BI459" i="13" s="1"/>
  <c r="AW459" i="13"/>
  <c r="AX459" i="13" s="1"/>
  <c r="AL459" i="13"/>
  <c r="AM459" i="13" s="1"/>
  <c r="AA459" i="13"/>
  <c r="AB459" i="13" s="1"/>
  <c r="R459" i="13"/>
  <c r="S459" i="13" s="1"/>
  <c r="I459" i="13"/>
  <c r="J459" i="13" s="1"/>
  <c r="CK458" i="13"/>
  <c r="CA458" i="13"/>
  <c r="BQ458" i="13"/>
  <c r="BH458" i="13"/>
  <c r="BI458" i="13" s="1"/>
  <c r="AW458" i="13"/>
  <c r="AX458" i="13" s="1"/>
  <c r="AL458" i="13"/>
  <c r="AM458" i="13" s="1"/>
  <c r="AA458" i="13"/>
  <c r="AB458" i="13" s="1"/>
  <c r="R458" i="13"/>
  <c r="S458" i="13" s="1"/>
  <c r="I458" i="13"/>
  <c r="J458" i="13" s="1"/>
  <c r="CK457" i="13"/>
  <c r="CA457" i="13"/>
  <c r="BQ457" i="13"/>
  <c r="BH457" i="13"/>
  <c r="BI457" i="13" s="1"/>
  <c r="AW457" i="13"/>
  <c r="AX457" i="13" s="1"/>
  <c r="AL457" i="13"/>
  <c r="AM457" i="13" s="1"/>
  <c r="AA457" i="13"/>
  <c r="AB457" i="13" s="1"/>
  <c r="R457" i="13"/>
  <c r="S457" i="13" s="1"/>
  <c r="I457" i="13"/>
  <c r="J457" i="13" s="1"/>
  <c r="CK456" i="13"/>
  <c r="CA456" i="13"/>
  <c r="BQ456" i="13"/>
  <c r="BH456" i="13"/>
  <c r="BI456" i="13" s="1"/>
  <c r="AW456" i="13"/>
  <c r="AX456" i="13" s="1"/>
  <c r="AL456" i="13"/>
  <c r="AM456" i="13" s="1"/>
  <c r="AA456" i="13"/>
  <c r="AB456" i="13" s="1"/>
  <c r="R456" i="13"/>
  <c r="S456" i="13" s="1"/>
  <c r="I456" i="13"/>
  <c r="J456" i="13" s="1"/>
  <c r="CK455" i="13"/>
  <c r="CA455" i="13"/>
  <c r="BQ455" i="13"/>
  <c r="BH455" i="13"/>
  <c r="BI455" i="13" s="1"/>
  <c r="AW455" i="13"/>
  <c r="AX455" i="13" s="1"/>
  <c r="AL455" i="13"/>
  <c r="AM455" i="13" s="1"/>
  <c r="AA455" i="13"/>
  <c r="AB455" i="13" s="1"/>
  <c r="R455" i="13"/>
  <c r="S455" i="13" s="1"/>
  <c r="I455" i="13"/>
  <c r="J455" i="13" s="1"/>
  <c r="CK454" i="13"/>
  <c r="CA454" i="13"/>
  <c r="BQ454" i="13"/>
  <c r="BH454" i="13"/>
  <c r="BI454" i="13" s="1"/>
  <c r="AW454" i="13"/>
  <c r="AX454" i="13" s="1"/>
  <c r="AL454" i="13"/>
  <c r="AM454" i="13" s="1"/>
  <c r="AA454" i="13"/>
  <c r="AB454" i="13" s="1"/>
  <c r="R454" i="13"/>
  <c r="S454" i="13" s="1"/>
  <c r="I454" i="13"/>
  <c r="J454" i="13" s="1"/>
  <c r="CK453" i="13"/>
  <c r="CA453" i="13"/>
  <c r="BQ453" i="13"/>
  <c r="BH453" i="13"/>
  <c r="BI453" i="13" s="1"/>
  <c r="AW453" i="13"/>
  <c r="AX453" i="13" s="1"/>
  <c r="AL453" i="13"/>
  <c r="AM453" i="13" s="1"/>
  <c r="AA453" i="13"/>
  <c r="AB453" i="13" s="1"/>
  <c r="R453" i="13"/>
  <c r="S453" i="13" s="1"/>
  <c r="I453" i="13"/>
  <c r="J453" i="13" s="1"/>
  <c r="CK452" i="13"/>
  <c r="CA452" i="13"/>
  <c r="BQ452" i="13"/>
  <c r="BH452" i="13"/>
  <c r="BI452" i="13" s="1"/>
  <c r="AW452" i="13"/>
  <c r="AX452" i="13" s="1"/>
  <c r="AL452" i="13"/>
  <c r="AM452" i="13" s="1"/>
  <c r="AA452" i="13"/>
  <c r="AB452" i="13" s="1"/>
  <c r="R452" i="13"/>
  <c r="S452" i="13" s="1"/>
  <c r="I452" i="13"/>
  <c r="J452" i="13" s="1"/>
  <c r="CK451" i="13"/>
  <c r="CA451" i="13"/>
  <c r="BQ451" i="13"/>
  <c r="BH451" i="13"/>
  <c r="BI451" i="13" s="1"/>
  <c r="AW451" i="13"/>
  <c r="AX451" i="13" s="1"/>
  <c r="AL451" i="13"/>
  <c r="AM451" i="13" s="1"/>
  <c r="AA451" i="13"/>
  <c r="AB451" i="13" s="1"/>
  <c r="R451" i="13"/>
  <c r="S451" i="13" s="1"/>
  <c r="I451" i="13"/>
  <c r="J451" i="13" s="1"/>
  <c r="CK450" i="13"/>
  <c r="CA450" i="13"/>
  <c r="BQ450" i="13"/>
  <c r="BH450" i="13"/>
  <c r="BI450" i="13" s="1"/>
  <c r="AW450" i="13"/>
  <c r="AX450" i="13" s="1"/>
  <c r="AL450" i="13"/>
  <c r="AM450" i="13" s="1"/>
  <c r="AA450" i="13"/>
  <c r="AB450" i="13" s="1"/>
  <c r="R450" i="13"/>
  <c r="S450" i="13" s="1"/>
  <c r="I450" i="13"/>
  <c r="J450" i="13" s="1"/>
  <c r="CK449" i="13"/>
  <c r="CA449" i="13"/>
  <c r="BQ449" i="13"/>
  <c r="BH449" i="13"/>
  <c r="BI449" i="13" s="1"/>
  <c r="AW449" i="13"/>
  <c r="AX449" i="13" s="1"/>
  <c r="AL449" i="13"/>
  <c r="AM449" i="13" s="1"/>
  <c r="AA449" i="13"/>
  <c r="AB449" i="13" s="1"/>
  <c r="R449" i="13"/>
  <c r="S449" i="13" s="1"/>
  <c r="I449" i="13"/>
  <c r="J449" i="13" s="1"/>
  <c r="CK448" i="13"/>
  <c r="CA448" i="13"/>
  <c r="BQ448" i="13"/>
  <c r="BH448" i="13"/>
  <c r="BI448" i="13" s="1"/>
  <c r="AW448" i="13"/>
  <c r="AX448" i="13" s="1"/>
  <c r="AL448" i="13"/>
  <c r="AM448" i="13" s="1"/>
  <c r="AA448" i="13"/>
  <c r="AB448" i="13" s="1"/>
  <c r="R448" i="13"/>
  <c r="S448" i="13" s="1"/>
  <c r="I448" i="13"/>
  <c r="J448" i="13" s="1"/>
  <c r="CK447" i="13"/>
  <c r="CA447" i="13"/>
  <c r="BQ447" i="13"/>
  <c r="BH447" i="13"/>
  <c r="BI447" i="13" s="1"/>
  <c r="AW447" i="13"/>
  <c r="AX447" i="13" s="1"/>
  <c r="AL447" i="13"/>
  <c r="AM447" i="13" s="1"/>
  <c r="AA447" i="13"/>
  <c r="AB447" i="13" s="1"/>
  <c r="R447" i="13"/>
  <c r="S447" i="13" s="1"/>
  <c r="I447" i="13"/>
  <c r="J447" i="13" s="1"/>
  <c r="CK446" i="13"/>
  <c r="CA446" i="13"/>
  <c r="BQ446" i="13"/>
  <c r="BH446" i="13"/>
  <c r="BI446" i="13" s="1"/>
  <c r="AW446" i="13"/>
  <c r="AX446" i="13" s="1"/>
  <c r="AL446" i="13"/>
  <c r="AM446" i="13" s="1"/>
  <c r="AA446" i="13"/>
  <c r="AB446" i="13" s="1"/>
  <c r="R446" i="13"/>
  <c r="S446" i="13" s="1"/>
  <c r="I446" i="13"/>
  <c r="J446" i="13" s="1"/>
  <c r="CK445" i="13"/>
  <c r="CA445" i="13"/>
  <c r="BQ445" i="13"/>
  <c r="BH445" i="13"/>
  <c r="BI445" i="13" s="1"/>
  <c r="AW445" i="13"/>
  <c r="AX445" i="13" s="1"/>
  <c r="AL445" i="13"/>
  <c r="AM445" i="13" s="1"/>
  <c r="AA445" i="13"/>
  <c r="AB445" i="13" s="1"/>
  <c r="R445" i="13"/>
  <c r="S445" i="13" s="1"/>
  <c r="I445" i="13"/>
  <c r="J445" i="13" s="1"/>
  <c r="CK444" i="13"/>
  <c r="CA444" i="13"/>
  <c r="BQ444" i="13"/>
  <c r="BH444" i="13"/>
  <c r="BI444" i="13" s="1"/>
  <c r="AW444" i="13"/>
  <c r="AX444" i="13" s="1"/>
  <c r="AL444" i="13"/>
  <c r="AM444" i="13" s="1"/>
  <c r="AA444" i="13"/>
  <c r="AB444" i="13" s="1"/>
  <c r="R444" i="13"/>
  <c r="S444" i="13" s="1"/>
  <c r="I444" i="13"/>
  <c r="J444" i="13" s="1"/>
  <c r="CK443" i="13"/>
  <c r="CA443" i="13"/>
  <c r="BQ443" i="13"/>
  <c r="BH443" i="13"/>
  <c r="BI443" i="13" s="1"/>
  <c r="AW443" i="13"/>
  <c r="AX443" i="13" s="1"/>
  <c r="AL443" i="13"/>
  <c r="AM443" i="13" s="1"/>
  <c r="AA443" i="13"/>
  <c r="AB443" i="13" s="1"/>
  <c r="R443" i="13"/>
  <c r="S443" i="13" s="1"/>
  <c r="I443" i="13"/>
  <c r="J443" i="13" s="1"/>
  <c r="CK442" i="13"/>
  <c r="CA442" i="13"/>
  <c r="BQ442" i="13"/>
  <c r="BH442" i="13"/>
  <c r="BI442" i="13" s="1"/>
  <c r="AW442" i="13"/>
  <c r="AX442" i="13" s="1"/>
  <c r="AL442" i="13"/>
  <c r="AM442" i="13" s="1"/>
  <c r="AA442" i="13"/>
  <c r="AB442" i="13" s="1"/>
  <c r="R442" i="13"/>
  <c r="S442" i="13" s="1"/>
  <c r="I442" i="13"/>
  <c r="J442" i="13" s="1"/>
  <c r="CK441" i="13"/>
  <c r="CA441" i="13"/>
  <c r="BQ441" i="13"/>
  <c r="BH441" i="13"/>
  <c r="BI441" i="13" s="1"/>
  <c r="AW441" i="13"/>
  <c r="AX441" i="13" s="1"/>
  <c r="AL441" i="13"/>
  <c r="AM441" i="13" s="1"/>
  <c r="AA441" i="13"/>
  <c r="AB441" i="13" s="1"/>
  <c r="R441" i="13"/>
  <c r="S441" i="13" s="1"/>
  <c r="I441" i="13"/>
  <c r="J441" i="13" s="1"/>
  <c r="CK440" i="13"/>
  <c r="CA440" i="13"/>
  <c r="BQ440" i="13"/>
  <c r="BH440" i="13"/>
  <c r="BI440" i="13" s="1"/>
  <c r="AW440" i="13"/>
  <c r="AX440" i="13" s="1"/>
  <c r="AL440" i="13"/>
  <c r="AM440" i="13" s="1"/>
  <c r="AA440" i="13"/>
  <c r="AB440" i="13" s="1"/>
  <c r="R440" i="13"/>
  <c r="S440" i="13" s="1"/>
  <c r="I440" i="13"/>
  <c r="J440" i="13" s="1"/>
  <c r="CK439" i="13"/>
  <c r="CA439" i="13"/>
  <c r="BQ439" i="13"/>
  <c r="BH439" i="13"/>
  <c r="BI439" i="13" s="1"/>
  <c r="AW439" i="13"/>
  <c r="AX439" i="13" s="1"/>
  <c r="AL439" i="13"/>
  <c r="AM439" i="13" s="1"/>
  <c r="AA439" i="13"/>
  <c r="AB439" i="13" s="1"/>
  <c r="R439" i="13"/>
  <c r="S439" i="13" s="1"/>
  <c r="I439" i="13"/>
  <c r="J439" i="13" s="1"/>
  <c r="CK438" i="13"/>
  <c r="CA438" i="13"/>
  <c r="BQ438" i="13"/>
  <c r="BH438" i="13"/>
  <c r="BI438" i="13" s="1"/>
  <c r="AW438" i="13"/>
  <c r="AX438" i="13" s="1"/>
  <c r="AL438" i="13"/>
  <c r="AM438" i="13" s="1"/>
  <c r="AA438" i="13"/>
  <c r="AB438" i="13" s="1"/>
  <c r="R438" i="13"/>
  <c r="S438" i="13" s="1"/>
  <c r="I438" i="13"/>
  <c r="J438" i="13" s="1"/>
  <c r="CK437" i="13"/>
  <c r="CA437" i="13"/>
  <c r="BQ437" i="13"/>
  <c r="BH437" i="13"/>
  <c r="BI437" i="13" s="1"/>
  <c r="AW437" i="13"/>
  <c r="AX437" i="13" s="1"/>
  <c r="AL437" i="13"/>
  <c r="AM437" i="13" s="1"/>
  <c r="AA437" i="13"/>
  <c r="AB437" i="13" s="1"/>
  <c r="R437" i="13"/>
  <c r="S437" i="13" s="1"/>
  <c r="I437" i="13"/>
  <c r="J437" i="13" s="1"/>
  <c r="CK436" i="13"/>
  <c r="CA436" i="13"/>
  <c r="BQ436" i="13"/>
  <c r="BH436" i="13"/>
  <c r="BI436" i="13" s="1"/>
  <c r="AW436" i="13"/>
  <c r="AX436" i="13" s="1"/>
  <c r="AL436" i="13"/>
  <c r="AM436" i="13" s="1"/>
  <c r="AA436" i="13"/>
  <c r="AB436" i="13" s="1"/>
  <c r="R436" i="13"/>
  <c r="S436" i="13" s="1"/>
  <c r="I436" i="13"/>
  <c r="J436" i="13" s="1"/>
  <c r="CK435" i="13"/>
  <c r="CA435" i="13"/>
  <c r="BQ435" i="13"/>
  <c r="BH435" i="13"/>
  <c r="BI435" i="13" s="1"/>
  <c r="AW435" i="13"/>
  <c r="AX435" i="13" s="1"/>
  <c r="AL435" i="13"/>
  <c r="AM435" i="13" s="1"/>
  <c r="AA435" i="13"/>
  <c r="AB435" i="13" s="1"/>
  <c r="R435" i="13"/>
  <c r="S435" i="13" s="1"/>
  <c r="I435" i="13"/>
  <c r="J435" i="13" s="1"/>
  <c r="CK434" i="13"/>
  <c r="CA434" i="13"/>
  <c r="BQ434" i="13"/>
  <c r="BH434" i="13"/>
  <c r="BI434" i="13" s="1"/>
  <c r="AW434" i="13"/>
  <c r="AX434" i="13" s="1"/>
  <c r="AL434" i="13"/>
  <c r="AM434" i="13" s="1"/>
  <c r="AA434" i="13"/>
  <c r="AB434" i="13" s="1"/>
  <c r="R434" i="13"/>
  <c r="S434" i="13" s="1"/>
  <c r="I434" i="13"/>
  <c r="J434" i="13" s="1"/>
  <c r="CK433" i="13"/>
  <c r="CA433" i="13"/>
  <c r="BQ433" i="13"/>
  <c r="BH433" i="13"/>
  <c r="BI433" i="13" s="1"/>
  <c r="AW433" i="13"/>
  <c r="AX433" i="13" s="1"/>
  <c r="AL433" i="13"/>
  <c r="AM433" i="13" s="1"/>
  <c r="AA433" i="13"/>
  <c r="AB433" i="13" s="1"/>
  <c r="R433" i="13"/>
  <c r="S433" i="13" s="1"/>
  <c r="I433" i="13"/>
  <c r="J433" i="13" s="1"/>
  <c r="CK432" i="13"/>
  <c r="CA432" i="13"/>
  <c r="BQ432" i="13"/>
  <c r="BH432" i="13"/>
  <c r="BI432" i="13" s="1"/>
  <c r="AW432" i="13"/>
  <c r="AX432" i="13" s="1"/>
  <c r="AL432" i="13"/>
  <c r="AM432" i="13" s="1"/>
  <c r="AA432" i="13"/>
  <c r="AB432" i="13" s="1"/>
  <c r="R432" i="13"/>
  <c r="S432" i="13" s="1"/>
  <c r="I432" i="13"/>
  <c r="J432" i="13" s="1"/>
  <c r="CK431" i="13"/>
  <c r="CA431" i="13"/>
  <c r="BQ431" i="13"/>
  <c r="BH431" i="13"/>
  <c r="BI431" i="13" s="1"/>
  <c r="AW431" i="13"/>
  <c r="AX431" i="13" s="1"/>
  <c r="AL431" i="13"/>
  <c r="AM431" i="13" s="1"/>
  <c r="AA431" i="13"/>
  <c r="AB431" i="13" s="1"/>
  <c r="R431" i="13"/>
  <c r="S431" i="13" s="1"/>
  <c r="I431" i="13"/>
  <c r="J431" i="13" s="1"/>
  <c r="CK430" i="13"/>
  <c r="CA430" i="13"/>
  <c r="BQ430" i="13"/>
  <c r="BH430" i="13"/>
  <c r="BI430" i="13" s="1"/>
  <c r="AW430" i="13"/>
  <c r="AX430" i="13" s="1"/>
  <c r="AL430" i="13"/>
  <c r="AM430" i="13" s="1"/>
  <c r="AA430" i="13"/>
  <c r="AB430" i="13" s="1"/>
  <c r="R430" i="13"/>
  <c r="S430" i="13" s="1"/>
  <c r="I430" i="13"/>
  <c r="J430" i="13" s="1"/>
  <c r="CK429" i="13"/>
  <c r="CA429" i="13"/>
  <c r="BQ429" i="13"/>
  <c r="BH429" i="13"/>
  <c r="BI429" i="13" s="1"/>
  <c r="AW429" i="13"/>
  <c r="AX429" i="13" s="1"/>
  <c r="AL429" i="13"/>
  <c r="AM429" i="13" s="1"/>
  <c r="AA429" i="13"/>
  <c r="AB429" i="13" s="1"/>
  <c r="R429" i="13"/>
  <c r="S429" i="13" s="1"/>
  <c r="I429" i="13"/>
  <c r="J429" i="13" s="1"/>
  <c r="CK428" i="13"/>
  <c r="CA428" i="13"/>
  <c r="BQ428" i="13"/>
  <c r="BH428" i="13"/>
  <c r="BI428" i="13" s="1"/>
  <c r="AW428" i="13"/>
  <c r="AX428" i="13" s="1"/>
  <c r="AL428" i="13"/>
  <c r="AM428" i="13" s="1"/>
  <c r="AA428" i="13"/>
  <c r="AB428" i="13" s="1"/>
  <c r="R428" i="13"/>
  <c r="S428" i="13" s="1"/>
  <c r="I428" i="13"/>
  <c r="J428" i="13" s="1"/>
  <c r="CK427" i="13"/>
  <c r="CA427" i="13"/>
  <c r="BQ427" i="13"/>
  <c r="BH427" i="13"/>
  <c r="BI427" i="13" s="1"/>
  <c r="AW427" i="13"/>
  <c r="AX427" i="13" s="1"/>
  <c r="AL427" i="13"/>
  <c r="AM427" i="13" s="1"/>
  <c r="AA427" i="13"/>
  <c r="AB427" i="13" s="1"/>
  <c r="R427" i="13"/>
  <c r="S427" i="13" s="1"/>
  <c r="I427" i="13"/>
  <c r="J427" i="13" s="1"/>
  <c r="CK426" i="13"/>
  <c r="CA426" i="13"/>
  <c r="BQ426" i="13"/>
  <c r="BH426" i="13"/>
  <c r="BI426" i="13" s="1"/>
  <c r="AW426" i="13"/>
  <c r="AX426" i="13" s="1"/>
  <c r="AL426" i="13"/>
  <c r="AM426" i="13" s="1"/>
  <c r="AA426" i="13"/>
  <c r="AB426" i="13" s="1"/>
  <c r="R426" i="13"/>
  <c r="S426" i="13" s="1"/>
  <c r="I426" i="13"/>
  <c r="J426" i="13" s="1"/>
  <c r="CK425" i="13"/>
  <c r="CA425" i="13"/>
  <c r="BQ425" i="13"/>
  <c r="BH425" i="13"/>
  <c r="BI425" i="13" s="1"/>
  <c r="AW425" i="13"/>
  <c r="AX425" i="13" s="1"/>
  <c r="AL425" i="13"/>
  <c r="AM425" i="13" s="1"/>
  <c r="AA425" i="13"/>
  <c r="AB425" i="13" s="1"/>
  <c r="R425" i="13"/>
  <c r="S425" i="13" s="1"/>
  <c r="I425" i="13"/>
  <c r="J425" i="13" s="1"/>
  <c r="CK424" i="13"/>
  <c r="CA424" i="13"/>
  <c r="BQ424" i="13"/>
  <c r="BH424" i="13"/>
  <c r="BI424" i="13" s="1"/>
  <c r="AW424" i="13"/>
  <c r="AX424" i="13" s="1"/>
  <c r="AL424" i="13"/>
  <c r="AM424" i="13" s="1"/>
  <c r="AA424" i="13"/>
  <c r="AB424" i="13" s="1"/>
  <c r="R424" i="13"/>
  <c r="S424" i="13" s="1"/>
  <c r="I424" i="13"/>
  <c r="J424" i="13" s="1"/>
  <c r="CK423" i="13"/>
  <c r="CA423" i="13"/>
  <c r="BQ423" i="13"/>
  <c r="BH423" i="13"/>
  <c r="BI423" i="13" s="1"/>
  <c r="AW423" i="13"/>
  <c r="AX423" i="13" s="1"/>
  <c r="AL423" i="13"/>
  <c r="AM423" i="13" s="1"/>
  <c r="AA423" i="13"/>
  <c r="AB423" i="13" s="1"/>
  <c r="R423" i="13"/>
  <c r="S423" i="13" s="1"/>
  <c r="I423" i="13"/>
  <c r="J423" i="13" s="1"/>
  <c r="CK422" i="13"/>
  <c r="CA422" i="13"/>
  <c r="BQ422" i="13"/>
  <c r="BH422" i="13"/>
  <c r="BI422" i="13" s="1"/>
  <c r="AW422" i="13"/>
  <c r="AX422" i="13" s="1"/>
  <c r="AL422" i="13"/>
  <c r="AM422" i="13" s="1"/>
  <c r="AA422" i="13"/>
  <c r="AB422" i="13" s="1"/>
  <c r="R422" i="13"/>
  <c r="S422" i="13" s="1"/>
  <c r="I422" i="13"/>
  <c r="J422" i="13" s="1"/>
  <c r="CK421" i="13"/>
  <c r="CA421" i="13"/>
  <c r="BQ421" i="13"/>
  <c r="BH421" i="13"/>
  <c r="BI421" i="13" s="1"/>
  <c r="AW421" i="13"/>
  <c r="AX421" i="13" s="1"/>
  <c r="AL421" i="13"/>
  <c r="AM421" i="13" s="1"/>
  <c r="AA421" i="13"/>
  <c r="AB421" i="13" s="1"/>
  <c r="R421" i="13"/>
  <c r="S421" i="13" s="1"/>
  <c r="I421" i="13"/>
  <c r="J421" i="13" s="1"/>
  <c r="CK420" i="13"/>
  <c r="CA420" i="13"/>
  <c r="BQ420" i="13"/>
  <c r="BH420" i="13"/>
  <c r="BI420" i="13" s="1"/>
  <c r="AW420" i="13"/>
  <c r="AX420" i="13" s="1"/>
  <c r="AL420" i="13"/>
  <c r="AM420" i="13" s="1"/>
  <c r="AA420" i="13"/>
  <c r="AB420" i="13" s="1"/>
  <c r="R420" i="13"/>
  <c r="S420" i="13" s="1"/>
  <c r="I420" i="13"/>
  <c r="J420" i="13" s="1"/>
  <c r="CK419" i="13"/>
  <c r="CA419" i="13"/>
  <c r="BQ419" i="13"/>
  <c r="BH419" i="13"/>
  <c r="BI419" i="13" s="1"/>
  <c r="AW419" i="13"/>
  <c r="AX419" i="13" s="1"/>
  <c r="AL419" i="13"/>
  <c r="AM419" i="13" s="1"/>
  <c r="AA419" i="13"/>
  <c r="AB419" i="13" s="1"/>
  <c r="R419" i="13"/>
  <c r="S419" i="13" s="1"/>
  <c r="I419" i="13"/>
  <c r="J419" i="13" s="1"/>
  <c r="CK418" i="13"/>
  <c r="CA418" i="13"/>
  <c r="BQ418" i="13"/>
  <c r="BH418" i="13"/>
  <c r="BI418" i="13" s="1"/>
  <c r="AW418" i="13"/>
  <c r="AX418" i="13" s="1"/>
  <c r="AL418" i="13"/>
  <c r="AM418" i="13" s="1"/>
  <c r="AA418" i="13"/>
  <c r="AB418" i="13" s="1"/>
  <c r="R418" i="13"/>
  <c r="S418" i="13" s="1"/>
  <c r="I418" i="13"/>
  <c r="J418" i="13" s="1"/>
  <c r="CK417" i="13"/>
  <c r="CA417" i="13"/>
  <c r="BQ417" i="13"/>
  <c r="BH417" i="13"/>
  <c r="BI417" i="13" s="1"/>
  <c r="AW417" i="13"/>
  <c r="AX417" i="13" s="1"/>
  <c r="AL417" i="13"/>
  <c r="AM417" i="13" s="1"/>
  <c r="AA417" i="13"/>
  <c r="AB417" i="13" s="1"/>
  <c r="R417" i="13"/>
  <c r="S417" i="13" s="1"/>
  <c r="I417" i="13"/>
  <c r="J417" i="13" s="1"/>
  <c r="CK416" i="13"/>
  <c r="CA416" i="13"/>
  <c r="BQ416" i="13"/>
  <c r="BH416" i="13"/>
  <c r="BI416" i="13" s="1"/>
  <c r="AW416" i="13"/>
  <c r="AX416" i="13" s="1"/>
  <c r="AL416" i="13"/>
  <c r="AM416" i="13" s="1"/>
  <c r="AA416" i="13"/>
  <c r="AB416" i="13" s="1"/>
  <c r="R416" i="13"/>
  <c r="S416" i="13" s="1"/>
  <c r="I416" i="13"/>
  <c r="J416" i="13" s="1"/>
  <c r="CK415" i="13"/>
  <c r="CA415" i="13"/>
  <c r="BQ415" i="13"/>
  <c r="BI415" i="13"/>
  <c r="BH415" i="13"/>
  <c r="AW415" i="13"/>
  <c r="AX415" i="13" s="1"/>
  <c r="AL415" i="13"/>
  <c r="AM415" i="13" s="1"/>
  <c r="AA415" i="13"/>
  <c r="AB415" i="13" s="1"/>
  <c r="R415" i="13"/>
  <c r="S415" i="13" s="1"/>
  <c r="I415" i="13"/>
  <c r="J415" i="13" s="1"/>
  <c r="CK414" i="13"/>
  <c r="CA414" i="13"/>
  <c r="BQ414" i="13"/>
  <c r="BH414" i="13"/>
  <c r="BI414" i="13" s="1"/>
  <c r="AW414" i="13"/>
  <c r="AX414" i="13" s="1"/>
  <c r="AL414" i="13"/>
  <c r="AM414" i="13" s="1"/>
  <c r="AA414" i="13"/>
  <c r="AB414" i="13" s="1"/>
  <c r="R414" i="13"/>
  <c r="S414" i="13" s="1"/>
  <c r="I414" i="13"/>
  <c r="J414" i="13" s="1"/>
  <c r="CK413" i="13"/>
  <c r="CA413" i="13"/>
  <c r="BQ413" i="13"/>
  <c r="BH413" i="13"/>
  <c r="BI413" i="13" s="1"/>
  <c r="AW413" i="13"/>
  <c r="AX413" i="13" s="1"/>
  <c r="AL413" i="13"/>
  <c r="AM413" i="13" s="1"/>
  <c r="AA413" i="13"/>
  <c r="AB413" i="13" s="1"/>
  <c r="R413" i="13"/>
  <c r="S413" i="13" s="1"/>
  <c r="I413" i="13"/>
  <c r="J413" i="13" s="1"/>
  <c r="CK412" i="13"/>
  <c r="CA412" i="13"/>
  <c r="BQ412" i="13"/>
  <c r="BH412" i="13"/>
  <c r="BI412" i="13" s="1"/>
  <c r="AW412" i="13"/>
  <c r="AX412" i="13" s="1"/>
  <c r="AL412" i="13"/>
  <c r="AM412" i="13" s="1"/>
  <c r="AA412" i="13"/>
  <c r="AB412" i="13" s="1"/>
  <c r="R412" i="13"/>
  <c r="S412" i="13" s="1"/>
  <c r="I412" i="13"/>
  <c r="J412" i="13" s="1"/>
  <c r="CK411" i="13"/>
  <c r="CA411" i="13"/>
  <c r="BQ411" i="13"/>
  <c r="BH411" i="13"/>
  <c r="BI411" i="13" s="1"/>
  <c r="AW411" i="13"/>
  <c r="AX411" i="13" s="1"/>
  <c r="AL411" i="13"/>
  <c r="AM411" i="13" s="1"/>
  <c r="AA411" i="13"/>
  <c r="AB411" i="13" s="1"/>
  <c r="R411" i="13"/>
  <c r="S411" i="13" s="1"/>
  <c r="I411" i="13"/>
  <c r="J411" i="13" s="1"/>
  <c r="CK410" i="13"/>
  <c r="CA410" i="13"/>
  <c r="BQ410" i="13"/>
  <c r="BH410" i="13"/>
  <c r="BI410" i="13" s="1"/>
  <c r="AW410" i="13"/>
  <c r="AX410" i="13" s="1"/>
  <c r="AL410" i="13"/>
  <c r="AM410" i="13" s="1"/>
  <c r="AA410" i="13"/>
  <c r="AB410" i="13" s="1"/>
  <c r="R410" i="13"/>
  <c r="S410" i="13" s="1"/>
  <c r="I410" i="13"/>
  <c r="J410" i="13" s="1"/>
  <c r="CK409" i="13"/>
  <c r="CA409" i="13"/>
  <c r="BQ409" i="13"/>
  <c r="BH409" i="13"/>
  <c r="BI409" i="13" s="1"/>
  <c r="AW409" i="13"/>
  <c r="AX409" i="13" s="1"/>
  <c r="AL409" i="13"/>
  <c r="AM409" i="13" s="1"/>
  <c r="AA409" i="13"/>
  <c r="AB409" i="13" s="1"/>
  <c r="R409" i="13"/>
  <c r="S409" i="13" s="1"/>
  <c r="I409" i="13"/>
  <c r="J409" i="13" s="1"/>
  <c r="CK408" i="13"/>
  <c r="CA408" i="13"/>
  <c r="BQ408" i="13"/>
  <c r="BH408" i="13"/>
  <c r="BI408" i="13" s="1"/>
  <c r="AW408" i="13"/>
  <c r="AX408" i="13" s="1"/>
  <c r="AL408" i="13"/>
  <c r="AM408" i="13" s="1"/>
  <c r="AA408" i="13"/>
  <c r="AB408" i="13" s="1"/>
  <c r="R408" i="13"/>
  <c r="S408" i="13" s="1"/>
  <c r="I408" i="13"/>
  <c r="J408" i="13" s="1"/>
  <c r="CK407" i="13"/>
  <c r="CA407" i="13"/>
  <c r="BQ407" i="13"/>
  <c r="BH407" i="13"/>
  <c r="BI407" i="13" s="1"/>
  <c r="AW407" i="13"/>
  <c r="AX407" i="13" s="1"/>
  <c r="AL407" i="13"/>
  <c r="AM407" i="13" s="1"/>
  <c r="AA407" i="13"/>
  <c r="AB407" i="13" s="1"/>
  <c r="R407" i="13"/>
  <c r="S407" i="13" s="1"/>
  <c r="I407" i="13"/>
  <c r="J407" i="13" s="1"/>
  <c r="CK406" i="13"/>
  <c r="CA406" i="13"/>
  <c r="BQ406" i="13"/>
  <c r="BH406" i="13"/>
  <c r="BI406" i="13" s="1"/>
  <c r="AW406" i="13"/>
  <c r="AX406" i="13" s="1"/>
  <c r="AL406" i="13"/>
  <c r="AM406" i="13" s="1"/>
  <c r="AA406" i="13"/>
  <c r="AB406" i="13" s="1"/>
  <c r="R406" i="13"/>
  <c r="S406" i="13" s="1"/>
  <c r="I406" i="13"/>
  <c r="J406" i="13" s="1"/>
  <c r="CK405" i="13"/>
  <c r="CA405" i="13"/>
  <c r="BQ405" i="13"/>
  <c r="BH405" i="13"/>
  <c r="BI405" i="13" s="1"/>
  <c r="AW405" i="13"/>
  <c r="AX405" i="13" s="1"/>
  <c r="AL405" i="13"/>
  <c r="AM405" i="13" s="1"/>
  <c r="AA405" i="13"/>
  <c r="AB405" i="13" s="1"/>
  <c r="R405" i="13"/>
  <c r="S405" i="13" s="1"/>
  <c r="I405" i="13"/>
  <c r="J405" i="13" s="1"/>
  <c r="CK404" i="13"/>
  <c r="CA404" i="13"/>
  <c r="BQ404" i="13"/>
  <c r="BH404" i="13"/>
  <c r="BI404" i="13" s="1"/>
  <c r="AW404" i="13"/>
  <c r="AX404" i="13" s="1"/>
  <c r="AL404" i="13"/>
  <c r="AM404" i="13" s="1"/>
  <c r="AA404" i="13"/>
  <c r="AB404" i="13" s="1"/>
  <c r="R404" i="13"/>
  <c r="S404" i="13" s="1"/>
  <c r="I404" i="13"/>
  <c r="J404" i="13" s="1"/>
  <c r="CK403" i="13"/>
  <c r="CA403" i="13"/>
  <c r="BQ403" i="13"/>
  <c r="BH403" i="13"/>
  <c r="BI403" i="13" s="1"/>
  <c r="AW403" i="13"/>
  <c r="AX403" i="13" s="1"/>
  <c r="AL403" i="13"/>
  <c r="AM403" i="13" s="1"/>
  <c r="AA403" i="13"/>
  <c r="AB403" i="13" s="1"/>
  <c r="R403" i="13"/>
  <c r="S403" i="13" s="1"/>
  <c r="I403" i="13"/>
  <c r="J403" i="13" s="1"/>
  <c r="CK402" i="13"/>
  <c r="CA402" i="13"/>
  <c r="BQ402" i="13"/>
  <c r="BH402" i="13"/>
  <c r="BI402" i="13" s="1"/>
  <c r="AW402" i="13"/>
  <c r="AX402" i="13" s="1"/>
  <c r="AL402" i="13"/>
  <c r="AM402" i="13" s="1"/>
  <c r="AA402" i="13"/>
  <c r="AB402" i="13" s="1"/>
  <c r="R402" i="13"/>
  <c r="S402" i="13" s="1"/>
  <c r="I402" i="13"/>
  <c r="J402" i="13" s="1"/>
  <c r="CK401" i="13"/>
  <c r="CA401" i="13"/>
  <c r="BQ401" i="13"/>
  <c r="BH401" i="13"/>
  <c r="BI401" i="13" s="1"/>
  <c r="AW401" i="13"/>
  <c r="AX401" i="13" s="1"/>
  <c r="AL401" i="13"/>
  <c r="AM401" i="13" s="1"/>
  <c r="AA401" i="13"/>
  <c r="AB401" i="13" s="1"/>
  <c r="R401" i="13"/>
  <c r="S401" i="13" s="1"/>
  <c r="I401" i="13"/>
  <c r="J401" i="13" s="1"/>
  <c r="CK400" i="13"/>
  <c r="CA400" i="13"/>
  <c r="BQ400" i="13"/>
  <c r="BH400" i="13"/>
  <c r="BI400" i="13" s="1"/>
  <c r="AW400" i="13"/>
  <c r="AX400" i="13" s="1"/>
  <c r="AL400" i="13"/>
  <c r="AM400" i="13" s="1"/>
  <c r="AA400" i="13"/>
  <c r="AB400" i="13" s="1"/>
  <c r="R400" i="13"/>
  <c r="S400" i="13" s="1"/>
  <c r="I400" i="13"/>
  <c r="J400" i="13" s="1"/>
  <c r="CK399" i="13"/>
  <c r="CA399" i="13"/>
  <c r="BQ399" i="13"/>
  <c r="BH399" i="13"/>
  <c r="BI399" i="13" s="1"/>
  <c r="AW399" i="13"/>
  <c r="AX399" i="13" s="1"/>
  <c r="AL399" i="13"/>
  <c r="AM399" i="13" s="1"/>
  <c r="AA399" i="13"/>
  <c r="AB399" i="13" s="1"/>
  <c r="R399" i="13"/>
  <c r="S399" i="13" s="1"/>
  <c r="I399" i="13"/>
  <c r="J399" i="13" s="1"/>
  <c r="CK398" i="13"/>
  <c r="CA398" i="13"/>
  <c r="BQ398" i="13"/>
  <c r="BH398" i="13"/>
  <c r="BI398" i="13" s="1"/>
  <c r="AW398" i="13"/>
  <c r="AX398" i="13" s="1"/>
  <c r="AL398" i="13"/>
  <c r="AM398" i="13" s="1"/>
  <c r="AA398" i="13"/>
  <c r="AB398" i="13" s="1"/>
  <c r="R398" i="13"/>
  <c r="S398" i="13" s="1"/>
  <c r="I398" i="13"/>
  <c r="J398" i="13" s="1"/>
  <c r="CK397" i="13"/>
  <c r="CA397" i="13"/>
  <c r="BQ397" i="13"/>
  <c r="BH397" i="13"/>
  <c r="BI397" i="13" s="1"/>
  <c r="AW397" i="13"/>
  <c r="AX397" i="13" s="1"/>
  <c r="AL397" i="13"/>
  <c r="AM397" i="13" s="1"/>
  <c r="AA397" i="13"/>
  <c r="AB397" i="13" s="1"/>
  <c r="R397" i="13"/>
  <c r="S397" i="13" s="1"/>
  <c r="I397" i="13"/>
  <c r="J397" i="13" s="1"/>
  <c r="CK396" i="13"/>
  <c r="CA396" i="13"/>
  <c r="BQ396" i="13"/>
  <c r="BH396" i="13"/>
  <c r="BI396" i="13" s="1"/>
  <c r="AW396" i="13"/>
  <c r="AX396" i="13" s="1"/>
  <c r="AL396" i="13"/>
  <c r="AM396" i="13" s="1"/>
  <c r="AA396" i="13"/>
  <c r="AB396" i="13" s="1"/>
  <c r="R396" i="13"/>
  <c r="S396" i="13" s="1"/>
  <c r="I396" i="13"/>
  <c r="J396" i="13" s="1"/>
  <c r="CK395" i="13"/>
  <c r="CA395" i="13"/>
  <c r="BQ395" i="13"/>
  <c r="BH395" i="13"/>
  <c r="BI395" i="13" s="1"/>
  <c r="AW395" i="13"/>
  <c r="AX395" i="13" s="1"/>
  <c r="AL395" i="13"/>
  <c r="AM395" i="13" s="1"/>
  <c r="AA395" i="13"/>
  <c r="AB395" i="13" s="1"/>
  <c r="R395" i="13"/>
  <c r="S395" i="13" s="1"/>
  <c r="I395" i="13"/>
  <c r="J395" i="13" s="1"/>
  <c r="CK394" i="13"/>
  <c r="CA394" i="13"/>
  <c r="BQ394" i="13"/>
  <c r="BH394" i="13"/>
  <c r="BI394" i="13" s="1"/>
  <c r="AW394" i="13"/>
  <c r="AX394" i="13" s="1"/>
  <c r="AL394" i="13"/>
  <c r="AM394" i="13" s="1"/>
  <c r="AA394" i="13"/>
  <c r="AB394" i="13" s="1"/>
  <c r="R394" i="13"/>
  <c r="S394" i="13" s="1"/>
  <c r="I394" i="13"/>
  <c r="J394" i="13" s="1"/>
  <c r="CK393" i="13"/>
  <c r="CA393" i="13"/>
  <c r="BQ393" i="13"/>
  <c r="BH393" i="13"/>
  <c r="BI393" i="13" s="1"/>
  <c r="AW393" i="13"/>
  <c r="AX393" i="13" s="1"/>
  <c r="AL393" i="13"/>
  <c r="AM393" i="13" s="1"/>
  <c r="AA393" i="13"/>
  <c r="AB393" i="13" s="1"/>
  <c r="R393" i="13"/>
  <c r="S393" i="13" s="1"/>
  <c r="I393" i="13"/>
  <c r="J393" i="13" s="1"/>
  <c r="CK392" i="13"/>
  <c r="CA392" i="13"/>
  <c r="BQ392" i="13"/>
  <c r="BH392" i="13"/>
  <c r="BI392" i="13" s="1"/>
  <c r="AW392" i="13"/>
  <c r="AX392" i="13" s="1"/>
  <c r="AL392" i="13"/>
  <c r="AM392" i="13" s="1"/>
  <c r="AA392" i="13"/>
  <c r="AB392" i="13" s="1"/>
  <c r="R392" i="13"/>
  <c r="S392" i="13" s="1"/>
  <c r="I392" i="13"/>
  <c r="J392" i="13" s="1"/>
  <c r="CK391" i="13"/>
  <c r="CA391" i="13"/>
  <c r="BQ391" i="13"/>
  <c r="BH391" i="13"/>
  <c r="BI391" i="13" s="1"/>
  <c r="AW391" i="13"/>
  <c r="AX391" i="13" s="1"/>
  <c r="AL391" i="13"/>
  <c r="AM391" i="13" s="1"/>
  <c r="AA391" i="13"/>
  <c r="AB391" i="13" s="1"/>
  <c r="R391" i="13"/>
  <c r="S391" i="13" s="1"/>
  <c r="I391" i="13"/>
  <c r="J391" i="13" s="1"/>
  <c r="CK390" i="13"/>
  <c r="CA390" i="13"/>
  <c r="BQ390" i="13"/>
  <c r="BH390" i="13"/>
  <c r="BI390" i="13" s="1"/>
  <c r="AW390" i="13"/>
  <c r="AX390" i="13" s="1"/>
  <c r="AL390" i="13"/>
  <c r="AM390" i="13" s="1"/>
  <c r="AA390" i="13"/>
  <c r="AB390" i="13" s="1"/>
  <c r="R390" i="13"/>
  <c r="S390" i="13" s="1"/>
  <c r="I390" i="13"/>
  <c r="J390" i="13" s="1"/>
  <c r="CK389" i="13"/>
  <c r="CA389" i="13"/>
  <c r="BQ389" i="13"/>
  <c r="BH389" i="13"/>
  <c r="BI389" i="13" s="1"/>
  <c r="AW389" i="13"/>
  <c r="AX389" i="13" s="1"/>
  <c r="AL389" i="13"/>
  <c r="AM389" i="13" s="1"/>
  <c r="AA389" i="13"/>
  <c r="AB389" i="13" s="1"/>
  <c r="R389" i="13"/>
  <c r="S389" i="13" s="1"/>
  <c r="I389" i="13"/>
  <c r="J389" i="13" s="1"/>
  <c r="CK388" i="13"/>
  <c r="CA388" i="13"/>
  <c r="BQ388" i="13"/>
  <c r="BH388" i="13"/>
  <c r="BI388" i="13" s="1"/>
  <c r="AW388" i="13"/>
  <c r="AX388" i="13" s="1"/>
  <c r="AL388" i="13"/>
  <c r="AM388" i="13" s="1"/>
  <c r="AA388" i="13"/>
  <c r="AB388" i="13" s="1"/>
  <c r="R388" i="13"/>
  <c r="S388" i="13" s="1"/>
  <c r="I388" i="13"/>
  <c r="J388" i="13" s="1"/>
  <c r="CK387" i="13"/>
  <c r="CA387" i="13"/>
  <c r="BQ387" i="13"/>
  <c r="BH387" i="13"/>
  <c r="BI387" i="13" s="1"/>
  <c r="AW387" i="13"/>
  <c r="AX387" i="13" s="1"/>
  <c r="AL387" i="13"/>
  <c r="AM387" i="13" s="1"/>
  <c r="AA387" i="13"/>
  <c r="AB387" i="13" s="1"/>
  <c r="R387" i="13"/>
  <c r="S387" i="13" s="1"/>
  <c r="I387" i="13"/>
  <c r="J387" i="13" s="1"/>
  <c r="CK386" i="13"/>
  <c r="CA386" i="13"/>
  <c r="BQ386" i="13"/>
  <c r="BH386" i="13"/>
  <c r="BI386" i="13" s="1"/>
  <c r="AW386" i="13"/>
  <c r="AX386" i="13" s="1"/>
  <c r="AL386" i="13"/>
  <c r="AM386" i="13" s="1"/>
  <c r="AA386" i="13"/>
  <c r="AB386" i="13" s="1"/>
  <c r="R386" i="13"/>
  <c r="S386" i="13" s="1"/>
  <c r="I386" i="13"/>
  <c r="J386" i="13" s="1"/>
  <c r="CK385" i="13"/>
  <c r="CA385" i="13"/>
  <c r="BQ385" i="13"/>
  <c r="BH385" i="13"/>
  <c r="BI385" i="13" s="1"/>
  <c r="AW385" i="13"/>
  <c r="AX385" i="13" s="1"/>
  <c r="AL385" i="13"/>
  <c r="AM385" i="13" s="1"/>
  <c r="AA385" i="13"/>
  <c r="AB385" i="13" s="1"/>
  <c r="R385" i="13"/>
  <c r="S385" i="13" s="1"/>
  <c r="I385" i="13"/>
  <c r="J385" i="13" s="1"/>
  <c r="CK384" i="13"/>
  <c r="CA384" i="13"/>
  <c r="BQ384" i="13"/>
  <c r="BH384" i="13"/>
  <c r="BI384" i="13" s="1"/>
  <c r="AW384" i="13"/>
  <c r="AX384" i="13" s="1"/>
  <c r="AL384" i="13"/>
  <c r="AM384" i="13" s="1"/>
  <c r="AA384" i="13"/>
  <c r="AB384" i="13" s="1"/>
  <c r="R384" i="13"/>
  <c r="S384" i="13" s="1"/>
  <c r="I384" i="13"/>
  <c r="J384" i="13" s="1"/>
  <c r="CK383" i="13"/>
  <c r="CA383" i="13"/>
  <c r="BQ383" i="13"/>
  <c r="BH383" i="13"/>
  <c r="BI383" i="13" s="1"/>
  <c r="AW383" i="13"/>
  <c r="AX383" i="13" s="1"/>
  <c r="AL383" i="13"/>
  <c r="AM383" i="13" s="1"/>
  <c r="AA383" i="13"/>
  <c r="AB383" i="13" s="1"/>
  <c r="R383" i="13"/>
  <c r="S383" i="13" s="1"/>
  <c r="I383" i="13"/>
  <c r="J383" i="13" s="1"/>
  <c r="CK382" i="13"/>
  <c r="CA382" i="13"/>
  <c r="BQ382" i="13"/>
  <c r="BH382" i="13"/>
  <c r="BI382" i="13" s="1"/>
  <c r="AW382" i="13"/>
  <c r="AX382" i="13" s="1"/>
  <c r="AL382" i="13"/>
  <c r="AM382" i="13" s="1"/>
  <c r="AA382" i="13"/>
  <c r="AB382" i="13" s="1"/>
  <c r="R382" i="13"/>
  <c r="S382" i="13" s="1"/>
  <c r="I382" i="13"/>
  <c r="J382" i="13" s="1"/>
  <c r="CK381" i="13"/>
  <c r="CA381" i="13"/>
  <c r="BQ381" i="13"/>
  <c r="BH381" i="13"/>
  <c r="BI381" i="13" s="1"/>
  <c r="AW381" i="13"/>
  <c r="AX381" i="13" s="1"/>
  <c r="AL381" i="13"/>
  <c r="AM381" i="13" s="1"/>
  <c r="AA381" i="13"/>
  <c r="AB381" i="13" s="1"/>
  <c r="R381" i="13"/>
  <c r="S381" i="13" s="1"/>
  <c r="I381" i="13"/>
  <c r="J381" i="13" s="1"/>
  <c r="CK380" i="13"/>
  <c r="CA380" i="13"/>
  <c r="BQ380" i="13"/>
  <c r="BH380" i="13"/>
  <c r="BI380" i="13" s="1"/>
  <c r="AW380" i="13"/>
  <c r="AX380" i="13" s="1"/>
  <c r="AL380" i="13"/>
  <c r="AM380" i="13" s="1"/>
  <c r="AA380" i="13"/>
  <c r="AB380" i="13" s="1"/>
  <c r="R380" i="13"/>
  <c r="S380" i="13" s="1"/>
  <c r="I380" i="13"/>
  <c r="J380" i="13" s="1"/>
  <c r="CK379" i="13"/>
  <c r="CA379" i="13"/>
  <c r="BQ379" i="13"/>
  <c r="BH379" i="13"/>
  <c r="BI379" i="13" s="1"/>
  <c r="AW379" i="13"/>
  <c r="AX379" i="13" s="1"/>
  <c r="AL379" i="13"/>
  <c r="AM379" i="13" s="1"/>
  <c r="AA379" i="13"/>
  <c r="AB379" i="13" s="1"/>
  <c r="R379" i="13"/>
  <c r="S379" i="13" s="1"/>
  <c r="I379" i="13"/>
  <c r="J379" i="13" s="1"/>
  <c r="CK378" i="13"/>
  <c r="CA378" i="13"/>
  <c r="BQ378" i="13"/>
  <c r="BH378" i="13"/>
  <c r="BI378" i="13" s="1"/>
  <c r="AW378" i="13"/>
  <c r="AX378" i="13" s="1"/>
  <c r="AL378" i="13"/>
  <c r="AM378" i="13" s="1"/>
  <c r="AA378" i="13"/>
  <c r="AB378" i="13" s="1"/>
  <c r="R378" i="13"/>
  <c r="S378" i="13" s="1"/>
  <c r="I378" i="13"/>
  <c r="J378" i="13" s="1"/>
  <c r="CK377" i="13"/>
  <c r="CA377" i="13"/>
  <c r="BQ377" i="13"/>
  <c r="BH377" i="13"/>
  <c r="BI377" i="13" s="1"/>
  <c r="AW377" i="13"/>
  <c r="AX377" i="13" s="1"/>
  <c r="AL377" i="13"/>
  <c r="AM377" i="13" s="1"/>
  <c r="AA377" i="13"/>
  <c r="AB377" i="13" s="1"/>
  <c r="R377" i="13"/>
  <c r="S377" i="13" s="1"/>
  <c r="I377" i="13"/>
  <c r="J377" i="13" s="1"/>
  <c r="CK376" i="13"/>
  <c r="CA376" i="13"/>
  <c r="BQ376" i="13"/>
  <c r="BH376" i="13"/>
  <c r="BI376" i="13" s="1"/>
  <c r="AW376" i="13"/>
  <c r="AX376" i="13" s="1"/>
  <c r="AL376" i="13"/>
  <c r="AM376" i="13" s="1"/>
  <c r="AA376" i="13"/>
  <c r="AB376" i="13" s="1"/>
  <c r="R376" i="13"/>
  <c r="S376" i="13" s="1"/>
  <c r="I376" i="13"/>
  <c r="J376" i="13" s="1"/>
  <c r="CK375" i="13"/>
  <c r="CA375" i="13"/>
  <c r="BQ375" i="13"/>
  <c r="BH375" i="13"/>
  <c r="BI375" i="13" s="1"/>
  <c r="AW375" i="13"/>
  <c r="AX375" i="13" s="1"/>
  <c r="AL375" i="13"/>
  <c r="AM375" i="13" s="1"/>
  <c r="AA375" i="13"/>
  <c r="AB375" i="13" s="1"/>
  <c r="R375" i="13"/>
  <c r="S375" i="13" s="1"/>
  <c r="I375" i="13"/>
  <c r="J375" i="13" s="1"/>
  <c r="CK374" i="13"/>
  <c r="CA374" i="13"/>
  <c r="BQ374" i="13"/>
  <c r="BH374" i="13"/>
  <c r="BI374" i="13" s="1"/>
  <c r="AW374" i="13"/>
  <c r="AX374" i="13" s="1"/>
  <c r="AL374" i="13"/>
  <c r="AM374" i="13" s="1"/>
  <c r="AA374" i="13"/>
  <c r="AB374" i="13" s="1"/>
  <c r="R374" i="13"/>
  <c r="S374" i="13" s="1"/>
  <c r="I374" i="13"/>
  <c r="J374" i="13" s="1"/>
  <c r="CK373" i="13"/>
  <c r="CA373" i="13"/>
  <c r="BQ373" i="13"/>
  <c r="BH373" i="13"/>
  <c r="BI373" i="13" s="1"/>
  <c r="AW373" i="13"/>
  <c r="AX373" i="13" s="1"/>
  <c r="AL373" i="13"/>
  <c r="AM373" i="13" s="1"/>
  <c r="AA373" i="13"/>
  <c r="AB373" i="13" s="1"/>
  <c r="R373" i="13"/>
  <c r="S373" i="13" s="1"/>
  <c r="I373" i="13"/>
  <c r="J373" i="13" s="1"/>
  <c r="CK372" i="13"/>
  <c r="CA372" i="13"/>
  <c r="BQ372" i="13"/>
  <c r="BH372" i="13"/>
  <c r="BI372" i="13" s="1"/>
  <c r="AW372" i="13"/>
  <c r="AX372" i="13" s="1"/>
  <c r="AL372" i="13"/>
  <c r="AM372" i="13" s="1"/>
  <c r="AA372" i="13"/>
  <c r="AB372" i="13" s="1"/>
  <c r="R372" i="13"/>
  <c r="S372" i="13" s="1"/>
  <c r="I372" i="13"/>
  <c r="J372" i="13" s="1"/>
  <c r="CK371" i="13"/>
  <c r="CA371" i="13"/>
  <c r="BQ371" i="13"/>
  <c r="BH371" i="13"/>
  <c r="BI371" i="13" s="1"/>
  <c r="AW371" i="13"/>
  <c r="AX371" i="13" s="1"/>
  <c r="AL371" i="13"/>
  <c r="AM371" i="13" s="1"/>
  <c r="AA371" i="13"/>
  <c r="AB371" i="13" s="1"/>
  <c r="R371" i="13"/>
  <c r="S371" i="13" s="1"/>
  <c r="I371" i="13"/>
  <c r="J371" i="13" s="1"/>
  <c r="CK370" i="13"/>
  <c r="CA370" i="13"/>
  <c r="BQ370" i="13"/>
  <c r="BH370" i="13"/>
  <c r="BI370" i="13" s="1"/>
  <c r="AW370" i="13"/>
  <c r="AX370" i="13" s="1"/>
  <c r="AL370" i="13"/>
  <c r="AM370" i="13" s="1"/>
  <c r="AA370" i="13"/>
  <c r="AB370" i="13" s="1"/>
  <c r="R370" i="13"/>
  <c r="S370" i="13" s="1"/>
  <c r="I370" i="13"/>
  <c r="J370" i="13" s="1"/>
  <c r="CK369" i="13"/>
  <c r="CA369" i="13"/>
  <c r="BQ369" i="13"/>
  <c r="BH369" i="13"/>
  <c r="BI369" i="13" s="1"/>
  <c r="AW369" i="13"/>
  <c r="AX369" i="13" s="1"/>
  <c r="AL369" i="13"/>
  <c r="AM369" i="13" s="1"/>
  <c r="AA369" i="13"/>
  <c r="AB369" i="13" s="1"/>
  <c r="R369" i="13"/>
  <c r="S369" i="13" s="1"/>
  <c r="I369" i="13"/>
  <c r="J369" i="13" s="1"/>
  <c r="CK368" i="13"/>
  <c r="CA368" i="13"/>
  <c r="BQ368" i="13"/>
  <c r="BH368" i="13"/>
  <c r="BI368" i="13" s="1"/>
  <c r="AW368" i="13"/>
  <c r="AX368" i="13" s="1"/>
  <c r="AL368" i="13"/>
  <c r="AM368" i="13" s="1"/>
  <c r="AA368" i="13"/>
  <c r="AB368" i="13" s="1"/>
  <c r="R368" i="13"/>
  <c r="S368" i="13" s="1"/>
  <c r="I368" i="13"/>
  <c r="J368" i="13" s="1"/>
  <c r="CK367" i="13"/>
  <c r="CA367" i="13"/>
  <c r="BQ367" i="13"/>
  <c r="BH367" i="13"/>
  <c r="BI367" i="13" s="1"/>
  <c r="AW367" i="13"/>
  <c r="AX367" i="13" s="1"/>
  <c r="AL367" i="13"/>
  <c r="AM367" i="13" s="1"/>
  <c r="AA367" i="13"/>
  <c r="AB367" i="13" s="1"/>
  <c r="R367" i="13"/>
  <c r="S367" i="13" s="1"/>
  <c r="I367" i="13"/>
  <c r="J367" i="13" s="1"/>
  <c r="CK366" i="13"/>
  <c r="CA366" i="13"/>
  <c r="BQ366" i="13"/>
  <c r="BH366" i="13"/>
  <c r="BI366" i="13" s="1"/>
  <c r="AW366" i="13"/>
  <c r="AX366" i="13" s="1"/>
  <c r="AL366" i="13"/>
  <c r="AM366" i="13" s="1"/>
  <c r="AA366" i="13"/>
  <c r="AB366" i="13" s="1"/>
  <c r="R366" i="13"/>
  <c r="S366" i="13" s="1"/>
  <c r="I366" i="13"/>
  <c r="J366" i="13" s="1"/>
  <c r="CK365" i="13"/>
  <c r="CA365" i="13"/>
  <c r="BQ365" i="13"/>
  <c r="BH365" i="13"/>
  <c r="BI365" i="13" s="1"/>
  <c r="AW365" i="13"/>
  <c r="AX365" i="13" s="1"/>
  <c r="AL365" i="13"/>
  <c r="AM365" i="13" s="1"/>
  <c r="AA365" i="13"/>
  <c r="AB365" i="13" s="1"/>
  <c r="R365" i="13"/>
  <c r="S365" i="13" s="1"/>
  <c r="I365" i="13"/>
  <c r="J365" i="13" s="1"/>
  <c r="CK364" i="13"/>
  <c r="CA364" i="13"/>
  <c r="BQ364" i="13"/>
  <c r="BH364" i="13"/>
  <c r="BI364" i="13" s="1"/>
  <c r="AW364" i="13"/>
  <c r="AX364" i="13" s="1"/>
  <c r="AL364" i="13"/>
  <c r="AM364" i="13" s="1"/>
  <c r="AA364" i="13"/>
  <c r="AB364" i="13" s="1"/>
  <c r="R364" i="13"/>
  <c r="S364" i="13" s="1"/>
  <c r="I364" i="13"/>
  <c r="J364" i="13" s="1"/>
  <c r="CK363" i="13"/>
  <c r="CA363" i="13"/>
  <c r="BQ363" i="13"/>
  <c r="BH363" i="13"/>
  <c r="BI363" i="13" s="1"/>
  <c r="AW363" i="13"/>
  <c r="AX363" i="13" s="1"/>
  <c r="AL363" i="13"/>
  <c r="AM363" i="13" s="1"/>
  <c r="AA363" i="13"/>
  <c r="AB363" i="13" s="1"/>
  <c r="R363" i="13"/>
  <c r="S363" i="13" s="1"/>
  <c r="I363" i="13"/>
  <c r="J363" i="13" s="1"/>
  <c r="CK362" i="13"/>
  <c r="CA362" i="13"/>
  <c r="BQ362" i="13"/>
  <c r="BH362" i="13"/>
  <c r="BI362" i="13" s="1"/>
  <c r="AW362" i="13"/>
  <c r="AX362" i="13" s="1"/>
  <c r="AL362" i="13"/>
  <c r="AM362" i="13" s="1"/>
  <c r="AA362" i="13"/>
  <c r="AB362" i="13" s="1"/>
  <c r="R362" i="13"/>
  <c r="S362" i="13" s="1"/>
  <c r="I362" i="13"/>
  <c r="J362" i="13" s="1"/>
  <c r="CK361" i="13"/>
  <c r="CA361" i="13"/>
  <c r="BQ361" i="13"/>
  <c r="BH361" i="13"/>
  <c r="BI361" i="13" s="1"/>
  <c r="AW361" i="13"/>
  <c r="AX361" i="13" s="1"/>
  <c r="AL361" i="13"/>
  <c r="AM361" i="13" s="1"/>
  <c r="AA361" i="13"/>
  <c r="AB361" i="13" s="1"/>
  <c r="R361" i="13"/>
  <c r="S361" i="13" s="1"/>
  <c r="I361" i="13"/>
  <c r="J361" i="13" s="1"/>
  <c r="CK360" i="13"/>
  <c r="CA360" i="13"/>
  <c r="BQ360" i="13"/>
  <c r="BH360" i="13"/>
  <c r="BI360" i="13" s="1"/>
  <c r="AW360" i="13"/>
  <c r="AX360" i="13" s="1"/>
  <c r="AL360" i="13"/>
  <c r="AM360" i="13" s="1"/>
  <c r="AA360" i="13"/>
  <c r="AB360" i="13" s="1"/>
  <c r="R360" i="13"/>
  <c r="S360" i="13" s="1"/>
  <c r="I360" i="13"/>
  <c r="J360" i="13" s="1"/>
  <c r="CK359" i="13"/>
  <c r="CA359" i="13"/>
  <c r="BQ359" i="13"/>
  <c r="BH359" i="13"/>
  <c r="BI359" i="13" s="1"/>
  <c r="AW359" i="13"/>
  <c r="AX359" i="13" s="1"/>
  <c r="AL359" i="13"/>
  <c r="AM359" i="13" s="1"/>
  <c r="AA359" i="13"/>
  <c r="AB359" i="13" s="1"/>
  <c r="R359" i="13"/>
  <c r="S359" i="13" s="1"/>
  <c r="I359" i="13"/>
  <c r="J359" i="13" s="1"/>
  <c r="CK358" i="13"/>
  <c r="CA358" i="13"/>
  <c r="BQ358" i="13"/>
  <c r="BH358" i="13"/>
  <c r="BI358" i="13" s="1"/>
  <c r="AW358" i="13"/>
  <c r="AX358" i="13" s="1"/>
  <c r="AL358" i="13"/>
  <c r="AM358" i="13" s="1"/>
  <c r="AA358" i="13"/>
  <c r="AB358" i="13" s="1"/>
  <c r="R358" i="13"/>
  <c r="S358" i="13" s="1"/>
  <c r="I358" i="13"/>
  <c r="J358" i="13" s="1"/>
  <c r="CK357" i="13"/>
  <c r="CA357" i="13"/>
  <c r="BQ357" i="13"/>
  <c r="BH357" i="13"/>
  <c r="BI357" i="13" s="1"/>
  <c r="AW357" i="13"/>
  <c r="AX357" i="13" s="1"/>
  <c r="AL357" i="13"/>
  <c r="AM357" i="13" s="1"/>
  <c r="AA357" i="13"/>
  <c r="AB357" i="13" s="1"/>
  <c r="R357" i="13"/>
  <c r="S357" i="13" s="1"/>
  <c r="I357" i="13"/>
  <c r="J357" i="13" s="1"/>
  <c r="CK356" i="13"/>
  <c r="CA356" i="13"/>
  <c r="BQ356" i="13"/>
  <c r="BH356" i="13"/>
  <c r="BI356" i="13" s="1"/>
  <c r="AW356" i="13"/>
  <c r="AX356" i="13" s="1"/>
  <c r="AL356" i="13"/>
  <c r="AM356" i="13" s="1"/>
  <c r="AA356" i="13"/>
  <c r="AB356" i="13" s="1"/>
  <c r="R356" i="13"/>
  <c r="S356" i="13" s="1"/>
  <c r="I356" i="13"/>
  <c r="J356" i="13" s="1"/>
  <c r="CK355" i="13"/>
  <c r="CA355" i="13"/>
  <c r="BQ355" i="13"/>
  <c r="BH355" i="13"/>
  <c r="BI355" i="13" s="1"/>
  <c r="AW355" i="13"/>
  <c r="AX355" i="13" s="1"/>
  <c r="AL355" i="13"/>
  <c r="AM355" i="13" s="1"/>
  <c r="AA355" i="13"/>
  <c r="AB355" i="13" s="1"/>
  <c r="R355" i="13"/>
  <c r="S355" i="13" s="1"/>
  <c r="I355" i="13"/>
  <c r="J355" i="13" s="1"/>
  <c r="CK354" i="13"/>
  <c r="CA354" i="13"/>
  <c r="BQ354" i="13"/>
  <c r="BH354" i="13"/>
  <c r="BI354" i="13" s="1"/>
  <c r="AW354" i="13"/>
  <c r="AX354" i="13" s="1"/>
  <c r="AL354" i="13"/>
  <c r="AM354" i="13" s="1"/>
  <c r="AA354" i="13"/>
  <c r="AB354" i="13" s="1"/>
  <c r="R354" i="13"/>
  <c r="S354" i="13" s="1"/>
  <c r="I354" i="13"/>
  <c r="J354" i="13" s="1"/>
  <c r="CK353" i="13"/>
  <c r="CA353" i="13"/>
  <c r="BQ353" i="13"/>
  <c r="BH353" i="13"/>
  <c r="BI353" i="13" s="1"/>
  <c r="AW353" i="13"/>
  <c r="AX353" i="13" s="1"/>
  <c r="AL353" i="13"/>
  <c r="AM353" i="13" s="1"/>
  <c r="AA353" i="13"/>
  <c r="AB353" i="13" s="1"/>
  <c r="R353" i="13"/>
  <c r="S353" i="13" s="1"/>
  <c r="I353" i="13"/>
  <c r="J353" i="13" s="1"/>
  <c r="CK352" i="13"/>
  <c r="CA352" i="13"/>
  <c r="BQ352" i="13"/>
  <c r="BH352" i="13"/>
  <c r="BI352" i="13" s="1"/>
  <c r="AW352" i="13"/>
  <c r="AX352" i="13" s="1"/>
  <c r="AL352" i="13"/>
  <c r="AM352" i="13" s="1"/>
  <c r="AA352" i="13"/>
  <c r="AB352" i="13" s="1"/>
  <c r="R352" i="13"/>
  <c r="S352" i="13" s="1"/>
  <c r="I352" i="13"/>
  <c r="J352" i="13" s="1"/>
  <c r="CK351" i="13"/>
  <c r="CA351" i="13"/>
  <c r="BQ351" i="13"/>
  <c r="BH351" i="13"/>
  <c r="BI351" i="13" s="1"/>
  <c r="AW351" i="13"/>
  <c r="AX351" i="13" s="1"/>
  <c r="AL351" i="13"/>
  <c r="AM351" i="13" s="1"/>
  <c r="AA351" i="13"/>
  <c r="AB351" i="13" s="1"/>
  <c r="R351" i="13"/>
  <c r="S351" i="13" s="1"/>
  <c r="I351" i="13"/>
  <c r="J351" i="13" s="1"/>
  <c r="CK350" i="13"/>
  <c r="CA350" i="13"/>
  <c r="BQ350" i="13"/>
  <c r="BH350" i="13"/>
  <c r="BI350" i="13" s="1"/>
  <c r="AW350" i="13"/>
  <c r="AX350" i="13" s="1"/>
  <c r="AL350" i="13"/>
  <c r="AM350" i="13" s="1"/>
  <c r="AA350" i="13"/>
  <c r="AB350" i="13" s="1"/>
  <c r="R350" i="13"/>
  <c r="S350" i="13" s="1"/>
  <c r="I350" i="13"/>
  <c r="J350" i="13" s="1"/>
  <c r="CK349" i="13"/>
  <c r="CA349" i="13"/>
  <c r="BQ349" i="13"/>
  <c r="BH349" i="13"/>
  <c r="BI349" i="13" s="1"/>
  <c r="AW349" i="13"/>
  <c r="AX349" i="13" s="1"/>
  <c r="AL349" i="13"/>
  <c r="AM349" i="13" s="1"/>
  <c r="AA349" i="13"/>
  <c r="AB349" i="13" s="1"/>
  <c r="R349" i="13"/>
  <c r="S349" i="13" s="1"/>
  <c r="I349" i="13"/>
  <c r="J349" i="13" s="1"/>
  <c r="CK348" i="13"/>
  <c r="CA348" i="13"/>
  <c r="BQ348" i="13"/>
  <c r="BH348" i="13"/>
  <c r="BI348" i="13" s="1"/>
  <c r="AW348" i="13"/>
  <c r="AX348" i="13" s="1"/>
  <c r="AL348" i="13"/>
  <c r="AM348" i="13" s="1"/>
  <c r="AA348" i="13"/>
  <c r="AB348" i="13" s="1"/>
  <c r="R348" i="13"/>
  <c r="S348" i="13" s="1"/>
  <c r="I348" i="13"/>
  <c r="J348" i="13" s="1"/>
  <c r="CK347" i="13"/>
  <c r="CA347" i="13"/>
  <c r="BQ347" i="13"/>
  <c r="BH347" i="13"/>
  <c r="BI347" i="13" s="1"/>
  <c r="AW347" i="13"/>
  <c r="AX347" i="13" s="1"/>
  <c r="AL347" i="13"/>
  <c r="AM347" i="13" s="1"/>
  <c r="AA347" i="13"/>
  <c r="AB347" i="13" s="1"/>
  <c r="R347" i="13"/>
  <c r="S347" i="13" s="1"/>
  <c r="I347" i="13"/>
  <c r="J347" i="13" s="1"/>
  <c r="CK346" i="13"/>
  <c r="CA346" i="13"/>
  <c r="BQ346" i="13"/>
  <c r="BH346" i="13"/>
  <c r="BI346" i="13" s="1"/>
  <c r="AW346" i="13"/>
  <c r="AX346" i="13" s="1"/>
  <c r="AL346" i="13"/>
  <c r="AM346" i="13" s="1"/>
  <c r="AA346" i="13"/>
  <c r="AB346" i="13" s="1"/>
  <c r="R346" i="13"/>
  <c r="S346" i="13" s="1"/>
  <c r="I346" i="13"/>
  <c r="J346" i="13" s="1"/>
  <c r="CK345" i="13"/>
  <c r="CA345" i="13"/>
  <c r="BQ345" i="13"/>
  <c r="BH345" i="13"/>
  <c r="BI345" i="13" s="1"/>
  <c r="AW345" i="13"/>
  <c r="AX345" i="13" s="1"/>
  <c r="AL345" i="13"/>
  <c r="AM345" i="13" s="1"/>
  <c r="AA345" i="13"/>
  <c r="AB345" i="13" s="1"/>
  <c r="R345" i="13"/>
  <c r="S345" i="13" s="1"/>
  <c r="I345" i="13"/>
  <c r="J345" i="13" s="1"/>
  <c r="CK344" i="13"/>
  <c r="CA344" i="13"/>
  <c r="BQ344" i="13"/>
  <c r="BH344" i="13"/>
  <c r="BI344" i="13" s="1"/>
  <c r="AW344" i="13"/>
  <c r="AX344" i="13" s="1"/>
  <c r="AL344" i="13"/>
  <c r="AM344" i="13" s="1"/>
  <c r="AA344" i="13"/>
  <c r="AB344" i="13" s="1"/>
  <c r="R344" i="13"/>
  <c r="S344" i="13" s="1"/>
  <c r="I344" i="13"/>
  <c r="J344" i="13" s="1"/>
  <c r="CK343" i="13"/>
  <c r="CA343" i="13"/>
  <c r="BQ343" i="13"/>
  <c r="BH343" i="13"/>
  <c r="BI343" i="13" s="1"/>
  <c r="AW343" i="13"/>
  <c r="AX343" i="13" s="1"/>
  <c r="AL343" i="13"/>
  <c r="AM343" i="13" s="1"/>
  <c r="AA343" i="13"/>
  <c r="AB343" i="13" s="1"/>
  <c r="R343" i="13"/>
  <c r="S343" i="13" s="1"/>
  <c r="I343" i="13"/>
  <c r="J343" i="13" s="1"/>
  <c r="CK342" i="13"/>
  <c r="CA342" i="13"/>
  <c r="BQ342" i="13"/>
  <c r="BH342" i="13"/>
  <c r="BI342" i="13" s="1"/>
  <c r="AW342" i="13"/>
  <c r="AX342" i="13" s="1"/>
  <c r="AL342" i="13"/>
  <c r="AM342" i="13" s="1"/>
  <c r="AA342" i="13"/>
  <c r="AB342" i="13" s="1"/>
  <c r="R342" i="13"/>
  <c r="S342" i="13" s="1"/>
  <c r="I342" i="13"/>
  <c r="J342" i="13" s="1"/>
  <c r="CK341" i="13"/>
  <c r="CA341" i="13"/>
  <c r="BQ341" i="13"/>
  <c r="BH341" i="13"/>
  <c r="BI341" i="13" s="1"/>
  <c r="AW341" i="13"/>
  <c r="AX341" i="13" s="1"/>
  <c r="AL341" i="13"/>
  <c r="AM341" i="13" s="1"/>
  <c r="AA341" i="13"/>
  <c r="AB341" i="13" s="1"/>
  <c r="R341" i="13"/>
  <c r="S341" i="13" s="1"/>
  <c r="I341" i="13"/>
  <c r="J341" i="13" s="1"/>
  <c r="CK340" i="13"/>
  <c r="CA340" i="13"/>
  <c r="BQ340" i="13"/>
  <c r="BH340" i="13"/>
  <c r="BI340" i="13" s="1"/>
  <c r="AW340" i="13"/>
  <c r="AX340" i="13" s="1"/>
  <c r="AL340" i="13"/>
  <c r="AM340" i="13" s="1"/>
  <c r="AA340" i="13"/>
  <c r="AB340" i="13" s="1"/>
  <c r="R340" i="13"/>
  <c r="S340" i="13" s="1"/>
  <c r="I340" i="13"/>
  <c r="J340" i="13" s="1"/>
  <c r="CK339" i="13"/>
  <c r="CA339" i="13"/>
  <c r="BQ339" i="13"/>
  <c r="BH339" i="13"/>
  <c r="BI339" i="13" s="1"/>
  <c r="AW339" i="13"/>
  <c r="AX339" i="13" s="1"/>
  <c r="AL339" i="13"/>
  <c r="AM339" i="13" s="1"/>
  <c r="AA339" i="13"/>
  <c r="AB339" i="13" s="1"/>
  <c r="R339" i="13"/>
  <c r="S339" i="13" s="1"/>
  <c r="I339" i="13"/>
  <c r="J339" i="13" s="1"/>
  <c r="CK338" i="13"/>
  <c r="CA338" i="13"/>
  <c r="BQ338" i="13"/>
  <c r="BH338" i="13"/>
  <c r="BI338" i="13" s="1"/>
  <c r="AW338" i="13"/>
  <c r="AX338" i="13" s="1"/>
  <c r="AL338" i="13"/>
  <c r="AM338" i="13" s="1"/>
  <c r="AA338" i="13"/>
  <c r="AB338" i="13" s="1"/>
  <c r="R338" i="13"/>
  <c r="S338" i="13" s="1"/>
  <c r="I338" i="13"/>
  <c r="J338" i="13" s="1"/>
  <c r="CK337" i="13"/>
  <c r="CA337" i="13"/>
  <c r="BQ337" i="13"/>
  <c r="BH337" i="13"/>
  <c r="BI337" i="13" s="1"/>
  <c r="AW337" i="13"/>
  <c r="AX337" i="13" s="1"/>
  <c r="AL337" i="13"/>
  <c r="AM337" i="13" s="1"/>
  <c r="AA337" i="13"/>
  <c r="AB337" i="13" s="1"/>
  <c r="R337" i="13"/>
  <c r="S337" i="13" s="1"/>
  <c r="I337" i="13"/>
  <c r="J337" i="13" s="1"/>
  <c r="CK336" i="13"/>
  <c r="CA336" i="13"/>
  <c r="BQ336" i="13"/>
  <c r="BH336" i="13"/>
  <c r="BI336" i="13" s="1"/>
  <c r="AW336" i="13"/>
  <c r="AX336" i="13" s="1"/>
  <c r="AL336" i="13"/>
  <c r="AM336" i="13" s="1"/>
  <c r="AA336" i="13"/>
  <c r="AB336" i="13" s="1"/>
  <c r="R336" i="13"/>
  <c r="S336" i="13" s="1"/>
  <c r="I336" i="13"/>
  <c r="J336" i="13" s="1"/>
  <c r="CK335" i="13"/>
  <c r="CA335" i="13"/>
  <c r="BQ335" i="13"/>
  <c r="BH335" i="13"/>
  <c r="BI335" i="13" s="1"/>
  <c r="AW335" i="13"/>
  <c r="AX335" i="13" s="1"/>
  <c r="AL335" i="13"/>
  <c r="AM335" i="13" s="1"/>
  <c r="AA335" i="13"/>
  <c r="AB335" i="13" s="1"/>
  <c r="R335" i="13"/>
  <c r="S335" i="13" s="1"/>
  <c r="I335" i="13"/>
  <c r="J335" i="13" s="1"/>
  <c r="CK334" i="13"/>
  <c r="CA334" i="13"/>
  <c r="BQ334" i="13"/>
  <c r="BH334" i="13"/>
  <c r="BI334" i="13" s="1"/>
  <c r="AW334" i="13"/>
  <c r="AX334" i="13" s="1"/>
  <c r="AL334" i="13"/>
  <c r="AM334" i="13" s="1"/>
  <c r="AA334" i="13"/>
  <c r="AB334" i="13" s="1"/>
  <c r="R334" i="13"/>
  <c r="S334" i="13" s="1"/>
  <c r="I334" i="13"/>
  <c r="J334" i="13" s="1"/>
  <c r="CK333" i="13"/>
  <c r="CA333" i="13"/>
  <c r="BQ333" i="13"/>
  <c r="BH333" i="13"/>
  <c r="BI333" i="13" s="1"/>
  <c r="AW333" i="13"/>
  <c r="AX333" i="13" s="1"/>
  <c r="AL333" i="13"/>
  <c r="AM333" i="13" s="1"/>
  <c r="AA333" i="13"/>
  <c r="AB333" i="13" s="1"/>
  <c r="R333" i="13"/>
  <c r="S333" i="13" s="1"/>
  <c r="I333" i="13"/>
  <c r="J333" i="13" s="1"/>
  <c r="CK332" i="13"/>
  <c r="CA332" i="13"/>
  <c r="BQ332" i="13"/>
  <c r="BH332" i="13"/>
  <c r="BI332" i="13" s="1"/>
  <c r="AW332" i="13"/>
  <c r="AX332" i="13" s="1"/>
  <c r="AL332" i="13"/>
  <c r="AM332" i="13" s="1"/>
  <c r="AA332" i="13"/>
  <c r="AB332" i="13" s="1"/>
  <c r="R332" i="13"/>
  <c r="S332" i="13" s="1"/>
  <c r="I332" i="13"/>
  <c r="J332" i="13" s="1"/>
  <c r="CK331" i="13"/>
  <c r="CA331" i="13"/>
  <c r="BQ331" i="13"/>
  <c r="BH331" i="13"/>
  <c r="BI331" i="13" s="1"/>
  <c r="AW331" i="13"/>
  <c r="AX331" i="13" s="1"/>
  <c r="AL331" i="13"/>
  <c r="AM331" i="13" s="1"/>
  <c r="AA331" i="13"/>
  <c r="AB331" i="13" s="1"/>
  <c r="R331" i="13"/>
  <c r="S331" i="13" s="1"/>
  <c r="I331" i="13"/>
  <c r="J331" i="13" s="1"/>
  <c r="CK330" i="13"/>
  <c r="CA330" i="13"/>
  <c r="BQ330" i="13"/>
  <c r="BH330" i="13"/>
  <c r="BI330" i="13" s="1"/>
  <c r="AW330" i="13"/>
  <c r="AX330" i="13" s="1"/>
  <c r="AL330" i="13"/>
  <c r="AM330" i="13" s="1"/>
  <c r="AA330" i="13"/>
  <c r="AB330" i="13" s="1"/>
  <c r="R330" i="13"/>
  <c r="S330" i="13" s="1"/>
  <c r="I330" i="13"/>
  <c r="J330" i="13" s="1"/>
  <c r="CK329" i="13"/>
  <c r="CA329" i="13"/>
  <c r="BQ329" i="13"/>
  <c r="BH329" i="13"/>
  <c r="BI329" i="13" s="1"/>
  <c r="AW329" i="13"/>
  <c r="AX329" i="13" s="1"/>
  <c r="AL329" i="13"/>
  <c r="AM329" i="13" s="1"/>
  <c r="AA329" i="13"/>
  <c r="AB329" i="13" s="1"/>
  <c r="R329" i="13"/>
  <c r="S329" i="13" s="1"/>
  <c r="I329" i="13"/>
  <c r="J329" i="13" s="1"/>
  <c r="CK328" i="13"/>
  <c r="CA328" i="13"/>
  <c r="BQ328" i="13"/>
  <c r="BH328" i="13"/>
  <c r="BI328" i="13" s="1"/>
  <c r="AW328" i="13"/>
  <c r="AX328" i="13" s="1"/>
  <c r="AL328" i="13"/>
  <c r="AM328" i="13" s="1"/>
  <c r="AA328" i="13"/>
  <c r="AB328" i="13" s="1"/>
  <c r="R328" i="13"/>
  <c r="S328" i="13" s="1"/>
  <c r="I328" i="13"/>
  <c r="J328" i="13" s="1"/>
  <c r="CK327" i="13"/>
  <c r="CA327" i="13"/>
  <c r="BQ327" i="13"/>
  <c r="BH327" i="13"/>
  <c r="BI327" i="13" s="1"/>
  <c r="AW327" i="13"/>
  <c r="AX327" i="13" s="1"/>
  <c r="AL327" i="13"/>
  <c r="AM327" i="13" s="1"/>
  <c r="AA327" i="13"/>
  <c r="AB327" i="13" s="1"/>
  <c r="R327" i="13"/>
  <c r="S327" i="13" s="1"/>
  <c r="I327" i="13"/>
  <c r="J327" i="13" s="1"/>
  <c r="CK326" i="13"/>
  <c r="CA326" i="13"/>
  <c r="BQ326" i="13"/>
  <c r="BH326" i="13"/>
  <c r="BI326" i="13" s="1"/>
  <c r="AW326" i="13"/>
  <c r="AX326" i="13" s="1"/>
  <c r="AL326" i="13"/>
  <c r="AM326" i="13" s="1"/>
  <c r="AA326" i="13"/>
  <c r="AB326" i="13" s="1"/>
  <c r="R326" i="13"/>
  <c r="S326" i="13" s="1"/>
  <c r="I326" i="13"/>
  <c r="J326" i="13" s="1"/>
  <c r="CK325" i="13"/>
  <c r="CA325" i="13"/>
  <c r="BQ325" i="13"/>
  <c r="BH325" i="13"/>
  <c r="BI325" i="13" s="1"/>
  <c r="AW325" i="13"/>
  <c r="AX325" i="13" s="1"/>
  <c r="AL325" i="13"/>
  <c r="AM325" i="13" s="1"/>
  <c r="AA325" i="13"/>
  <c r="AB325" i="13" s="1"/>
  <c r="R325" i="13"/>
  <c r="S325" i="13" s="1"/>
  <c r="I325" i="13"/>
  <c r="J325" i="13" s="1"/>
  <c r="CK324" i="13"/>
  <c r="CA324" i="13"/>
  <c r="BQ324" i="13"/>
  <c r="BH324" i="13"/>
  <c r="BI324" i="13" s="1"/>
  <c r="AW324" i="13"/>
  <c r="AX324" i="13" s="1"/>
  <c r="AL324" i="13"/>
  <c r="AM324" i="13" s="1"/>
  <c r="AA324" i="13"/>
  <c r="AB324" i="13" s="1"/>
  <c r="R324" i="13"/>
  <c r="S324" i="13" s="1"/>
  <c r="I324" i="13"/>
  <c r="J324" i="13" s="1"/>
  <c r="CK323" i="13"/>
  <c r="CA323" i="13"/>
  <c r="BQ323" i="13"/>
  <c r="BH323" i="13"/>
  <c r="BI323" i="13" s="1"/>
  <c r="AW323" i="13"/>
  <c r="AX323" i="13" s="1"/>
  <c r="AL323" i="13"/>
  <c r="AM323" i="13" s="1"/>
  <c r="AA323" i="13"/>
  <c r="AB323" i="13" s="1"/>
  <c r="R323" i="13"/>
  <c r="S323" i="13" s="1"/>
  <c r="I323" i="13"/>
  <c r="J323" i="13" s="1"/>
  <c r="CK322" i="13"/>
  <c r="CA322" i="13"/>
  <c r="BQ322" i="13"/>
  <c r="BH322" i="13"/>
  <c r="BI322" i="13" s="1"/>
  <c r="AW322" i="13"/>
  <c r="AX322" i="13" s="1"/>
  <c r="AL322" i="13"/>
  <c r="AM322" i="13" s="1"/>
  <c r="AA322" i="13"/>
  <c r="AB322" i="13" s="1"/>
  <c r="R322" i="13"/>
  <c r="S322" i="13" s="1"/>
  <c r="I322" i="13"/>
  <c r="J322" i="13" s="1"/>
  <c r="CK321" i="13"/>
  <c r="CA321" i="13"/>
  <c r="BQ321" i="13"/>
  <c r="BH321" i="13"/>
  <c r="BI321" i="13" s="1"/>
  <c r="AW321" i="13"/>
  <c r="AX321" i="13" s="1"/>
  <c r="AL321" i="13"/>
  <c r="AM321" i="13" s="1"/>
  <c r="AA321" i="13"/>
  <c r="AB321" i="13" s="1"/>
  <c r="R321" i="13"/>
  <c r="S321" i="13" s="1"/>
  <c r="I321" i="13"/>
  <c r="J321" i="13" s="1"/>
  <c r="CK320" i="13"/>
  <c r="CA320" i="13"/>
  <c r="BQ320" i="13"/>
  <c r="BH320" i="13"/>
  <c r="BI320" i="13" s="1"/>
  <c r="AW320" i="13"/>
  <c r="AX320" i="13" s="1"/>
  <c r="AL320" i="13"/>
  <c r="AM320" i="13" s="1"/>
  <c r="AA320" i="13"/>
  <c r="AB320" i="13" s="1"/>
  <c r="R320" i="13"/>
  <c r="S320" i="13" s="1"/>
  <c r="I320" i="13"/>
  <c r="J320" i="13" s="1"/>
  <c r="CK319" i="13"/>
  <c r="CA319" i="13"/>
  <c r="BQ319" i="13"/>
  <c r="BH319" i="13"/>
  <c r="BI319" i="13" s="1"/>
  <c r="AW319" i="13"/>
  <c r="AX319" i="13" s="1"/>
  <c r="AL319" i="13"/>
  <c r="AM319" i="13" s="1"/>
  <c r="AA319" i="13"/>
  <c r="AB319" i="13" s="1"/>
  <c r="R319" i="13"/>
  <c r="S319" i="13" s="1"/>
  <c r="I319" i="13"/>
  <c r="J319" i="13" s="1"/>
  <c r="CK318" i="13"/>
  <c r="CA318" i="13"/>
  <c r="BQ318" i="13"/>
  <c r="BH318" i="13"/>
  <c r="BI318" i="13" s="1"/>
  <c r="AW318" i="13"/>
  <c r="AX318" i="13" s="1"/>
  <c r="AL318" i="13"/>
  <c r="AM318" i="13" s="1"/>
  <c r="AA318" i="13"/>
  <c r="AB318" i="13" s="1"/>
  <c r="R318" i="13"/>
  <c r="S318" i="13" s="1"/>
  <c r="I318" i="13"/>
  <c r="J318" i="13" s="1"/>
  <c r="CK317" i="13"/>
  <c r="CA317" i="13"/>
  <c r="BQ317" i="13"/>
  <c r="BH317" i="13"/>
  <c r="BI317" i="13" s="1"/>
  <c r="AW317" i="13"/>
  <c r="AX317" i="13" s="1"/>
  <c r="AL317" i="13"/>
  <c r="AM317" i="13" s="1"/>
  <c r="AA317" i="13"/>
  <c r="AB317" i="13" s="1"/>
  <c r="R317" i="13"/>
  <c r="S317" i="13" s="1"/>
  <c r="I317" i="13"/>
  <c r="J317" i="13" s="1"/>
  <c r="CK316" i="13"/>
  <c r="CA316" i="13"/>
  <c r="BQ316" i="13"/>
  <c r="BH316" i="13"/>
  <c r="BI316" i="13" s="1"/>
  <c r="AW316" i="13"/>
  <c r="AX316" i="13" s="1"/>
  <c r="AL316" i="13"/>
  <c r="AM316" i="13" s="1"/>
  <c r="AA316" i="13"/>
  <c r="AB316" i="13" s="1"/>
  <c r="R316" i="13"/>
  <c r="S316" i="13" s="1"/>
  <c r="I316" i="13"/>
  <c r="J316" i="13" s="1"/>
  <c r="CK315" i="13"/>
  <c r="CA315" i="13"/>
  <c r="BQ315" i="13"/>
  <c r="BH315" i="13"/>
  <c r="BI315" i="13" s="1"/>
  <c r="AW315" i="13"/>
  <c r="AX315" i="13" s="1"/>
  <c r="AL315" i="13"/>
  <c r="AM315" i="13" s="1"/>
  <c r="AA315" i="13"/>
  <c r="AB315" i="13" s="1"/>
  <c r="R315" i="13"/>
  <c r="S315" i="13" s="1"/>
  <c r="I315" i="13"/>
  <c r="J315" i="13" s="1"/>
  <c r="CK314" i="13"/>
  <c r="CA314" i="13"/>
  <c r="BQ314" i="13"/>
  <c r="BH314" i="13"/>
  <c r="BI314" i="13" s="1"/>
  <c r="AW314" i="13"/>
  <c r="AX314" i="13" s="1"/>
  <c r="AL314" i="13"/>
  <c r="AM314" i="13" s="1"/>
  <c r="AA314" i="13"/>
  <c r="AB314" i="13" s="1"/>
  <c r="R314" i="13"/>
  <c r="S314" i="13" s="1"/>
  <c r="I314" i="13"/>
  <c r="J314" i="13" s="1"/>
  <c r="CK313" i="13"/>
  <c r="CA313" i="13"/>
  <c r="BQ313" i="13"/>
  <c r="BH313" i="13"/>
  <c r="BI313" i="13" s="1"/>
  <c r="AW313" i="13"/>
  <c r="AX313" i="13" s="1"/>
  <c r="AL313" i="13"/>
  <c r="AM313" i="13" s="1"/>
  <c r="AA313" i="13"/>
  <c r="AB313" i="13" s="1"/>
  <c r="R313" i="13"/>
  <c r="S313" i="13" s="1"/>
  <c r="I313" i="13"/>
  <c r="J313" i="13" s="1"/>
  <c r="CK312" i="13"/>
  <c r="CA312" i="13"/>
  <c r="BQ312" i="13"/>
  <c r="BH312" i="13"/>
  <c r="BI312" i="13" s="1"/>
  <c r="AW312" i="13"/>
  <c r="AX312" i="13" s="1"/>
  <c r="AL312" i="13"/>
  <c r="AM312" i="13" s="1"/>
  <c r="AA312" i="13"/>
  <c r="AB312" i="13" s="1"/>
  <c r="R312" i="13"/>
  <c r="S312" i="13" s="1"/>
  <c r="I312" i="13"/>
  <c r="J312" i="13" s="1"/>
  <c r="CK311" i="13"/>
  <c r="CA311" i="13"/>
  <c r="BQ311" i="13"/>
  <c r="BH311" i="13"/>
  <c r="BI311" i="13" s="1"/>
  <c r="AW311" i="13"/>
  <c r="AX311" i="13" s="1"/>
  <c r="AL311" i="13"/>
  <c r="AM311" i="13" s="1"/>
  <c r="AA311" i="13"/>
  <c r="AB311" i="13" s="1"/>
  <c r="R311" i="13"/>
  <c r="S311" i="13" s="1"/>
  <c r="I311" i="13"/>
  <c r="J311" i="13" s="1"/>
  <c r="CK310" i="13"/>
  <c r="CA310" i="13"/>
  <c r="BQ310" i="13"/>
  <c r="BH310" i="13"/>
  <c r="BI310" i="13" s="1"/>
  <c r="AW310" i="13"/>
  <c r="AX310" i="13" s="1"/>
  <c r="AL310" i="13"/>
  <c r="AM310" i="13" s="1"/>
  <c r="AA310" i="13"/>
  <c r="AB310" i="13" s="1"/>
  <c r="R310" i="13"/>
  <c r="S310" i="13" s="1"/>
  <c r="I310" i="13"/>
  <c r="J310" i="13" s="1"/>
  <c r="CK309" i="13"/>
  <c r="CA309" i="13"/>
  <c r="BQ309" i="13"/>
  <c r="BH309" i="13"/>
  <c r="BI309" i="13" s="1"/>
  <c r="AW309" i="13"/>
  <c r="AX309" i="13" s="1"/>
  <c r="AL309" i="13"/>
  <c r="AM309" i="13" s="1"/>
  <c r="AA309" i="13"/>
  <c r="AB309" i="13" s="1"/>
  <c r="R309" i="13"/>
  <c r="S309" i="13" s="1"/>
  <c r="I309" i="13"/>
  <c r="J309" i="13" s="1"/>
  <c r="CK308" i="13"/>
  <c r="CA308" i="13"/>
  <c r="BQ308" i="13"/>
  <c r="BH308" i="13"/>
  <c r="BI308" i="13" s="1"/>
  <c r="AW308" i="13"/>
  <c r="AX308" i="13" s="1"/>
  <c r="AL308" i="13"/>
  <c r="AM308" i="13" s="1"/>
  <c r="AA308" i="13"/>
  <c r="AB308" i="13" s="1"/>
  <c r="R308" i="13"/>
  <c r="S308" i="13" s="1"/>
  <c r="I308" i="13"/>
  <c r="J308" i="13" s="1"/>
  <c r="CK307" i="13"/>
  <c r="CA307" i="13"/>
  <c r="BQ307" i="13"/>
  <c r="BH307" i="13"/>
  <c r="BI307" i="13" s="1"/>
  <c r="AW307" i="13"/>
  <c r="AX307" i="13" s="1"/>
  <c r="AL307" i="13"/>
  <c r="AM307" i="13" s="1"/>
  <c r="AA307" i="13"/>
  <c r="AB307" i="13" s="1"/>
  <c r="R307" i="13"/>
  <c r="S307" i="13" s="1"/>
  <c r="I307" i="13"/>
  <c r="J307" i="13" s="1"/>
  <c r="CK306" i="13"/>
  <c r="CA306" i="13"/>
  <c r="BQ306" i="13"/>
  <c r="BH306" i="13"/>
  <c r="BI306" i="13" s="1"/>
  <c r="AW306" i="13"/>
  <c r="AX306" i="13" s="1"/>
  <c r="AL306" i="13"/>
  <c r="AM306" i="13" s="1"/>
  <c r="AA306" i="13"/>
  <c r="AB306" i="13" s="1"/>
  <c r="S306" i="13"/>
  <c r="R306" i="13"/>
  <c r="I306" i="13"/>
  <c r="J306" i="13" s="1"/>
  <c r="CK305" i="13"/>
  <c r="CA305" i="13"/>
  <c r="BQ305" i="13"/>
  <c r="BH305" i="13"/>
  <c r="BI305" i="13" s="1"/>
  <c r="AW305" i="13"/>
  <c r="AX305" i="13" s="1"/>
  <c r="AL305" i="13"/>
  <c r="AM305" i="13" s="1"/>
  <c r="AA305" i="13"/>
  <c r="AB305" i="13" s="1"/>
  <c r="R305" i="13"/>
  <c r="S305" i="13" s="1"/>
  <c r="I305" i="13"/>
  <c r="J305" i="13" s="1"/>
  <c r="CK304" i="13"/>
  <c r="CA304" i="13"/>
  <c r="BQ304" i="13"/>
  <c r="BH304" i="13"/>
  <c r="BI304" i="13" s="1"/>
  <c r="AW304" i="13"/>
  <c r="AX304" i="13" s="1"/>
  <c r="AL304" i="13"/>
  <c r="AM304" i="13" s="1"/>
  <c r="AA304" i="13"/>
  <c r="AB304" i="13" s="1"/>
  <c r="R304" i="13"/>
  <c r="S304" i="13" s="1"/>
  <c r="I304" i="13"/>
  <c r="J304" i="13" s="1"/>
  <c r="CK303" i="13"/>
  <c r="CA303" i="13"/>
  <c r="BQ303" i="13"/>
  <c r="BH303" i="13"/>
  <c r="BI303" i="13" s="1"/>
  <c r="AW303" i="13"/>
  <c r="AX303" i="13" s="1"/>
  <c r="AL303" i="13"/>
  <c r="AM303" i="13" s="1"/>
  <c r="AA303" i="13"/>
  <c r="AB303" i="13" s="1"/>
  <c r="R303" i="13"/>
  <c r="S303" i="13" s="1"/>
  <c r="I303" i="13"/>
  <c r="J303" i="13" s="1"/>
  <c r="CK302" i="13"/>
  <c r="CA302" i="13"/>
  <c r="BQ302" i="13"/>
  <c r="BH302" i="13"/>
  <c r="BI302" i="13" s="1"/>
  <c r="AW302" i="13"/>
  <c r="AX302" i="13" s="1"/>
  <c r="AL302" i="13"/>
  <c r="AM302" i="13" s="1"/>
  <c r="AA302" i="13"/>
  <c r="AB302" i="13" s="1"/>
  <c r="R302" i="13"/>
  <c r="S302" i="13" s="1"/>
  <c r="I302" i="13"/>
  <c r="J302" i="13" s="1"/>
  <c r="CK301" i="13"/>
  <c r="CA301" i="13"/>
  <c r="BQ301" i="13"/>
  <c r="BH301" i="13"/>
  <c r="BI301" i="13" s="1"/>
  <c r="AW301" i="13"/>
  <c r="AX301" i="13" s="1"/>
  <c r="AL301" i="13"/>
  <c r="AM301" i="13" s="1"/>
  <c r="AA301" i="13"/>
  <c r="AB301" i="13" s="1"/>
  <c r="R301" i="13"/>
  <c r="S301" i="13" s="1"/>
  <c r="I301" i="13"/>
  <c r="J301" i="13" s="1"/>
  <c r="CK300" i="13"/>
  <c r="CA300" i="13"/>
  <c r="BQ300" i="13"/>
  <c r="BH300" i="13"/>
  <c r="BI300" i="13" s="1"/>
  <c r="AW300" i="13"/>
  <c r="AX300" i="13" s="1"/>
  <c r="AL300" i="13"/>
  <c r="AM300" i="13" s="1"/>
  <c r="AA300" i="13"/>
  <c r="AB300" i="13" s="1"/>
  <c r="R300" i="13"/>
  <c r="S300" i="13" s="1"/>
  <c r="I300" i="13"/>
  <c r="J300" i="13" s="1"/>
  <c r="CK299" i="13"/>
  <c r="CA299" i="13"/>
  <c r="BQ299" i="13"/>
  <c r="BH299" i="13"/>
  <c r="BI299" i="13" s="1"/>
  <c r="AW299" i="13"/>
  <c r="AX299" i="13" s="1"/>
  <c r="AL299" i="13"/>
  <c r="AM299" i="13" s="1"/>
  <c r="AA299" i="13"/>
  <c r="AB299" i="13" s="1"/>
  <c r="R299" i="13"/>
  <c r="S299" i="13" s="1"/>
  <c r="I299" i="13"/>
  <c r="J299" i="13" s="1"/>
  <c r="CK298" i="13"/>
  <c r="CA298" i="13"/>
  <c r="BQ298" i="13"/>
  <c r="BH298" i="13"/>
  <c r="BI298" i="13" s="1"/>
  <c r="AW298" i="13"/>
  <c r="AX298" i="13" s="1"/>
  <c r="AL298" i="13"/>
  <c r="AM298" i="13" s="1"/>
  <c r="AA298" i="13"/>
  <c r="AB298" i="13" s="1"/>
  <c r="R298" i="13"/>
  <c r="S298" i="13" s="1"/>
  <c r="I298" i="13"/>
  <c r="J298" i="13" s="1"/>
  <c r="CK297" i="13"/>
  <c r="CA297" i="13"/>
  <c r="BQ297" i="13"/>
  <c r="BH297" i="13"/>
  <c r="BI297" i="13" s="1"/>
  <c r="AW297" i="13"/>
  <c r="AX297" i="13" s="1"/>
  <c r="AL297" i="13"/>
  <c r="AM297" i="13" s="1"/>
  <c r="AA297" i="13"/>
  <c r="AB297" i="13" s="1"/>
  <c r="R297" i="13"/>
  <c r="S297" i="13" s="1"/>
  <c r="I297" i="13"/>
  <c r="J297" i="13" s="1"/>
  <c r="CK296" i="13"/>
  <c r="CA296" i="13"/>
  <c r="BQ296" i="13"/>
  <c r="BH296" i="13"/>
  <c r="BI296" i="13" s="1"/>
  <c r="AW296" i="13"/>
  <c r="AX296" i="13" s="1"/>
  <c r="AL296" i="13"/>
  <c r="AM296" i="13" s="1"/>
  <c r="AA296" i="13"/>
  <c r="AB296" i="13" s="1"/>
  <c r="R296" i="13"/>
  <c r="S296" i="13" s="1"/>
  <c r="I296" i="13"/>
  <c r="J296" i="13" s="1"/>
  <c r="CK295" i="13"/>
  <c r="CA295" i="13"/>
  <c r="BQ295" i="13"/>
  <c r="BH295" i="13"/>
  <c r="BI295" i="13" s="1"/>
  <c r="AW295" i="13"/>
  <c r="AX295" i="13" s="1"/>
  <c r="AL295" i="13"/>
  <c r="AM295" i="13" s="1"/>
  <c r="AA295" i="13"/>
  <c r="AB295" i="13" s="1"/>
  <c r="R295" i="13"/>
  <c r="S295" i="13" s="1"/>
  <c r="I295" i="13"/>
  <c r="J295" i="13" s="1"/>
  <c r="CK294" i="13"/>
  <c r="CA294" i="13"/>
  <c r="BQ294" i="13"/>
  <c r="BH294" i="13"/>
  <c r="BI294" i="13" s="1"/>
  <c r="AW294" i="13"/>
  <c r="AX294" i="13" s="1"/>
  <c r="AL294" i="13"/>
  <c r="AM294" i="13" s="1"/>
  <c r="AA294" i="13"/>
  <c r="AB294" i="13" s="1"/>
  <c r="R294" i="13"/>
  <c r="S294" i="13" s="1"/>
  <c r="I294" i="13"/>
  <c r="J294" i="13" s="1"/>
  <c r="CK293" i="13"/>
  <c r="CA293" i="13"/>
  <c r="BQ293" i="13"/>
  <c r="BH293" i="13"/>
  <c r="BI293" i="13" s="1"/>
  <c r="AW293" i="13"/>
  <c r="AX293" i="13" s="1"/>
  <c r="AL293" i="13"/>
  <c r="AM293" i="13" s="1"/>
  <c r="AA293" i="13"/>
  <c r="AB293" i="13" s="1"/>
  <c r="R293" i="13"/>
  <c r="S293" i="13" s="1"/>
  <c r="I293" i="13"/>
  <c r="J293" i="13" s="1"/>
  <c r="CK292" i="13"/>
  <c r="CA292" i="13"/>
  <c r="BQ292" i="13"/>
  <c r="BH292" i="13"/>
  <c r="BI292" i="13" s="1"/>
  <c r="AW292" i="13"/>
  <c r="AX292" i="13" s="1"/>
  <c r="AL292" i="13"/>
  <c r="AM292" i="13" s="1"/>
  <c r="AA292" i="13"/>
  <c r="AB292" i="13" s="1"/>
  <c r="R292" i="13"/>
  <c r="S292" i="13" s="1"/>
  <c r="I292" i="13"/>
  <c r="J292" i="13" s="1"/>
  <c r="CK291" i="13"/>
  <c r="CA291" i="13"/>
  <c r="BQ291" i="13"/>
  <c r="BH291" i="13"/>
  <c r="BI291" i="13" s="1"/>
  <c r="AW291" i="13"/>
  <c r="AX291" i="13" s="1"/>
  <c r="AL291" i="13"/>
  <c r="AM291" i="13" s="1"/>
  <c r="AA291" i="13"/>
  <c r="AB291" i="13" s="1"/>
  <c r="R291" i="13"/>
  <c r="S291" i="13" s="1"/>
  <c r="I291" i="13"/>
  <c r="J291" i="13" s="1"/>
  <c r="CK290" i="13"/>
  <c r="CA290" i="13"/>
  <c r="BQ290" i="13"/>
  <c r="BH290" i="13"/>
  <c r="BI290" i="13" s="1"/>
  <c r="AW290" i="13"/>
  <c r="AX290" i="13" s="1"/>
  <c r="AL290" i="13"/>
  <c r="AM290" i="13" s="1"/>
  <c r="AA290" i="13"/>
  <c r="AB290" i="13" s="1"/>
  <c r="R290" i="13"/>
  <c r="S290" i="13" s="1"/>
  <c r="I290" i="13"/>
  <c r="J290" i="13" s="1"/>
  <c r="CK289" i="13"/>
  <c r="CA289" i="13"/>
  <c r="BQ289" i="13"/>
  <c r="BH289" i="13"/>
  <c r="BI289" i="13" s="1"/>
  <c r="AW289" i="13"/>
  <c r="AX289" i="13" s="1"/>
  <c r="AL289" i="13"/>
  <c r="AM289" i="13" s="1"/>
  <c r="AA289" i="13"/>
  <c r="AB289" i="13" s="1"/>
  <c r="R289" i="13"/>
  <c r="S289" i="13" s="1"/>
  <c r="I289" i="13"/>
  <c r="J289" i="13" s="1"/>
  <c r="CK288" i="13"/>
  <c r="CA288" i="13"/>
  <c r="BQ288" i="13"/>
  <c r="BH288" i="13"/>
  <c r="BI288" i="13" s="1"/>
  <c r="AW288" i="13"/>
  <c r="AX288" i="13" s="1"/>
  <c r="AL288" i="13"/>
  <c r="AM288" i="13" s="1"/>
  <c r="AA288" i="13"/>
  <c r="AB288" i="13" s="1"/>
  <c r="R288" i="13"/>
  <c r="S288" i="13" s="1"/>
  <c r="I288" i="13"/>
  <c r="J288" i="13" s="1"/>
  <c r="CK287" i="13"/>
  <c r="CA287" i="13"/>
  <c r="BQ287" i="13"/>
  <c r="BH287" i="13"/>
  <c r="BI287" i="13" s="1"/>
  <c r="AW287" i="13"/>
  <c r="AX287" i="13" s="1"/>
  <c r="AL287" i="13"/>
  <c r="AM287" i="13" s="1"/>
  <c r="AA287" i="13"/>
  <c r="AB287" i="13" s="1"/>
  <c r="R287" i="13"/>
  <c r="S287" i="13" s="1"/>
  <c r="I287" i="13"/>
  <c r="J287" i="13" s="1"/>
  <c r="CK286" i="13"/>
  <c r="CA286" i="13"/>
  <c r="BQ286" i="13"/>
  <c r="BI286" i="13"/>
  <c r="BH286" i="13"/>
  <c r="AW286" i="13"/>
  <c r="AX286" i="13" s="1"/>
  <c r="AL286" i="13"/>
  <c r="AM286" i="13" s="1"/>
  <c r="AA286" i="13"/>
  <c r="AB286" i="13" s="1"/>
  <c r="R286" i="13"/>
  <c r="S286" i="13" s="1"/>
  <c r="I286" i="13"/>
  <c r="J286" i="13" s="1"/>
  <c r="CK285" i="13"/>
  <c r="CA285" i="13"/>
  <c r="BQ285" i="13"/>
  <c r="BH285" i="13"/>
  <c r="BI285" i="13" s="1"/>
  <c r="AW285" i="13"/>
  <c r="AX285" i="13" s="1"/>
  <c r="AL285" i="13"/>
  <c r="AM285" i="13" s="1"/>
  <c r="AA285" i="13"/>
  <c r="AB285" i="13" s="1"/>
  <c r="R285" i="13"/>
  <c r="S285" i="13" s="1"/>
  <c r="I285" i="13"/>
  <c r="J285" i="13" s="1"/>
  <c r="CK284" i="13"/>
  <c r="CA284" i="13"/>
  <c r="BQ284" i="13"/>
  <c r="BH284" i="13"/>
  <c r="BI284" i="13" s="1"/>
  <c r="AW284" i="13"/>
  <c r="AX284" i="13" s="1"/>
  <c r="AL284" i="13"/>
  <c r="AM284" i="13" s="1"/>
  <c r="AA284" i="13"/>
  <c r="AB284" i="13" s="1"/>
  <c r="R284" i="13"/>
  <c r="S284" i="13" s="1"/>
  <c r="I284" i="13"/>
  <c r="J284" i="13" s="1"/>
  <c r="CK283" i="13"/>
  <c r="CA283" i="13"/>
  <c r="BQ283" i="13"/>
  <c r="BH283" i="13"/>
  <c r="BI283" i="13" s="1"/>
  <c r="AW283" i="13"/>
  <c r="AX283" i="13" s="1"/>
  <c r="AL283" i="13"/>
  <c r="AM283" i="13" s="1"/>
  <c r="AA283" i="13"/>
  <c r="AB283" i="13" s="1"/>
  <c r="R283" i="13"/>
  <c r="S283" i="13" s="1"/>
  <c r="I283" i="13"/>
  <c r="J283" i="13" s="1"/>
  <c r="CK282" i="13"/>
  <c r="CA282" i="13"/>
  <c r="BQ282" i="13"/>
  <c r="BH282" i="13"/>
  <c r="BI282" i="13" s="1"/>
  <c r="AW282" i="13"/>
  <c r="AX282" i="13" s="1"/>
  <c r="AL282" i="13"/>
  <c r="AM282" i="13" s="1"/>
  <c r="AA282" i="13"/>
  <c r="AB282" i="13" s="1"/>
  <c r="R282" i="13"/>
  <c r="S282" i="13" s="1"/>
  <c r="I282" i="13"/>
  <c r="J282" i="13" s="1"/>
  <c r="CK281" i="13"/>
  <c r="CA281" i="13"/>
  <c r="BQ281" i="13"/>
  <c r="BH281" i="13"/>
  <c r="BI281" i="13" s="1"/>
  <c r="AW281" i="13"/>
  <c r="AX281" i="13" s="1"/>
  <c r="AL281" i="13"/>
  <c r="AM281" i="13" s="1"/>
  <c r="AA281" i="13"/>
  <c r="AB281" i="13" s="1"/>
  <c r="R281" i="13"/>
  <c r="S281" i="13" s="1"/>
  <c r="J281" i="13"/>
  <c r="I281" i="13"/>
  <c r="CK280" i="13"/>
  <c r="CA280" i="13"/>
  <c r="BQ280" i="13"/>
  <c r="BH280" i="13"/>
  <c r="BI280" i="13" s="1"/>
  <c r="AW280" i="13"/>
  <c r="AX280" i="13" s="1"/>
  <c r="AL280" i="13"/>
  <c r="AM280" i="13" s="1"/>
  <c r="AA280" i="13"/>
  <c r="AB280" i="13" s="1"/>
  <c r="R280" i="13"/>
  <c r="S280" i="13" s="1"/>
  <c r="I280" i="13"/>
  <c r="J280" i="13" s="1"/>
  <c r="CK279" i="13"/>
  <c r="CA279" i="13"/>
  <c r="BQ279" i="13"/>
  <c r="BH279" i="13"/>
  <c r="BI279" i="13" s="1"/>
  <c r="AW279" i="13"/>
  <c r="AX279" i="13" s="1"/>
  <c r="AL279" i="13"/>
  <c r="AM279" i="13" s="1"/>
  <c r="AA279" i="13"/>
  <c r="AB279" i="13" s="1"/>
  <c r="R279" i="13"/>
  <c r="S279" i="13" s="1"/>
  <c r="I279" i="13"/>
  <c r="J279" i="13" s="1"/>
  <c r="CK278" i="13"/>
  <c r="CA278" i="13"/>
  <c r="BQ278" i="13"/>
  <c r="BH278" i="13"/>
  <c r="BI278" i="13" s="1"/>
  <c r="AW278" i="13"/>
  <c r="AX278" i="13" s="1"/>
  <c r="AL278" i="13"/>
  <c r="AM278" i="13" s="1"/>
  <c r="AA278" i="13"/>
  <c r="AB278" i="13" s="1"/>
  <c r="R278" i="13"/>
  <c r="S278" i="13" s="1"/>
  <c r="I278" i="13"/>
  <c r="J278" i="13" s="1"/>
  <c r="CK277" i="13"/>
  <c r="CA277" i="13"/>
  <c r="BQ277" i="13"/>
  <c r="BH277" i="13"/>
  <c r="BI277" i="13" s="1"/>
  <c r="AW277" i="13"/>
  <c r="AX277" i="13" s="1"/>
  <c r="AL277" i="13"/>
  <c r="AM277" i="13" s="1"/>
  <c r="AA277" i="13"/>
  <c r="AB277" i="13" s="1"/>
  <c r="R277" i="13"/>
  <c r="S277" i="13" s="1"/>
  <c r="I277" i="13"/>
  <c r="J277" i="13" s="1"/>
  <c r="CK276" i="13"/>
  <c r="CA276" i="13"/>
  <c r="BQ276" i="13"/>
  <c r="BH276" i="13"/>
  <c r="BI276" i="13" s="1"/>
  <c r="AW276" i="13"/>
  <c r="AX276" i="13" s="1"/>
  <c r="AL276" i="13"/>
  <c r="AM276" i="13" s="1"/>
  <c r="AA276" i="13"/>
  <c r="AB276" i="13" s="1"/>
  <c r="R276" i="13"/>
  <c r="S276" i="13" s="1"/>
  <c r="I276" i="13"/>
  <c r="J276" i="13" s="1"/>
  <c r="CK275" i="13"/>
  <c r="CA275" i="13"/>
  <c r="BQ275" i="13"/>
  <c r="BH275" i="13"/>
  <c r="BI275" i="13" s="1"/>
  <c r="AW275" i="13"/>
  <c r="AX275" i="13" s="1"/>
  <c r="AL275" i="13"/>
  <c r="AM275" i="13" s="1"/>
  <c r="AA275" i="13"/>
  <c r="AB275" i="13" s="1"/>
  <c r="R275" i="13"/>
  <c r="S275" i="13" s="1"/>
  <c r="I275" i="13"/>
  <c r="J275" i="13" s="1"/>
  <c r="CK274" i="13"/>
  <c r="CA274" i="13"/>
  <c r="BQ274" i="13"/>
  <c r="BH274" i="13"/>
  <c r="BI274" i="13" s="1"/>
  <c r="AW274" i="13"/>
  <c r="AX274" i="13" s="1"/>
  <c r="AL274" i="13"/>
  <c r="AM274" i="13" s="1"/>
  <c r="AA274" i="13"/>
  <c r="AB274" i="13" s="1"/>
  <c r="R274" i="13"/>
  <c r="S274" i="13" s="1"/>
  <c r="I274" i="13"/>
  <c r="J274" i="13" s="1"/>
  <c r="CK273" i="13"/>
  <c r="CA273" i="13"/>
  <c r="BQ273" i="13"/>
  <c r="BH273" i="13"/>
  <c r="BI273" i="13" s="1"/>
  <c r="AW273" i="13"/>
  <c r="AX273" i="13" s="1"/>
  <c r="AL273" i="13"/>
  <c r="AM273" i="13" s="1"/>
  <c r="AA273" i="13"/>
  <c r="AB273" i="13" s="1"/>
  <c r="R273" i="13"/>
  <c r="S273" i="13" s="1"/>
  <c r="I273" i="13"/>
  <c r="J273" i="13" s="1"/>
  <c r="CK272" i="13"/>
  <c r="CA272" i="13"/>
  <c r="BQ272" i="13"/>
  <c r="BH272" i="13"/>
  <c r="BI272" i="13" s="1"/>
  <c r="AW272" i="13"/>
  <c r="AX272" i="13" s="1"/>
  <c r="AL272" i="13"/>
  <c r="AM272" i="13" s="1"/>
  <c r="AA272" i="13"/>
  <c r="AB272" i="13" s="1"/>
  <c r="R272" i="13"/>
  <c r="S272" i="13" s="1"/>
  <c r="I272" i="13"/>
  <c r="J272" i="13" s="1"/>
  <c r="CK271" i="13"/>
  <c r="CA271" i="13"/>
  <c r="BQ271" i="13"/>
  <c r="BH271" i="13"/>
  <c r="BI271" i="13" s="1"/>
  <c r="AW271" i="13"/>
  <c r="AX271" i="13" s="1"/>
  <c r="AL271" i="13"/>
  <c r="AM271" i="13" s="1"/>
  <c r="AA271" i="13"/>
  <c r="AB271" i="13" s="1"/>
  <c r="R271" i="13"/>
  <c r="S271" i="13" s="1"/>
  <c r="I271" i="13"/>
  <c r="J271" i="13" s="1"/>
  <c r="CK270" i="13"/>
  <c r="CA270" i="13"/>
  <c r="BQ270" i="13"/>
  <c r="BH270" i="13"/>
  <c r="BI270" i="13" s="1"/>
  <c r="AW270" i="13"/>
  <c r="AX270" i="13" s="1"/>
  <c r="AL270" i="13"/>
  <c r="AM270" i="13" s="1"/>
  <c r="AA270" i="13"/>
  <c r="AB270" i="13" s="1"/>
  <c r="R270" i="13"/>
  <c r="S270" i="13" s="1"/>
  <c r="I270" i="13"/>
  <c r="J270" i="13" s="1"/>
  <c r="CK269" i="13"/>
  <c r="CA269" i="13"/>
  <c r="BQ269" i="13"/>
  <c r="BH269" i="13"/>
  <c r="BI269" i="13" s="1"/>
  <c r="AW269" i="13"/>
  <c r="AX269" i="13" s="1"/>
  <c r="AL269" i="13"/>
  <c r="AM269" i="13" s="1"/>
  <c r="AA269" i="13"/>
  <c r="AB269" i="13" s="1"/>
  <c r="R269" i="13"/>
  <c r="S269" i="13" s="1"/>
  <c r="I269" i="13"/>
  <c r="J269" i="13" s="1"/>
  <c r="CK268" i="13"/>
  <c r="CA268" i="13"/>
  <c r="BQ268" i="13"/>
  <c r="BH268" i="13"/>
  <c r="BI268" i="13" s="1"/>
  <c r="AW268" i="13"/>
  <c r="AX268" i="13" s="1"/>
  <c r="AL268" i="13"/>
  <c r="AM268" i="13" s="1"/>
  <c r="AA268" i="13"/>
  <c r="AB268" i="13" s="1"/>
  <c r="R268" i="13"/>
  <c r="S268" i="13" s="1"/>
  <c r="I268" i="13"/>
  <c r="J268" i="13" s="1"/>
  <c r="CK267" i="13"/>
  <c r="CA267" i="13"/>
  <c r="BQ267" i="13"/>
  <c r="BH267" i="13"/>
  <c r="BI267" i="13" s="1"/>
  <c r="AW267" i="13"/>
  <c r="AX267" i="13" s="1"/>
  <c r="AL267" i="13"/>
  <c r="AM267" i="13" s="1"/>
  <c r="AA267" i="13"/>
  <c r="AB267" i="13" s="1"/>
  <c r="R267" i="13"/>
  <c r="S267" i="13" s="1"/>
  <c r="I267" i="13"/>
  <c r="J267" i="13" s="1"/>
  <c r="CK266" i="13"/>
  <c r="CA266" i="13"/>
  <c r="BQ266" i="13"/>
  <c r="BH266" i="13"/>
  <c r="BI266" i="13" s="1"/>
  <c r="AW266" i="13"/>
  <c r="AX266" i="13" s="1"/>
  <c r="AL266" i="13"/>
  <c r="AM266" i="13" s="1"/>
  <c r="AA266" i="13"/>
  <c r="AB266" i="13" s="1"/>
  <c r="R266" i="13"/>
  <c r="S266" i="13" s="1"/>
  <c r="I266" i="13"/>
  <c r="J266" i="13" s="1"/>
  <c r="CK265" i="13"/>
  <c r="CA265" i="13"/>
  <c r="BQ265" i="13"/>
  <c r="BH265" i="13"/>
  <c r="BI265" i="13" s="1"/>
  <c r="AW265" i="13"/>
  <c r="AX265" i="13" s="1"/>
  <c r="AL265" i="13"/>
  <c r="AM265" i="13" s="1"/>
  <c r="AA265" i="13"/>
  <c r="AB265" i="13" s="1"/>
  <c r="R265" i="13"/>
  <c r="S265" i="13" s="1"/>
  <c r="I265" i="13"/>
  <c r="J265" i="13" s="1"/>
  <c r="CK264" i="13"/>
  <c r="CA264" i="13"/>
  <c r="BQ264" i="13"/>
  <c r="BH264" i="13"/>
  <c r="BI264" i="13" s="1"/>
  <c r="AW264" i="13"/>
  <c r="AX264" i="13" s="1"/>
  <c r="AL264" i="13"/>
  <c r="AM264" i="13" s="1"/>
  <c r="AA264" i="13"/>
  <c r="AB264" i="13" s="1"/>
  <c r="R264" i="13"/>
  <c r="S264" i="13" s="1"/>
  <c r="I264" i="13"/>
  <c r="J264" i="13" s="1"/>
  <c r="CK263" i="13"/>
  <c r="CA263" i="13"/>
  <c r="BQ263" i="13"/>
  <c r="BH263" i="13"/>
  <c r="BI263" i="13" s="1"/>
  <c r="AW263" i="13"/>
  <c r="AX263" i="13" s="1"/>
  <c r="AL263" i="13"/>
  <c r="AM263" i="13" s="1"/>
  <c r="AA263" i="13"/>
  <c r="AB263" i="13" s="1"/>
  <c r="R263" i="13"/>
  <c r="S263" i="13" s="1"/>
  <c r="I263" i="13"/>
  <c r="J263" i="13" s="1"/>
  <c r="CK262" i="13"/>
  <c r="CA262" i="13"/>
  <c r="BQ262" i="13"/>
  <c r="BH262" i="13"/>
  <c r="BI262" i="13" s="1"/>
  <c r="AW262" i="13"/>
  <c r="AX262" i="13" s="1"/>
  <c r="AL262" i="13"/>
  <c r="AM262" i="13" s="1"/>
  <c r="AA262" i="13"/>
  <c r="AB262" i="13" s="1"/>
  <c r="R262" i="13"/>
  <c r="S262" i="13" s="1"/>
  <c r="I262" i="13"/>
  <c r="J262" i="13" s="1"/>
  <c r="CK261" i="13"/>
  <c r="CA261" i="13"/>
  <c r="BQ261" i="13"/>
  <c r="BH261" i="13"/>
  <c r="BI261" i="13" s="1"/>
  <c r="AW261" i="13"/>
  <c r="AX261" i="13" s="1"/>
  <c r="AL261" i="13"/>
  <c r="AM261" i="13" s="1"/>
  <c r="AA261" i="13"/>
  <c r="AB261" i="13" s="1"/>
  <c r="R261" i="13"/>
  <c r="S261" i="13" s="1"/>
  <c r="I261" i="13"/>
  <c r="J261" i="13" s="1"/>
  <c r="CK260" i="13"/>
  <c r="CA260" i="13"/>
  <c r="BQ260" i="13"/>
  <c r="BH260" i="13"/>
  <c r="BI260" i="13" s="1"/>
  <c r="AW260" i="13"/>
  <c r="AX260" i="13" s="1"/>
  <c r="AL260" i="13"/>
  <c r="AM260" i="13" s="1"/>
  <c r="AA260" i="13"/>
  <c r="AB260" i="13" s="1"/>
  <c r="R260" i="13"/>
  <c r="S260" i="13" s="1"/>
  <c r="I260" i="13"/>
  <c r="J260" i="13" s="1"/>
  <c r="CK259" i="13"/>
  <c r="CA259" i="13"/>
  <c r="BQ259" i="13"/>
  <c r="BH259" i="13"/>
  <c r="BI259" i="13" s="1"/>
  <c r="AW259" i="13"/>
  <c r="AX259" i="13" s="1"/>
  <c r="AL259" i="13"/>
  <c r="AM259" i="13" s="1"/>
  <c r="AA259" i="13"/>
  <c r="AB259" i="13" s="1"/>
  <c r="R259" i="13"/>
  <c r="S259" i="13" s="1"/>
  <c r="I259" i="13"/>
  <c r="J259" i="13" s="1"/>
  <c r="CK258" i="13"/>
  <c r="CA258" i="13"/>
  <c r="BQ258" i="13"/>
  <c r="BH258" i="13"/>
  <c r="BI258" i="13" s="1"/>
  <c r="AW258" i="13"/>
  <c r="AX258" i="13" s="1"/>
  <c r="AL258" i="13"/>
  <c r="AM258" i="13" s="1"/>
  <c r="AA258" i="13"/>
  <c r="AB258" i="13" s="1"/>
  <c r="R258" i="13"/>
  <c r="S258" i="13" s="1"/>
  <c r="I258" i="13"/>
  <c r="J258" i="13" s="1"/>
  <c r="CK257" i="13"/>
  <c r="CA257" i="13"/>
  <c r="BQ257" i="13"/>
  <c r="BH257" i="13"/>
  <c r="BI257" i="13" s="1"/>
  <c r="AW257" i="13"/>
  <c r="AX257" i="13" s="1"/>
  <c r="AL257" i="13"/>
  <c r="AM257" i="13" s="1"/>
  <c r="AA257" i="13"/>
  <c r="AB257" i="13" s="1"/>
  <c r="R257" i="13"/>
  <c r="S257" i="13" s="1"/>
  <c r="I257" i="13"/>
  <c r="J257" i="13" s="1"/>
  <c r="CK256" i="13"/>
  <c r="CA256" i="13"/>
  <c r="BQ256" i="13"/>
  <c r="BH256" i="13"/>
  <c r="BI256" i="13" s="1"/>
  <c r="AW256" i="13"/>
  <c r="AX256" i="13" s="1"/>
  <c r="AL256" i="13"/>
  <c r="AM256" i="13" s="1"/>
  <c r="AA256" i="13"/>
  <c r="AB256" i="13" s="1"/>
  <c r="R256" i="13"/>
  <c r="S256" i="13" s="1"/>
  <c r="I256" i="13"/>
  <c r="J256" i="13" s="1"/>
  <c r="CK255" i="13"/>
  <c r="CA255" i="13"/>
  <c r="BQ255" i="13"/>
  <c r="BH255" i="13"/>
  <c r="BI255" i="13" s="1"/>
  <c r="AW255" i="13"/>
  <c r="AX255" i="13" s="1"/>
  <c r="AL255" i="13"/>
  <c r="AM255" i="13" s="1"/>
  <c r="AA255" i="13"/>
  <c r="AB255" i="13" s="1"/>
  <c r="R255" i="13"/>
  <c r="S255" i="13" s="1"/>
  <c r="I255" i="13"/>
  <c r="J255" i="13" s="1"/>
  <c r="CK254" i="13"/>
  <c r="CA254" i="13"/>
  <c r="BQ254" i="13"/>
  <c r="BH254" i="13"/>
  <c r="BI254" i="13" s="1"/>
  <c r="AW254" i="13"/>
  <c r="AX254" i="13" s="1"/>
  <c r="AL254" i="13"/>
  <c r="AM254" i="13" s="1"/>
  <c r="AA254" i="13"/>
  <c r="AB254" i="13" s="1"/>
  <c r="R254" i="13"/>
  <c r="S254" i="13" s="1"/>
  <c r="I254" i="13"/>
  <c r="J254" i="13" s="1"/>
  <c r="CK253" i="13"/>
  <c r="CA253" i="13"/>
  <c r="BQ253" i="13"/>
  <c r="BH253" i="13"/>
  <c r="BI253" i="13" s="1"/>
  <c r="AW253" i="13"/>
  <c r="AX253" i="13" s="1"/>
  <c r="AL253" i="13"/>
  <c r="AM253" i="13" s="1"/>
  <c r="AA253" i="13"/>
  <c r="AB253" i="13" s="1"/>
  <c r="R253" i="13"/>
  <c r="S253" i="13" s="1"/>
  <c r="I253" i="13"/>
  <c r="J253" i="13" s="1"/>
  <c r="CK252" i="13"/>
  <c r="CA252" i="13"/>
  <c r="BQ252" i="13"/>
  <c r="BH252" i="13"/>
  <c r="BI252" i="13" s="1"/>
  <c r="AW252" i="13"/>
  <c r="AX252" i="13" s="1"/>
  <c r="AL252" i="13"/>
  <c r="AM252" i="13" s="1"/>
  <c r="AA252" i="13"/>
  <c r="AB252" i="13" s="1"/>
  <c r="R252" i="13"/>
  <c r="S252" i="13" s="1"/>
  <c r="I252" i="13"/>
  <c r="J252" i="13" s="1"/>
  <c r="CK251" i="13"/>
  <c r="CA251" i="13"/>
  <c r="BQ251" i="13"/>
  <c r="BH251" i="13"/>
  <c r="BI251" i="13" s="1"/>
  <c r="AW251" i="13"/>
  <c r="AX251" i="13" s="1"/>
  <c r="AL251" i="13"/>
  <c r="AM251" i="13" s="1"/>
  <c r="AA251" i="13"/>
  <c r="AB251" i="13" s="1"/>
  <c r="R251" i="13"/>
  <c r="S251" i="13" s="1"/>
  <c r="I251" i="13"/>
  <c r="J251" i="13" s="1"/>
  <c r="CK250" i="13"/>
  <c r="CA250" i="13"/>
  <c r="BQ250" i="13"/>
  <c r="BH250" i="13"/>
  <c r="BI250" i="13" s="1"/>
  <c r="AW250" i="13"/>
  <c r="AX250" i="13" s="1"/>
  <c r="AL250" i="13"/>
  <c r="AM250" i="13" s="1"/>
  <c r="AA250" i="13"/>
  <c r="AB250" i="13" s="1"/>
  <c r="R250" i="13"/>
  <c r="S250" i="13" s="1"/>
  <c r="I250" i="13"/>
  <c r="J250" i="13" s="1"/>
  <c r="CK249" i="13"/>
  <c r="CA249" i="13"/>
  <c r="BQ249" i="13"/>
  <c r="BH249" i="13"/>
  <c r="BI249" i="13" s="1"/>
  <c r="AW249" i="13"/>
  <c r="AX249" i="13" s="1"/>
  <c r="AL249" i="13"/>
  <c r="AM249" i="13" s="1"/>
  <c r="AA249" i="13"/>
  <c r="AB249" i="13" s="1"/>
  <c r="R249" i="13"/>
  <c r="S249" i="13" s="1"/>
  <c r="I249" i="13"/>
  <c r="J249" i="13" s="1"/>
  <c r="CK248" i="13"/>
  <c r="CA248" i="13"/>
  <c r="BQ248" i="13"/>
  <c r="BH248" i="13"/>
  <c r="BI248" i="13" s="1"/>
  <c r="AW248" i="13"/>
  <c r="AX248" i="13" s="1"/>
  <c r="AL248" i="13"/>
  <c r="AM248" i="13" s="1"/>
  <c r="AA248" i="13"/>
  <c r="AB248" i="13" s="1"/>
  <c r="R248" i="13"/>
  <c r="S248" i="13" s="1"/>
  <c r="I248" i="13"/>
  <c r="J248" i="13" s="1"/>
  <c r="CK247" i="13"/>
  <c r="CA247" i="13"/>
  <c r="BQ247" i="13"/>
  <c r="BH247" i="13"/>
  <c r="BI247" i="13" s="1"/>
  <c r="AW247" i="13"/>
  <c r="AX247" i="13" s="1"/>
  <c r="AL247" i="13"/>
  <c r="AM247" i="13" s="1"/>
  <c r="AA247" i="13"/>
  <c r="AB247" i="13" s="1"/>
  <c r="R247" i="13"/>
  <c r="S247" i="13" s="1"/>
  <c r="I247" i="13"/>
  <c r="J247" i="13" s="1"/>
  <c r="CK246" i="13"/>
  <c r="CA246" i="13"/>
  <c r="BQ246" i="13"/>
  <c r="BH246" i="13"/>
  <c r="BI246" i="13" s="1"/>
  <c r="AW246" i="13"/>
  <c r="AX246" i="13" s="1"/>
  <c r="AL246" i="13"/>
  <c r="AM246" i="13" s="1"/>
  <c r="AA246" i="13"/>
  <c r="AB246" i="13" s="1"/>
  <c r="R246" i="13"/>
  <c r="S246" i="13" s="1"/>
  <c r="I246" i="13"/>
  <c r="J246" i="13" s="1"/>
  <c r="CK245" i="13"/>
  <c r="CA245" i="13"/>
  <c r="BQ245" i="13"/>
  <c r="BH245" i="13"/>
  <c r="BI245" i="13" s="1"/>
  <c r="AW245" i="13"/>
  <c r="AX245" i="13" s="1"/>
  <c r="AL245" i="13"/>
  <c r="AM245" i="13" s="1"/>
  <c r="AA245" i="13"/>
  <c r="AB245" i="13" s="1"/>
  <c r="R245" i="13"/>
  <c r="S245" i="13" s="1"/>
  <c r="I245" i="13"/>
  <c r="J245" i="13" s="1"/>
  <c r="CK244" i="13"/>
  <c r="CA244" i="13"/>
  <c r="BQ244" i="13"/>
  <c r="BH244" i="13"/>
  <c r="BI244" i="13" s="1"/>
  <c r="AW244" i="13"/>
  <c r="AX244" i="13" s="1"/>
  <c r="AL244" i="13"/>
  <c r="AM244" i="13" s="1"/>
  <c r="AA244" i="13"/>
  <c r="AB244" i="13" s="1"/>
  <c r="R244" i="13"/>
  <c r="S244" i="13" s="1"/>
  <c r="I244" i="13"/>
  <c r="J244" i="13" s="1"/>
  <c r="CK243" i="13"/>
  <c r="CA243" i="13"/>
  <c r="BQ243" i="13"/>
  <c r="BH243" i="13"/>
  <c r="BI243" i="13" s="1"/>
  <c r="AW243" i="13"/>
  <c r="AX243" i="13" s="1"/>
  <c r="AL243" i="13"/>
  <c r="AM243" i="13" s="1"/>
  <c r="AA243" i="13"/>
  <c r="AB243" i="13" s="1"/>
  <c r="R243" i="13"/>
  <c r="S243" i="13" s="1"/>
  <c r="I243" i="13"/>
  <c r="J243" i="13" s="1"/>
  <c r="CK242" i="13"/>
  <c r="CA242" i="13"/>
  <c r="BQ242" i="13"/>
  <c r="BH242" i="13"/>
  <c r="BI242" i="13" s="1"/>
  <c r="AW242" i="13"/>
  <c r="AX242" i="13" s="1"/>
  <c r="AL242" i="13"/>
  <c r="AM242" i="13" s="1"/>
  <c r="AA242" i="13"/>
  <c r="AB242" i="13" s="1"/>
  <c r="R242" i="13"/>
  <c r="S242" i="13" s="1"/>
  <c r="I242" i="13"/>
  <c r="J242" i="13" s="1"/>
  <c r="CK241" i="13"/>
  <c r="CA241" i="13"/>
  <c r="BQ241" i="13"/>
  <c r="BH241" i="13"/>
  <c r="BI241" i="13" s="1"/>
  <c r="AW241" i="13"/>
  <c r="AX241" i="13" s="1"/>
  <c r="AL241" i="13"/>
  <c r="AM241" i="13" s="1"/>
  <c r="AA241" i="13"/>
  <c r="AB241" i="13" s="1"/>
  <c r="R241" i="13"/>
  <c r="S241" i="13" s="1"/>
  <c r="I241" i="13"/>
  <c r="J241" i="13" s="1"/>
  <c r="CK240" i="13"/>
  <c r="CA240" i="13"/>
  <c r="BQ240" i="13"/>
  <c r="BH240" i="13"/>
  <c r="BI240" i="13" s="1"/>
  <c r="AW240" i="13"/>
  <c r="AX240" i="13" s="1"/>
  <c r="AL240" i="13"/>
  <c r="AM240" i="13" s="1"/>
  <c r="AA240" i="13"/>
  <c r="AB240" i="13" s="1"/>
  <c r="R240" i="13"/>
  <c r="S240" i="13" s="1"/>
  <c r="I240" i="13"/>
  <c r="J240" i="13" s="1"/>
  <c r="CK239" i="13"/>
  <c r="CA239" i="13"/>
  <c r="BQ239" i="13"/>
  <c r="BH239" i="13"/>
  <c r="BI239" i="13" s="1"/>
  <c r="AW239" i="13"/>
  <c r="AX239" i="13" s="1"/>
  <c r="AL239" i="13"/>
  <c r="AM239" i="13" s="1"/>
  <c r="AA239" i="13"/>
  <c r="AB239" i="13" s="1"/>
  <c r="R239" i="13"/>
  <c r="S239" i="13" s="1"/>
  <c r="I239" i="13"/>
  <c r="J239" i="13" s="1"/>
  <c r="CK238" i="13"/>
  <c r="CA238" i="13"/>
  <c r="BQ238" i="13"/>
  <c r="BH238" i="13"/>
  <c r="BI238" i="13" s="1"/>
  <c r="AW238" i="13"/>
  <c r="AX238" i="13" s="1"/>
  <c r="AL238" i="13"/>
  <c r="AM238" i="13" s="1"/>
  <c r="AA238" i="13"/>
  <c r="AB238" i="13" s="1"/>
  <c r="R238" i="13"/>
  <c r="S238" i="13" s="1"/>
  <c r="I238" i="13"/>
  <c r="J238" i="13" s="1"/>
  <c r="CK237" i="13"/>
  <c r="CA237" i="13"/>
  <c r="BQ237" i="13"/>
  <c r="BH237" i="13"/>
  <c r="BI237" i="13" s="1"/>
  <c r="AW237" i="13"/>
  <c r="AX237" i="13" s="1"/>
  <c r="AL237" i="13"/>
  <c r="AM237" i="13" s="1"/>
  <c r="AA237" i="13"/>
  <c r="AB237" i="13" s="1"/>
  <c r="R237" i="13"/>
  <c r="S237" i="13" s="1"/>
  <c r="I237" i="13"/>
  <c r="J237" i="13" s="1"/>
  <c r="CK236" i="13"/>
  <c r="CA236" i="13"/>
  <c r="BQ236" i="13"/>
  <c r="BH236" i="13"/>
  <c r="BI236" i="13" s="1"/>
  <c r="AW236" i="13"/>
  <c r="AX236" i="13" s="1"/>
  <c r="AL236" i="13"/>
  <c r="AM236" i="13" s="1"/>
  <c r="AA236" i="13"/>
  <c r="AB236" i="13" s="1"/>
  <c r="R236" i="13"/>
  <c r="S236" i="13" s="1"/>
  <c r="I236" i="13"/>
  <c r="J236" i="13" s="1"/>
  <c r="CK235" i="13"/>
  <c r="CA235" i="13"/>
  <c r="BQ235" i="13"/>
  <c r="BH235" i="13"/>
  <c r="BI235" i="13" s="1"/>
  <c r="AW235" i="13"/>
  <c r="AX235" i="13" s="1"/>
  <c r="AL235" i="13"/>
  <c r="AM235" i="13" s="1"/>
  <c r="AA235" i="13"/>
  <c r="AB235" i="13" s="1"/>
  <c r="R235" i="13"/>
  <c r="S235" i="13" s="1"/>
  <c r="I235" i="13"/>
  <c r="J235" i="13" s="1"/>
  <c r="CK234" i="13"/>
  <c r="CA234" i="13"/>
  <c r="BQ234" i="13"/>
  <c r="BH234" i="13"/>
  <c r="BI234" i="13" s="1"/>
  <c r="AW234" i="13"/>
  <c r="AX234" i="13" s="1"/>
  <c r="AL234" i="13"/>
  <c r="AM234" i="13" s="1"/>
  <c r="AA234" i="13"/>
  <c r="AB234" i="13" s="1"/>
  <c r="R234" i="13"/>
  <c r="S234" i="13" s="1"/>
  <c r="I234" i="13"/>
  <c r="J234" i="13" s="1"/>
  <c r="CK233" i="13"/>
  <c r="CA233" i="13"/>
  <c r="BQ233" i="13"/>
  <c r="BH233" i="13"/>
  <c r="BI233" i="13" s="1"/>
  <c r="AW233" i="13"/>
  <c r="AX233" i="13" s="1"/>
  <c r="AL233" i="13"/>
  <c r="AM233" i="13" s="1"/>
  <c r="AA233" i="13"/>
  <c r="AB233" i="13" s="1"/>
  <c r="R233" i="13"/>
  <c r="S233" i="13" s="1"/>
  <c r="I233" i="13"/>
  <c r="J233" i="13" s="1"/>
  <c r="CK232" i="13"/>
  <c r="CA232" i="13"/>
  <c r="BQ232" i="13"/>
  <c r="BH232" i="13"/>
  <c r="BI232" i="13" s="1"/>
  <c r="AW232" i="13"/>
  <c r="AX232" i="13" s="1"/>
  <c r="AL232" i="13"/>
  <c r="AM232" i="13" s="1"/>
  <c r="AA232" i="13"/>
  <c r="AB232" i="13" s="1"/>
  <c r="R232" i="13"/>
  <c r="S232" i="13" s="1"/>
  <c r="I232" i="13"/>
  <c r="J232" i="13" s="1"/>
  <c r="CK231" i="13"/>
  <c r="CA231" i="13"/>
  <c r="BQ231" i="13"/>
  <c r="BH231" i="13"/>
  <c r="BI231" i="13" s="1"/>
  <c r="AW231" i="13"/>
  <c r="AX231" i="13" s="1"/>
  <c r="AL231" i="13"/>
  <c r="AM231" i="13" s="1"/>
  <c r="AA231" i="13"/>
  <c r="AB231" i="13" s="1"/>
  <c r="R231" i="13"/>
  <c r="S231" i="13" s="1"/>
  <c r="I231" i="13"/>
  <c r="J231" i="13" s="1"/>
  <c r="CK230" i="13"/>
  <c r="CA230" i="13"/>
  <c r="BQ230" i="13"/>
  <c r="BH230" i="13"/>
  <c r="BI230" i="13" s="1"/>
  <c r="AW230" i="13"/>
  <c r="AX230" i="13" s="1"/>
  <c r="AL230" i="13"/>
  <c r="AM230" i="13" s="1"/>
  <c r="AA230" i="13"/>
  <c r="AB230" i="13" s="1"/>
  <c r="R230" i="13"/>
  <c r="S230" i="13" s="1"/>
  <c r="I230" i="13"/>
  <c r="J230" i="13" s="1"/>
  <c r="CK229" i="13"/>
  <c r="CA229" i="13"/>
  <c r="BQ229" i="13"/>
  <c r="BH229" i="13"/>
  <c r="BI229" i="13" s="1"/>
  <c r="AW229" i="13"/>
  <c r="AX229" i="13" s="1"/>
  <c r="AL229" i="13"/>
  <c r="AM229" i="13" s="1"/>
  <c r="AA229" i="13"/>
  <c r="AB229" i="13" s="1"/>
  <c r="R229" i="13"/>
  <c r="S229" i="13" s="1"/>
  <c r="I229" i="13"/>
  <c r="J229" i="13" s="1"/>
  <c r="CK228" i="13"/>
  <c r="CA228" i="13"/>
  <c r="BQ228" i="13"/>
  <c r="BH228" i="13"/>
  <c r="BI228" i="13" s="1"/>
  <c r="AW228" i="13"/>
  <c r="AX228" i="13" s="1"/>
  <c r="AL228" i="13"/>
  <c r="AM228" i="13" s="1"/>
  <c r="AA228" i="13"/>
  <c r="AB228" i="13" s="1"/>
  <c r="R228" i="13"/>
  <c r="S228" i="13" s="1"/>
  <c r="I228" i="13"/>
  <c r="J228" i="13" s="1"/>
  <c r="CK227" i="13"/>
  <c r="CA227" i="13"/>
  <c r="BQ227" i="13"/>
  <c r="BH227" i="13"/>
  <c r="BI227" i="13" s="1"/>
  <c r="AW227" i="13"/>
  <c r="AX227" i="13" s="1"/>
  <c r="AL227" i="13"/>
  <c r="AM227" i="13" s="1"/>
  <c r="AA227" i="13"/>
  <c r="AB227" i="13" s="1"/>
  <c r="R227" i="13"/>
  <c r="S227" i="13" s="1"/>
  <c r="I227" i="13"/>
  <c r="J227" i="13" s="1"/>
  <c r="CK226" i="13"/>
  <c r="CA226" i="13"/>
  <c r="BQ226" i="13"/>
  <c r="BH226" i="13"/>
  <c r="BI226" i="13" s="1"/>
  <c r="AW226" i="13"/>
  <c r="AX226" i="13" s="1"/>
  <c r="AL226" i="13"/>
  <c r="AM226" i="13" s="1"/>
  <c r="AA226" i="13"/>
  <c r="AB226" i="13" s="1"/>
  <c r="R226" i="13"/>
  <c r="S226" i="13" s="1"/>
  <c r="I226" i="13"/>
  <c r="J226" i="13" s="1"/>
  <c r="CK225" i="13"/>
  <c r="CA225" i="13"/>
  <c r="BQ225" i="13"/>
  <c r="BH225" i="13"/>
  <c r="BI225" i="13" s="1"/>
  <c r="AW225" i="13"/>
  <c r="AX225" i="13" s="1"/>
  <c r="AL225" i="13"/>
  <c r="AM225" i="13" s="1"/>
  <c r="AA225" i="13"/>
  <c r="AB225" i="13" s="1"/>
  <c r="R225" i="13"/>
  <c r="S225" i="13" s="1"/>
  <c r="I225" i="13"/>
  <c r="J225" i="13" s="1"/>
  <c r="CK224" i="13"/>
  <c r="CA224" i="13"/>
  <c r="BQ224" i="13"/>
  <c r="BH224" i="13"/>
  <c r="BI224" i="13" s="1"/>
  <c r="AW224" i="13"/>
  <c r="AX224" i="13" s="1"/>
  <c r="AL224" i="13"/>
  <c r="AM224" i="13" s="1"/>
  <c r="AA224" i="13"/>
  <c r="AB224" i="13" s="1"/>
  <c r="S224" i="13"/>
  <c r="R224" i="13"/>
  <c r="I224" i="13"/>
  <c r="J224" i="13" s="1"/>
  <c r="CK223" i="13"/>
  <c r="CA223" i="13"/>
  <c r="BQ223" i="13"/>
  <c r="BH223" i="13"/>
  <c r="BI223" i="13" s="1"/>
  <c r="AW223" i="13"/>
  <c r="AX223" i="13" s="1"/>
  <c r="AL223" i="13"/>
  <c r="AM223" i="13" s="1"/>
  <c r="AA223" i="13"/>
  <c r="AB223" i="13" s="1"/>
  <c r="R223" i="13"/>
  <c r="S223" i="13" s="1"/>
  <c r="I223" i="13"/>
  <c r="J223" i="13" s="1"/>
  <c r="CK222" i="13"/>
  <c r="CA222" i="13"/>
  <c r="BQ222" i="13"/>
  <c r="BH222" i="13"/>
  <c r="BI222" i="13" s="1"/>
  <c r="AX222" i="13"/>
  <c r="AW222" i="13"/>
  <c r="AL222" i="13"/>
  <c r="AM222" i="13" s="1"/>
  <c r="AA222" i="13"/>
  <c r="AB222" i="13" s="1"/>
  <c r="R222" i="13"/>
  <c r="S222" i="13" s="1"/>
  <c r="I222" i="13"/>
  <c r="J222" i="13" s="1"/>
  <c r="CK221" i="13"/>
  <c r="CA221" i="13"/>
  <c r="BQ221" i="13"/>
  <c r="BH221" i="13"/>
  <c r="BI221" i="13" s="1"/>
  <c r="AW221" i="13"/>
  <c r="AX221" i="13" s="1"/>
  <c r="AL221" i="13"/>
  <c r="AM221" i="13" s="1"/>
  <c r="AA221" i="13"/>
  <c r="AB221" i="13" s="1"/>
  <c r="R221" i="13"/>
  <c r="S221" i="13" s="1"/>
  <c r="I221" i="13"/>
  <c r="J221" i="13" s="1"/>
  <c r="CK220" i="13"/>
  <c r="CA220" i="13"/>
  <c r="BQ220" i="13"/>
  <c r="BH220" i="13"/>
  <c r="BI220" i="13" s="1"/>
  <c r="AW220" i="13"/>
  <c r="AX220" i="13" s="1"/>
  <c r="AL220" i="13"/>
  <c r="AM220" i="13" s="1"/>
  <c r="AA220" i="13"/>
  <c r="AB220" i="13" s="1"/>
  <c r="R220" i="13"/>
  <c r="S220" i="13" s="1"/>
  <c r="I220" i="13"/>
  <c r="J220" i="13" s="1"/>
  <c r="CK219" i="13"/>
  <c r="CA219" i="13"/>
  <c r="BQ219" i="13"/>
  <c r="BH219" i="13"/>
  <c r="BI219" i="13" s="1"/>
  <c r="AW219" i="13"/>
  <c r="AX219" i="13" s="1"/>
  <c r="AL219" i="13"/>
  <c r="AM219" i="13" s="1"/>
  <c r="AA219" i="13"/>
  <c r="AB219" i="13" s="1"/>
  <c r="R219" i="13"/>
  <c r="S219" i="13" s="1"/>
  <c r="I219" i="13"/>
  <c r="J219" i="13" s="1"/>
  <c r="CK218" i="13"/>
  <c r="CA218" i="13"/>
  <c r="BQ218" i="13"/>
  <c r="BH218" i="13"/>
  <c r="BI218" i="13" s="1"/>
  <c r="AW218" i="13"/>
  <c r="AX218" i="13" s="1"/>
  <c r="AL218" i="13"/>
  <c r="AM218" i="13" s="1"/>
  <c r="AA218" i="13"/>
  <c r="AB218" i="13" s="1"/>
  <c r="R218" i="13"/>
  <c r="S218" i="13" s="1"/>
  <c r="I218" i="13"/>
  <c r="J218" i="13" s="1"/>
  <c r="CK217" i="13"/>
  <c r="CA217" i="13"/>
  <c r="BQ217" i="13"/>
  <c r="BH217" i="13"/>
  <c r="BI217" i="13" s="1"/>
  <c r="AW217" i="13"/>
  <c r="AX217" i="13" s="1"/>
  <c r="AL217" i="13"/>
  <c r="AM217" i="13" s="1"/>
  <c r="AA217" i="13"/>
  <c r="AB217" i="13" s="1"/>
  <c r="R217" i="13"/>
  <c r="S217" i="13" s="1"/>
  <c r="I217" i="13"/>
  <c r="J217" i="13" s="1"/>
  <c r="CK216" i="13"/>
  <c r="CA216" i="13"/>
  <c r="BQ216" i="13"/>
  <c r="BH216" i="13"/>
  <c r="BI216" i="13" s="1"/>
  <c r="AW216" i="13"/>
  <c r="AX216" i="13" s="1"/>
  <c r="AL216" i="13"/>
  <c r="AM216" i="13" s="1"/>
  <c r="AA216" i="13"/>
  <c r="AB216" i="13" s="1"/>
  <c r="R216" i="13"/>
  <c r="S216" i="13" s="1"/>
  <c r="I216" i="13"/>
  <c r="J216" i="13" s="1"/>
  <c r="CK215" i="13"/>
  <c r="CA215" i="13"/>
  <c r="BQ215" i="13"/>
  <c r="BH215" i="13"/>
  <c r="BI215" i="13" s="1"/>
  <c r="AW215" i="13"/>
  <c r="AX215" i="13" s="1"/>
  <c r="AL215" i="13"/>
  <c r="AM215" i="13" s="1"/>
  <c r="AA215" i="13"/>
  <c r="AB215" i="13" s="1"/>
  <c r="R215" i="13"/>
  <c r="S215" i="13" s="1"/>
  <c r="I215" i="13"/>
  <c r="J215" i="13" s="1"/>
  <c r="CK214" i="13"/>
  <c r="CA214" i="13"/>
  <c r="BQ214" i="13"/>
  <c r="BH214" i="13"/>
  <c r="BI214" i="13" s="1"/>
  <c r="AW214" i="13"/>
  <c r="AX214" i="13" s="1"/>
  <c r="AL214" i="13"/>
  <c r="AM214" i="13" s="1"/>
  <c r="AA214" i="13"/>
  <c r="AB214" i="13" s="1"/>
  <c r="R214" i="13"/>
  <c r="S214" i="13" s="1"/>
  <c r="I214" i="13"/>
  <c r="J214" i="13" s="1"/>
  <c r="CK213" i="13"/>
  <c r="CA213" i="13"/>
  <c r="BQ213" i="13"/>
  <c r="BH213" i="13"/>
  <c r="BI213" i="13" s="1"/>
  <c r="AW213" i="13"/>
  <c r="AX213" i="13" s="1"/>
  <c r="AL213" i="13"/>
  <c r="AM213" i="13" s="1"/>
  <c r="AA213" i="13"/>
  <c r="AB213" i="13" s="1"/>
  <c r="R213" i="13"/>
  <c r="S213" i="13" s="1"/>
  <c r="I213" i="13"/>
  <c r="J213" i="13" s="1"/>
  <c r="CK212" i="13"/>
  <c r="CA212" i="13"/>
  <c r="BQ212" i="13"/>
  <c r="BH212" i="13"/>
  <c r="BI212" i="13" s="1"/>
  <c r="AW212" i="13"/>
  <c r="AX212" i="13" s="1"/>
  <c r="AL212" i="13"/>
  <c r="AM212" i="13" s="1"/>
  <c r="AA212" i="13"/>
  <c r="AB212" i="13" s="1"/>
  <c r="R212" i="13"/>
  <c r="S212" i="13" s="1"/>
  <c r="I212" i="13"/>
  <c r="J212" i="13" s="1"/>
  <c r="CK211" i="13"/>
  <c r="CA211" i="13"/>
  <c r="BQ211" i="13"/>
  <c r="BH211" i="13"/>
  <c r="BI211" i="13" s="1"/>
  <c r="AW211" i="13"/>
  <c r="AX211" i="13" s="1"/>
  <c r="AL211" i="13"/>
  <c r="AM211" i="13" s="1"/>
  <c r="AA211" i="13"/>
  <c r="AB211" i="13" s="1"/>
  <c r="R211" i="13"/>
  <c r="S211" i="13" s="1"/>
  <c r="I211" i="13"/>
  <c r="J211" i="13" s="1"/>
  <c r="CK210" i="13"/>
  <c r="CA210" i="13"/>
  <c r="BQ210" i="13"/>
  <c r="BH210" i="13"/>
  <c r="BI210" i="13" s="1"/>
  <c r="AW210" i="13"/>
  <c r="AX210" i="13" s="1"/>
  <c r="AL210" i="13"/>
  <c r="AM210" i="13" s="1"/>
  <c r="AA210" i="13"/>
  <c r="AB210" i="13" s="1"/>
  <c r="R210" i="13"/>
  <c r="S210" i="13" s="1"/>
  <c r="I210" i="13"/>
  <c r="J210" i="13" s="1"/>
  <c r="CK209" i="13"/>
  <c r="CA209" i="13"/>
  <c r="BQ209" i="13"/>
  <c r="BH209" i="13"/>
  <c r="BI209" i="13" s="1"/>
  <c r="AW209" i="13"/>
  <c r="AX209" i="13" s="1"/>
  <c r="AL209" i="13"/>
  <c r="AM209" i="13" s="1"/>
  <c r="AA209" i="13"/>
  <c r="AB209" i="13" s="1"/>
  <c r="R209" i="13"/>
  <c r="S209" i="13" s="1"/>
  <c r="I209" i="13"/>
  <c r="J209" i="13" s="1"/>
  <c r="CK208" i="13"/>
  <c r="CA208" i="13"/>
  <c r="BQ208" i="13"/>
  <c r="BH208" i="13"/>
  <c r="BI208" i="13" s="1"/>
  <c r="AW208" i="13"/>
  <c r="AX208" i="13" s="1"/>
  <c r="AL208" i="13"/>
  <c r="AM208" i="13" s="1"/>
  <c r="AA208" i="13"/>
  <c r="AB208" i="13" s="1"/>
  <c r="R208" i="13"/>
  <c r="S208" i="13" s="1"/>
  <c r="I208" i="13"/>
  <c r="J208" i="13" s="1"/>
  <c r="CK207" i="13"/>
  <c r="CA207" i="13"/>
  <c r="BQ207" i="13"/>
  <c r="BH207" i="13"/>
  <c r="BI207" i="13" s="1"/>
  <c r="AW207" i="13"/>
  <c r="AX207" i="13" s="1"/>
  <c r="AL207" i="13"/>
  <c r="AM207" i="13" s="1"/>
  <c r="AA207" i="13"/>
  <c r="AB207" i="13" s="1"/>
  <c r="R207" i="13"/>
  <c r="S207" i="13" s="1"/>
  <c r="I207" i="13"/>
  <c r="J207" i="13" s="1"/>
  <c r="CK206" i="13"/>
  <c r="CA206" i="13"/>
  <c r="BQ206" i="13"/>
  <c r="BH206" i="13"/>
  <c r="BI206" i="13" s="1"/>
  <c r="AW206" i="13"/>
  <c r="AX206" i="13" s="1"/>
  <c r="AL206" i="13"/>
  <c r="AM206" i="13" s="1"/>
  <c r="AA206" i="13"/>
  <c r="AB206" i="13" s="1"/>
  <c r="R206" i="13"/>
  <c r="S206" i="13" s="1"/>
  <c r="I206" i="13"/>
  <c r="J206" i="13" s="1"/>
  <c r="CK205" i="13"/>
  <c r="CA205" i="13"/>
  <c r="BQ205" i="13"/>
  <c r="BH205" i="13"/>
  <c r="BI205" i="13" s="1"/>
  <c r="AW205" i="13"/>
  <c r="AX205" i="13" s="1"/>
  <c r="AL205" i="13"/>
  <c r="AM205" i="13" s="1"/>
  <c r="AA205" i="13"/>
  <c r="AB205" i="13" s="1"/>
  <c r="R205" i="13"/>
  <c r="S205" i="13" s="1"/>
  <c r="I205" i="13"/>
  <c r="J205" i="13" s="1"/>
  <c r="CK204" i="13"/>
  <c r="CA204" i="13"/>
  <c r="BQ204" i="13"/>
  <c r="BH204" i="13"/>
  <c r="BI204" i="13" s="1"/>
  <c r="AW204" i="13"/>
  <c r="AX204" i="13" s="1"/>
  <c r="AL204" i="13"/>
  <c r="AM204" i="13" s="1"/>
  <c r="AA204" i="13"/>
  <c r="AB204" i="13" s="1"/>
  <c r="R204" i="13"/>
  <c r="S204" i="13" s="1"/>
  <c r="I204" i="13"/>
  <c r="J204" i="13" s="1"/>
  <c r="CK203" i="13"/>
  <c r="CA203" i="13"/>
  <c r="BQ203" i="13"/>
  <c r="BH203" i="13"/>
  <c r="BI203" i="13" s="1"/>
  <c r="AW203" i="13"/>
  <c r="AX203" i="13" s="1"/>
  <c r="AL203" i="13"/>
  <c r="AM203" i="13" s="1"/>
  <c r="AA203" i="13"/>
  <c r="AB203" i="13" s="1"/>
  <c r="R203" i="13"/>
  <c r="S203" i="13" s="1"/>
  <c r="I203" i="13"/>
  <c r="J203" i="13" s="1"/>
  <c r="CK202" i="13"/>
  <c r="CA202" i="13"/>
  <c r="BQ202" i="13"/>
  <c r="BH202" i="13"/>
  <c r="BI202" i="13" s="1"/>
  <c r="AW202" i="13"/>
  <c r="AX202" i="13" s="1"/>
  <c r="AL202" i="13"/>
  <c r="AM202" i="13" s="1"/>
  <c r="AA202" i="13"/>
  <c r="AB202" i="13" s="1"/>
  <c r="R202" i="13"/>
  <c r="S202" i="13" s="1"/>
  <c r="I202" i="13"/>
  <c r="J202" i="13" s="1"/>
  <c r="CK201" i="13"/>
  <c r="CA201" i="13"/>
  <c r="BQ201" i="13"/>
  <c r="BH201" i="13"/>
  <c r="BI201" i="13" s="1"/>
  <c r="AW201" i="13"/>
  <c r="AX201" i="13" s="1"/>
  <c r="AL201" i="13"/>
  <c r="AM201" i="13" s="1"/>
  <c r="AA201" i="13"/>
  <c r="AB201" i="13" s="1"/>
  <c r="R201" i="13"/>
  <c r="S201" i="13" s="1"/>
  <c r="I201" i="13"/>
  <c r="J201" i="13" s="1"/>
  <c r="CK200" i="13"/>
  <c r="CA200" i="13"/>
  <c r="BQ200" i="13"/>
  <c r="BH200" i="13"/>
  <c r="BI200" i="13" s="1"/>
  <c r="AW200" i="13"/>
  <c r="AX200" i="13" s="1"/>
  <c r="AL200" i="13"/>
  <c r="AM200" i="13" s="1"/>
  <c r="AA200" i="13"/>
  <c r="AB200" i="13" s="1"/>
  <c r="R200" i="13"/>
  <c r="S200" i="13" s="1"/>
  <c r="I200" i="13"/>
  <c r="J200" i="13" s="1"/>
  <c r="CK199" i="13"/>
  <c r="CA199" i="13"/>
  <c r="BQ199" i="13"/>
  <c r="BH199" i="13"/>
  <c r="BI199" i="13" s="1"/>
  <c r="AW199" i="13"/>
  <c r="AX199" i="13" s="1"/>
  <c r="AL199" i="13"/>
  <c r="AM199" i="13" s="1"/>
  <c r="AA199" i="13"/>
  <c r="AB199" i="13" s="1"/>
  <c r="R199" i="13"/>
  <c r="S199" i="13" s="1"/>
  <c r="I199" i="13"/>
  <c r="J199" i="13" s="1"/>
  <c r="CK198" i="13"/>
  <c r="CA198" i="13"/>
  <c r="BQ198" i="13"/>
  <c r="BH198" i="13"/>
  <c r="BI198" i="13" s="1"/>
  <c r="AW198" i="13"/>
  <c r="AX198" i="13" s="1"/>
  <c r="AL198" i="13"/>
  <c r="AM198" i="13" s="1"/>
  <c r="AA198" i="13"/>
  <c r="AB198" i="13" s="1"/>
  <c r="R198" i="13"/>
  <c r="S198" i="13" s="1"/>
  <c r="I198" i="13"/>
  <c r="J198" i="13" s="1"/>
  <c r="CK197" i="13"/>
  <c r="CA197" i="13"/>
  <c r="BQ197" i="13"/>
  <c r="BH197" i="13"/>
  <c r="BI197" i="13" s="1"/>
  <c r="AW197" i="13"/>
  <c r="AX197" i="13" s="1"/>
  <c r="AL197" i="13"/>
  <c r="AM197" i="13" s="1"/>
  <c r="AA197" i="13"/>
  <c r="AB197" i="13" s="1"/>
  <c r="R197" i="13"/>
  <c r="S197" i="13" s="1"/>
  <c r="I197" i="13"/>
  <c r="J197" i="13" s="1"/>
  <c r="CK196" i="13"/>
  <c r="CA196" i="13"/>
  <c r="BQ196" i="13"/>
  <c r="BI196" i="13"/>
  <c r="BH196" i="13"/>
  <c r="AW196" i="13"/>
  <c r="AX196" i="13" s="1"/>
  <c r="AL196" i="13"/>
  <c r="AM196" i="13" s="1"/>
  <c r="AA196" i="13"/>
  <c r="AB196" i="13" s="1"/>
  <c r="R196" i="13"/>
  <c r="S196" i="13" s="1"/>
  <c r="I196" i="13"/>
  <c r="J196" i="13" s="1"/>
  <c r="CK195" i="13"/>
  <c r="CA195" i="13"/>
  <c r="BQ195" i="13"/>
  <c r="BH195" i="13"/>
  <c r="BI195" i="13" s="1"/>
  <c r="AW195" i="13"/>
  <c r="AX195" i="13" s="1"/>
  <c r="AL195" i="13"/>
  <c r="AM195" i="13" s="1"/>
  <c r="AA195" i="13"/>
  <c r="AB195" i="13" s="1"/>
  <c r="R195" i="13"/>
  <c r="S195" i="13" s="1"/>
  <c r="I195" i="13"/>
  <c r="J195" i="13" s="1"/>
  <c r="CK194" i="13"/>
  <c r="CA194" i="13"/>
  <c r="BQ194" i="13"/>
  <c r="BH194" i="13"/>
  <c r="BI194" i="13" s="1"/>
  <c r="AW194" i="13"/>
  <c r="AX194" i="13" s="1"/>
  <c r="AL194" i="13"/>
  <c r="AM194" i="13" s="1"/>
  <c r="AA194" i="13"/>
  <c r="AB194" i="13" s="1"/>
  <c r="R194" i="13"/>
  <c r="S194" i="13" s="1"/>
  <c r="I194" i="13"/>
  <c r="J194" i="13" s="1"/>
  <c r="CK193" i="13"/>
  <c r="CA193" i="13"/>
  <c r="BQ193" i="13"/>
  <c r="BH193" i="13"/>
  <c r="BI193" i="13" s="1"/>
  <c r="AW193" i="13"/>
  <c r="AX193" i="13" s="1"/>
  <c r="AL193" i="13"/>
  <c r="AM193" i="13" s="1"/>
  <c r="AA193" i="13"/>
  <c r="AB193" i="13" s="1"/>
  <c r="R193" i="13"/>
  <c r="S193" i="13" s="1"/>
  <c r="I193" i="13"/>
  <c r="J193" i="13" s="1"/>
  <c r="CK192" i="13"/>
  <c r="CA192" i="13"/>
  <c r="BQ192" i="13"/>
  <c r="BH192" i="13"/>
  <c r="BI192" i="13" s="1"/>
  <c r="AW192" i="13"/>
  <c r="AX192" i="13" s="1"/>
  <c r="AL192" i="13"/>
  <c r="AM192" i="13" s="1"/>
  <c r="AA192" i="13"/>
  <c r="AB192" i="13" s="1"/>
  <c r="R192" i="13"/>
  <c r="S192" i="13" s="1"/>
  <c r="I192" i="13"/>
  <c r="J192" i="13" s="1"/>
  <c r="CK191" i="13"/>
  <c r="CA191" i="13"/>
  <c r="BQ191" i="13"/>
  <c r="BH191" i="13"/>
  <c r="BI191" i="13" s="1"/>
  <c r="AW191" i="13"/>
  <c r="AX191" i="13" s="1"/>
  <c r="AL191" i="13"/>
  <c r="AM191" i="13" s="1"/>
  <c r="AA191" i="13"/>
  <c r="AB191" i="13" s="1"/>
  <c r="R191" i="13"/>
  <c r="S191" i="13" s="1"/>
  <c r="I191" i="13"/>
  <c r="J191" i="13" s="1"/>
  <c r="CK190" i="13"/>
  <c r="CA190" i="13"/>
  <c r="BQ190" i="13"/>
  <c r="BH190" i="13"/>
  <c r="BI190" i="13" s="1"/>
  <c r="AW190" i="13"/>
  <c r="AX190" i="13" s="1"/>
  <c r="AL190" i="13"/>
  <c r="AM190" i="13" s="1"/>
  <c r="AA190" i="13"/>
  <c r="AB190" i="13" s="1"/>
  <c r="R190" i="13"/>
  <c r="S190" i="13" s="1"/>
  <c r="I190" i="13"/>
  <c r="J190" i="13" s="1"/>
  <c r="CK189" i="13"/>
  <c r="CA189" i="13"/>
  <c r="BQ189" i="13"/>
  <c r="BH189" i="13"/>
  <c r="BI189" i="13" s="1"/>
  <c r="AW189" i="13"/>
  <c r="AX189" i="13" s="1"/>
  <c r="AL189" i="13"/>
  <c r="AM189" i="13" s="1"/>
  <c r="AA189" i="13"/>
  <c r="AB189" i="13" s="1"/>
  <c r="R189" i="13"/>
  <c r="S189" i="13" s="1"/>
  <c r="I189" i="13"/>
  <c r="J189" i="13" s="1"/>
  <c r="CK188" i="13"/>
  <c r="CA188" i="13"/>
  <c r="BQ188" i="13"/>
  <c r="BH188" i="13"/>
  <c r="BI188" i="13" s="1"/>
  <c r="AW188" i="13"/>
  <c r="AX188" i="13" s="1"/>
  <c r="AL188" i="13"/>
  <c r="AM188" i="13" s="1"/>
  <c r="AA188" i="13"/>
  <c r="AB188" i="13" s="1"/>
  <c r="R188" i="13"/>
  <c r="S188" i="13" s="1"/>
  <c r="I188" i="13"/>
  <c r="J188" i="13" s="1"/>
  <c r="CK187" i="13"/>
  <c r="CA187" i="13"/>
  <c r="BQ187" i="13"/>
  <c r="BH187" i="13"/>
  <c r="BI187" i="13" s="1"/>
  <c r="AW187" i="13"/>
  <c r="AX187" i="13" s="1"/>
  <c r="AL187" i="13"/>
  <c r="AM187" i="13" s="1"/>
  <c r="AA187" i="13"/>
  <c r="AB187" i="13" s="1"/>
  <c r="R187" i="13"/>
  <c r="S187" i="13" s="1"/>
  <c r="I187" i="13"/>
  <c r="J187" i="13" s="1"/>
  <c r="CK186" i="13"/>
  <c r="CA186" i="13"/>
  <c r="BQ186" i="13"/>
  <c r="BH186" i="13"/>
  <c r="BI186" i="13" s="1"/>
  <c r="AW186" i="13"/>
  <c r="AX186" i="13" s="1"/>
  <c r="AL186" i="13"/>
  <c r="AM186" i="13" s="1"/>
  <c r="AA186" i="13"/>
  <c r="AB186" i="13" s="1"/>
  <c r="R186" i="13"/>
  <c r="S186" i="13" s="1"/>
  <c r="I186" i="13"/>
  <c r="J186" i="13" s="1"/>
  <c r="CK185" i="13"/>
  <c r="CA185" i="13"/>
  <c r="BQ185" i="13"/>
  <c r="BH185" i="13"/>
  <c r="BI185" i="13" s="1"/>
  <c r="AW185" i="13"/>
  <c r="AX185" i="13" s="1"/>
  <c r="AL185" i="13"/>
  <c r="AM185" i="13" s="1"/>
  <c r="AA185" i="13"/>
  <c r="AB185" i="13" s="1"/>
  <c r="R185" i="13"/>
  <c r="S185" i="13" s="1"/>
  <c r="I185" i="13"/>
  <c r="J185" i="13" s="1"/>
  <c r="CK184" i="13"/>
  <c r="CA184" i="13"/>
  <c r="BQ184" i="13"/>
  <c r="BH184" i="13"/>
  <c r="BI184" i="13" s="1"/>
  <c r="AW184" i="13"/>
  <c r="AX184" i="13" s="1"/>
  <c r="AL184" i="13"/>
  <c r="AM184" i="13" s="1"/>
  <c r="AA184" i="13"/>
  <c r="AB184" i="13" s="1"/>
  <c r="R184" i="13"/>
  <c r="S184" i="13" s="1"/>
  <c r="I184" i="13"/>
  <c r="J184" i="13" s="1"/>
  <c r="CK183" i="13"/>
  <c r="CA183" i="13"/>
  <c r="BQ183" i="13"/>
  <c r="BH183" i="13"/>
  <c r="BI183" i="13" s="1"/>
  <c r="AW183" i="13"/>
  <c r="AX183" i="13" s="1"/>
  <c r="AL183" i="13"/>
  <c r="AM183" i="13" s="1"/>
  <c r="AA183" i="13"/>
  <c r="AB183" i="13" s="1"/>
  <c r="R183" i="13"/>
  <c r="S183" i="13" s="1"/>
  <c r="I183" i="13"/>
  <c r="J183" i="13" s="1"/>
  <c r="CK182" i="13"/>
  <c r="CA182" i="13"/>
  <c r="BQ182" i="13"/>
  <c r="BH182" i="13"/>
  <c r="BI182" i="13" s="1"/>
  <c r="AW182" i="13"/>
  <c r="AX182" i="13" s="1"/>
  <c r="AL182" i="13"/>
  <c r="AM182" i="13" s="1"/>
  <c r="AA182" i="13"/>
  <c r="AB182" i="13" s="1"/>
  <c r="R182" i="13"/>
  <c r="S182" i="13" s="1"/>
  <c r="I182" i="13"/>
  <c r="J182" i="13" s="1"/>
  <c r="CK181" i="13"/>
  <c r="CA181" i="13"/>
  <c r="BQ181" i="13"/>
  <c r="BH181" i="13"/>
  <c r="BI181" i="13" s="1"/>
  <c r="AW181" i="13"/>
  <c r="AX181" i="13" s="1"/>
  <c r="AL181" i="13"/>
  <c r="AM181" i="13" s="1"/>
  <c r="AA181" i="13"/>
  <c r="AB181" i="13" s="1"/>
  <c r="R181" i="13"/>
  <c r="S181" i="13" s="1"/>
  <c r="I181" i="13"/>
  <c r="J181" i="13" s="1"/>
  <c r="CK180" i="13"/>
  <c r="CA180" i="13"/>
  <c r="BQ180" i="13"/>
  <c r="BH180" i="13"/>
  <c r="BI180" i="13" s="1"/>
  <c r="AW180" i="13"/>
  <c r="AX180" i="13" s="1"/>
  <c r="AL180" i="13"/>
  <c r="AM180" i="13" s="1"/>
  <c r="AA180" i="13"/>
  <c r="AB180" i="13" s="1"/>
  <c r="R180" i="13"/>
  <c r="S180" i="13" s="1"/>
  <c r="I180" i="13"/>
  <c r="J180" i="13" s="1"/>
  <c r="CK179" i="13"/>
  <c r="CA179" i="13"/>
  <c r="BQ179" i="13"/>
  <c r="BH179" i="13"/>
  <c r="BI179" i="13" s="1"/>
  <c r="AW179" i="13"/>
  <c r="AX179" i="13" s="1"/>
  <c r="AL179" i="13"/>
  <c r="AM179" i="13" s="1"/>
  <c r="AA179" i="13"/>
  <c r="AB179" i="13" s="1"/>
  <c r="R179" i="13"/>
  <c r="S179" i="13" s="1"/>
  <c r="I179" i="13"/>
  <c r="J179" i="13" s="1"/>
  <c r="CK178" i="13"/>
  <c r="CA178" i="13"/>
  <c r="BQ178" i="13"/>
  <c r="BH178" i="13"/>
  <c r="BI178" i="13" s="1"/>
  <c r="AW178" i="13"/>
  <c r="AX178" i="13" s="1"/>
  <c r="AL178" i="13"/>
  <c r="AM178" i="13" s="1"/>
  <c r="AA178" i="13"/>
  <c r="AB178" i="13" s="1"/>
  <c r="R178" i="13"/>
  <c r="S178" i="13" s="1"/>
  <c r="I178" i="13"/>
  <c r="J178" i="13" s="1"/>
  <c r="CK177" i="13"/>
  <c r="CA177" i="13"/>
  <c r="BQ177" i="13"/>
  <c r="BH177" i="13"/>
  <c r="BI177" i="13" s="1"/>
  <c r="AW177" i="13"/>
  <c r="AX177" i="13" s="1"/>
  <c r="AL177" i="13"/>
  <c r="AM177" i="13" s="1"/>
  <c r="AA177" i="13"/>
  <c r="AB177" i="13" s="1"/>
  <c r="R177" i="13"/>
  <c r="S177" i="13" s="1"/>
  <c r="I177" i="13"/>
  <c r="J177" i="13" s="1"/>
  <c r="CK176" i="13"/>
  <c r="CA176" i="13"/>
  <c r="BQ176" i="13"/>
  <c r="BH176" i="13"/>
  <c r="BI176" i="13" s="1"/>
  <c r="AW176" i="13"/>
  <c r="AX176" i="13" s="1"/>
  <c r="AL176" i="13"/>
  <c r="AM176" i="13" s="1"/>
  <c r="AA176" i="13"/>
  <c r="AB176" i="13" s="1"/>
  <c r="R176" i="13"/>
  <c r="S176" i="13" s="1"/>
  <c r="I176" i="13"/>
  <c r="J176" i="13" s="1"/>
  <c r="CK175" i="13"/>
  <c r="CA175" i="13"/>
  <c r="BQ175" i="13"/>
  <c r="BH175" i="13"/>
  <c r="BI175" i="13" s="1"/>
  <c r="AW175" i="13"/>
  <c r="AX175" i="13" s="1"/>
  <c r="AL175" i="13"/>
  <c r="AM175" i="13" s="1"/>
  <c r="AA175" i="13"/>
  <c r="AB175" i="13" s="1"/>
  <c r="R175" i="13"/>
  <c r="S175" i="13" s="1"/>
  <c r="I175" i="13"/>
  <c r="J175" i="13" s="1"/>
  <c r="CK174" i="13"/>
  <c r="CA174" i="13"/>
  <c r="BQ174" i="13"/>
  <c r="BH174" i="13"/>
  <c r="BI174" i="13" s="1"/>
  <c r="AW174" i="13"/>
  <c r="AX174" i="13" s="1"/>
  <c r="AL174" i="13"/>
  <c r="AM174" i="13" s="1"/>
  <c r="AA174" i="13"/>
  <c r="AB174" i="13" s="1"/>
  <c r="R174" i="13"/>
  <c r="S174" i="13" s="1"/>
  <c r="I174" i="13"/>
  <c r="J174" i="13" s="1"/>
  <c r="CK173" i="13"/>
  <c r="CA173" i="13"/>
  <c r="BQ173" i="13"/>
  <c r="BH173" i="13"/>
  <c r="BI173" i="13" s="1"/>
  <c r="AW173" i="13"/>
  <c r="AX173" i="13" s="1"/>
  <c r="AL173" i="13"/>
  <c r="AM173" i="13" s="1"/>
  <c r="AA173" i="13"/>
  <c r="AB173" i="13" s="1"/>
  <c r="R173" i="13"/>
  <c r="S173" i="13" s="1"/>
  <c r="I173" i="13"/>
  <c r="J173" i="13" s="1"/>
  <c r="CK172" i="13"/>
  <c r="CA172" i="13"/>
  <c r="BQ172" i="13"/>
  <c r="BH172" i="13"/>
  <c r="BI172" i="13" s="1"/>
  <c r="AW172" i="13"/>
  <c r="AX172" i="13" s="1"/>
  <c r="AL172" i="13"/>
  <c r="AM172" i="13" s="1"/>
  <c r="AA172" i="13"/>
  <c r="AB172" i="13" s="1"/>
  <c r="R172" i="13"/>
  <c r="S172" i="13" s="1"/>
  <c r="I172" i="13"/>
  <c r="J172" i="13" s="1"/>
  <c r="CK171" i="13"/>
  <c r="CA171" i="13"/>
  <c r="BQ171" i="13"/>
  <c r="BH171" i="13"/>
  <c r="BI171" i="13" s="1"/>
  <c r="AW171" i="13"/>
  <c r="AX171" i="13" s="1"/>
  <c r="AL171" i="13"/>
  <c r="AM171" i="13" s="1"/>
  <c r="AA171" i="13"/>
  <c r="AB171" i="13" s="1"/>
  <c r="R171" i="13"/>
  <c r="S171" i="13" s="1"/>
  <c r="I171" i="13"/>
  <c r="J171" i="13" s="1"/>
  <c r="CK170" i="13"/>
  <c r="CA170" i="13"/>
  <c r="BQ170" i="13"/>
  <c r="BH170" i="13"/>
  <c r="BI170" i="13" s="1"/>
  <c r="AW170" i="13"/>
  <c r="AX170" i="13" s="1"/>
  <c r="AL170" i="13"/>
  <c r="AM170" i="13" s="1"/>
  <c r="AA170" i="13"/>
  <c r="AB170" i="13" s="1"/>
  <c r="R170" i="13"/>
  <c r="S170" i="13" s="1"/>
  <c r="I170" i="13"/>
  <c r="J170" i="13" s="1"/>
  <c r="CK169" i="13"/>
  <c r="CA169" i="13"/>
  <c r="BQ169" i="13"/>
  <c r="BH169" i="13"/>
  <c r="BI169" i="13" s="1"/>
  <c r="AW169" i="13"/>
  <c r="AX169" i="13" s="1"/>
  <c r="AL169" i="13"/>
  <c r="AM169" i="13" s="1"/>
  <c r="AA169" i="13"/>
  <c r="AB169" i="13" s="1"/>
  <c r="R169" i="13"/>
  <c r="S169" i="13" s="1"/>
  <c r="I169" i="13"/>
  <c r="J169" i="13" s="1"/>
  <c r="CK168" i="13"/>
  <c r="CA168" i="13"/>
  <c r="BQ168" i="13"/>
  <c r="BH168" i="13"/>
  <c r="BI168" i="13" s="1"/>
  <c r="AW168" i="13"/>
  <c r="AX168" i="13" s="1"/>
  <c r="AL168" i="13"/>
  <c r="AM168" i="13" s="1"/>
  <c r="AA168" i="13"/>
  <c r="AB168" i="13" s="1"/>
  <c r="R168" i="13"/>
  <c r="S168" i="13" s="1"/>
  <c r="I168" i="13"/>
  <c r="J168" i="13" s="1"/>
  <c r="CK167" i="13"/>
  <c r="CA167" i="13"/>
  <c r="BQ167" i="13"/>
  <c r="BH167" i="13"/>
  <c r="BI167" i="13" s="1"/>
  <c r="AW167" i="13"/>
  <c r="AX167" i="13" s="1"/>
  <c r="AL167" i="13"/>
  <c r="AM167" i="13" s="1"/>
  <c r="AA167" i="13"/>
  <c r="AB167" i="13" s="1"/>
  <c r="R167" i="13"/>
  <c r="S167" i="13" s="1"/>
  <c r="I167" i="13"/>
  <c r="J167" i="13" s="1"/>
  <c r="CK166" i="13"/>
  <c r="CA166" i="13"/>
  <c r="BQ166" i="13"/>
  <c r="BH166" i="13"/>
  <c r="BI166" i="13" s="1"/>
  <c r="AW166" i="13"/>
  <c r="AX166" i="13" s="1"/>
  <c r="AL166" i="13"/>
  <c r="AM166" i="13" s="1"/>
  <c r="AA166" i="13"/>
  <c r="AB166" i="13" s="1"/>
  <c r="R166" i="13"/>
  <c r="S166" i="13" s="1"/>
  <c r="I166" i="13"/>
  <c r="J166" i="13" s="1"/>
  <c r="CK165" i="13"/>
  <c r="CA165" i="13"/>
  <c r="BQ165" i="13"/>
  <c r="BH165" i="13"/>
  <c r="BI165" i="13" s="1"/>
  <c r="AW165" i="13"/>
  <c r="AX165" i="13" s="1"/>
  <c r="AL165" i="13"/>
  <c r="AM165" i="13" s="1"/>
  <c r="AA165" i="13"/>
  <c r="AB165" i="13" s="1"/>
  <c r="R165" i="13"/>
  <c r="S165" i="13" s="1"/>
  <c r="I165" i="13"/>
  <c r="J165" i="13" s="1"/>
  <c r="CK164" i="13"/>
  <c r="CA164" i="13"/>
  <c r="BQ164" i="13"/>
  <c r="BH164" i="13"/>
  <c r="BI164" i="13" s="1"/>
  <c r="AW164" i="13"/>
  <c r="AX164" i="13" s="1"/>
  <c r="AL164" i="13"/>
  <c r="AM164" i="13" s="1"/>
  <c r="AA164" i="13"/>
  <c r="AB164" i="13" s="1"/>
  <c r="R164" i="13"/>
  <c r="S164" i="13" s="1"/>
  <c r="I164" i="13"/>
  <c r="J164" i="13" s="1"/>
  <c r="CK163" i="13"/>
  <c r="CA163" i="13"/>
  <c r="BQ163" i="13"/>
  <c r="BH163" i="13"/>
  <c r="BI163" i="13" s="1"/>
  <c r="AW163" i="13"/>
  <c r="AX163" i="13" s="1"/>
  <c r="AL163" i="13"/>
  <c r="AM163" i="13" s="1"/>
  <c r="AA163" i="13"/>
  <c r="AB163" i="13" s="1"/>
  <c r="R163" i="13"/>
  <c r="S163" i="13" s="1"/>
  <c r="I163" i="13"/>
  <c r="J163" i="13" s="1"/>
  <c r="CK162" i="13"/>
  <c r="CA162" i="13"/>
  <c r="BQ162" i="13"/>
  <c r="BH162" i="13"/>
  <c r="BI162" i="13" s="1"/>
  <c r="AW162" i="13"/>
  <c r="AX162" i="13" s="1"/>
  <c r="AL162" i="13"/>
  <c r="AM162" i="13" s="1"/>
  <c r="AA162" i="13"/>
  <c r="AB162" i="13" s="1"/>
  <c r="R162" i="13"/>
  <c r="S162" i="13" s="1"/>
  <c r="I162" i="13"/>
  <c r="J162" i="13" s="1"/>
  <c r="CK161" i="13"/>
  <c r="CA161" i="13"/>
  <c r="BQ161" i="13"/>
  <c r="BH161" i="13"/>
  <c r="BI161" i="13" s="1"/>
  <c r="AW161" i="13"/>
  <c r="AX161" i="13" s="1"/>
  <c r="AL161" i="13"/>
  <c r="AM161" i="13" s="1"/>
  <c r="AA161" i="13"/>
  <c r="AB161" i="13" s="1"/>
  <c r="R161" i="13"/>
  <c r="S161" i="13" s="1"/>
  <c r="I161" i="13"/>
  <c r="J161" i="13" s="1"/>
  <c r="CK160" i="13"/>
  <c r="CA160" i="13"/>
  <c r="BQ160" i="13"/>
  <c r="BH160" i="13"/>
  <c r="BI160" i="13" s="1"/>
  <c r="AW160" i="13"/>
  <c r="AX160" i="13" s="1"/>
  <c r="AL160" i="13"/>
  <c r="AM160" i="13" s="1"/>
  <c r="AA160" i="13"/>
  <c r="AB160" i="13" s="1"/>
  <c r="R160" i="13"/>
  <c r="S160" i="13" s="1"/>
  <c r="I160" i="13"/>
  <c r="J160" i="13" s="1"/>
  <c r="CK159" i="13"/>
  <c r="CA159" i="13"/>
  <c r="BQ159" i="13"/>
  <c r="BH159" i="13"/>
  <c r="BI159" i="13" s="1"/>
  <c r="AW159" i="13"/>
  <c r="AX159" i="13" s="1"/>
  <c r="AL159" i="13"/>
  <c r="AM159" i="13" s="1"/>
  <c r="AA159" i="13"/>
  <c r="AB159" i="13" s="1"/>
  <c r="R159" i="13"/>
  <c r="S159" i="13" s="1"/>
  <c r="I159" i="13"/>
  <c r="J159" i="13" s="1"/>
  <c r="CK158" i="13"/>
  <c r="CA158" i="13"/>
  <c r="BQ158" i="13"/>
  <c r="BH158" i="13"/>
  <c r="BI158" i="13" s="1"/>
  <c r="AW158" i="13"/>
  <c r="AX158" i="13" s="1"/>
  <c r="AL158" i="13"/>
  <c r="AM158" i="13" s="1"/>
  <c r="AA158" i="13"/>
  <c r="AB158" i="13" s="1"/>
  <c r="R158" i="13"/>
  <c r="S158" i="13" s="1"/>
  <c r="I158" i="13"/>
  <c r="J158" i="13" s="1"/>
  <c r="CK157" i="13"/>
  <c r="CA157" i="13"/>
  <c r="BQ157" i="13"/>
  <c r="BH157" i="13"/>
  <c r="BI157" i="13" s="1"/>
  <c r="AW157" i="13"/>
  <c r="AX157" i="13" s="1"/>
  <c r="AL157" i="13"/>
  <c r="AM157" i="13" s="1"/>
  <c r="AA157" i="13"/>
  <c r="AB157" i="13" s="1"/>
  <c r="R157" i="13"/>
  <c r="S157" i="13" s="1"/>
  <c r="I157" i="13"/>
  <c r="J157" i="13" s="1"/>
  <c r="CK156" i="13"/>
  <c r="CA156" i="13"/>
  <c r="BQ156" i="13"/>
  <c r="BH156" i="13"/>
  <c r="BI156" i="13" s="1"/>
  <c r="AW156" i="13"/>
  <c r="AX156" i="13" s="1"/>
  <c r="AL156" i="13"/>
  <c r="AM156" i="13" s="1"/>
  <c r="AA156" i="13"/>
  <c r="AB156" i="13" s="1"/>
  <c r="R156" i="13"/>
  <c r="S156" i="13" s="1"/>
  <c r="I156" i="13"/>
  <c r="J156" i="13" s="1"/>
  <c r="CK155" i="13"/>
  <c r="CA155" i="13"/>
  <c r="BQ155" i="13"/>
  <c r="BH155" i="13"/>
  <c r="BI155" i="13" s="1"/>
  <c r="AW155" i="13"/>
  <c r="AX155" i="13" s="1"/>
  <c r="AL155" i="13"/>
  <c r="AM155" i="13" s="1"/>
  <c r="AA155" i="13"/>
  <c r="AB155" i="13" s="1"/>
  <c r="R155" i="13"/>
  <c r="S155" i="13" s="1"/>
  <c r="I155" i="13"/>
  <c r="J155" i="13" s="1"/>
  <c r="CK154" i="13"/>
  <c r="CA154" i="13"/>
  <c r="BQ154" i="13"/>
  <c r="BH154" i="13"/>
  <c r="BI154" i="13" s="1"/>
  <c r="AW154" i="13"/>
  <c r="AX154" i="13" s="1"/>
  <c r="AL154" i="13"/>
  <c r="AM154" i="13" s="1"/>
  <c r="AA154" i="13"/>
  <c r="AB154" i="13" s="1"/>
  <c r="R154" i="13"/>
  <c r="S154" i="13" s="1"/>
  <c r="I154" i="13"/>
  <c r="J154" i="13" s="1"/>
  <c r="CK153" i="13"/>
  <c r="CA153" i="13"/>
  <c r="BQ153" i="13"/>
  <c r="BH153" i="13"/>
  <c r="BI153" i="13" s="1"/>
  <c r="AW153" i="13"/>
  <c r="AX153" i="13" s="1"/>
  <c r="AL153" i="13"/>
  <c r="AM153" i="13" s="1"/>
  <c r="AA153" i="13"/>
  <c r="AB153" i="13" s="1"/>
  <c r="R153" i="13"/>
  <c r="S153" i="13" s="1"/>
  <c r="I153" i="13"/>
  <c r="J153" i="13" s="1"/>
  <c r="CK152" i="13"/>
  <c r="CA152" i="13"/>
  <c r="BQ152" i="13"/>
  <c r="BH152" i="13"/>
  <c r="BI152" i="13" s="1"/>
  <c r="AW152" i="13"/>
  <c r="AX152" i="13" s="1"/>
  <c r="AL152" i="13"/>
  <c r="AM152" i="13" s="1"/>
  <c r="AA152" i="13"/>
  <c r="AB152" i="13" s="1"/>
  <c r="R152" i="13"/>
  <c r="S152" i="13" s="1"/>
  <c r="I152" i="13"/>
  <c r="J152" i="13" s="1"/>
  <c r="CK151" i="13"/>
  <c r="CA151" i="13"/>
  <c r="BQ151" i="13"/>
  <c r="BH151" i="13"/>
  <c r="BI151" i="13" s="1"/>
  <c r="AW151" i="13"/>
  <c r="AX151" i="13" s="1"/>
  <c r="AL151" i="13"/>
  <c r="AM151" i="13" s="1"/>
  <c r="AA151" i="13"/>
  <c r="AB151" i="13" s="1"/>
  <c r="S151" i="13"/>
  <c r="R151" i="13"/>
  <c r="I151" i="13"/>
  <c r="J151" i="13" s="1"/>
  <c r="CK150" i="13"/>
  <c r="CA150" i="13"/>
  <c r="BQ150" i="13"/>
  <c r="BH150" i="13"/>
  <c r="BI150" i="13" s="1"/>
  <c r="AW150" i="13"/>
  <c r="AX150" i="13" s="1"/>
  <c r="AL150" i="13"/>
  <c r="AM150" i="13" s="1"/>
  <c r="AA150" i="13"/>
  <c r="AB150" i="13" s="1"/>
  <c r="R150" i="13"/>
  <c r="S150" i="13" s="1"/>
  <c r="I150" i="13"/>
  <c r="J150" i="13" s="1"/>
  <c r="CK149" i="13"/>
  <c r="CA149" i="13"/>
  <c r="BQ149" i="13"/>
  <c r="BH149" i="13"/>
  <c r="BI149" i="13" s="1"/>
  <c r="AW149" i="13"/>
  <c r="AX149" i="13" s="1"/>
  <c r="AL149" i="13"/>
  <c r="AM149" i="13" s="1"/>
  <c r="AA149" i="13"/>
  <c r="AB149" i="13" s="1"/>
  <c r="R149" i="13"/>
  <c r="S149" i="13" s="1"/>
  <c r="I149" i="13"/>
  <c r="J149" i="13" s="1"/>
  <c r="CK148" i="13"/>
  <c r="CA148" i="13"/>
  <c r="BQ148" i="13"/>
  <c r="BH148" i="13"/>
  <c r="BI148" i="13" s="1"/>
  <c r="AW148" i="13"/>
  <c r="AX148" i="13" s="1"/>
  <c r="AL148" i="13"/>
  <c r="AM148" i="13" s="1"/>
  <c r="AA148" i="13"/>
  <c r="AB148" i="13" s="1"/>
  <c r="R148" i="13"/>
  <c r="S148" i="13" s="1"/>
  <c r="I148" i="13"/>
  <c r="J148" i="13" s="1"/>
  <c r="CK147" i="13"/>
  <c r="CA147" i="13"/>
  <c r="BQ147" i="13"/>
  <c r="BH147" i="13"/>
  <c r="BI147" i="13" s="1"/>
  <c r="AW147" i="13"/>
  <c r="AX147" i="13" s="1"/>
  <c r="AL147" i="13"/>
  <c r="AM147" i="13" s="1"/>
  <c r="AA147" i="13"/>
  <c r="AB147" i="13" s="1"/>
  <c r="R147" i="13"/>
  <c r="S147" i="13" s="1"/>
  <c r="I147" i="13"/>
  <c r="J147" i="13" s="1"/>
  <c r="CK146" i="13"/>
  <c r="CA146" i="13"/>
  <c r="BQ146" i="13"/>
  <c r="BH146" i="13"/>
  <c r="BI146" i="13" s="1"/>
  <c r="AW146" i="13"/>
  <c r="AX146" i="13" s="1"/>
  <c r="AL146" i="13"/>
  <c r="AM146" i="13" s="1"/>
  <c r="AA146" i="13"/>
  <c r="AB146" i="13" s="1"/>
  <c r="R146" i="13"/>
  <c r="S146" i="13" s="1"/>
  <c r="I146" i="13"/>
  <c r="J146" i="13" s="1"/>
  <c r="CK145" i="13"/>
  <c r="CA145" i="13"/>
  <c r="BQ145" i="13"/>
  <c r="BH145" i="13"/>
  <c r="BI145" i="13" s="1"/>
  <c r="AW145" i="13"/>
  <c r="AX145" i="13" s="1"/>
  <c r="AL145" i="13"/>
  <c r="AM145" i="13" s="1"/>
  <c r="AA145" i="13"/>
  <c r="AB145" i="13" s="1"/>
  <c r="R145" i="13"/>
  <c r="S145" i="13" s="1"/>
  <c r="I145" i="13"/>
  <c r="J145" i="13" s="1"/>
  <c r="CK144" i="13"/>
  <c r="CA144" i="13"/>
  <c r="BQ144" i="13"/>
  <c r="BH144" i="13"/>
  <c r="BI144" i="13" s="1"/>
  <c r="AW144" i="13"/>
  <c r="AX144" i="13" s="1"/>
  <c r="AL144" i="13"/>
  <c r="AM144" i="13" s="1"/>
  <c r="AA144" i="13"/>
  <c r="AB144" i="13" s="1"/>
  <c r="R144" i="13"/>
  <c r="S144" i="13" s="1"/>
  <c r="I144" i="13"/>
  <c r="J144" i="13" s="1"/>
  <c r="CK143" i="13"/>
  <c r="CA143" i="13"/>
  <c r="BQ143" i="13"/>
  <c r="BH143" i="13"/>
  <c r="BI143" i="13" s="1"/>
  <c r="AW143" i="13"/>
  <c r="AX143" i="13" s="1"/>
  <c r="AL143" i="13"/>
  <c r="AM143" i="13" s="1"/>
  <c r="AA143" i="13"/>
  <c r="AB143" i="13" s="1"/>
  <c r="R143" i="13"/>
  <c r="S143" i="13" s="1"/>
  <c r="I143" i="13"/>
  <c r="J143" i="13" s="1"/>
  <c r="CK142" i="13"/>
  <c r="CA142" i="13"/>
  <c r="BQ142" i="13"/>
  <c r="BH142" i="13"/>
  <c r="BI142" i="13" s="1"/>
  <c r="AW142" i="13"/>
  <c r="AX142" i="13" s="1"/>
  <c r="AL142" i="13"/>
  <c r="AM142" i="13" s="1"/>
  <c r="AA142" i="13"/>
  <c r="AB142" i="13" s="1"/>
  <c r="R142" i="13"/>
  <c r="S142" i="13" s="1"/>
  <c r="I142" i="13"/>
  <c r="J142" i="13" s="1"/>
  <c r="CK141" i="13"/>
  <c r="CA141" i="13"/>
  <c r="BQ141" i="13"/>
  <c r="BH141" i="13"/>
  <c r="BI141" i="13" s="1"/>
  <c r="AW141" i="13"/>
  <c r="AX141" i="13" s="1"/>
  <c r="AL141" i="13"/>
  <c r="AM141" i="13" s="1"/>
  <c r="AA141" i="13"/>
  <c r="AB141" i="13" s="1"/>
  <c r="R141" i="13"/>
  <c r="S141" i="13" s="1"/>
  <c r="I141" i="13"/>
  <c r="J141" i="13" s="1"/>
  <c r="CK140" i="13"/>
  <c r="CA140" i="13"/>
  <c r="BQ140" i="13"/>
  <c r="BH140" i="13"/>
  <c r="BI140" i="13" s="1"/>
  <c r="AW140" i="13"/>
  <c r="AX140" i="13" s="1"/>
  <c r="AL140" i="13"/>
  <c r="AM140" i="13" s="1"/>
  <c r="AA140" i="13"/>
  <c r="AB140" i="13" s="1"/>
  <c r="R140" i="13"/>
  <c r="S140" i="13" s="1"/>
  <c r="I140" i="13"/>
  <c r="J140" i="13" s="1"/>
  <c r="CK139" i="13"/>
  <c r="CA139" i="13"/>
  <c r="BQ139" i="13"/>
  <c r="BH139" i="13"/>
  <c r="BI139" i="13" s="1"/>
  <c r="AW139" i="13"/>
  <c r="AX139" i="13" s="1"/>
  <c r="AL139" i="13"/>
  <c r="AM139" i="13" s="1"/>
  <c r="AA139" i="13"/>
  <c r="AB139" i="13" s="1"/>
  <c r="R139" i="13"/>
  <c r="S139" i="13" s="1"/>
  <c r="I139" i="13"/>
  <c r="J139" i="13" s="1"/>
  <c r="CK138" i="13"/>
  <c r="CA138" i="13"/>
  <c r="BQ138" i="13"/>
  <c r="BH138" i="13"/>
  <c r="BI138" i="13" s="1"/>
  <c r="AW138" i="13"/>
  <c r="AX138" i="13" s="1"/>
  <c r="AL138" i="13"/>
  <c r="AM138" i="13" s="1"/>
  <c r="AA138" i="13"/>
  <c r="AB138" i="13" s="1"/>
  <c r="R138" i="13"/>
  <c r="S138" i="13" s="1"/>
  <c r="I138" i="13"/>
  <c r="J138" i="13" s="1"/>
  <c r="CK137" i="13"/>
  <c r="CA137" i="13"/>
  <c r="BQ137" i="13"/>
  <c r="BH137" i="13"/>
  <c r="BI137" i="13" s="1"/>
  <c r="AW137" i="13"/>
  <c r="AX137" i="13" s="1"/>
  <c r="AL137" i="13"/>
  <c r="AM137" i="13" s="1"/>
  <c r="AA137" i="13"/>
  <c r="AB137" i="13" s="1"/>
  <c r="R137" i="13"/>
  <c r="S137" i="13" s="1"/>
  <c r="I137" i="13"/>
  <c r="J137" i="13" s="1"/>
  <c r="CK136" i="13"/>
  <c r="CA136" i="13"/>
  <c r="BQ136" i="13"/>
  <c r="BH136" i="13"/>
  <c r="BI136" i="13" s="1"/>
  <c r="AW136" i="13"/>
  <c r="AX136" i="13" s="1"/>
  <c r="AL136" i="13"/>
  <c r="AM136" i="13" s="1"/>
  <c r="AA136" i="13"/>
  <c r="AB136" i="13" s="1"/>
  <c r="R136" i="13"/>
  <c r="S136" i="13" s="1"/>
  <c r="I136" i="13"/>
  <c r="J136" i="13" s="1"/>
  <c r="CK135" i="13"/>
  <c r="CA135" i="13"/>
  <c r="BQ135" i="13"/>
  <c r="BH135" i="13"/>
  <c r="BI135" i="13" s="1"/>
  <c r="AW135" i="13"/>
  <c r="AX135" i="13" s="1"/>
  <c r="AL135" i="13"/>
  <c r="AM135" i="13" s="1"/>
  <c r="AA135" i="13"/>
  <c r="AB135" i="13" s="1"/>
  <c r="R135" i="13"/>
  <c r="S135" i="13" s="1"/>
  <c r="I135" i="13"/>
  <c r="J135" i="13" s="1"/>
  <c r="CK134" i="13"/>
  <c r="CA134" i="13"/>
  <c r="BQ134" i="13"/>
  <c r="BH134" i="13"/>
  <c r="BI134" i="13" s="1"/>
  <c r="AW134" i="13"/>
  <c r="AX134" i="13" s="1"/>
  <c r="AL134" i="13"/>
  <c r="AM134" i="13" s="1"/>
  <c r="AA134" i="13"/>
  <c r="AB134" i="13" s="1"/>
  <c r="R134" i="13"/>
  <c r="S134" i="13" s="1"/>
  <c r="I134" i="13"/>
  <c r="J134" i="13" s="1"/>
  <c r="CK133" i="13"/>
  <c r="CA133" i="13"/>
  <c r="BQ133" i="13"/>
  <c r="BH133" i="13"/>
  <c r="BI133" i="13" s="1"/>
  <c r="AW133" i="13"/>
  <c r="AX133" i="13" s="1"/>
  <c r="AL133" i="13"/>
  <c r="AM133" i="13" s="1"/>
  <c r="AA133" i="13"/>
  <c r="AB133" i="13" s="1"/>
  <c r="R133" i="13"/>
  <c r="S133" i="13" s="1"/>
  <c r="I133" i="13"/>
  <c r="J133" i="13" s="1"/>
  <c r="CK132" i="13"/>
  <c r="CA132" i="13"/>
  <c r="BQ132" i="13"/>
  <c r="BH132" i="13"/>
  <c r="BI132" i="13" s="1"/>
  <c r="AW132" i="13"/>
  <c r="AX132" i="13" s="1"/>
  <c r="AL132" i="13"/>
  <c r="AM132" i="13" s="1"/>
  <c r="AA132" i="13"/>
  <c r="AB132" i="13" s="1"/>
  <c r="R132" i="13"/>
  <c r="S132" i="13" s="1"/>
  <c r="I132" i="13"/>
  <c r="J132" i="13" s="1"/>
  <c r="CK131" i="13"/>
  <c r="CA131" i="13"/>
  <c r="BQ131" i="13"/>
  <c r="BH131" i="13"/>
  <c r="BI131" i="13" s="1"/>
  <c r="AW131" i="13"/>
  <c r="AX131" i="13" s="1"/>
  <c r="AL131" i="13"/>
  <c r="AM131" i="13" s="1"/>
  <c r="AA131" i="13"/>
  <c r="AB131" i="13" s="1"/>
  <c r="R131" i="13"/>
  <c r="S131" i="13" s="1"/>
  <c r="I131" i="13"/>
  <c r="J131" i="13" s="1"/>
  <c r="CK130" i="13"/>
  <c r="CA130" i="13"/>
  <c r="BQ130" i="13"/>
  <c r="BH130" i="13"/>
  <c r="BI130" i="13" s="1"/>
  <c r="AW130" i="13"/>
  <c r="AX130" i="13" s="1"/>
  <c r="AL130" i="13"/>
  <c r="AM130" i="13" s="1"/>
  <c r="AA130" i="13"/>
  <c r="AB130" i="13" s="1"/>
  <c r="R130" i="13"/>
  <c r="S130" i="13" s="1"/>
  <c r="I130" i="13"/>
  <c r="J130" i="13" s="1"/>
  <c r="CK129" i="13"/>
  <c r="CA129" i="13"/>
  <c r="BQ129" i="13"/>
  <c r="BH129" i="13"/>
  <c r="BI129" i="13" s="1"/>
  <c r="AW129" i="13"/>
  <c r="AX129" i="13" s="1"/>
  <c r="AL129" i="13"/>
  <c r="AM129" i="13" s="1"/>
  <c r="AA129" i="13"/>
  <c r="AB129" i="13" s="1"/>
  <c r="R129" i="13"/>
  <c r="S129" i="13" s="1"/>
  <c r="I129" i="13"/>
  <c r="J129" i="13" s="1"/>
  <c r="CK128" i="13"/>
  <c r="CA128" i="13"/>
  <c r="BQ128" i="13"/>
  <c r="BH128" i="13"/>
  <c r="BI128" i="13" s="1"/>
  <c r="AW128" i="13"/>
  <c r="AX128" i="13" s="1"/>
  <c r="AL128" i="13"/>
  <c r="AM128" i="13" s="1"/>
  <c r="AA128" i="13"/>
  <c r="AB128" i="13" s="1"/>
  <c r="R128" i="13"/>
  <c r="S128" i="13" s="1"/>
  <c r="I128" i="13"/>
  <c r="J128" i="13" s="1"/>
  <c r="CK127" i="13"/>
  <c r="CA127" i="13"/>
  <c r="BQ127" i="13"/>
  <c r="BH127" i="13"/>
  <c r="BI127" i="13" s="1"/>
  <c r="AW127" i="13"/>
  <c r="AX127" i="13" s="1"/>
  <c r="AL127" i="13"/>
  <c r="AM127" i="13" s="1"/>
  <c r="AA127" i="13"/>
  <c r="AB127" i="13" s="1"/>
  <c r="R127" i="13"/>
  <c r="S127" i="13" s="1"/>
  <c r="I127" i="13"/>
  <c r="J127" i="13" s="1"/>
  <c r="CK126" i="13"/>
  <c r="CA126" i="13"/>
  <c r="BQ126" i="13"/>
  <c r="BH126" i="13"/>
  <c r="BI126" i="13" s="1"/>
  <c r="AW126" i="13"/>
  <c r="AX126" i="13" s="1"/>
  <c r="AL126" i="13"/>
  <c r="AM126" i="13" s="1"/>
  <c r="AA126" i="13"/>
  <c r="AB126" i="13" s="1"/>
  <c r="R126" i="13"/>
  <c r="S126" i="13" s="1"/>
  <c r="I126" i="13"/>
  <c r="J126" i="13" s="1"/>
  <c r="CK125" i="13"/>
  <c r="CA125" i="13"/>
  <c r="BQ125" i="13"/>
  <c r="BH125" i="13"/>
  <c r="BI125" i="13" s="1"/>
  <c r="AW125" i="13"/>
  <c r="AX125" i="13" s="1"/>
  <c r="AL125" i="13"/>
  <c r="AM125" i="13" s="1"/>
  <c r="AA125" i="13"/>
  <c r="AB125" i="13" s="1"/>
  <c r="R125" i="13"/>
  <c r="S125" i="13" s="1"/>
  <c r="I125" i="13"/>
  <c r="J125" i="13" s="1"/>
  <c r="CK124" i="13"/>
  <c r="CA124" i="13"/>
  <c r="BQ124" i="13"/>
  <c r="BH124" i="13"/>
  <c r="BI124" i="13" s="1"/>
  <c r="AW124" i="13"/>
  <c r="AX124" i="13" s="1"/>
  <c r="AL124" i="13"/>
  <c r="AM124" i="13" s="1"/>
  <c r="AA124" i="13"/>
  <c r="AB124" i="13" s="1"/>
  <c r="R124" i="13"/>
  <c r="S124" i="13" s="1"/>
  <c r="I124" i="13"/>
  <c r="J124" i="13" s="1"/>
  <c r="CK123" i="13"/>
  <c r="CA123" i="13"/>
  <c r="BQ123" i="13"/>
  <c r="BI123" i="13"/>
  <c r="BH123" i="13"/>
  <c r="AW123" i="13"/>
  <c r="AX123" i="13" s="1"/>
  <c r="AL123" i="13"/>
  <c r="AM123" i="13" s="1"/>
  <c r="AA123" i="13"/>
  <c r="AB123" i="13" s="1"/>
  <c r="R123" i="13"/>
  <c r="S123" i="13" s="1"/>
  <c r="I123" i="13"/>
  <c r="J123" i="13" s="1"/>
  <c r="CK122" i="13"/>
  <c r="CA122" i="13"/>
  <c r="BQ122" i="13"/>
  <c r="BH122" i="13"/>
  <c r="BI122" i="13" s="1"/>
  <c r="AW122" i="13"/>
  <c r="AX122" i="13" s="1"/>
  <c r="AL122" i="13"/>
  <c r="AM122" i="13" s="1"/>
  <c r="AA122" i="13"/>
  <c r="AB122" i="13" s="1"/>
  <c r="R122" i="13"/>
  <c r="S122" i="13" s="1"/>
  <c r="I122" i="13"/>
  <c r="J122" i="13" s="1"/>
  <c r="CK121" i="13"/>
  <c r="CA121" i="13"/>
  <c r="BQ121" i="13"/>
  <c r="BH121" i="13"/>
  <c r="BI121" i="13" s="1"/>
  <c r="AW121" i="13"/>
  <c r="AX121" i="13" s="1"/>
  <c r="AL121" i="13"/>
  <c r="AM121" i="13" s="1"/>
  <c r="AA121" i="13"/>
  <c r="AB121" i="13" s="1"/>
  <c r="R121" i="13"/>
  <c r="S121" i="13" s="1"/>
  <c r="I121" i="13"/>
  <c r="J121" i="13" s="1"/>
  <c r="CK120" i="13"/>
  <c r="CA120" i="13"/>
  <c r="BQ120" i="13"/>
  <c r="BH120" i="13"/>
  <c r="BI120" i="13" s="1"/>
  <c r="AW120" i="13"/>
  <c r="AX120" i="13" s="1"/>
  <c r="AL120" i="13"/>
  <c r="AM120" i="13" s="1"/>
  <c r="AA120" i="13"/>
  <c r="AB120" i="13" s="1"/>
  <c r="R120" i="13"/>
  <c r="S120" i="13" s="1"/>
  <c r="I120" i="13"/>
  <c r="J120" i="13" s="1"/>
  <c r="CK119" i="13"/>
  <c r="CA119" i="13"/>
  <c r="BQ119" i="13"/>
  <c r="BH119" i="13"/>
  <c r="BI119" i="13" s="1"/>
  <c r="AW119" i="13"/>
  <c r="AX119" i="13" s="1"/>
  <c r="AL119" i="13"/>
  <c r="AM119" i="13" s="1"/>
  <c r="AA119" i="13"/>
  <c r="AB119" i="13" s="1"/>
  <c r="R119" i="13"/>
  <c r="S119" i="13" s="1"/>
  <c r="I119" i="13"/>
  <c r="J119" i="13" s="1"/>
  <c r="CK118" i="13"/>
  <c r="CA118" i="13"/>
  <c r="BQ118" i="13"/>
  <c r="BH118" i="13"/>
  <c r="BI118" i="13" s="1"/>
  <c r="AW118" i="13"/>
  <c r="AX118" i="13" s="1"/>
  <c r="AL118" i="13"/>
  <c r="AM118" i="13" s="1"/>
  <c r="AA118" i="13"/>
  <c r="AB118" i="13" s="1"/>
  <c r="R118" i="13"/>
  <c r="S118" i="13" s="1"/>
  <c r="I118" i="13"/>
  <c r="J118" i="13" s="1"/>
  <c r="CK117" i="13"/>
  <c r="CA117" i="13"/>
  <c r="BQ117" i="13"/>
  <c r="BH117" i="13"/>
  <c r="BI117" i="13" s="1"/>
  <c r="AW117" i="13"/>
  <c r="AX117" i="13" s="1"/>
  <c r="AL117" i="13"/>
  <c r="AM117" i="13" s="1"/>
  <c r="AA117" i="13"/>
  <c r="AB117" i="13" s="1"/>
  <c r="R117" i="13"/>
  <c r="S117" i="13" s="1"/>
  <c r="I117" i="13"/>
  <c r="J117" i="13" s="1"/>
  <c r="CK116" i="13"/>
  <c r="CA116" i="13"/>
  <c r="BQ116" i="13"/>
  <c r="BI116" i="13"/>
  <c r="BH116" i="13"/>
  <c r="AW116" i="13"/>
  <c r="AX116" i="13" s="1"/>
  <c r="AL116" i="13"/>
  <c r="AM116" i="13" s="1"/>
  <c r="AA116" i="13"/>
  <c r="AB116" i="13" s="1"/>
  <c r="R116" i="13"/>
  <c r="S116" i="13" s="1"/>
  <c r="I116" i="13"/>
  <c r="J116" i="13" s="1"/>
  <c r="CK115" i="13"/>
  <c r="CA115" i="13"/>
  <c r="BQ115" i="13"/>
  <c r="BH115" i="13"/>
  <c r="BI115" i="13" s="1"/>
  <c r="AW115" i="13"/>
  <c r="AX115" i="13" s="1"/>
  <c r="AL115" i="13"/>
  <c r="AM115" i="13" s="1"/>
  <c r="AA115" i="13"/>
  <c r="AB115" i="13" s="1"/>
  <c r="R115" i="13"/>
  <c r="S115" i="13" s="1"/>
  <c r="I115" i="13"/>
  <c r="J115" i="13" s="1"/>
  <c r="CK114" i="13"/>
  <c r="CA114" i="13"/>
  <c r="BQ114" i="13"/>
  <c r="BH114" i="13"/>
  <c r="BI114" i="13" s="1"/>
  <c r="AW114" i="13"/>
  <c r="AX114" i="13" s="1"/>
  <c r="AL114" i="13"/>
  <c r="AM114" i="13" s="1"/>
  <c r="AA114" i="13"/>
  <c r="AB114" i="13" s="1"/>
  <c r="R114" i="13"/>
  <c r="S114" i="13" s="1"/>
  <c r="I114" i="13"/>
  <c r="J114" i="13" s="1"/>
  <c r="CK113" i="13"/>
  <c r="CA113" i="13"/>
  <c r="BQ113" i="13"/>
  <c r="BH113" i="13"/>
  <c r="BI113" i="13" s="1"/>
  <c r="AW113" i="13"/>
  <c r="AX113" i="13" s="1"/>
  <c r="AL113" i="13"/>
  <c r="AM113" i="13" s="1"/>
  <c r="AA113" i="13"/>
  <c r="AB113" i="13" s="1"/>
  <c r="R113" i="13"/>
  <c r="S113" i="13" s="1"/>
  <c r="I113" i="13"/>
  <c r="J113" i="13" s="1"/>
  <c r="CK112" i="13"/>
  <c r="CA112" i="13"/>
  <c r="BQ112" i="13"/>
  <c r="BH112" i="13"/>
  <c r="BI112" i="13" s="1"/>
  <c r="AW112" i="13"/>
  <c r="AX112" i="13" s="1"/>
  <c r="AL112" i="13"/>
  <c r="AM112" i="13" s="1"/>
  <c r="AA112" i="13"/>
  <c r="AB112" i="13" s="1"/>
  <c r="R112" i="13"/>
  <c r="S112" i="13" s="1"/>
  <c r="I112" i="13"/>
  <c r="J112" i="13" s="1"/>
  <c r="CK111" i="13"/>
  <c r="CA111" i="13"/>
  <c r="BQ111" i="13"/>
  <c r="BH111" i="13"/>
  <c r="BI111" i="13" s="1"/>
  <c r="AW111" i="13"/>
  <c r="AX111" i="13" s="1"/>
  <c r="AL111" i="13"/>
  <c r="AM111" i="13" s="1"/>
  <c r="AA111" i="13"/>
  <c r="AB111" i="13" s="1"/>
  <c r="R111" i="13"/>
  <c r="S111" i="13" s="1"/>
  <c r="I111" i="13"/>
  <c r="J111" i="13" s="1"/>
  <c r="CK110" i="13"/>
  <c r="CA110" i="13"/>
  <c r="BQ110" i="13"/>
  <c r="BH110" i="13"/>
  <c r="BI110" i="13" s="1"/>
  <c r="AW110" i="13"/>
  <c r="AX110" i="13" s="1"/>
  <c r="AL110" i="13"/>
  <c r="AM110" i="13" s="1"/>
  <c r="AA110" i="13"/>
  <c r="AB110" i="13" s="1"/>
  <c r="R110" i="13"/>
  <c r="S110" i="13" s="1"/>
  <c r="I110" i="13"/>
  <c r="J110" i="13" s="1"/>
  <c r="CK109" i="13"/>
  <c r="CA109" i="13"/>
  <c r="BQ109" i="13"/>
  <c r="BH109" i="13"/>
  <c r="BI109" i="13" s="1"/>
  <c r="AW109" i="13"/>
  <c r="AX109" i="13" s="1"/>
  <c r="AL109" i="13"/>
  <c r="AM109" i="13" s="1"/>
  <c r="AA109" i="13"/>
  <c r="AB109" i="13" s="1"/>
  <c r="R109" i="13"/>
  <c r="S109" i="13" s="1"/>
  <c r="I109" i="13"/>
  <c r="J109" i="13" s="1"/>
  <c r="CK108" i="13"/>
  <c r="CA108" i="13"/>
  <c r="BQ108" i="13"/>
  <c r="BH108" i="13"/>
  <c r="BI108" i="13" s="1"/>
  <c r="AW108" i="13"/>
  <c r="AX108" i="13" s="1"/>
  <c r="AL108" i="13"/>
  <c r="AM108" i="13" s="1"/>
  <c r="AA108" i="13"/>
  <c r="AB108" i="13" s="1"/>
  <c r="R108" i="13"/>
  <c r="S108" i="13" s="1"/>
  <c r="I108" i="13"/>
  <c r="J108" i="13" s="1"/>
  <c r="CK107" i="13"/>
  <c r="CA107" i="13"/>
  <c r="BQ107" i="13"/>
  <c r="BH107" i="13"/>
  <c r="BI107" i="13" s="1"/>
  <c r="AW107" i="13"/>
  <c r="AX107" i="13" s="1"/>
  <c r="AL107" i="13"/>
  <c r="AM107" i="13" s="1"/>
  <c r="AA107" i="13"/>
  <c r="AB107" i="13" s="1"/>
  <c r="R107" i="13"/>
  <c r="S107" i="13" s="1"/>
  <c r="I107" i="13"/>
  <c r="J107" i="13" s="1"/>
  <c r="CK106" i="13"/>
  <c r="CA106" i="13"/>
  <c r="BQ106" i="13"/>
  <c r="BH106" i="13"/>
  <c r="BI106" i="13" s="1"/>
  <c r="AW106" i="13"/>
  <c r="AX106" i="13" s="1"/>
  <c r="AL106" i="13"/>
  <c r="AM106" i="13" s="1"/>
  <c r="AA106" i="13"/>
  <c r="AB106" i="13" s="1"/>
  <c r="R106" i="13"/>
  <c r="S106" i="13" s="1"/>
  <c r="I106" i="13"/>
  <c r="J106" i="13" s="1"/>
  <c r="CK105" i="13"/>
  <c r="CA105" i="13"/>
  <c r="BQ105" i="13"/>
  <c r="BH105" i="13"/>
  <c r="BI105" i="13" s="1"/>
  <c r="AW105" i="13"/>
  <c r="AX105" i="13" s="1"/>
  <c r="AL105" i="13"/>
  <c r="AM105" i="13" s="1"/>
  <c r="AA105" i="13"/>
  <c r="AB105" i="13" s="1"/>
  <c r="R105" i="13"/>
  <c r="S105" i="13" s="1"/>
  <c r="I105" i="13"/>
  <c r="J105" i="13" s="1"/>
  <c r="CK104" i="13"/>
  <c r="CA104" i="13"/>
  <c r="BQ104" i="13"/>
  <c r="BH104" i="13"/>
  <c r="BI104" i="13" s="1"/>
  <c r="AW104" i="13"/>
  <c r="AX104" i="13" s="1"/>
  <c r="AL104" i="13"/>
  <c r="AM104" i="13" s="1"/>
  <c r="AA104" i="13"/>
  <c r="AB104" i="13" s="1"/>
  <c r="R104" i="13"/>
  <c r="S104" i="13" s="1"/>
  <c r="I104" i="13"/>
  <c r="J104" i="13" s="1"/>
  <c r="CK103" i="13"/>
  <c r="CA103" i="13"/>
  <c r="BQ103" i="13"/>
  <c r="BH103" i="13"/>
  <c r="BI103" i="13" s="1"/>
  <c r="AW103" i="13"/>
  <c r="AX103" i="13" s="1"/>
  <c r="AL103" i="13"/>
  <c r="AM103" i="13" s="1"/>
  <c r="AA103" i="13"/>
  <c r="AB103" i="13" s="1"/>
  <c r="R103" i="13"/>
  <c r="S103" i="13" s="1"/>
  <c r="I103" i="13"/>
  <c r="J103" i="13" s="1"/>
  <c r="CK102" i="13"/>
  <c r="CA102" i="13"/>
  <c r="BQ102" i="13"/>
  <c r="BH102" i="13"/>
  <c r="BI102" i="13" s="1"/>
  <c r="AW102" i="13"/>
  <c r="AX102" i="13" s="1"/>
  <c r="AL102" i="13"/>
  <c r="AM102" i="13" s="1"/>
  <c r="AA102" i="13"/>
  <c r="AB102" i="13" s="1"/>
  <c r="R102" i="13"/>
  <c r="S102" i="13" s="1"/>
  <c r="I102" i="13"/>
  <c r="J102" i="13" s="1"/>
  <c r="CK101" i="13"/>
  <c r="CA101" i="13"/>
  <c r="BQ101" i="13"/>
  <c r="BH101" i="13"/>
  <c r="BI101" i="13" s="1"/>
  <c r="AW101" i="13"/>
  <c r="AX101" i="13" s="1"/>
  <c r="AL101" i="13"/>
  <c r="AM101" i="13" s="1"/>
  <c r="AA101" i="13"/>
  <c r="AB101" i="13" s="1"/>
  <c r="R101" i="13"/>
  <c r="S101" i="13" s="1"/>
  <c r="I101" i="13"/>
  <c r="J101" i="13" s="1"/>
  <c r="CK100" i="13"/>
  <c r="CA100" i="13"/>
  <c r="BQ100" i="13"/>
  <c r="BH100" i="13"/>
  <c r="BI100" i="13" s="1"/>
  <c r="AW100" i="13"/>
  <c r="AX100" i="13" s="1"/>
  <c r="AL100" i="13"/>
  <c r="AM100" i="13" s="1"/>
  <c r="AA100" i="13"/>
  <c r="AB100" i="13" s="1"/>
  <c r="R100" i="13"/>
  <c r="S100" i="13" s="1"/>
  <c r="I100" i="13"/>
  <c r="J100" i="13" s="1"/>
  <c r="CK99" i="13"/>
  <c r="CA99" i="13"/>
  <c r="BQ99" i="13"/>
  <c r="BH99" i="13"/>
  <c r="BI99" i="13" s="1"/>
  <c r="AW99" i="13"/>
  <c r="AX99" i="13" s="1"/>
  <c r="AL99" i="13"/>
  <c r="AM99" i="13" s="1"/>
  <c r="AA99" i="13"/>
  <c r="AB99" i="13" s="1"/>
  <c r="R99" i="13"/>
  <c r="S99" i="13" s="1"/>
  <c r="I99" i="13"/>
  <c r="J99" i="13" s="1"/>
  <c r="CK98" i="13"/>
  <c r="CA98" i="13"/>
  <c r="BQ98" i="13"/>
  <c r="BH98" i="13"/>
  <c r="BI98" i="13" s="1"/>
  <c r="AW98" i="13"/>
  <c r="AX98" i="13" s="1"/>
  <c r="AL98" i="13"/>
  <c r="AM98" i="13" s="1"/>
  <c r="AA98" i="13"/>
  <c r="AB98" i="13" s="1"/>
  <c r="R98" i="13"/>
  <c r="S98" i="13" s="1"/>
  <c r="I98" i="13"/>
  <c r="J98" i="13" s="1"/>
  <c r="CK97" i="13"/>
  <c r="CA97" i="13"/>
  <c r="BQ97" i="13"/>
  <c r="BH97" i="13"/>
  <c r="BI97" i="13" s="1"/>
  <c r="AW97" i="13"/>
  <c r="AX97" i="13" s="1"/>
  <c r="AL97" i="13"/>
  <c r="AM97" i="13" s="1"/>
  <c r="AA97" i="13"/>
  <c r="AB97" i="13" s="1"/>
  <c r="R97" i="13"/>
  <c r="S97" i="13" s="1"/>
  <c r="I97" i="13"/>
  <c r="J97" i="13" s="1"/>
  <c r="CK96" i="13"/>
  <c r="CA96" i="13"/>
  <c r="BQ96" i="13"/>
  <c r="BH96" i="13"/>
  <c r="BI96" i="13" s="1"/>
  <c r="AW96" i="13"/>
  <c r="AX96" i="13" s="1"/>
  <c r="AL96" i="13"/>
  <c r="AM96" i="13" s="1"/>
  <c r="AA96" i="13"/>
  <c r="AB96" i="13" s="1"/>
  <c r="R96" i="13"/>
  <c r="S96" i="13" s="1"/>
  <c r="I96" i="13"/>
  <c r="J96" i="13" s="1"/>
  <c r="CK95" i="13"/>
  <c r="CA95" i="13"/>
  <c r="BQ95" i="13"/>
  <c r="BH95" i="13"/>
  <c r="BI95" i="13" s="1"/>
  <c r="AW95" i="13"/>
  <c r="AX95" i="13" s="1"/>
  <c r="AL95" i="13"/>
  <c r="AM95" i="13" s="1"/>
  <c r="AA95" i="13"/>
  <c r="AB95" i="13" s="1"/>
  <c r="R95" i="13"/>
  <c r="S95" i="13" s="1"/>
  <c r="I95" i="13"/>
  <c r="J95" i="13" s="1"/>
  <c r="CK94" i="13"/>
  <c r="CA94" i="13"/>
  <c r="BQ94" i="13"/>
  <c r="BH94" i="13"/>
  <c r="BI94" i="13" s="1"/>
  <c r="AW94" i="13"/>
  <c r="AX94" i="13" s="1"/>
  <c r="AL94" i="13"/>
  <c r="AM94" i="13" s="1"/>
  <c r="AA94" i="13"/>
  <c r="AB94" i="13" s="1"/>
  <c r="R94" i="13"/>
  <c r="S94" i="13" s="1"/>
  <c r="I94" i="13"/>
  <c r="J94" i="13" s="1"/>
  <c r="CK93" i="13"/>
  <c r="CA93" i="13"/>
  <c r="BQ93" i="13"/>
  <c r="BH93" i="13"/>
  <c r="BI93" i="13" s="1"/>
  <c r="AW93" i="13"/>
  <c r="AX93" i="13" s="1"/>
  <c r="AL93" i="13"/>
  <c r="AM93" i="13" s="1"/>
  <c r="AA93" i="13"/>
  <c r="AB93" i="13" s="1"/>
  <c r="R93" i="13"/>
  <c r="S93" i="13" s="1"/>
  <c r="I93" i="13"/>
  <c r="J93" i="13" s="1"/>
  <c r="CK92" i="13"/>
  <c r="CA92" i="13"/>
  <c r="BQ92" i="13"/>
  <c r="BH92" i="13"/>
  <c r="BI92" i="13" s="1"/>
  <c r="AW92" i="13"/>
  <c r="AX92" i="13" s="1"/>
  <c r="AL92" i="13"/>
  <c r="AM92" i="13" s="1"/>
  <c r="AA92" i="13"/>
  <c r="AB92" i="13" s="1"/>
  <c r="R92" i="13"/>
  <c r="S92" i="13" s="1"/>
  <c r="I92" i="13"/>
  <c r="J92" i="13" s="1"/>
  <c r="CK91" i="13"/>
  <c r="CA91" i="13"/>
  <c r="BQ91" i="13"/>
  <c r="BH91" i="13"/>
  <c r="BI91" i="13" s="1"/>
  <c r="AW91" i="13"/>
  <c r="AX91" i="13" s="1"/>
  <c r="AL91" i="13"/>
  <c r="AM91" i="13" s="1"/>
  <c r="AA91" i="13"/>
  <c r="AB91" i="13" s="1"/>
  <c r="R91" i="13"/>
  <c r="S91" i="13" s="1"/>
  <c r="I91" i="13"/>
  <c r="J91" i="13" s="1"/>
  <c r="CK90" i="13"/>
  <c r="CA90" i="13"/>
  <c r="BQ90" i="13"/>
  <c r="BH90" i="13"/>
  <c r="BI90" i="13" s="1"/>
  <c r="AW90" i="13"/>
  <c r="AX90" i="13" s="1"/>
  <c r="AL90" i="13"/>
  <c r="AM90" i="13" s="1"/>
  <c r="AA90" i="13"/>
  <c r="AB90" i="13" s="1"/>
  <c r="R90" i="13"/>
  <c r="S90" i="13" s="1"/>
  <c r="I90" i="13"/>
  <c r="J90" i="13" s="1"/>
  <c r="CK89" i="13"/>
  <c r="CA89" i="13"/>
  <c r="BQ89" i="13"/>
  <c r="BH89" i="13"/>
  <c r="BI89" i="13" s="1"/>
  <c r="AW89" i="13"/>
  <c r="AX89" i="13" s="1"/>
  <c r="AL89" i="13"/>
  <c r="AM89" i="13" s="1"/>
  <c r="AA89" i="13"/>
  <c r="AB89" i="13" s="1"/>
  <c r="R89" i="13"/>
  <c r="S89" i="13" s="1"/>
  <c r="I89" i="13"/>
  <c r="J89" i="13" s="1"/>
  <c r="CK88" i="13"/>
  <c r="CA88" i="13"/>
  <c r="BQ88" i="13"/>
  <c r="BH88" i="13"/>
  <c r="BI88" i="13" s="1"/>
  <c r="AW88" i="13"/>
  <c r="AX88" i="13" s="1"/>
  <c r="AL88" i="13"/>
  <c r="AM88" i="13" s="1"/>
  <c r="AA88" i="13"/>
  <c r="AB88" i="13" s="1"/>
  <c r="R88" i="13"/>
  <c r="S88" i="13" s="1"/>
  <c r="I88" i="13"/>
  <c r="J88" i="13" s="1"/>
  <c r="CK87" i="13"/>
  <c r="CA87" i="13"/>
  <c r="BQ87" i="13"/>
  <c r="BH87" i="13"/>
  <c r="BI87" i="13" s="1"/>
  <c r="AW87" i="13"/>
  <c r="AX87" i="13" s="1"/>
  <c r="AL87" i="13"/>
  <c r="AM87" i="13" s="1"/>
  <c r="AA87" i="13"/>
  <c r="AB87" i="13" s="1"/>
  <c r="R87" i="13"/>
  <c r="S87" i="13" s="1"/>
  <c r="I87" i="13"/>
  <c r="J87" i="13" s="1"/>
  <c r="CK86" i="13"/>
  <c r="CA86" i="13"/>
  <c r="BQ86" i="13"/>
  <c r="BH86" i="13"/>
  <c r="BI86" i="13" s="1"/>
  <c r="AW86" i="13"/>
  <c r="AX86" i="13" s="1"/>
  <c r="AL86" i="13"/>
  <c r="AM86" i="13" s="1"/>
  <c r="AA86" i="13"/>
  <c r="AB86" i="13" s="1"/>
  <c r="R86" i="13"/>
  <c r="S86" i="13" s="1"/>
  <c r="I86" i="13"/>
  <c r="J86" i="13" s="1"/>
  <c r="CK85" i="13"/>
  <c r="CA85" i="13"/>
  <c r="BQ85" i="13"/>
  <c r="BH85" i="13"/>
  <c r="BI85" i="13" s="1"/>
  <c r="AW85" i="13"/>
  <c r="AX85" i="13" s="1"/>
  <c r="AL85" i="13"/>
  <c r="AM85" i="13" s="1"/>
  <c r="AA85" i="13"/>
  <c r="AB85" i="13" s="1"/>
  <c r="R85" i="13"/>
  <c r="S85" i="13" s="1"/>
  <c r="I85" i="13"/>
  <c r="J85" i="13" s="1"/>
  <c r="CK84" i="13"/>
  <c r="CA84" i="13"/>
  <c r="BQ84" i="13"/>
  <c r="BH84" i="13"/>
  <c r="BI84" i="13" s="1"/>
  <c r="AW84" i="13"/>
  <c r="AX84" i="13" s="1"/>
  <c r="AL84" i="13"/>
  <c r="AM84" i="13" s="1"/>
  <c r="AA84" i="13"/>
  <c r="AB84" i="13" s="1"/>
  <c r="R84" i="13"/>
  <c r="S84" i="13" s="1"/>
  <c r="I84" i="13"/>
  <c r="J84" i="13" s="1"/>
  <c r="CK83" i="13"/>
  <c r="CA83" i="13"/>
  <c r="BQ83" i="13"/>
  <c r="BH83" i="13"/>
  <c r="BI83" i="13" s="1"/>
  <c r="AW83" i="13"/>
  <c r="AX83" i="13" s="1"/>
  <c r="AL83" i="13"/>
  <c r="AM83" i="13" s="1"/>
  <c r="AA83" i="13"/>
  <c r="AB83" i="13" s="1"/>
  <c r="R83" i="13"/>
  <c r="S83" i="13" s="1"/>
  <c r="I83" i="13"/>
  <c r="J83" i="13" s="1"/>
  <c r="CK82" i="13"/>
  <c r="CA82" i="13"/>
  <c r="BQ82" i="13"/>
  <c r="BH82" i="13"/>
  <c r="BI82" i="13" s="1"/>
  <c r="AW82" i="13"/>
  <c r="AX82" i="13" s="1"/>
  <c r="AL82" i="13"/>
  <c r="AM82" i="13" s="1"/>
  <c r="AA82" i="13"/>
  <c r="AB82" i="13" s="1"/>
  <c r="R82" i="13"/>
  <c r="S82" i="13" s="1"/>
  <c r="I82" i="13"/>
  <c r="J82" i="13" s="1"/>
  <c r="CK81" i="13"/>
  <c r="CA81" i="13"/>
  <c r="BQ81" i="13"/>
  <c r="BH81" i="13"/>
  <c r="BI81" i="13" s="1"/>
  <c r="AW81" i="13"/>
  <c r="AX81" i="13" s="1"/>
  <c r="AL81" i="13"/>
  <c r="AM81" i="13" s="1"/>
  <c r="AA81" i="13"/>
  <c r="AB81" i="13" s="1"/>
  <c r="R81" i="13"/>
  <c r="S81" i="13" s="1"/>
  <c r="I81" i="13"/>
  <c r="J81" i="13" s="1"/>
  <c r="CK80" i="13"/>
  <c r="CA80" i="13"/>
  <c r="BQ80" i="13"/>
  <c r="BH80" i="13"/>
  <c r="BI80" i="13" s="1"/>
  <c r="AW80" i="13"/>
  <c r="AX80" i="13" s="1"/>
  <c r="AL80" i="13"/>
  <c r="AM80" i="13" s="1"/>
  <c r="AA80" i="13"/>
  <c r="AB80" i="13" s="1"/>
  <c r="R80" i="13"/>
  <c r="S80" i="13" s="1"/>
  <c r="I80" i="13"/>
  <c r="J80" i="13" s="1"/>
  <c r="CK79" i="13"/>
  <c r="CA79" i="13"/>
  <c r="BQ79" i="13"/>
  <c r="BH79" i="13"/>
  <c r="BI79" i="13" s="1"/>
  <c r="AW79" i="13"/>
  <c r="AX79" i="13" s="1"/>
  <c r="AL79" i="13"/>
  <c r="AM79" i="13" s="1"/>
  <c r="AA79" i="13"/>
  <c r="AB79" i="13" s="1"/>
  <c r="R79" i="13"/>
  <c r="S79" i="13" s="1"/>
  <c r="I79" i="13"/>
  <c r="J79" i="13" s="1"/>
  <c r="CK78" i="13"/>
  <c r="CA78" i="13"/>
  <c r="BQ78" i="13"/>
  <c r="BH78" i="13"/>
  <c r="BI78" i="13" s="1"/>
  <c r="AW78" i="13"/>
  <c r="AX78" i="13" s="1"/>
  <c r="AL78" i="13"/>
  <c r="AM78" i="13" s="1"/>
  <c r="AA78" i="13"/>
  <c r="AB78" i="13" s="1"/>
  <c r="R78" i="13"/>
  <c r="S78" i="13" s="1"/>
  <c r="I78" i="13"/>
  <c r="J78" i="13" s="1"/>
  <c r="CK77" i="13"/>
  <c r="CA77" i="13"/>
  <c r="BQ77" i="13"/>
  <c r="BH77" i="13"/>
  <c r="BI77" i="13" s="1"/>
  <c r="AW77" i="13"/>
  <c r="AX77" i="13" s="1"/>
  <c r="AL77" i="13"/>
  <c r="AM77" i="13" s="1"/>
  <c r="AA77" i="13"/>
  <c r="AB77" i="13" s="1"/>
  <c r="R77" i="13"/>
  <c r="S77" i="13" s="1"/>
  <c r="I77" i="13"/>
  <c r="J77" i="13" s="1"/>
  <c r="CK76" i="13"/>
  <c r="CA76" i="13"/>
  <c r="BQ76" i="13"/>
  <c r="BH76" i="13"/>
  <c r="BI76" i="13" s="1"/>
  <c r="AW76" i="13"/>
  <c r="AX76" i="13" s="1"/>
  <c r="AL76" i="13"/>
  <c r="AM76" i="13" s="1"/>
  <c r="AA76" i="13"/>
  <c r="AB76" i="13" s="1"/>
  <c r="R76" i="13"/>
  <c r="S76" i="13" s="1"/>
  <c r="I76" i="13"/>
  <c r="J76" i="13" s="1"/>
  <c r="CK75" i="13"/>
  <c r="CA75" i="13"/>
  <c r="BQ75" i="13"/>
  <c r="BH75" i="13"/>
  <c r="BI75" i="13" s="1"/>
  <c r="AW75" i="13"/>
  <c r="AX75" i="13" s="1"/>
  <c r="AL75" i="13"/>
  <c r="AM75" i="13" s="1"/>
  <c r="AA75" i="13"/>
  <c r="AB75" i="13" s="1"/>
  <c r="R75" i="13"/>
  <c r="S75" i="13" s="1"/>
  <c r="I75" i="13"/>
  <c r="J75" i="13" s="1"/>
  <c r="CK74" i="13"/>
  <c r="CA74" i="13"/>
  <c r="BQ74" i="13"/>
  <c r="BH74" i="13"/>
  <c r="BI74" i="13" s="1"/>
  <c r="AW74" i="13"/>
  <c r="AX74" i="13" s="1"/>
  <c r="AL74" i="13"/>
  <c r="AM74" i="13" s="1"/>
  <c r="AA74" i="13"/>
  <c r="AB74" i="13" s="1"/>
  <c r="R74" i="13"/>
  <c r="S74" i="13" s="1"/>
  <c r="I74" i="13"/>
  <c r="J74" i="13" s="1"/>
  <c r="CK73" i="13"/>
  <c r="CA73" i="13"/>
  <c r="BQ73" i="13"/>
  <c r="BH73" i="13"/>
  <c r="BI73" i="13" s="1"/>
  <c r="AW73" i="13"/>
  <c r="AX73" i="13" s="1"/>
  <c r="AL73" i="13"/>
  <c r="AM73" i="13" s="1"/>
  <c r="AA73" i="13"/>
  <c r="AB73" i="13" s="1"/>
  <c r="R73" i="13"/>
  <c r="S73" i="13" s="1"/>
  <c r="I73" i="13"/>
  <c r="J73" i="13" s="1"/>
  <c r="CK72" i="13"/>
  <c r="CA72" i="13"/>
  <c r="BQ72" i="13"/>
  <c r="BH72" i="13"/>
  <c r="BI72" i="13" s="1"/>
  <c r="AW72" i="13"/>
  <c r="AX72" i="13" s="1"/>
  <c r="AL72" i="13"/>
  <c r="AM72" i="13" s="1"/>
  <c r="AA72" i="13"/>
  <c r="AB72" i="13" s="1"/>
  <c r="R72" i="13"/>
  <c r="S72" i="13" s="1"/>
  <c r="I72" i="13"/>
  <c r="J72" i="13" s="1"/>
  <c r="CK71" i="13"/>
  <c r="CA71" i="13"/>
  <c r="BQ71" i="13"/>
  <c r="BH71" i="13"/>
  <c r="BI71" i="13" s="1"/>
  <c r="AW71" i="13"/>
  <c r="AX71" i="13" s="1"/>
  <c r="AL71" i="13"/>
  <c r="AM71" i="13" s="1"/>
  <c r="AA71" i="13"/>
  <c r="AB71" i="13" s="1"/>
  <c r="R71" i="13"/>
  <c r="S71" i="13" s="1"/>
  <c r="I71" i="13"/>
  <c r="J71" i="13" s="1"/>
  <c r="CK70" i="13"/>
  <c r="CA70" i="13"/>
  <c r="BQ70" i="13"/>
  <c r="BH70" i="13"/>
  <c r="BI70" i="13" s="1"/>
  <c r="AW70" i="13"/>
  <c r="AX70" i="13" s="1"/>
  <c r="AL70" i="13"/>
  <c r="AM70" i="13" s="1"/>
  <c r="AA70" i="13"/>
  <c r="AB70" i="13" s="1"/>
  <c r="R70" i="13"/>
  <c r="S70" i="13" s="1"/>
  <c r="I70" i="13"/>
  <c r="J70" i="13" s="1"/>
  <c r="CK69" i="13"/>
  <c r="CA69" i="13"/>
  <c r="BQ69" i="13"/>
  <c r="BH69" i="13"/>
  <c r="BI69" i="13" s="1"/>
  <c r="AW69" i="13"/>
  <c r="AX69" i="13" s="1"/>
  <c r="AL69" i="13"/>
  <c r="AM69" i="13" s="1"/>
  <c r="AA69" i="13"/>
  <c r="AB69" i="13" s="1"/>
  <c r="R69" i="13"/>
  <c r="S69" i="13" s="1"/>
  <c r="I69" i="13"/>
  <c r="J69" i="13" s="1"/>
  <c r="CK68" i="13"/>
  <c r="CA68" i="13"/>
  <c r="BQ68" i="13"/>
  <c r="BH68" i="13"/>
  <c r="BI68" i="13" s="1"/>
  <c r="AW68" i="13"/>
  <c r="AX68" i="13" s="1"/>
  <c r="AL68" i="13"/>
  <c r="AM68" i="13" s="1"/>
  <c r="AA68" i="13"/>
  <c r="AB68" i="13" s="1"/>
  <c r="R68" i="13"/>
  <c r="S68" i="13" s="1"/>
  <c r="I68" i="13"/>
  <c r="J68" i="13" s="1"/>
  <c r="CK67" i="13"/>
  <c r="CA67" i="13"/>
  <c r="BQ67" i="13"/>
  <c r="BH67" i="13"/>
  <c r="BI67" i="13" s="1"/>
  <c r="AW67" i="13"/>
  <c r="AX67" i="13" s="1"/>
  <c r="AL67" i="13"/>
  <c r="AM67" i="13" s="1"/>
  <c r="AA67" i="13"/>
  <c r="AB67" i="13" s="1"/>
  <c r="R67" i="13"/>
  <c r="S67" i="13" s="1"/>
  <c r="I67" i="13"/>
  <c r="J67" i="13" s="1"/>
  <c r="CK66" i="13"/>
  <c r="CA66" i="13"/>
  <c r="BQ66" i="13"/>
  <c r="BH66" i="13"/>
  <c r="BI66" i="13" s="1"/>
  <c r="AW66" i="13"/>
  <c r="AX66" i="13" s="1"/>
  <c r="AL66" i="13"/>
  <c r="AM66" i="13" s="1"/>
  <c r="AA66" i="13"/>
  <c r="AB66" i="13" s="1"/>
  <c r="R66" i="13"/>
  <c r="S66" i="13" s="1"/>
  <c r="I66" i="13"/>
  <c r="J66" i="13" s="1"/>
  <c r="CK65" i="13"/>
  <c r="CA65" i="13"/>
  <c r="BQ65" i="13"/>
  <c r="BH65" i="13"/>
  <c r="BI65" i="13" s="1"/>
  <c r="AW65" i="13"/>
  <c r="AX65" i="13" s="1"/>
  <c r="AL65" i="13"/>
  <c r="AM65" i="13" s="1"/>
  <c r="AA65" i="13"/>
  <c r="AB65" i="13" s="1"/>
  <c r="R65" i="13"/>
  <c r="S65" i="13" s="1"/>
  <c r="I65" i="13"/>
  <c r="J65" i="13" s="1"/>
  <c r="CK64" i="13"/>
  <c r="CA64" i="13"/>
  <c r="BQ64" i="13"/>
  <c r="BH64" i="13"/>
  <c r="BI64" i="13" s="1"/>
  <c r="AW64" i="13"/>
  <c r="AX64" i="13" s="1"/>
  <c r="AL64" i="13"/>
  <c r="AM64" i="13" s="1"/>
  <c r="AA64" i="13"/>
  <c r="AB64" i="13" s="1"/>
  <c r="R64" i="13"/>
  <c r="S64" i="13" s="1"/>
  <c r="I64" i="13"/>
  <c r="J64" i="13" s="1"/>
  <c r="CK63" i="13"/>
  <c r="CA63" i="13"/>
  <c r="BQ63" i="13"/>
  <c r="BH63" i="13"/>
  <c r="BI63" i="13" s="1"/>
  <c r="AW63" i="13"/>
  <c r="AX63" i="13" s="1"/>
  <c r="AL63" i="13"/>
  <c r="AM63" i="13" s="1"/>
  <c r="AA63" i="13"/>
  <c r="AB63" i="13" s="1"/>
  <c r="R63" i="13"/>
  <c r="S63" i="13" s="1"/>
  <c r="I63" i="13"/>
  <c r="J63" i="13" s="1"/>
  <c r="CK62" i="13"/>
  <c r="CA62" i="13"/>
  <c r="BQ62" i="13"/>
  <c r="BH62" i="13"/>
  <c r="BI62" i="13" s="1"/>
  <c r="AW62" i="13"/>
  <c r="AX62" i="13" s="1"/>
  <c r="AL62" i="13"/>
  <c r="AM62" i="13" s="1"/>
  <c r="AA62" i="13"/>
  <c r="AB62" i="13" s="1"/>
  <c r="R62" i="13"/>
  <c r="S62" i="13" s="1"/>
  <c r="I62" i="13"/>
  <c r="J62" i="13" s="1"/>
  <c r="CK61" i="13"/>
  <c r="CA61" i="13"/>
  <c r="BQ61" i="13"/>
  <c r="BH61" i="13"/>
  <c r="BI61" i="13" s="1"/>
  <c r="AW61" i="13"/>
  <c r="AX61" i="13" s="1"/>
  <c r="AL61" i="13"/>
  <c r="AM61" i="13" s="1"/>
  <c r="AA61" i="13"/>
  <c r="AB61" i="13" s="1"/>
  <c r="R61" i="13"/>
  <c r="S61" i="13" s="1"/>
  <c r="I61" i="13"/>
  <c r="J61" i="13" s="1"/>
  <c r="CK60" i="13"/>
  <c r="CA60" i="13"/>
  <c r="BQ60" i="13"/>
  <c r="BH60" i="13"/>
  <c r="BI60" i="13" s="1"/>
  <c r="AW60" i="13"/>
  <c r="AX60" i="13" s="1"/>
  <c r="AL60" i="13"/>
  <c r="AM60" i="13" s="1"/>
  <c r="AA60" i="13"/>
  <c r="AB60" i="13" s="1"/>
  <c r="R60" i="13"/>
  <c r="S60" i="13" s="1"/>
  <c r="I60" i="13"/>
  <c r="J60" i="13" s="1"/>
  <c r="CK59" i="13"/>
  <c r="CA59" i="13"/>
  <c r="BQ59" i="13"/>
  <c r="BH59" i="13"/>
  <c r="BI59" i="13" s="1"/>
  <c r="AW59" i="13"/>
  <c r="AX59" i="13" s="1"/>
  <c r="AL59" i="13"/>
  <c r="AM59" i="13" s="1"/>
  <c r="AA59" i="13"/>
  <c r="AB59" i="13" s="1"/>
  <c r="R59" i="13"/>
  <c r="S59" i="13" s="1"/>
  <c r="I59" i="13"/>
  <c r="J59" i="13" s="1"/>
  <c r="CK58" i="13"/>
  <c r="CA58" i="13"/>
  <c r="BQ58" i="13"/>
  <c r="BH58" i="13"/>
  <c r="BI58" i="13" s="1"/>
  <c r="AW58" i="13"/>
  <c r="AX58" i="13" s="1"/>
  <c r="AL58" i="13"/>
  <c r="AM58" i="13" s="1"/>
  <c r="AA58" i="13"/>
  <c r="AB58" i="13" s="1"/>
  <c r="R58" i="13"/>
  <c r="S58" i="13" s="1"/>
  <c r="I58" i="13"/>
  <c r="J58" i="13" s="1"/>
  <c r="CK57" i="13"/>
  <c r="CA57" i="13"/>
  <c r="BQ57" i="13"/>
  <c r="BH57" i="13"/>
  <c r="BI57" i="13" s="1"/>
  <c r="AW57" i="13"/>
  <c r="AX57" i="13" s="1"/>
  <c r="AL57" i="13"/>
  <c r="AM57" i="13" s="1"/>
  <c r="AA57" i="13"/>
  <c r="AB57" i="13" s="1"/>
  <c r="R57" i="13"/>
  <c r="S57" i="13" s="1"/>
  <c r="I57" i="13"/>
  <c r="J57" i="13" s="1"/>
  <c r="CK56" i="13"/>
  <c r="CA56" i="13"/>
  <c r="BQ56" i="13"/>
  <c r="BH56" i="13"/>
  <c r="BI56" i="13" s="1"/>
  <c r="AW56" i="13"/>
  <c r="AX56" i="13" s="1"/>
  <c r="AL56" i="13"/>
  <c r="AM56" i="13" s="1"/>
  <c r="AA56" i="13"/>
  <c r="AB56" i="13" s="1"/>
  <c r="R56" i="13"/>
  <c r="S56" i="13" s="1"/>
  <c r="I56" i="13"/>
  <c r="J56" i="13" s="1"/>
  <c r="CK55" i="13"/>
  <c r="CA55" i="13"/>
  <c r="BQ55" i="13"/>
  <c r="BH55" i="13"/>
  <c r="BI55" i="13" s="1"/>
  <c r="AW55" i="13"/>
  <c r="AX55" i="13" s="1"/>
  <c r="AL55" i="13"/>
  <c r="AM55" i="13" s="1"/>
  <c r="AA55" i="13"/>
  <c r="AB55" i="13" s="1"/>
  <c r="R55" i="13"/>
  <c r="S55" i="13" s="1"/>
  <c r="I55" i="13"/>
  <c r="J55" i="13" s="1"/>
  <c r="CK54" i="13"/>
  <c r="CA54" i="13"/>
  <c r="BQ54" i="13"/>
  <c r="BH54" i="13"/>
  <c r="BI54" i="13" s="1"/>
  <c r="AW54" i="13"/>
  <c r="AX54" i="13" s="1"/>
  <c r="AL54" i="13"/>
  <c r="AM54" i="13" s="1"/>
  <c r="AA54" i="13"/>
  <c r="AB54" i="13" s="1"/>
  <c r="R54" i="13"/>
  <c r="S54" i="13" s="1"/>
  <c r="I54" i="13"/>
  <c r="J54" i="13" s="1"/>
  <c r="DP53" i="13"/>
  <c r="DP54" i="13" s="1"/>
  <c r="DP55" i="13" s="1"/>
  <c r="DP56" i="13" s="1"/>
  <c r="DP57" i="13" s="1"/>
  <c r="DP58" i="13" s="1"/>
  <c r="DP59" i="13" s="1"/>
  <c r="DP60" i="13" s="1"/>
  <c r="DP61" i="13" s="1"/>
  <c r="DP62" i="13" s="1"/>
  <c r="DP63" i="13" s="1"/>
  <c r="DP64" i="13" s="1"/>
  <c r="DP65" i="13" s="1"/>
  <c r="DP66" i="13" s="1"/>
  <c r="DP67" i="13" s="1"/>
  <c r="DP68" i="13" s="1"/>
  <c r="DP69" i="13" s="1"/>
  <c r="DP70" i="13" s="1"/>
  <c r="DP71" i="13" s="1"/>
  <c r="DP72" i="13" s="1"/>
  <c r="DP73" i="13" s="1"/>
  <c r="DP74" i="13" s="1"/>
  <c r="DP75" i="13" s="1"/>
  <c r="DP76" i="13" s="1"/>
  <c r="DP77" i="13" s="1"/>
  <c r="DP78" i="13" s="1"/>
  <c r="DP79" i="13" s="1"/>
  <c r="DP80" i="13" s="1"/>
  <c r="DP81" i="13" s="1"/>
  <c r="DP82" i="13" s="1"/>
  <c r="DP83" i="13" s="1"/>
  <c r="DP84" i="13" s="1"/>
  <c r="DP85" i="13" s="1"/>
  <c r="DP86" i="13" s="1"/>
  <c r="DP87" i="13" s="1"/>
  <c r="DP88" i="13" s="1"/>
  <c r="DP89" i="13" s="1"/>
  <c r="DP90" i="13" s="1"/>
  <c r="DP91" i="13" s="1"/>
  <c r="DP92" i="13" s="1"/>
  <c r="DP93" i="13" s="1"/>
  <c r="DP94" i="13" s="1"/>
  <c r="DP95" i="13" s="1"/>
  <c r="DP96" i="13" s="1"/>
  <c r="DP97" i="13" s="1"/>
  <c r="DP98" i="13" s="1"/>
  <c r="DP99" i="13" s="1"/>
  <c r="DP100" i="13" s="1"/>
  <c r="DP101" i="13" s="1"/>
  <c r="DP102" i="13" s="1"/>
  <c r="DP103" i="13" s="1"/>
  <c r="DP104" i="13" s="1"/>
  <c r="DP105" i="13" s="1"/>
  <c r="DP106" i="13" s="1"/>
  <c r="DP107" i="13" s="1"/>
  <c r="DP108" i="13" s="1"/>
  <c r="DP109" i="13" s="1"/>
  <c r="DP110" i="13" s="1"/>
  <c r="DP111" i="13" s="1"/>
  <c r="DP112" i="13" s="1"/>
  <c r="DP113" i="13" s="1"/>
  <c r="DP114" i="13" s="1"/>
  <c r="DP115" i="13" s="1"/>
  <c r="DP116" i="13" s="1"/>
  <c r="DP117" i="13" s="1"/>
  <c r="DP118" i="13" s="1"/>
  <c r="DP119" i="13" s="1"/>
  <c r="DP120" i="13" s="1"/>
  <c r="DP121" i="13" s="1"/>
  <c r="DP122" i="13" s="1"/>
  <c r="DP123" i="13" s="1"/>
  <c r="DP124" i="13" s="1"/>
  <c r="DP125" i="13" s="1"/>
  <c r="DP126" i="13" s="1"/>
  <c r="DP127" i="13" s="1"/>
  <c r="DP128" i="13" s="1"/>
  <c r="DP129" i="13" s="1"/>
  <c r="DP130" i="13" s="1"/>
  <c r="DP131" i="13" s="1"/>
  <c r="DP132" i="13" s="1"/>
  <c r="DP133" i="13" s="1"/>
  <c r="DP134" i="13" s="1"/>
  <c r="DP135" i="13" s="1"/>
  <c r="DP136" i="13" s="1"/>
  <c r="DP137" i="13" s="1"/>
  <c r="DP138" i="13" s="1"/>
  <c r="DP139" i="13" s="1"/>
  <c r="DP140" i="13" s="1"/>
  <c r="DP141" i="13" s="1"/>
  <c r="DP142" i="13" s="1"/>
  <c r="DP143" i="13" s="1"/>
  <c r="DP144" i="13" s="1"/>
  <c r="DP145" i="13" s="1"/>
  <c r="DP146" i="13" s="1"/>
  <c r="DP147" i="13" s="1"/>
  <c r="DP148" i="13" s="1"/>
  <c r="DP149" i="13" s="1"/>
  <c r="DP150" i="13" s="1"/>
  <c r="DP151" i="13" s="1"/>
  <c r="DP152" i="13" s="1"/>
  <c r="DP153" i="13" s="1"/>
  <c r="DP154" i="13" s="1"/>
  <c r="DP155" i="13" s="1"/>
  <c r="DP156" i="13" s="1"/>
  <c r="DP157" i="13" s="1"/>
  <c r="DP158" i="13" s="1"/>
  <c r="DP159" i="13" s="1"/>
  <c r="DP160" i="13" s="1"/>
  <c r="DP161" i="13" s="1"/>
  <c r="DP162" i="13" s="1"/>
  <c r="DP163" i="13" s="1"/>
  <c r="DP164" i="13" s="1"/>
  <c r="DP165" i="13" s="1"/>
  <c r="DP166" i="13" s="1"/>
  <c r="DP167" i="13" s="1"/>
  <c r="DP168" i="13" s="1"/>
  <c r="DP169" i="13" s="1"/>
  <c r="DP170" i="13" s="1"/>
  <c r="DP171" i="13" s="1"/>
  <c r="DP172" i="13" s="1"/>
  <c r="DP173" i="13" s="1"/>
  <c r="DP174" i="13" s="1"/>
  <c r="DP175" i="13" s="1"/>
  <c r="DP176" i="13" s="1"/>
  <c r="DP177" i="13" s="1"/>
  <c r="DP178" i="13" s="1"/>
  <c r="DP179" i="13" s="1"/>
  <c r="DP180" i="13" s="1"/>
  <c r="DP181" i="13" s="1"/>
  <c r="DP182" i="13" s="1"/>
  <c r="DP183" i="13" s="1"/>
  <c r="DP184" i="13" s="1"/>
  <c r="DP185" i="13" s="1"/>
  <c r="DP186" i="13" s="1"/>
  <c r="DP187" i="13" s="1"/>
  <c r="DP188" i="13" s="1"/>
  <c r="DP189" i="13" s="1"/>
  <c r="DP190" i="13" s="1"/>
  <c r="DP191" i="13" s="1"/>
  <c r="DP192" i="13" s="1"/>
  <c r="DP193" i="13" s="1"/>
  <c r="DP194" i="13" s="1"/>
  <c r="DP195" i="13" s="1"/>
  <c r="DP196" i="13" s="1"/>
  <c r="DP197" i="13" s="1"/>
  <c r="DP198" i="13" s="1"/>
  <c r="DP199" i="13" s="1"/>
  <c r="DP200" i="13" s="1"/>
  <c r="DP201" i="13" s="1"/>
  <c r="DP202" i="13" s="1"/>
  <c r="DP203" i="13" s="1"/>
  <c r="DP204" i="13" s="1"/>
  <c r="DP205" i="13" s="1"/>
  <c r="DP206" i="13" s="1"/>
  <c r="DP207" i="13" s="1"/>
  <c r="DP208" i="13" s="1"/>
  <c r="DP209" i="13" s="1"/>
  <c r="DP210" i="13" s="1"/>
  <c r="DP211" i="13" s="1"/>
  <c r="DP212" i="13" s="1"/>
  <c r="DP213" i="13" s="1"/>
  <c r="DP214" i="13" s="1"/>
  <c r="DP215" i="13" s="1"/>
  <c r="DP216" i="13" s="1"/>
  <c r="DP217" i="13" s="1"/>
  <c r="DP218" i="13" s="1"/>
  <c r="DP219" i="13" s="1"/>
  <c r="DP220" i="13" s="1"/>
  <c r="DP221" i="13" s="1"/>
  <c r="DP222" i="13" s="1"/>
  <c r="DP223" i="13" s="1"/>
  <c r="DP224" i="13" s="1"/>
  <c r="DP225" i="13" s="1"/>
  <c r="DP226" i="13" s="1"/>
  <c r="DP227" i="13" s="1"/>
  <c r="DP228" i="13" s="1"/>
  <c r="DP229" i="13" s="1"/>
  <c r="DP230" i="13" s="1"/>
  <c r="DP231" i="13" s="1"/>
  <c r="DP232" i="13" s="1"/>
  <c r="DP233" i="13" s="1"/>
  <c r="DP234" i="13" s="1"/>
  <c r="DP235" i="13" s="1"/>
  <c r="DP236" i="13" s="1"/>
  <c r="DP237" i="13" s="1"/>
  <c r="DP238" i="13" s="1"/>
  <c r="DP239" i="13" s="1"/>
  <c r="DP240" i="13" s="1"/>
  <c r="DP241" i="13" s="1"/>
  <c r="DP242" i="13" s="1"/>
  <c r="DP243" i="13" s="1"/>
  <c r="DP244" i="13" s="1"/>
  <c r="DP245" i="13" s="1"/>
  <c r="DP246" i="13" s="1"/>
  <c r="DP247" i="13" s="1"/>
  <c r="DP248" i="13" s="1"/>
  <c r="DP249" i="13" s="1"/>
  <c r="DP250" i="13" s="1"/>
  <c r="DP251" i="13" s="1"/>
  <c r="DP252" i="13" s="1"/>
  <c r="DP253" i="13" s="1"/>
  <c r="DP254" i="13" s="1"/>
  <c r="DP255" i="13" s="1"/>
  <c r="DP256" i="13" s="1"/>
  <c r="DP257" i="13" s="1"/>
  <c r="DP258" i="13" s="1"/>
  <c r="DP259" i="13" s="1"/>
  <c r="DP260" i="13" s="1"/>
  <c r="DP261" i="13" s="1"/>
  <c r="DP262" i="13" s="1"/>
  <c r="DP263" i="13" s="1"/>
  <c r="DP264" i="13" s="1"/>
  <c r="DP265" i="13" s="1"/>
  <c r="DP266" i="13" s="1"/>
  <c r="DP267" i="13" s="1"/>
  <c r="DP268" i="13" s="1"/>
  <c r="DP269" i="13" s="1"/>
  <c r="DP270" i="13" s="1"/>
  <c r="DP271" i="13" s="1"/>
  <c r="DP272" i="13" s="1"/>
  <c r="DP273" i="13" s="1"/>
  <c r="DP274" i="13" s="1"/>
  <c r="DP275" i="13" s="1"/>
  <c r="DP276" i="13" s="1"/>
  <c r="DP277" i="13" s="1"/>
  <c r="DP278" i="13" s="1"/>
  <c r="DP279" i="13" s="1"/>
  <c r="DP280" i="13" s="1"/>
  <c r="DP281" i="13" s="1"/>
  <c r="DP282" i="13" s="1"/>
  <c r="DP283" i="13" s="1"/>
  <c r="DP284" i="13" s="1"/>
  <c r="DP285" i="13" s="1"/>
  <c r="DP286" i="13" s="1"/>
  <c r="DP287" i="13" s="1"/>
  <c r="DP288" i="13" s="1"/>
  <c r="DP289" i="13" s="1"/>
  <c r="DP290" i="13" s="1"/>
  <c r="DP291" i="13" s="1"/>
  <c r="DP292" i="13" s="1"/>
  <c r="DP293" i="13" s="1"/>
  <c r="DP294" i="13" s="1"/>
  <c r="DP295" i="13" s="1"/>
  <c r="DP296" i="13" s="1"/>
  <c r="DP297" i="13" s="1"/>
  <c r="DP298" i="13" s="1"/>
  <c r="DP299" i="13" s="1"/>
  <c r="DP300" i="13" s="1"/>
  <c r="DP301" i="13" s="1"/>
  <c r="DP302" i="13" s="1"/>
  <c r="DP303" i="13" s="1"/>
  <c r="DP304" i="13" s="1"/>
  <c r="DP305" i="13" s="1"/>
  <c r="DP306" i="13" s="1"/>
  <c r="DP307" i="13" s="1"/>
  <c r="DP308" i="13" s="1"/>
  <c r="DP309" i="13" s="1"/>
  <c r="DP310" i="13" s="1"/>
  <c r="DP311" i="13" s="1"/>
  <c r="DP312" i="13" s="1"/>
  <c r="DP313" i="13" s="1"/>
  <c r="DP314" i="13" s="1"/>
  <c r="DP315" i="13" s="1"/>
  <c r="DP316" i="13" s="1"/>
  <c r="DP317" i="13" s="1"/>
  <c r="DP318" i="13" s="1"/>
  <c r="DP319" i="13" s="1"/>
  <c r="DP320" i="13" s="1"/>
  <c r="DP321" i="13" s="1"/>
  <c r="DP322" i="13" s="1"/>
  <c r="DP323" i="13" s="1"/>
  <c r="DP324" i="13" s="1"/>
  <c r="DP325" i="13" s="1"/>
  <c r="DP326" i="13" s="1"/>
  <c r="DP327" i="13" s="1"/>
  <c r="DP328" i="13" s="1"/>
  <c r="DP329" i="13" s="1"/>
  <c r="DP330" i="13" s="1"/>
  <c r="DP331" i="13" s="1"/>
  <c r="DP332" i="13" s="1"/>
  <c r="DP333" i="13" s="1"/>
  <c r="DP334" i="13" s="1"/>
  <c r="DP335" i="13" s="1"/>
  <c r="DP336" i="13" s="1"/>
  <c r="DP337" i="13" s="1"/>
  <c r="DP338" i="13" s="1"/>
  <c r="DP339" i="13" s="1"/>
  <c r="DP340" i="13" s="1"/>
  <c r="DP341" i="13" s="1"/>
  <c r="DP342" i="13" s="1"/>
  <c r="DP343" i="13" s="1"/>
  <c r="DP344" i="13" s="1"/>
  <c r="DP345" i="13" s="1"/>
  <c r="DP346" i="13" s="1"/>
  <c r="DP347" i="13" s="1"/>
  <c r="DP348" i="13" s="1"/>
  <c r="DP349" i="13" s="1"/>
  <c r="DP350" i="13" s="1"/>
  <c r="DP351" i="13" s="1"/>
  <c r="DP352" i="13" s="1"/>
  <c r="DP353" i="13" s="1"/>
  <c r="DP354" i="13" s="1"/>
  <c r="DP355" i="13" s="1"/>
  <c r="DP356" i="13" s="1"/>
  <c r="DP357" i="13" s="1"/>
  <c r="DP358" i="13" s="1"/>
  <c r="DP359" i="13" s="1"/>
  <c r="DP360" i="13" s="1"/>
  <c r="DP361" i="13" s="1"/>
  <c r="DP362" i="13" s="1"/>
  <c r="DP363" i="13" s="1"/>
  <c r="DP364" i="13" s="1"/>
  <c r="DP365" i="13" s="1"/>
  <c r="DP366" i="13" s="1"/>
  <c r="DP367" i="13" s="1"/>
  <c r="DP368" i="13" s="1"/>
  <c r="DP369" i="13" s="1"/>
  <c r="DP370" i="13" s="1"/>
  <c r="DP371" i="13" s="1"/>
  <c r="DP372" i="13" s="1"/>
  <c r="DP373" i="13" s="1"/>
  <c r="DP374" i="13" s="1"/>
  <c r="DP375" i="13" s="1"/>
  <c r="DP376" i="13" s="1"/>
  <c r="DP377" i="13" s="1"/>
  <c r="DP378" i="13" s="1"/>
  <c r="DP379" i="13" s="1"/>
  <c r="DP380" i="13" s="1"/>
  <c r="DP381" i="13" s="1"/>
  <c r="DP382" i="13" s="1"/>
  <c r="DP383" i="13" s="1"/>
  <c r="DP384" i="13" s="1"/>
  <c r="DP385" i="13" s="1"/>
  <c r="DP386" i="13" s="1"/>
  <c r="DP387" i="13" s="1"/>
  <c r="DP388" i="13" s="1"/>
  <c r="DP389" i="13" s="1"/>
  <c r="DP390" i="13" s="1"/>
  <c r="DP391" i="13" s="1"/>
  <c r="DP392" i="13" s="1"/>
  <c r="DP393" i="13" s="1"/>
  <c r="DP394" i="13" s="1"/>
  <c r="DP395" i="13" s="1"/>
  <c r="DP396" i="13" s="1"/>
  <c r="DP397" i="13" s="1"/>
  <c r="DP398" i="13" s="1"/>
  <c r="DP399" i="13" s="1"/>
  <c r="DP400" i="13" s="1"/>
  <c r="DP401" i="13" s="1"/>
  <c r="DP402" i="13" s="1"/>
  <c r="DP403" i="13" s="1"/>
  <c r="DP404" i="13" s="1"/>
  <c r="DP405" i="13" s="1"/>
  <c r="DP406" i="13" s="1"/>
  <c r="DP407" i="13" s="1"/>
  <c r="DP408" i="13" s="1"/>
  <c r="DP409" i="13" s="1"/>
  <c r="DP410" i="13" s="1"/>
  <c r="DP411" i="13" s="1"/>
  <c r="DP412" i="13" s="1"/>
  <c r="DP413" i="13" s="1"/>
  <c r="DP414" i="13" s="1"/>
  <c r="DP415" i="13" s="1"/>
  <c r="DP416" i="13" s="1"/>
  <c r="DP417" i="13" s="1"/>
  <c r="DP418" i="13" s="1"/>
  <c r="DP419" i="13" s="1"/>
  <c r="DP420" i="13" s="1"/>
  <c r="DP421" i="13" s="1"/>
  <c r="DP422" i="13" s="1"/>
  <c r="DP423" i="13" s="1"/>
  <c r="DP424" i="13" s="1"/>
  <c r="DP425" i="13" s="1"/>
  <c r="DP426" i="13" s="1"/>
  <c r="DP427" i="13" s="1"/>
  <c r="DP428" i="13" s="1"/>
  <c r="DP429" i="13" s="1"/>
  <c r="DP430" i="13" s="1"/>
  <c r="DP431" i="13" s="1"/>
  <c r="DP432" i="13" s="1"/>
  <c r="DP433" i="13" s="1"/>
  <c r="DP434" i="13" s="1"/>
  <c r="DP435" i="13" s="1"/>
  <c r="DP436" i="13" s="1"/>
  <c r="DP437" i="13" s="1"/>
  <c r="DP438" i="13" s="1"/>
  <c r="DP439" i="13" s="1"/>
  <c r="DP440" i="13" s="1"/>
  <c r="DP441" i="13" s="1"/>
  <c r="DP442" i="13" s="1"/>
  <c r="DP443" i="13" s="1"/>
  <c r="DP444" i="13" s="1"/>
  <c r="DP445" i="13" s="1"/>
  <c r="DP446" i="13" s="1"/>
  <c r="DP447" i="13" s="1"/>
  <c r="DP448" i="13" s="1"/>
  <c r="DP449" i="13" s="1"/>
  <c r="DP450" i="13" s="1"/>
  <c r="DP451" i="13" s="1"/>
  <c r="DP452" i="13" s="1"/>
  <c r="DP453" i="13" s="1"/>
  <c r="DP454" i="13" s="1"/>
  <c r="DP455" i="13" s="1"/>
  <c r="DP456" i="13" s="1"/>
  <c r="DP457" i="13" s="1"/>
  <c r="DP458" i="13" s="1"/>
  <c r="DP459" i="13" s="1"/>
  <c r="DP460" i="13" s="1"/>
  <c r="DP461" i="13" s="1"/>
  <c r="DP462" i="13" s="1"/>
  <c r="DP463" i="13" s="1"/>
  <c r="DP464" i="13" s="1"/>
  <c r="DP465" i="13" s="1"/>
  <c r="DP466" i="13" s="1"/>
  <c r="DP467" i="13" s="1"/>
  <c r="DP468" i="13" s="1"/>
  <c r="DP469" i="13" s="1"/>
  <c r="DP470" i="13" s="1"/>
  <c r="DP471" i="13" s="1"/>
  <c r="DP472" i="13" s="1"/>
  <c r="DP473" i="13" s="1"/>
  <c r="DP474" i="13" s="1"/>
  <c r="DP475" i="13" s="1"/>
  <c r="DP476" i="13" s="1"/>
  <c r="DP477" i="13" s="1"/>
  <c r="DP478" i="13" s="1"/>
  <c r="DP479" i="13" s="1"/>
  <c r="DP480" i="13" s="1"/>
  <c r="DP481" i="13" s="1"/>
  <c r="DP482" i="13" s="1"/>
  <c r="DP483" i="13" s="1"/>
  <c r="DP484" i="13" s="1"/>
  <c r="DP485" i="13" s="1"/>
  <c r="DP486" i="13" s="1"/>
  <c r="DP487" i="13" s="1"/>
  <c r="DP488" i="13" s="1"/>
  <c r="DP489" i="13" s="1"/>
  <c r="DP490" i="13" s="1"/>
  <c r="DP491" i="13" s="1"/>
  <c r="DP492" i="13" s="1"/>
  <c r="DP493" i="13" s="1"/>
  <c r="DP494" i="13" s="1"/>
  <c r="DP495" i="13" s="1"/>
  <c r="DP496" i="13" s="1"/>
  <c r="DP497" i="13" s="1"/>
  <c r="DP498" i="13" s="1"/>
  <c r="DP499" i="13" s="1"/>
  <c r="DP500" i="13" s="1"/>
  <c r="DP501" i="13" s="1"/>
  <c r="DP502" i="13" s="1"/>
  <c r="DP503" i="13" s="1"/>
  <c r="DP504" i="13" s="1"/>
  <c r="DP505" i="13" s="1"/>
  <c r="DP506" i="13" s="1"/>
  <c r="DP507" i="13" s="1"/>
  <c r="DP508" i="13" s="1"/>
  <c r="DP509" i="13" s="1"/>
  <c r="DP510" i="13" s="1"/>
  <c r="DP511" i="13" s="1"/>
  <c r="DP512" i="13" s="1"/>
  <c r="DP513" i="13" s="1"/>
  <c r="DP514" i="13" s="1"/>
  <c r="DP515" i="13" s="1"/>
  <c r="DP516" i="13" s="1"/>
  <c r="DP517" i="13" s="1"/>
  <c r="DP518" i="13" s="1"/>
  <c r="DP519" i="13" s="1"/>
  <c r="DP520" i="13" s="1"/>
  <c r="DP521" i="13" s="1"/>
  <c r="DP522" i="13" s="1"/>
  <c r="DP523" i="13" s="1"/>
  <c r="DP524" i="13" s="1"/>
  <c r="DP525" i="13" s="1"/>
  <c r="DP526" i="13" s="1"/>
  <c r="DP527" i="13" s="1"/>
  <c r="DP528" i="13" s="1"/>
  <c r="DP529" i="13" s="1"/>
  <c r="DP530" i="13" s="1"/>
  <c r="DP531" i="13" s="1"/>
  <c r="DP532" i="13" s="1"/>
  <c r="CK53" i="13"/>
  <c r="CC53" i="13"/>
  <c r="CM53" i="13" s="1"/>
  <c r="CA53" i="13"/>
  <c r="BS53" i="13"/>
  <c r="BQ53" i="13"/>
  <c r="BH53" i="13"/>
  <c r="BI53" i="13" s="1"/>
  <c r="AW53" i="13"/>
  <c r="AX53" i="13" s="1"/>
  <c r="AL53" i="13"/>
  <c r="AM53" i="13" s="1"/>
  <c r="AA53" i="13"/>
  <c r="AB53" i="13" s="1"/>
  <c r="R53" i="13"/>
  <c r="S53" i="13" s="1"/>
  <c r="I53" i="13"/>
  <c r="J53" i="13" s="1"/>
  <c r="A53" i="13"/>
  <c r="A54" i="13" s="1"/>
  <c r="ES49" i="13"/>
  <c r="ER49" i="13"/>
  <c r="EI49" i="13"/>
  <c r="DZ49" i="13"/>
  <c r="DR49" i="13"/>
  <c r="AN49" i="13"/>
  <c r="AY49" i="13" s="1"/>
  <c r="BJ49" i="13" s="1"/>
  <c r="AC49" i="13"/>
  <c r="T49" i="13"/>
  <c r="K49" i="13"/>
  <c r="C49" i="13"/>
  <c r="CN48" i="13"/>
  <c r="CD48" i="13"/>
  <c r="BS48" i="13"/>
  <c r="DR43" i="13"/>
  <c r="DR44" i="13" s="1"/>
  <c r="DR42" i="13"/>
  <c r="DR41" i="13" s="1"/>
  <c r="DR40" i="13"/>
  <c r="DR53" i="13" s="1"/>
  <c r="DR48" i="13" l="1"/>
  <c r="CC55" i="13"/>
  <c r="CM55" i="13" s="1"/>
  <c r="BS55" i="13"/>
  <c r="A55" i="13"/>
  <c r="DU53" i="13"/>
  <c r="DS53" i="13"/>
  <c r="BS54" i="13"/>
  <c r="CC54" i="13"/>
  <c r="CM54" i="13" s="1"/>
  <c r="DR46" i="13" l="1"/>
  <c r="F4" i="13"/>
  <c r="DR45" i="13"/>
  <c r="DT53" i="13"/>
  <c r="DR54" i="13" s="1"/>
  <c r="DV53" i="13"/>
  <c r="A56" i="13"/>
  <c r="CC56" i="13"/>
  <c r="CM56" i="13" s="1"/>
  <c r="BS56" i="13"/>
  <c r="DR47" i="13" l="1"/>
  <c r="G4" i="13"/>
  <c r="K4" i="13"/>
  <c r="CC57" i="13"/>
  <c r="CM57" i="13" s="1"/>
  <c r="BS57" i="13"/>
  <c r="A57" i="13"/>
  <c r="DS54" i="13"/>
  <c r="DV54" i="13"/>
  <c r="DU54" i="13"/>
  <c r="DV49" i="13" s="1"/>
  <c r="DS49" i="13"/>
  <c r="M4" i="13" l="1"/>
  <c r="N4" i="13"/>
  <c r="I4" i="13"/>
  <c r="J4" i="13"/>
  <c r="DT54" i="13"/>
  <c r="DT49" i="13"/>
  <c r="A58" i="13"/>
  <c r="CC58" i="13"/>
  <c r="CM58" i="13" s="1"/>
  <c r="BS58" i="13"/>
  <c r="CC59" i="13" l="1"/>
  <c r="CM59" i="13" s="1"/>
  <c r="BS59" i="13"/>
  <c r="A59" i="13"/>
  <c r="DU49" i="13"/>
  <c r="DR55" i="13"/>
  <c r="A60" i="13" l="1"/>
  <c r="CC60" i="13"/>
  <c r="CM60" i="13" s="1"/>
  <c r="BS60" i="13"/>
  <c r="DU55" i="13"/>
  <c r="DS55" i="13"/>
  <c r="DV55" i="13"/>
  <c r="DT55" i="13" l="1"/>
  <c r="DR56" i="13" s="1"/>
  <c r="CC61" i="13"/>
  <c r="CM61" i="13" s="1"/>
  <c r="BS61" i="13"/>
  <c r="A61" i="13"/>
  <c r="A62" i="13" l="1"/>
  <c r="CC62" i="13"/>
  <c r="CM62" i="13" s="1"/>
  <c r="BS62" i="13"/>
  <c r="DS56" i="13"/>
  <c r="DV56" i="13"/>
  <c r="DU56" i="13"/>
  <c r="CC63" i="13" l="1"/>
  <c r="CM63" i="13" s="1"/>
  <c r="BS63" i="13"/>
  <c r="A63" i="13"/>
  <c r="DT56" i="13"/>
  <c r="DR57" i="13" s="1"/>
  <c r="DU57" i="13" l="1"/>
  <c r="DS57" i="13"/>
  <c r="DV57" i="13"/>
  <c r="A64" i="13"/>
  <c r="CC64" i="13"/>
  <c r="CM64" i="13" s="1"/>
  <c r="BS64" i="13"/>
  <c r="CC65" i="13" l="1"/>
  <c r="CM65" i="13" s="1"/>
  <c r="BS65" i="13"/>
  <c r="A65" i="13"/>
  <c r="DT57" i="13"/>
  <c r="DR58" i="13" s="1"/>
  <c r="DS58" i="13" l="1"/>
  <c r="DV58" i="13"/>
  <c r="DU58" i="13"/>
  <c r="A66" i="13"/>
  <c r="CC66" i="13"/>
  <c r="CM66" i="13" s="1"/>
  <c r="BS66" i="13"/>
  <c r="CC67" i="13" l="1"/>
  <c r="CM67" i="13" s="1"/>
  <c r="BS67" i="13"/>
  <c r="A67" i="13"/>
  <c r="DT58" i="13"/>
  <c r="DR59" i="13" s="1"/>
  <c r="DU59" i="13" l="1"/>
  <c r="DS59" i="13"/>
  <c r="DV59" i="13"/>
  <c r="A68" i="13"/>
  <c r="CC68" i="13"/>
  <c r="CM68" i="13" s="1"/>
  <c r="BS68" i="13"/>
  <c r="DT59" i="13" l="1"/>
  <c r="DR60" i="13" s="1"/>
  <c r="DS60" i="13" s="1"/>
  <c r="CC69" i="13"/>
  <c r="CM69" i="13" s="1"/>
  <c r="BS69" i="13"/>
  <c r="A69" i="13"/>
  <c r="DV60" i="13" l="1"/>
  <c r="DU60" i="13"/>
  <c r="DT60" i="13" s="1"/>
  <c r="DR61" i="13" s="1"/>
  <c r="A70" i="13"/>
  <c r="CC70" i="13"/>
  <c r="CM70" i="13" s="1"/>
  <c r="BS70" i="13"/>
  <c r="CC71" i="13" l="1"/>
  <c r="CM71" i="13" s="1"/>
  <c r="BS71" i="13"/>
  <c r="A71" i="13"/>
  <c r="DU61" i="13"/>
  <c r="DS61" i="13"/>
  <c r="DV61" i="13"/>
  <c r="DT61" i="13" l="1"/>
  <c r="DR62" i="13" s="1"/>
  <c r="DV62" i="13" s="1"/>
  <c r="A72" i="13"/>
  <c r="CC72" i="13"/>
  <c r="CM72" i="13" s="1"/>
  <c r="BS72" i="13"/>
  <c r="DS62" i="13" l="1"/>
  <c r="DU62" i="13"/>
  <c r="CC73" i="13"/>
  <c r="CM73" i="13" s="1"/>
  <c r="BS73" i="13"/>
  <c r="A73" i="13"/>
  <c r="DT62" i="13" l="1"/>
  <c r="DR63" i="13" s="1"/>
  <c r="DU63" i="13" s="1"/>
  <c r="DV63" i="13"/>
  <c r="A74" i="13"/>
  <c r="CC74" i="13"/>
  <c r="CM74" i="13" s="1"/>
  <c r="BS74" i="13"/>
  <c r="DS63" i="13" l="1"/>
  <c r="DT63" i="13" s="1"/>
  <c r="DR64" i="13" s="1"/>
  <c r="DU64" i="13" s="1"/>
  <c r="CC75" i="13"/>
  <c r="CM75" i="13" s="1"/>
  <c r="BS75" i="13"/>
  <c r="A75" i="13"/>
  <c r="DS64" i="13" l="1"/>
  <c r="DT64" i="13" s="1"/>
  <c r="DR65" i="13" s="1"/>
  <c r="DV64" i="13"/>
  <c r="A76" i="13"/>
  <c r="CC76" i="13"/>
  <c r="CM76" i="13" s="1"/>
  <c r="BS76" i="13"/>
  <c r="CC77" i="13" l="1"/>
  <c r="CM77" i="13" s="1"/>
  <c r="BS77" i="13"/>
  <c r="A77" i="13"/>
  <c r="DU65" i="13"/>
  <c r="DS65" i="13"/>
  <c r="DV65" i="13"/>
  <c r="A78" i="13" l="1"/>
  <c r="CC78" i="13"/>
  <c r="CM78" i="13" s="1"/>
  <c r="BS78" i="13"/>
  <c r="DT65" i="13"/>
  <c r="DR66" i="13" s="1"/>
  <c r="CC79" i="13" l="1"/>
  <c r="CM79" i="13" s="1"/>
  <c r="BS79" i="13"/>
  <c r="A79" i="13"/>
  <c r="DS66" i="13"/>
  <c r="DV66" i="13"/>
  <c r="DU66" i="13"/>
  <c r="A80" i="13" l="1"/>
  <c r="CC80" i="13"/>
  <c r="CM80" i="13" s="1"/>
  <c r="BS80" i="13"/>
  <c r="DT66" i="13"/>
  <c r="DR67" i="13" s="1"/>
  <c r="DU67" i="13" l="1"/>
  <c r="DS67" i="13"/>
  <c r="DV67" i="13"/>
  <c r="CC81" i="13"/>
  <c r="CM81" i="13" s="1"/>
  <c r="BS81" i="13"/>
  <c r="A81" i="13"/>
  <c r="A82" i="13" l="1"/>
  <c r="CC82" i="13"/>
  <c r="CM82" i="13" s="1"/>
  <c r="BS82" i="13"/>
  <c r="DT67" i="13"/>
  <c r="DR68" i="13" s="1"/>
  <c r="DS68" i="13" l="1"/>
  <c r="DV68" i="13"/>
  <c r="DU68" i="13"/>
  <c r="CC83" i="13"/>
  <c r="CM83" i="13" s="1"/>
  <c r="BS83" i="13"/>
  <c r="A83" i="13"/>
  <c r="DT68" i="13" l="1"/>
  <c r="DR69" i="13" s="1"/>
  <c r="DU69" i="13" s="1"/>
  <c r="A84" i="13"/>
  <c r="CC84" i="13"/>
  <c r="CM84" i="13" s="1"/>
  <c r="BS84" i="13"/>
  <c r="DS69" i="13" l="1"/>
  <c r="DV69" i="13"/>
  <c r="DT69" i="13"/>
  <c r="DR70" i="13" s="1"/>
  <c r="DU70" i="13" s="1"/>
  <c r="CC85" i="13"/>
  <c r="CM85" i="13" s="1"/>
  <c r="BS85" i="13"/>
  <c r="A85" i="13"/>
  <c r="DV70" i="13" l="1"/>
  <c r="DS70" i="13"/>
  <c r="DT70" i="13" s="1"/>
  <c r="DR71" i="13" s="1"/>
  <c r="A86" i="13"/>
  <c r="CC86" i="13"/>
  <c r="CM86" i="13" s="1"/>
  <c r="BS86" i="13"/>
  <c r="CC87" i="13" l="1"/>
  <c r="CM87" i="13" s="1"/>
  <c r="BS87" i="13"/>
  <c r="A87" i="13"/>
  <c r="DU71" i="13"/>
  <c r="DS71" i="13"/>
  <c r="DV71" i="13"/>
  <c r="DT71" i="13" l="1"/>
  <c r="DR72" i="13" s="1"/>
  <c r="DV72" i="13" s="1"/>
  <c r="A88" i="13"/>
  <c r="CC88" i="13"/>
  <c r="CM88" i="13" s="1"/>
  <c r="BS88" i="13"/>
  <c r="DS72" i="13" l="1"/>
  <c r="DU72" i="13"/>
  <c r="DT72" i="13" s="1"/>
  <c r="DR73" i="13" s="1"/>
  <c r="CC89" i="13"/>
  <c r="CM89" i="13" s="1"/>
  <c r="BS89" i="13"/>
  <c r="A89" i="13"/>
  <c r="DU73" i="13" l="1"/>
  <c r="DS73" i="13"/>
  <c r="DV73" i="13"/>
  <c r="A90" i="13"/>
  <c r="CC90" i="13"/>
  <c r="CM90" i="13" s="1"/>
  <c r="BS90" i="13"/>
  <c r="DT73" i="13" l="1"/>
  <c r="DR74" i="13" s="1"/>
  <c r="DV74" i="13" s="1"/>
  <c r="CC91" i="13"/>
  <c r="CM91" i="13" s="1"/>
  <c r="BS91" i="13"/>
  <c r="A91" i="13"/>
  <c r="DS74" i="13"/>
  <c r="DU74" i="13" l="1"/>
  <c r="DT74" i="13" s="1"/>
  <c r="DR75" i="13" s="1"/>
  <c r="A92" i="13"/>
  <c r="CC92" i="13"/>
  <c r="CM92" i="13" s="1"/>
  <c r="BS92" i="13"/>
  <c r="CC93" i="13" l="1"/>
  <c r="CM93" i="13" s="1"/>
  <c r="BS93" i="13"/>
  <c r="A93" i="13"/>
  <c r="DU75" i="13"/>
  <c r="DS75" i="13"/>
  <c r="DV75" i="13"/>
  <c r="DT75" i="13" l="1"/>
  <c r="DR76" i="13" s="1"/>
  <c r="DU76" i="13" s="1"/>
  <c r="A94" i="13"/>
  <c r="CC94" i="13"/>
  <c r="CM94" i="13" s="1"/>
  <c r="BS94" i="13"/>
  <c r="DV76" i="13" l="1"/>
  <c r="DS76" i="13"/>
  <c r="DT76" i="13" s="1"/>
  <c r="DR77" i="13" s="1"/>
  <c r="DU77" i="13" s="1"/>
  <c r="CC95" i="13"/>
  <c r="CM95" i="13" s="1"/>
  <c r="BS95" i="13"/>
  <c r="A95" i="13"/>
  <c r="DV77" i="13" l="1"/>
  <c r="DS77" i="13"/>
  <c r="DT77" i="13" s="1"/>
  <c r="DR78" i="13" s="1"/>
  <c r="A96" i="13"/>
  <c r="CC96" i="13"/>
  <c r="CM96" i="13" s="1"/>
  <c r="BS96" i="13"/>
  <c r="DU78" i="13" l="1"/>
  <c r="DV78" i="13"/>
  <c r="DS78" i="13"/>
  <c r="CC97" i="13"/>
  <c r="CM97" i="13" s="1"/>
  <c r="BS97" i="13"/>
  <c r="A97" i="13"/>
  <c r="DT78" i="13" l="1"/>
  <c r="DR79" i="13" s="1"/>
  <c r="DS79" i="13" s="1"/>
  <c r="A98" i="13"/>
  <c r="CC98" i="13"/>
  <c r="CM98" i="13" s="1"/>
  <c r="BS98" i="13"/>
  <c r="DU79" i="13" l="1"/>
  <c r="DT79" i="13" s="1"/>
  <c r="DR80" i="13" s="1"/>
  <c r="DS80" i="13" s="1"/>
  <c r="DV79" i="13"/>
  <c r="CC99" i="13"/>
  <c r="CM99" i="13" s="1"/>
  <c r="BS99" i="13"/>
  <c r="A99" i="13"/>
  <c r="DV80" i="13" l="1"/>
  <c r="DU80" i="13"/>
  <c r="DT80" i="13"/>
  <c r="DR81" i="13" s="1"/>
  <c r="DV81" i="13" s="1"/>
  <c r="A100" i="13"/>
  <c r="CC100" i="13"/>
  <c r="CM100" i="13" s="1"/>
  <c r="BS100" i="13"/>
  <c r="DS81" i="13" l="1"/>
  <c r="DU81" i="13"/>
  <c r="CC101" i="13"/>
  <c r="CM101" i="13" s="1"/>
  <c r="BS101" i="13"/>
  <c r="A101" i="13"/>
  <c r="DT81" i="13" l="1"/>
  <c r="DR82" i="13" s="1"/>
  <c r="A102" i="13"/>
  <c r="CC102" i="13"/>
  <c r="CM102" i="13" s="1"/>
  <c r="BS102" i="13"/>
  <c r="DS82" i="13" l="1"/>
  <c r="DU82" i="13"/>
  <c r="DV82" i="13"/>
  <c r="CC103" i="13"/>
  <c r="CM103" i="13" s="1"/>
  <c r="BS103" i="13"/>
  <c r="A103" i="13"/>
  <c r="DT82" i="13" l="1"/>
  <c r="DR83" i="13" s="1"/>
  <c r="BS104" i="13"/>
  <c r="A104" i="13"/>
  <c r="CC104" i="13"/>
  <c r="CM104" i="13" s="1"/>
  <c r="DU83" i="13" l="1"/>
  <c r="DV83" i="13"/>
  <c r="DS83" i="13"/>
  <c r="DT83" i="13" s="1"/>
  <c r="DR84" i="13" s="1"/>
  <c r="A105" i="13"/>
  <c r="BS105" i="13"/>
  <c r="CC105" i="13"/>
  <c r="CM105" i="13" s="1"/>
  <c r="DS84" i="13" l="1"/>
  <c r="DU84" i="13"/>
  <c r="DV84" i="13"/>
  <c r="CC106" i="13"/>
  <c r="CM106" i="13" s="1"/>
  <c r="BS106" i="13"/>
  <c r="A106" i="13"/>
  <c r="DT84" i="13" l="1"/>
  <c r="DR85" i="13" s="1"/>
  <c r="A107" i="13"/>
  <c r="CC107" i="13"/>
  <c r="CM107" i="13" s="1"/>
  <c r="BS107" i="13"/>
  <c r="DV85" i="13" l="1"/>
  <c r="DU85" i="13"/>
  <c r="DS85" i="13"/>
  <c r="CC108" i="13"/>
  <c r="CM108" i="13" s="1"/>
  <c r="BS108" i="13"/>
  <c r="A108" i="13"/>
  <c r="DT85" i="13" l="1"/>
  <c r="DR86" i="13" s="1"/>
  <c r="A109" i="13"/>
  <c r="CC109" i="13"/>
  <c r="CM109" i="13" s="1"/>
  <c r="BS109" i="13"/>
  <c r="DU86" i="13" l="1"/>
  <c r="DS86" i="13"/>
  <c r="DV86" i="13"/>
  <c r="CC110" i="13"/>
  <c r="CM110" i="13" s="1"/>
  <c r="BS110" i="13"/>
  <c r="A110" i="13"/>
  <c r="DT86" i="13" l="1"/>
  <c r="DR87" i="13" s="1"/>
  <c r="DU87" i="13" s="1"/>
  <c r="A111" i="13"/>
  <c r="CC111" i="13"/>
  <c r="CM111" i="13" s="1"/>
  <c r="BS111" i="13"/>
  <c r="DV87" i="13" l="1"/>
  <c r="DS87" i="13"/>
  <c r="DT87" i="13" s="1"/>
  <c r="DR88" i="13" s="1"/>
  <c r="CC112" i="13"/>
  <c r="CM112" i="13" s="1"/>
  <c r="BS112" i="13"/>
  <c r="A112" i="13"/>
  <c r="DU88" i="13" l="1"/>
  <c r="DV88" i="13"/>
  <c r="DS88" i="13"/>
  <c r="A113" i="13"/>
  <c r="CC113" i="13"/>
  <c r="CM113" i="13" s="1"/>
  <c r="BS113" i="13"/>
  <c r="DT88" i="13" l="1"/>
  <c r="DR89" i="13" s="1"/>
  <c r="DU89" i="13" s="1"/>
  <c r="CC114" i="13"/>
  <c r="CM114" i="13" s="1"/>
  <c r="BS114" i="13"/>
  <c r="A114" i="13"/>
  <c r="DS89" i="13" l="1"/>
  <c r="DT89" i="13" s="1"/>
  <c r="DR90" i="13" s="1"/>
  <c r="DV89" i="13"/>
  <c r="A115" i="13"/>
  <c r="CC115" i="13"/>
  <c r="CM115" i="13" s="1"/>
  <c r="BS115" i="13"/>
  <c r="DV90" i="13" l="1"/>
  <c r="DS90" i="13"/>
  <c r="DU90" i="13"/>
  <c r="CC116" i="13"/>
  <c r="CM116" i="13" s="1"/>
  <c r="BS116" i="13"/>
  <c r="A116" i="13"/>
  <c r="DT90" i="13" l="1"/>
  <c r="DR91" i="13" s="1"/>
  <c r="A117" i="13"/>
  <c r="CC117" i="13"/>
  <c r="CM117" i="13" s="1"/>
  <c r="BS117" i="13"/>
  <c r="DU91" i="13" l="1"/>
  <c r="DV91" i="13"/>
  <c r="DS91" i="13"/>
  <c r="CC118" i="13"/>
  <c r="CM118" i="13" s="1"/>
  <c r="BS118" i="13"/>
  <c r="A118" i="13"/>
  <c r="DT91" i="13" l="1"/>
  <c r="DR92" i="13" s="1"/>
  <c r="DS92" i="13"/>
  <c r="DU92" i="13"/>
  <c r="DV92" i="13"/>
  <c r="A119" i="13"/>
  <c r="CC119" i="13"/>
  <c r="CM119" i="13" s="1"/>
  <c r="BS119" i="13"/>
  <c r="DT92" i="13" l="1"/>
  <c r="DR93" i="13" s="1"/>
  <c r="CC120" i="13"/>
  <c r="CM120" i="13" s="1"/>
  <c r="BS120" i="13"/>
  <c r="A120" i="13"/>
  <c r="DV93" i="13" l="1"/>
  <c r="DS93" i="13"/>
  <c r="DU93" i="13"/>
  <c r="A121" i="13"/>
  <c r="CC121" i="13"/>
  <c r="CM121" i="13" s="1"/>
  <c r="BS121" i="13"/>
  <c r="DT93" i="13" l="1"/>
  <c r="DR94" i="13" s="1"/>
  <c r="CC122" i="13"/>
  <c r="CM122" i="13" s="1"/>
  <c r="BS122" i="13"/>
  <c r="A122" i="13"/>
  <c r="DV94" i="13" l="1"/>
  <c r="DS94" i="13"/>
  <c r="DU94" i="13"/>
  <c r="A123" i="13"/>
  <c r="CC123" i="13"/>
  <c r="CM123" i="13" s="1"/>
  <c r="BS123" i="13"/>
  <c r="DT94" i="13" l="1"/>
  <c r="DR95" i="13" s="1"/>
  <c r="CC124" i="13"/>
  <c r="CM124" i="13" s="1"/>
  <c r="BS124" i="13"/>
  <c r="A124" i="13"/>
  <c r="DV95" i="13" l="1"/>
  <c r="DS95" i="13"/>
  <c r="DU95" i="13"/>
  <c r="A125" i="13"/>
  <c r="CC125" i="13"/>
  <c r="CM125" i="13" s="1"/>
  <c r="BS125" i="13"/>
  <c r="DT95" i="13" l="1"/>
  <c r="DR96" i="13" s="1"/>
  <c r="CC126" i="13"/>
  <c r="CM126" i="13" s="1"/>
  <c r="BS126" i="13"/>
  <c r="A126" i="13"/>
  <c r="DU96" i="13" l="1"/>
  <c r="DV96" i="13"/>
  <c r="DS96" i="13"/>
  <c r="A127" i="13"/>
  <c r="CC127" i="13"/>
  <c r="CM127" i="13" s="1"/>
  <c r="BS127" i="13"/>
  <c r="DT96" i="13" l="1"/>
  <c r="DR97" i="13" s="1"/>
  <c r="CC128" i="13"/>
  <c r="CM128" i="13" s="1"/>
  <c r="BS128" i="13"/>
  <c r="A128" i="13"/>
  <c r="DU97" i="13" l="1"/>
  <c r="DS97" i="13"/>
  <c r="DT97" i="13" s="1"/>
  <c r="DR98" i="13" s="1"/>
  <c r="DV97" i="13"/>
  <c r="A129" i="13"/>
  <c r="CC129" i="13"/>
  <c r="CM129" i="13" s="1"/>
  <c r="BS129" i="13"/>
  <c r="DS98" i="13" l="1"/>
  <c r="DV98" i="13"/>
  <c r="DU98" i="13"/>
  <c r="CC130" i="13"/>
  <c r="CM130" i="13" s="1"/>
  <c r="BS130" i="13"/>
  <c r="A130" i="13"/>
  <c r="DT98" i="13" l="1"/>
  <c r="DR99" i="13" s="1"/>
  <c r="A131" i="13"/>
  <c r="CC131" i="13"/>
  <c r="CM131" i="13" s="1"/>
  <c r="BS131" i="13"/>
  <c r="DV99" i="13" l="1"/>
  <c r="DS99" i="13"/>
  <c r="DU99" i="13"/>
  <c r="CC132" i="13"/>
  <c r="CM132" i="13" s="1"/>
  <c r="BS132" i="13"/>
  <c r="A132" i="13"/>
  <c r="DT99" i="13" l="1"/>
  <c r="DR100" i="13" s="1"/>
  <c r="A133" i="13"/>
  <c r="CC133" i="13"/>
  <c r="CM133" i="13" s="1"/>
  <c r="BS133" i="13"/>
  <c r="DV100" i="13" l="1"/>
  <c r="DU100" i="13"/>
  <c r="DS100" i="13"/>
  <c r="CC134" i="13"/>
  <c r="CM134" i="13" s="1"/>
  <c r="BS134" i="13"/>
  <c r="A134" i="13"/>
  <c r="DT100" i="13" l="1"/>
  <c r="DR101" i="13" s="1"/>
  <c r="A135" i="13"/>
  <c r="CC135" i="13"/>
  <c r="CM135" i="13" s="1"/>
  <c r="BS135" i="13"/>
  <c r="DS101" i="13" l="1"/>
  <c r="DV101" i="13"/>
  <c r="DU101" i="13"/>
  <c r="CC136" i="13"/>
  <c r="CM136" i="13" s="1"/>
  <c r="BS136" i="13"/>
  <c r="A136" i="13"/>
  <c r="DT101" i="13" l="1"/>
  <c r="DR102" i="13" s="1"/>
  <c r="A137" i="13"/>
  <c r="CC137" i="13"/>
  <c r="CM137" i="13" s="1"/>
  <c r="BS137" i="13"/>
  <c r="DS102" i="13" l="1"/>
  <c r="DU102" i="13"/>
  <c r="DV102" i="13"/>
  <c r="CC138" i="13"/>
  <c r="CM138" i="13" s="1"/>
  <c r="BS138" i="13"/>
  <c r="A138" i="13"/>
  <c r="DT102" i="13" l="1"/>
  <c r="DR103" i="13" s="1"/>
  <c r="DS103" i="13"/>
  <c r="DU103" i="13"/>
  <c r="DV103" i="13"/>
  <c r="A139" i="13"/>
  <c r="CC139" i="13"/>
  <c r="CM139" i="13" s="1"/>
  <c r="BS139" i="13"/>
  <c r="DT103" i="13" l="1"/>
  <c r="DR104" i="13" s="1"/>
  <c r="CC140" i="13"/>
  <c r="CM140" i="13" s="1"/>
  <c r="BS140" i="13"/>
  <c r="A140" i="13"/>
  <c r="DS104" i="13" l="1"/>
  <c r="DV104" i="13"/>
  <c r="DU104" i="13"/>
  <c r="DT104" i="13" s="1"/>
  <c r="DR105" i="13" s="1"/>
  <c r="A141" i="13"/>
  <c r="CC141" i="13"/>
  <c r="CM141" i="13" s="1"/>
  <c r="BS141" i="13"/>
  <c r="DS105" i="13" l="1"/>
  <c r="DV105" i="13"/>
  <c r="DU105" i="13"/>
  <c r="CC142" i="13"/>
  <c r="CM142" i="13" s="1"/>
  <c r="BS142" i="13"/>
  <c r="A142" i="13"/>
  <c r="DT105" i="13" l="1"/>
  <c r="DR106" i="13" s="1"/>
  <c r="A143" i="13"/>
  <c r="CC143" i="13"/>
  <c r="CM143" i="13" s="1"/>
  <c r="BS143" i="13"/>
  <c r="DS106" i="13" l="1"/>
  <c r="DV106" i="13"/>
  <c r="DU106" i="13"/>
  <c r="CC144" i="13"/>
  <c r="CM144" i="13" s="1"/>
  <c r="BS144" i="13"/>
  <c r="A144" i="13"/>
  <c r="DT106" i="13" l="1"/>
  <c r="DR107" i="13" s="1"/>
  <c r="A145" i="13"/>
  <c r="CC145" i="13"/>
  <c r="CM145" i="13" s="1"/>
  <c r="BS145" i="13"/>
  <c r="DS107" i="13" l="1"/>
  <c r="DV107" i="13"/>
  <c r="DU107" i="13"/>
  <c r="CC146" i="13"/>
  <c r="CM146" i="13" s="1"/>
  <c r="BS146" i="13"/>
  <c r="A146" i="13"/>
  <c r="DT107" i="13" l="1"/>
  <c r="DR108" i="13" s="1"/>
  <c r="DS108" i="13" s="1"/>
  <c r="A147" i="13"/>
  <c r="CC147" i="13"/>
  <c r="CM147" i="13" s="1"/>
  <c r="BS147" i="13"/>
  <c r="DV108" i="13" l="1"/>
  <c r="DU108" i="13"/>
  <c r="DT108" i="13"/>
  <c r="DR109" i="13" s="1"/>
  <c r="CC148" i="13"/>
  <c r="CM148" i="13" s="1"/>
  <c r="BS148" i="13"/>
  <c r="A148" i="13"/>
  <c r="DS109" i="13" l="1"/>
  <c r="DU109" i="13"/>
  <c r="DV109" i="13"/>
  <c r="A149" i="13"/>
  <c r="CC149" i="13"/>
  <c r="CM149" i="13" s="1"/>
  <c r="BS149" i="13"/>
  <c r="DT109" i="13" l="1"/>
  <c r="DR110" i="13" s="1"/>
  <c r="CC150" i="13"/>
  <c r="CM150" i="13" s="1"/>
  <c r="BS150" i="13"/>
  <c r="A150" i="13"/>
  <c r="DU110" i="13" l="1"/>
  <c r="DV110" i="13"/>
  <c r="DS110" i="13"/>
  <c r="DT110" i="13" s="1"/>
  <c r="DR111" i="13" s="1"/>
  <c r="A151" i="13"/>
  <c r="CC151" i="13"/>
  <c r="CM151" i="13" s="1"/>
  <c r="BS151" i="13"/>
  <c r="DS111" i="13" l="1"/>
  <c r="DU111" i="13"/>
  <c r="DV111" i="13"/>
  <c r="CC152" i="13"/>
  <c r="CM152" i="13" s="1"/>
  <c r="BS152" i="13"/>
  <c r="A152" i="13"/>
  <c r="DT111" i="13" l="1"/>
  <c r="DR112" i="13" s="1"/>
  <c r="DV112" i="13" s="1"/>
  <c r="DS112" i="13"/>
  <c r="A153" i="13"/>
  <c r="CC153" i="13"/>
  <c r="CM153" i="13" s="1"/>
  <c r="BS153" i="13"/>
  <c r="DU112" i="13" l="1"/>
  <c r="DT112" i="13"/>
  <c r="DR113" i="13" s="1"/>
  <c r="CC154" i="13"/>
  <c r="CM154" i="13" s="1"/>
  <c r="BS154" i="13"/>
  <c r="A154" i="13"/>
  <c r="DS113" i="13" l="1"/>
  <c r="DU113" i="13"/>
  <c r="DV113" i="13"/>
  <c r="A155" i="13"/>
  <c r="CC155" i="13"/>
  <c r="CM155" i="13" s="1"/>
  <c r="BS155" i="13"/>
  <c r="DT113" i="13" l="1"/>
  <c r="DR114" i="13" s="1"/>
  <c r="CC156" i="13"/>
  <c r="CM156" i="13" s="1"/>
  <c r="BS156" i="13"/>
  <c r="A156" i="13"/>
  <c r="DU114" i="13" l="1"/>
  <c r="DV114" i="13"/>
  <c r="DS114" i="13"/>
  <c r="A157" i="13"/>
  <c r="CC157" i="13"/>
  <c r="CM157" i="13" s="1"/>
  <c r="BS157" i="13"/>
  <c r="DT114" i="13" l="1"/>
  <c r="DR115" i="13" s="1"/>
  <c r="DS115" i="13"/>
  <c r="DV115" i="13"/>
  <c r="DU115" i="13"/>
  <c r="CC158" i="13"/>
  <c r="CM158" i="13" s="1"/>
  <c r="BS158" i="13"/>
  <c r="A158" i="13"/>
  <c r="DT115" i="13" l="1"/>
  <c r="DR116" i="13" s="1"/>
  <c r="DU116" i="13" s="1"/>
  <c r="DV116" i="13"/>
  <c r="A159" i="13"/>
  <c r="CC159" i="13"/>
  <c r="CM159" i="13" s="1"/>
  <c r="BS159" i="13"/>
  <c r="DS116" i="13" l="1"/>
  <c r="DT116" i="13"/>
  <c r="DR117" i="13" s="1"/>
  <c r="CC160" i="13"/>
  <c r="CM160" i="13" s="1"/>
  <c r="BS160" i="13"/>
  <c r="A160" i="13"/>
  <c r="DV117" i="13" l="1"/>
  <c r="DS117" i="13"/>
  <c r="DU117" i="13"/>
  <c r="A161" i="13"/>
  <c r="CC161" i="13"/>
  <c r="CM161" i="13" s="1"/>
  <c r="BS161" i="13"/>
  <c r="DT117" i="13" l="1"/>
  <c r="DR118" i="13" s="1"/>
  <c r="DU118" i="13"/>
  <c r="DV118" i="13"/>
  <c r="DS118" i="13"/>
  <c r="CC162" i="13"/>
  <c r="CM162" i="13" s="1"/>
  <c r="BS162" i="13"/>
  <c r="A162" i="13"/>
  <c r="DT118" i="13" l="1"/>
  <c r="DR119" i="13" s="1"/>
  <c r="DU119" i="13"/>
  <c r="DS119" i="13"/>
  <c r="DT119" i="13" s="1"/>
  <c r="DR120" i="13" s="1"/>
  <c r="DV119" i="13"/>
  <c r="A163" i="13"/>
  <c r="CC163" i="13"/>
  <c r="CM163" i="13" s="1"/>
  <c r="BS163" i="13"/>
  <c r="DU120" i="13" l="1"/>
  <c r="DV120" i="13"/>
  <c r="DS120" i="13"/>
  <c r="DT120" i="13" s="1"/>
  <c r="DR121" i="13" s="1"/>
  <c r="CC164" i="13"/>
  <c r="CM164" i="13" s="1"/>
  <c r="BS164" i="13"/>
  <c r="A164" i="13"/>
  <c r="DV121" i="13" l="1"/>
  <c r="DU121" i="13"/>
  <c r="DS121" i="13"/>
  <c r="A165" i="13"/>
  <c r="CC165" i="13"/>
  <c r="CM165" i="13" s="1"/>
  <c r="BS165" i="13"/>
  <c r="DT121" i="13" l="1"/>
  <c r="DR122" i="13" s="1"/>
  <c r="DV122" i="13" s="1"/>
  <c r="CC166" i="13"/>
  <c r="CM166" i="13" s="1"/>
  <c r="BS166" i="13"/>
  <c r="A166" i="13"/>
  <c r="DU122" i="13" l="1"/>
  <c r="DS122" i="13"/>
  <c r="A167" i="13"/>
  <c r="CC167" i="13"/>
  <c r="CM167" i="13" s="1"/>
  <c r="BS167" i="13"/>
  <c r="DT122" i="13" l="1"/>
  <c r="DR123" i="13" s="1"/>
  <c r="DU123" i="13"/>
  <c r="CC168" i="13"/>
  <c r="CM168" i="13" s="1"/>
  <c r="BS168" i="13"/>
  <c r="A168" i="13"/>
  <c r="DS123" i="13" l="1"/>
  <c r="DT123" i="13" s="1"/>
  <c r="DR124" i="13" s="1"/>
  <c r="DV123" i="13"/>
  <c r="DS124" i="13"/>
  <c r="DV124" i="13"/>
  <c r="DU124" i="13"/>
  <c r="A169" i="13"/>
  <c r="CC169" i="13"/>
  <c r="CM169" i="13" s="1"/>
  <c r="BS169" i="13"/>
  <c r="DT124" i="13" l="1"/>
  <c r="DR125" i="13" s="1"/>
  <c r="DV125" i="13" s="1"/>
  <c r="DS125" i="13"/>
  <c r="DU125" i="13"/>
  <c r="CC170" i="13"/>
  <c r="CM170" i="13" s="1"/>
  <c r="BS170" i="13"/>
  <c r="A170" i="13"/>
  <c r="DT125" i="13" l="1"/>
  <c r="DR126" i="13" s="1"/>
  <c r="DU126" i="13" s="1"/>
  <c r="A171" i="13"/>
  <c r="CC171" i="13"/>
  <c r="CM171" i="13" s="1"/>
  <c r="BS171" i="13"/>
  <c r="DS126" i="13" l="1"/>
  <c r="DV126" i="13"/>
  <c r="DT126" i="13"/>
  <c r="DR127" i="13" s="1"/>
  <c r="CC172" i="13"/>
  <c r="CM172" i="13" s="1"/>
  <c r="BS172" i="13"/>
  <c r="A172" i="13"/>
  <c r="DV127" i="13" l="1"/>
  <c r="DU127" i="13"/>
  <c r="DS127" i="13"/>
  <c r="A173" i="13"/>
  <c r="CC173" i="13"/>
  <c r="CM173" i="13" s="1"/>
  <c r="BS173" i="13"/>
  <c r="DT127" i="13" l="1"/>
  <c r="DR128" i="13" s="1"/>
  <c r="DU128" i="13" s="1"/>
  <c r="CC174" i="13"/>
  <c r="CM174" i="13" s="1"/>
  <c r="BS174" i="13"/>
  <c r="A174" i="13"/>
  <c r="DS128" i="13" l="1"/>
  <c r="DT128" i="13" s="1"/>
  <c r="DR129" i="13" s="1"/>
  <c r="DS129" i="13" s="1"/>
  <c r="DV128" i="13"/>
  <c r="DU129" i="13"/>
  <c r="DV129" i="13"/>
  <c r="A175" i="13"/>
  <c r="CC175" i="13"/>
  <c r="CM175" i="13" s="1"/>
  <c r="BS175" i="13"/>
  <c r="DT129" i="13" l="1"/>
  <c r="DR130" i="13" s="1"/>
  <c r="DU130" i="13" s="1"/>
  <c r="DV130" i="13"/>
  <c r="CC176" i="13"/>
  <c r="CM176" i="13" s="1"/>
  <c r="BS176" i="13"/>
  <c r="A176" i="13"/>
  <c r="DS130" i="13" l="1"/>
  <c r="DT130" i="13" s="1"/>
  <c r="DR131" i="13" s="1"/>
  <c r="DV131" i="13" s="1"/>
  <c r="DU131" i="13"/>
  <c r="DS131" i="13"/>
  <c r="A177" i="13"/>
  <c r="CC177" i="13"/>
  <c r="CM177" i="13" s="1"/>
  <c r="BS177" i="13"/>
  <c r="DT131" i="13" l="1"/>
  <c r="DR132" i="13" s="1"/>
  <c r="CC178" i="13"/>
  <c r="CM178" i="13" s="1"/>
  <c r="BS178" i="13"/>
  <c r="A178" i="13"/>
  <c r="DS132" i="13" l="1"/>
  <c r="DU132" i="13"/>
  <c r="DV132" i="13"/>
  <c r="A179" i="13"/>
  <c r="CC179" i="13"/>
  <c r="CM179" i="13" s="1"/>
  <c r="BS179" i="13"/>
  <c r="DT132" i="13" l="1"/>
  <c r="DR133" i="13" s="1"/>
  <c r="CC180" i="13"/>
  <c r="CM180" i="13" s="1"/>
  <c r="BS180" i="13"/>
  <c r="A180" i="13"/>
  <c r="DS133" i="13" l="1"/>
  <c r="DV133" i="13"/>
  <c r="DU133" i="13"/>
  <c r="A181" i="13"/>
  <c r="CC181" i="13"/>
  <c r="CM181" i="13" s="1"/>
  <c r="BS181" i="13"/>
  <c r="DT133" i="13" l="1"/>
  <c r="DR134" i="13" s="1"/>
  <c r="DV134" i="13"/>
  <c r="DU134" i="13"/>
  <c r="DS134" i="13"/>
  <c r="DT134" i="13" s="1"/>
  <c r="DR135" i="13" s="1"/>
  <c r="CC182" i="13"/>
  <c r="CM182" i="13" s="1"/>
  <c r="BS182" i="13"/>
  <c r="A182" i="13"/>
  <c r="DV135" i="13" l="1"/>
  <c r="DU135" i="13"/>
  <c r="DS135" i="13"/>
  <c r="A183" i="13"/>
  <c r="CC183" i="13"/>
  <c r="CM183" i="13" s="1"/>
  <c r="BS183" i="13"/>
  <c r="DT135" i="13" l="1"/>
  <c r="DR136" i="13" s="1"/>
  <c r="CC184" i="13"/>
  <c r="CM184" i="13" s="1"/>
  <c r="BS184" i="13"/>
  <c r="A184" i="13"/>
  <c r="DU136" i="13" l="1"/>
  <c r="DS136" i="13"/>
  <c r="DT136" i="13" s="1"/>
  <c r="DR137" i="13" s="1"/>
  <c r="DV136" i="13"/>
  <c r="A185" i="13"/>
  <c r="CC185" i="13"/>
  <c r="CM185" i="13" s="1"/>
  <c r="BS185" i="13"/>
  <c r="DS137" i="13" l="1"/>
  <c r="DV137" i="13"/>
  <c r="DU137" i="13"/>
  <c r="CC186" i="13"/>
  <c r="CM186" i="13" s="1"/>
  <c r="BS186" i="13"/>
  <c r="A186" i="13"/>
  <c r="DT137" i="13" l="1"/>
  <c r="DR138" i="13" s="1"/>
  <c r="DS138" i="13" s="1"/>
  <c r="A187" i="13"/>
  <c r="CC187" i="13"/>
  <c r="CM187" i="13" s="1"/>
  <c r="BS187" i="13"/>
  <c r="DU138" i="13" l="1"/>
  <c r="DT138" i="13"/>
  <c r="DR139" i="13" s="1"/>
  <c r="DU139" i="13" s="1"/>
  <c r="DV138" i="13"/>
  <c r="DS139" i="13"/>
  <c r="DV139" i="13"/>
  <c r="CC188" i="13"/>
  <c r="CM188" i="13" s="1"/>
  <c r="BS188" i="13"/>
  <c r="A188" i="13"/>
  <c r="DT139" i="13" l="1"/>
  <c r="DR140" i="13" s="1"/>
  <c r="DU140" i="13"/>
  <c r="DS140" i="13"/>
  <c r="DT140" i="13" s="1"/>
  <c r="DR141" i="13" s="1"/>
  <c r="DV140" i="13"/>
  <c r="A189" i="13"/>
  <c r="CC189" i="13"/>
  <c r="CM189" i="13" s="1"/>
  <c r="BS189" i="13"/>
  <c r="DS141" i="13" l="1"/>
  <c r="DV141" i="13"/>
  <c r="DU141" i="13"/>
  <c r="CC190" i="13"/>
  <c r="CM190" i="13" s="1"/>
  <c r="BS190" i="13"/>
  <c r="A190" i="13"/>
  <c r="DT141" i="13" l="1"/>
  <c r="DR142" i="13" s="1"/>
  <c r="DU142" i="13" s="1"/>
  <c r="DV142" i="13"/>
  <c r="A191" i="13"/>
  <c r="CC191" i="13"/>
  <c r="CM191" i="13" s="1"/>
  <c r="BS191" i="13"/>
  <c r="DS142" i="13" l="1"/>
  <c r="DT142" i="13" s="1"/>
  <c r="DR143" i="13" s="1"/>
  <c r="CC192" i="13"/>
  <c r="CM192" i="13" s="1"/>
  <c r="BS192" i="13"/>
  <c r="A192" i="13"/>
  <c r="DU143" i="13" l="1"/>
  <c r="DV143" i="13"/>
  <c r="DS143" i="13"/>
  <c r="DT143" i="13" s="1"/>
  <c r="DR144" i="13" s="1"/>
  <c r="A193" i="13"/>
  <c r="CC193" i="13"/>
  <c r="CM193" i="13" s="1"/>
  <c r="BS193" i="13"/>
  <c r="DV144" i="13" l="1"/>
  <c r="DS144" i="13"/>
  <c r="DU144" i="13"/>
  <c r="DT144" i="13"/>
  <c r="DR145" i="13" s="1"/>
  <c r="CC194" i="13"/>
  <c r="CM194" i="13" s="1"/>
  <c r="BS194" i="13"/>
  <c r="A194" i="13"/>
  <c r="DV145" i="13" l="1"/>
  <c r="DS145" i="13"/>
  <c r="DU145" i="13"/>
  <c r="DT145" i="13" s="1"/>
  <c r="DR146" i="13" s="1"/>
  <c r="A195" i="13"/>
  <c r="CC195" i="13"/>
  <c r="CM195" i="13" s="1"/>
  <c r="BS195" i="13"/>
  <c r="DU146" i="13" l="1"/>
  <c r="DS146" i="13"/>
  <c r="DV146" i="13"/>
  <c r="CC196" i="13"/>
  <c r="CM196" i="13" s="1"/>
  <c r="BS196" i="13"/>
  <c r="A196" i="13"/>
  <c r="DT146" i="13" l="1"/>
  <c r="DR147" i="13" s="1"/>
  <c r="DU147" i="13"/>
  <c r="DV147" i="13"/>
  <c r="DS147" i="13"/>
  <c r="DT147" i="13" s="1"/>
  <c r="DR148" i="13" s="1"/>
  <c r="A197" i="13"/>
  <c r="CC197" i="13"/>
  <c r="CM197" i="13" s="1"/>
  <c r="BS197" i="13"/>
  <c r="DU148" i="13" l="1"/>
  <c r="DS148" i="13"/>
  <c r="DV148" i="13"/>
  <c r="CC198" i="13"/>
  <c r="CM198" i="13" s="1"/>
  <c r="BS198" i="13"/>
  <c r="A198" i="13"/>
  <c r="DT148" i="13" l="1"/>
  <c r="DR149" i="13" s="1"/>
  <c r="DS149" i="13"/>
  <c r="DV149" i="13"/>
  <c r="DU149" i="13"/>
  <c r="A199" i="13"/>
  <c r="CC199" i="13"/>
  <c r="CM199" i="13" s="1"/>
  <c r="BS199" i="13"/>
  <c r="DT149" i="13" l="1"/>
  <c r="DR150" i="13" s="1"/>
  <c r="DS150" i="13" s="1"/>
  <c r="CC200" i="13"/>
  <c r="CM200" i="13" s="1"/>
  <c r="BS200" i="13"/>
  <c r="A200" i="13"/>
  <c r="DU150" i="13" l="1"/>
  <c r="DT150" i="13" s="1"/>
  <c r="DR151" i="13" s="1"/>
  <c r="DU151" i="13" s="1"/>
  <c r="DV150" i="13"/>
  <c r="A201" i="13"/>
  <c r="CC201" i="13"/>
  <c r="CM201" i="13" s="1"/>
  <c r="BS201" i="13"/>
  <c r="DV151" i="13" l="1"/>
  <c r="DS151" i="13"/>
  <c r="CC202" i="13"/>
  <c r="CM202" i="13" s="1"/>
  <c r="BS202" i="13"/>
  <c r="A202" i="13"/>
  <c r="DT151" i="13"/>
  <c r="DR152" i="13" s="1"/>
  <c r="DU152" i="13" l="1"/>
  <c r="DS152" i="13"/>
  <c r="DV152" i="13"/>
  <c r="A203" i="13"/>
  <c r="CC203" i="13"/>
  <c r="CM203" i="13" s="1"/>
  <c r="BS203" i="13"/>
  <c r="CC204" i="13" l="1"/>
  <c r="CM204" i="13" s="1"/>
  <c r="BS204" i="13"/>
  <c r="A204" i="13"/>
  <c r="DT152" i="13"/>
  <c r="DR153" i="13" s="1"/>
  <c r="A205" i="13" l="1"/>
  <c r="CC205" i="13"/>
  <c r="CM205" i="13" s="1"/>
  <c r="BS205" i="13"/>
  <c r="DS153" i="13"/>
  <c r="DV153" i="13"/>
  <c r="DU153" i="13"/>
  <c r="DT153" i="13" l="1"/>
  <c r="DR154" i="13" s="1"/>
  <c r="DV154" i="13" s="1"/>
  <c r="CC206" i="13"/>
  <c r="CM206" i="13" s="1"/>
  <c r="BS206" i="13"/>
  <c r="A206" i="13"/>
  <c r="DU154" i="13" l="1"/>
  <c r="DS154" i="13"/>
  <c r="A207" i="13"/>
  <c r="CC207" i="13"/>
  <c r="CM207" i="13" s="1"/>
  <c r="BS207" i="13"/>
  <c r="DT154" i="13" l="1"/>
  <c r="DR155" i="13" s="1"/>
  <c r="DS155" i="13" s="1"/>
  <c r="CC208" i="13"/>
  <c r="CM208" i="13" s="1"/>
  <c r="BS208" i="13"/>
  <c r="A208" i="13"/>
  <c r="DU155" i="13" l="1"/>
  <c r="DT155" i="13" s="1"/>
  <c r="DR156" i="13" s="1"/>
  <c r="DU156" i="13" s="1"/>
  <c r="DV155" i="13"/>
  <c r="DS156" i="13"/>
  <c r="A209" i="13"/>
  <c r="CC209" i="13"/>
  <c r="CM209" i="13" s="1"/>
  <c r="BS209" i="13"/>
  <c r="DV156" i="13" l="1"/>
  <c r="DT156" i="13"/>
  <c r="DR157" i="13" s="1"/>
  <c r="DS157" i="13" s="1"/>
  <c r="CC210" i="13"/>
  <c r="CM210" i="13" s="1"/>
  <c r="BS210" i="13"/>
  <c r="A210" i="13"/>
  <c r="DU157" i="13" l="1"/>
  <c r="DT157" i="13" s="1"/>
  <c r="DR158" i="13" s="1"/>
  <c r="DV157" i="13"/>
  <c r="A211" i="13"/>
  <c r="CC211" i="13"/>
  <c r="CM211" i="13" s="1"/>
  <c r="BS211" i="13"/>
  <c r="DU158" i="13" l="1"/>
  <c r="DS158" i="13"/>
  <c r="DV158" i="13"/>
  <c r="CC212" i="13"/>
  <c r="CM212" i="13" s="1"/>
  <c r="BS212" i="13"/>
  <c r="A212" i="13"/>
  <c r="A213" i="13" l="1"/>
  <c r="CC213" i="13"/>
  <c r="CM213" i="13" s="1"/>
  <c r="BS213" i="13"/>
  <c r="DT158" i="13"/>
  <c r="DR159" i="13" s="1"/>
  <c r="CC214" i="13" l="1"/>
  <c r="CM214" i="13" s="1"/>
  <c r="BS214" i="13"/>
  <c r="A214" i="13"/>
  <c r="DS159" i="13"/>
  <c r="DV159" i="13"/>
  <c r="DU159" i="13"/>
  <c r="DT159" i="13" l="1"/>
  <c r="DR160" i="13" s="1"/>
  <c r="A215" i="13"/>
  <c r="CC215" i="13"/>
  <c r="CM215" i="13" s="1"/>
  <c r="BS215" i="13"/>
  <c r="DU160" i="13" l="1"/>
  <c r="DS160" i="13"/>
  <c r="DV160" i="13"/>
  <c r="CC216" i="13"/>
  <c r="CM216" i="13" s="1"/>
  <c r="BS216" i="13"/>
  <c r="A216" i="13"/>
  <c r="A217" i="13" l="1"/>
  <c r="CC217" i="13"/>
  <c r="CM217" i="13" s="1"/>
  <c r="BS217" i="13"/>
  <c r="DT160" i="13"/>
  <c r="DR161" i="13" s="1"/>
  <c r="CC218" i="13" l="1"/>
  <c r="CM218" i="13" s="1"/>
  <c r="BS218" i="13"/>
  <c r="A218" i="13"/>
  <c r="DS161" i="13"/>
  <c r="DV161" i="13"/>
  <c r="DU161" i="13"/>
  <c r="DT161" i="13" l="1"/>
  <c r="DR162" i="13" s="1"/>
  <c r="DV162" i="13" s="1"/>
  <c r="A219" i="13"/>
  <c r="CC219" i="13"/>
  <c r="CM219" i="13" s="1"/>
  <c r="BS219" i="13"/>
  <c r="DS162" i="13" l="1"/>
  <c r="DU162" i="13"/>
  <c r="CC220" i="13"/>
  <c r="CM220" i="13" s="1"/>
  <c r="BS220" i="13"/>
  <c r="A220" i="13"/>
  <c r="DT162" i="13" l="1"/>
  <c r="DR163" i="13" s="1"/>
  <c r="DU163" i="13" s="1"/>
  <c r="A221" i="13"/>
  <c r="CC221" i="13"/>
  <c r="CM221" i="13" s="1"/>
  <c r="BS221" i="13"/>
  <c r="DV163" i="13" l="1"/>
  <c r="DS163" i="13"/>
  <c r="DT163" i="13" s="1"/>
  <c r="DR164" i="13" s="1"/>
  <c r="DS164" i="13" s="1"/>
  <c r="CC222" i="13"/>
  <c r="CM222" i="13" s="1"/>
  <c r="BS222" i="13"/>
  <c r="A222" i="13"/>
  <c r="DV164" i="13" l="1"/>
  <c r="DU164" i="13"/>
  <c r="DT164" i="13" s="1"/>
  <c r="DR165" i="13" s="1"/>
  <c r="A223" i="13"/>
  <c r="CC223" i="13"/>
  <c r="CM223" i="13" s="1"/>
  <c r="BS223" i="13"/>
  <c r="DS165" i="13" l="1"/>
  <c r="DV165" i="13"/>
  <c r="DU165" i="13"/>
  <c r="CC224" i="13"/>
  <c r="CM224" i="13" s="1"/>
  <c r="BS224" i="13"/>
  <c r="A224" i="13"/>
  <c r="DT165" i="13" l="1"/>
  <c r="DR166" i="13" s="1"/>
  <c r="DV166" i="13" s="1"/>
  <c r="A225" i="13"/>
  <c r="CC225" i="13"/>
  <c r="CM225" i="13" s="1"/>
  <c r="BS225" i="13"/>
  <c r="DU166" i="13" l="1"/>
  <c r="DS166" i="13"/>
  <c r="DT166" i="13"/>
  <c r="DR167" i="13" s="1"/>
  <c r="DS167" i="13" s="1"/>
  <c r="CC226" i="13"/>
  <c r="CM226" i="13" s="1"/>
  <c r="BS226" i="13"/>
  <c r="A226" i="13"/>
  <c r="DV167" i="13" l="1"/>
  <c r="DU167" i="13"/>
  <c r="DT167" i="13" s="1"/>
  <c r="DR168" i="13" s="1"/>
  <c r="DU168" i="13" s="1"/>
  <c r="A227" i="13"/>
  <c r="CC227" i="13"/>
  <c r="CM227" i="13" s="1"/>
  <c r="BS227" i="13"/>
  <c r="DV168" i="13" l="1"/>
  <c r="DS168" i="13"/>
  <c r="DT168" i="13" s="1"/>
  <c r="DR169" i="13" s="1"/>
  <c r="CC228" i="13"/>
  <c r="CM228" i="13" s="1"/>
  <c r="BS228" i="13"/>
  <c r="A228" i="13"/>
  <c r="DS169" i="13" l="1"/>
  <c r="DV169" i="13"/>
  <c r="DU169" i="13"/>
  <c r="A229" i="13"/>
  <c r="CC229" i="13"/>
  <c r="CM229" i="13" s="1"/>
  <c r="BS229" i="13"/>
  <c r="CC230" i="13" l="1"/>
  <c r="CM230" i="13" s="1"/>
  <c r="BS230" i="13"/>
  <c r="A230" i="13"/>
  <c r="DT169" i="13"/>
  <c r="DR170" i="13" s="1"/>
  <c r="DU170" i="13" l="1"/>
  <c r="DS170" i="13"/>
  <c r="DV170" i="13"/>
  <c r="A231" i="13"/>
  <c r="CC231" i="13"/>
  <c r="CM231" i="13" s="1"/>
  <c r="BS231" i="13"/>
  <c r="CC232" i="13" l="1"/>
  <c r="CM232" i="13" s="1"/>
  <c r="BS232" i="13"/>
  <c r="A232" i="13"/>
  <c r="DT170" i="13"/>
  <c r="DR171" i="13" s="1"/>
  <c r="DS171" i="13" l="1"/>
  <c r="DV171" i="13"/>
  <c r="DU171" i="13"/>
  <c r="A233" i="13"/>
  <c r="CC233" i="13"/>
  <c r="CM233" i="13" s="1"/>
  <c r="BS233" i="13"/>
  <c r="DT171" i="13" l="1"/>
  <c r="DR172" i="13" s="1"/>
  <c r="DS172" i="13" s="1"/>
  <c r="CC234" i="13"/>
  <c r="CM234" i="13" s="1"/>
  <c r="BS234" i="13"/>
  <c r="A234" i="13"/>
  <c r="DU172" i="13" l="1"/>
  <c r="DT172" i="13" s="1"/>
  <c r="DR173" i="13" s="1"/>
  <c r="DV172" i="13"/>
  <c r="A235" i="13"/>
  <c r="CC235" i="13"/>
  <c r="CM235" i="13" s="1"/>
  <c r="BS235" i="13"/>
  <c r="CC236" i="13" l="1"/>
  <c r="CM236" i="13" s="1"/>
  <c r="BS236" i="13"/>
  <c r="A236" i="13"/>
  <c r="DS173" i="13"/>
  <c r="DV173" i="13"/>
  <c r="DU173" i="13"/>
  <c r="DT173" i="13" l="1"/>
  <c r="DR174" i="13" s="1"/>
  <c r="A237" i="13"/>
  <c r="CC237" i="13"/>
  <c r="CM237" i="13" s="1"/>
  <c r="BS237" i="13"/>
  <c r="CC238" i="13" l="1"/>
  <c r="CM238" i="13" s="1"/>
  <c r="BS238" i="13"/>
  <c r="A238" i="13"/>
  <c r="DU174" i="13"/>
  <c r="DS174" i="13"/>
  <c r="DV174" i="13"/>
  <c r="A239" i="13" l="1"/>
  <c r="CC239" i="13"/>
  <c r="CM239" i="13" s="1"/>
  <c r="BS239" i="13"/>
  <c r="DT174" i="13"/>
  <c r="DR175" i="13" s="1"/>
  <c r="CC240" i="13" l="1"/>
  <c r="CM240" i="13" s="1"/>
  <c r="BS240" i="13"/>
  <c r="A240" i="13"/>
  <c r="DS175" i="13"/>
  <c r="DV175" i="13"/>
  <c r="DU175" i="13"/>
  <c r="A241" i="13" l="1"/>
  <c r="CC241" i="13"/>
  <c r="CM241" i="13" s="1"/>
  <c r="BS241" i="13"/>
  <c r="DT175" i="13"/>
  <c r="DR176" i="13" s="1"/>
  <c r="DU176" i="13" l="1"/>
  <c r="DS176" i="13"/>
  <c r="DV176" i="13"/>
  <c r="CC242" i="13"/>
  <c r="CM242" i="13" s="1"/>
  <c r="BS242" i="13"/>
  <c r="A242" i="13"/>
  <c r="DT176" i="13" l="1"/>
  <c r="DR177" i="13" s="1"/>
  <c r="A243" i="13"/>
  <c r="CC243" i="13"/>
  <c r="CM243" i="13" s="1"/>
  <c r="BS243" i="13"/>
  <c r="CC244" i="13" l="1"/>
  <c r="CM244" i="13" s="1"/>
  <c r="BS244" i="13"/>
  <c r="A244" i="13"/>
  <c r="DS177" i="13"/>
  <c r="DV177" i="13"/>
  <c r="DU177" i="13"/>
  <c r="DT177" i="13" l="1"/>
  <c r="DR178" i="13" s="1"/>
  <c r="DS178" i="13" s="1"/>
  <c r="BS245" i="13"/>
  <c r="A245" i="13"/>
  <c r="CC245" i="13"/>
  <c r="CM245" i="13" s="1"/>
  <c r="DV178" i="13" l="1"/>
  <c r="DU178" i="13"/>
  <c r="DT178" i="13" s="1"/>
  <c r="DR179" i="13" s="1"/>
  <c r="CC246" i="13"/>
  <c r="CM246" i="13" s="1"/>
  <c r="A246" i="13"/>
  <c r="BS246" i="13"/>
  <c r="DV179" i="13" l="1"/>
  <c r="DS179" i="13"/>
  <c r="DU179" i="13"/>
  <c r="CC247" i="13"/>
  <c r="CM247" i="13" s="1"/>
  <c r="BS247" i="13"/>
  <c r="A247" i="13"/>
  <c r="DT179" i="13" l="1"/>
  <c r="DR180" i="13" s="1"/>
  <c r="DU180" i="13" s="1"/>
  <c r="A248" i="13"/>
  <c r="BS248" i="13"/>
  <c r="CC248" i="13"/>
  <c r="CM248" i="13" s="1"/>
  <c r="DS180" i="13"/>
  <c r="DV180" i="13"/>
  <c r="DT180" i="13" l="1"/>
  <c r="DR181" i="13" s="1"/>
  <c r="DV181" i="13" s="1"/>
  <c r="CC249" i="13"/>
  <c r="CM249" i="13" s="1"/>
  <c r="BS249" i="13"/>
  <c r="A249" i="13"/>
  <c r="DS181" i="13" l="1"/>
  <c r="DU181" i="13"/>
  <c r="A250" i="13"/>
  <c r="CC250" i="13"/>
  <c r="CM250" i="13" s="1"/>
  <c r="BS250" i="13"/>
  <c r="DT181" i="13" l="1"/>
  <c r="DR182" i="13" s="1"/>
  <c r="DU182" i="13" s="1"/>
  <c r="CC251" i="13"/>
  <c r="CM251" i="13" s="1"/>
  <c r="BS251" i="13"/>
  <c r="A251" i="13"/>
  <c r="DV182" i="13" l="1"/>
  <c r="DS182" i="13"/>
  <c r="DT182" i="13" s="1"/>
  <c r="DR183" i="13" s="1"/>
  <c r="DS183" i="13" s="1"/>
  <c r="A252" i="13"/>
  <c r="BS252" i="13"/>
  <c r="CC252" i="13"/>
  <c r="CM252" i="13" s="1"/>
  <c r="DU183" i="13" l="1"/>
  <c r="DT183" i="13" s="1"/>
  <c r="DR184" i="13" s="1"/>
  <c r="DV183" i="13"/>
  <c r="CC253" i="13"/>
  <c r="CM253" i="13" s="1"/>
  <c r="BS253" i="13"/>
  <c r="A253" i="13"/>
  <c r="DU184" i="13" l="1"/>
  <c r="DS184" i="13"/>
  <c r="DV184" i="13"/>
  <c r="A254" i="13"/>
  <c r="CC254" i="13"/>
  <c r="CM254" i="13" s="1"/>
  <c r="BS254" i="13"/>
  <c r="DT184" i="13" l="1"/>
  <c r="DR185" i="13" s="1"/>
  <c r="DV185" i="13" s="1"/>
  <c r="CC255" i="13"/>
  <c r="CM255" i="13" s="1"/>
  <c r="BS255" i="13"/>
  <c r="A255" i="13"/>
  <c r="DS185" i="13" l="1"/>
  <c r="DU185" i="13"/>
  <c r="A256" i="13"/>
  <c r="BS256" i="13"/>
  <c r="CC256" i="13"/>
  <c r="CM256" i="13" s="1"/>
  <c r="DT185" i="13" l="1"/>
  <c r="DR186" i="13" s="1"/>
  <c r="DU186" i="13" s="1"/>
  <c r="CC257" i="13"/>
  <c r="CM257" i="13" s="1"/>
  <c r="BS257" i="13"/>
  <c r="A257" i="13"/>
  <c r="DV186" i="13" l="1"/>
  <c r="DS186" i="13"/>
  <c r="DT186" i="13" s="1"/>
  <c r="DR187" i="13" s="1"/>
  <c r="A258" i="13"/>
  <c r="CC258" i="13"/>
  <c r="CM258" i="13" s="1"/>
  <c r="BS258" i="13"/>
  <c r="CC259" i="13" l="1"/>
  <c r="CM259" i="13" s="1"/>
  <c r="BS259" i="13"/>
  <c r="A259" i="13"/>
  <c r="DS187" i="13"/>
  <c r="DV187" i="13"/>
  <c r="DU187" i="13"/>
  <c r="DT187" i="13" l="1"/>
  <c r="DR188" i="13" s="1"/>
  <c r="A260" i="13"/>
  <c r="BS260" i="13"/>
  <c r="CC260" i="13"/>
  <c r="CM260" i="13" s="1"/>
  <c r="CC261" i="13" l="1"/>
  <c r="CM261" i="13" s="1"/>
  <c r="BS261" i="13"/>
  <c r="A261" i="13"/>
  <c r="DU188" i="13"/>
  <c r="DS188" i="13"/>
  <c r="DV188" i="13"/>
  <c r="DT188" i="13" l="1"/>
  <c r="DR189" i="13" s="1"/>
  <c r="DU189" i="13" s="1"/>
  <c r="CC262" i="13"/>
  <c r="CM262" i="13" s="1"/>
  <c r="BS262" i="13"/>
  <c r="A262" i="13"/>
  <c r="DS189" i="13" l="1"/>
  <c r="DT189" i="13" s="1"/>
  <c r="DR190" i="13" s="1"/>
  <c r="DV189" i="13"/>
  <c r="A263" i="13"/>
  <c r="CC263" i="13"/>
  <c r="CM263" i="13" s="1"/>
  <c r="BS263" i="13"/>
  <c r="CC264" i="13" l="1"/>
  <c r="CM264" i="13" s="1"/>
  <c r="BS264" i="13"/>
  <c r="A264" i="13"/>
  <c r="DU190" i="13"/>
  <c r="DS190" i="13"/>
  <c r="DV190" i="13"/>
  <c r="DT190" i="13" l="1"/>
  <c r="DR191" i="13" s="1"/>
  <c r="DV191" i="13" s="1"/>
  <c r="A265" i="13"/>
  <c r="CC265" i="13"/>
  <c r="CM265" i="13" s="1"/>
  <c r="BS265" i="13"/>
  <c r="DU191" i="13" l="1"/>
  <c r="DS191" i="13"/>
  <c r="CC266" i="13"/>
  <c r="CM266" i="13" s="1"/>
  <c r="BS266" i="13"/>
  <c r="A266" i="13"/>
  <c r="DT191" i="13" l="1"/>
  <c r="DR192" i="13" s="1"/>
  <c r="A267" i="13"/>
  <c r="CC267" i="13"/>
  <c r="CM267" i="13" s="1"/>
  <c r="BS267" i="13"/>
  <c r="DU192" i="13"/>
  <c r="DS192" i="13"/>
  <c r="DV192" i="13"/>
  <c r="CC268" i="13" l="1"/>
  <c r="CM268" i="13" s="1"/>
  <c r="BS268" i="13"/>
  <c r="A268" i="13"/>
  <c r="DT192" i="13"/>
  <c r="DR193" i="13" s="1"/>
  <c r="DS193" i="13" l="1"/>
  <c r="DV193" i="13"/>
  <c r="DU193" i="13"/>
  <c r="A269" i="13"/>
  <c r="CC269" i="13"/>
  <c r="CM269" i="13" s="1"/>
  <c r="BS269" i="13"/>
  <c r="CC270" i="13" l="1"/>
  <c r="CM270" i="13" s="1"/>
  <c r="BS270" i="13"/>
  <c r="A270" i="13"/>
  <c r="DT193" i="13"/>
  <c r="DR194" i="13" s="1"/>
  <c r="DU194" i="13" l="1"/>
  <c r="DS194" i="13"/>
  <c r="DV194" i="13"/>
  <c r="A271" i="13"/>
  <c r="CC271" i="13"/>
  <c r="CM271" i="13" s="1"/>
  <c r="BS271" i="13"/>
  <c r="DT194" i="13" l="1"/>
  <c r="DR195" i="13" s="1"/>
  <c r="DV195" i="13" s="1"/>
  <c r="CC272" i="13"/>
  <c r="CM272" i="13" s="1"/>
  <c r="BS272" i="13"/>
  <c r="A272" i="13"/>
  <c r="DS195" i="13" l="1"/>
  <c r="DU195" i="13"/>
  <c r="A273" i="13"/>
  <c r="CC273" i="13"/>
  <c r="CM273" i="13" s="1"/>
  <c r="BS273" i="13"/>
  <c r="DT195" i="13" l="1"/>
  <c r="DR196" i="13" s="1"/>
  <c r="DS196" i="13" s="1"/>
  <c r="DU196" i="13"/>
  <c r="DV196" i="13"/>
  <c r="CC274" i="13"/>
  <c r="CM274" i="13" s="1"/>
  <c r="BS274" i="13"/>
  <c r="A274" i="13"/>
  <c r="DT196" i="13" l="1"/>
  <c r="DR197" i="13" s="1"/>
  <c r="DU197" i="13" s="1"/>
  <c r="A275" i="13"/>
  <c r="CC275" i="13"/>
  <c r="CM275" i="13" s="1"/>
  <c r="BS275" i="13"/>
  <c r="DV197" i="13" l="1"/>
  <c r="DS197" i="13"/>
  <c r="DT197" i="13" s="1"/>
  <c r="DR198" i="13" s="1"/>
  <c r="CC276" i="13"/>
  <c r="CM276" i="13" s="1"/>
  <c r="BS276" i="13"/>
  <c r="A276" i="13"/>
  <c r="A277" i="13" l="1"/>
  <c r="CC277" i="13"/>
  <c r="CM277" i="13" s="1"/>
  <c r="BS277" i="13"/>
  <c r="DU198" i="13"/>
  <c r="DS198" i="13"/>
  <c r="DV198" i="13"/>
  <c r="DT198" i="13" l="1"/>
  <c r="DR199" i="13" s="1"/>
  <c r="DV199" i="13" s="1"/>
  <c r="CC278" i="13"/>
  <c r="CM278" i="13" s="1"/>
  <c r="BS278" i="13"/>
  <c r="A278" i="13"/>
  <c r="DS199" i="13" l="1"/>
  <c r="DU199" i="13"/>
  <c r="A279" i="13"/>
  <c r="CC279" i="13"/>
  <c r="CM279" i="13" s="1"/>
  <c r="BS279" i="13"/>
  <c r="DT199" i="13" l="1"/>
  <c r="DR200" i="13" s="1"/>
  <c r="DU200" i="13" s="1"/>
  <c r="DV200" i="13"/>
  <c r="DS200" i="13"/>
  <c r="DT200" i="13" s="1"/>
  <c r="DR201" i="13" s="1"/>
  <c r="CC280" i="13"/>
  <c r="CM280" i="13" s="1"/>
  <c r="BS280" i="13"/>
  <c r="A280" i="13"/>
  <c r="DV201" i="13" l="1"/>
  <c r="DU201" i="13"/>
  <c r="DS201" i="13"/>
  <c r="A281" i="13"/>
  <c r="CC281" i="13"/>
  <c r="CM281" i="13" s="1"/>
  <c r="BS281" i="13"/>
  <c r="DT201" i="13" l="1"/>
  <c r="DR202" i="13" s="1"/>
  <c r="DS202" i="13" s="1"/>
  <c r="CC282" i="13"/>
  <c r="CM282" i="13" s="1"/>
  <c r="BS282" i="13"/>
  <c r="A282" i="13"/>
  <c r="DU202" i="13" l="1"/>
  <c r="DT202" i="13" s="1"/>
  <c r="DR203" i="13" s="1"/>
  <c r="DV202" i="13"/>
  <c r="A283" i="13"/>
  <c r="CC283" i="13"/>
  <c r="CM283" i="13" s="1"/>
  <c r="BS283" i="13"/>
  <c r="DS203" i="13" l="1"/>
  <c r="DU203" i="13"/>
  <c r="DV203" i="13"/>
  <c r="CC284" i="13"/>
  <c r="CM284" i="13" s="1"/>
  <c r="BS284" i="13"/>
  <c r="A284" i="13"/>
  <c r="DT203" i="13" l="1"/>
  <c r="DR204" i="13" s="1"/>
  <c r="A285" i="13"/>
  <c r="CC285" i="13"/>
  <c r="CM285" i="13" s="1"/>
  <c r="BS285" i="13"/>
  <c r="DU204" i="13" l="1"/>
  <c r="DS204" i="13"/>
  <c r="DV204" i="13"/>
  <c r="CC286" i="13"/>
  <c r="CM286" i="13" s="1"/>
  <c r="BS286" i="13"/>
  <c r="A286" i="13"/>
  <c r="DT204" i="13" l="1"/>
  <c r="DR205" i="13" s="1"/>
  <c r="A287" i="13"/>
  <c r="CC287" i="13"/>
  <c r="CM287" i="13" s="1"/>
  <c r="BS287" i="13"/>
  <c r="DS205" i="13" l="1"/>
  <c r="DV205" i="13"/>
  <c r="DU205" i="13"/>
  <c r="CC288" i="13"/>
  <c r="CM288" i="13" s="1"/>
  <c r="BS288" i="13"/>
  <c r="A288" i="13"/>
  <c r="DT205" i="13" l="1"/>
  <c r="DR206" i="13" s="1"/>
  <c r="A289" i="13"/>
  <c r="CC289" i="13"/>
  <c r="CM289" i="13" s="1"/>
  <c r="BS289" i="13"/>
  <c r="DU206" i="13" l="1"/>
  <c r="DV206" i="13"/>
  <c r="DS206" i="13"/>
  <c r="CC290" i="13"/>
  <c r="CM290" i="13" s="1"/>
  <c r="BS290" i="13"/>
  <c r="A290" i="13"/>
  <c r="DT206" i="13" l="1"/>
  <c r="DR207" i="13" s="1"/>
  <c r="DS207" i="13" s="1"/>
  <c r="A291" i="13"/>
  <c r="CC291" i="13"/>
  <c r="CM291" i="13" s="1"/>
  <c r="BS291" i="13"/>
  <c r="DV207" i="13" l="1"/>
  <c r="DU207" i="13"/>
  <c r="DT207" i="13" s="1"/>
  <c r="DR208" i="13" s="1"/>
  <c r="CC292" i="13"/>
  <c r="CM292" i="13" s="1"/>
  <c r="BS292" i="13"/>
  <c r="A292" i="13"/>
  <c r="DU208" i="13" l="1"/>
  <c r="DV208" i="13"/>
  <c r="DS208" i="13"/>
  <c r="A293" i="13"/>
  <c r="CC293" i="13"/>
  <c r="CM293" i="13" s="1"/>
  <c r="BS293" i="13"/>
  <c r="DT208" i="13" l="1"/>
  <c r="DR209" i="13" s="1"/>
  <c r="DS209" i="13" s="1"/>
  <c r="CC294" i="13"/>
  <c r="CM294" i="13" s="1"/>
  <c r="BS294" i="13"/>
  <c r="A294" i="13"/>
  <c r="DU209" i="13" l="1"/>
  <c r="DT209" i="13" s="1"/>
  <c r="DR210" i="13" s="1"/>
  <c r="DV209" i="13"/>
  <c r="A295" i="13"/>
  <c r="CC295" i="13"/>
  <c r="CM295" i="13" s="1"/>
  <c r="BS295" i="13"/>
  <c r="DU210" i="13" l="1"/>
  <c r="DV210" i="13"/>
  <c r="DS210" i="13"/>
  <c r="DT210" i="13" s="1"/>
  <c r="DR211" i="13" s="1"/>
  <c r="DS211" i="13" s="1"/>
  <c r="CC296" i="13"/>
  <c r="CM296" i="13" s="1"/>
  <c r="BS296" i="13"/>
  <c r="A296" i="13"/>
  <c r="DV211" i="13" l="1"/>
  <c r="DU211" i="13"/>
  <c r="DT211" i="13" s="1"/>
  <c r="DR212" i="13" s="1"/>
  <c r="A297" i="13"/>
  <c r="CC297" i="13"/>
  <c r="CM297" i="13" s="1"/>
  <c r="BS297" i="13"/>
  <c r="DS212" i="13" l="1"/>
  <c r="DV212" i="13"/>
  <c r="DU212" i="13"/>
  <c r="CC298" i="13"/>
  <c r="CM298" i="13" s="1"/>
  <c r="BS298" i="13"/>
  <c r="A298" i="13"/>
  <c r="DT212" i="13" l="1"/>
  <c r="DR213" i="13" s="1"/>
  <c r="A299" i="13"/>
  <c r="CC299" i="13"/>
  <c r="CM299" i="13" s="1"/>
  <c r="BS299" i="13"/>
  <c r="DS213" i="13" l="1"/>
  <c r="DV213" i="13"/>
  <c r="DU213" i="13"/>
  <c r="CC300" i="13"/>
  <c r="CM300" i="13" s="1"/>
  <c r="BS300" i="13"/>
  <c r="A300" i="13"/>
  <c r="DT213" i="13" l="1"/>
  <c r="DR214" i="13" s="1"/>
  <c r="A301" i="13"/>
  <c r="CC301" i="13"/>
  <c r="CM301" i="13" s="1"/>
  <c r="BS301" i="13"/>
  <c r="DV214" i="13" l="1"/>
  <c r="DU214" i="13"/>
  <c r="DS214" i="13"/>
  <c r="CC302" i="13"/>
  <c r="CM302" i="13" s="1"/>
  <c r="BS302" i="13"/>
  <c r="A302" i="13"/>
  <c r="DT214" i="13" l="1"/>
  <c r="DR215" i="13" s="1"/>
  <c r="A303" i="13"/>
  <c r="CC303" i="13"/>
  <c r="CM303" i="13" s="1"/>
  <c r="BS303" i="13"/>
  <c r="DS215" i="13" l="1"/>
  <c r="DU215" i="13"/>
  <c r="DV215" i="13"/>
  <c r="CC304" i="13"/>
  <c r="CM304" i="13" s="1"/>
  <c r="BS304" i="13"/>
  <c r="A304" i="13"/>
  <c r="DT215" i="13" l="1"/>
  <c r="DR216" i="13" s="1"/>
  <c r="DV216" i="13" s="1"/>
  <c r="DS216" i="13"/>
  <c r="A305" i="13"/>
  <c r="CC305" i="13"/>
  <c r="CM305" i="13" s="1"/>
  <c r="BS305" i="13"/>
  <c r="DU216" i="13" l="1"/>
  <c r="DT216" i="13" s="1"/>
  <c r="DR217" i="13" s="1"/>
  <c r="DU217" i="13" s="1"/>
  <c r="DV217" i="13"/>
  <c r="CC306" i="13"/>
  <c r="CM306" i="13" s="1"/>
  <c r="BS306" i="13"/>
  <c r="A306" i="13"/>
  <c r="DS217" i="13" l="1"/>
  <c r="DT217" i="13" s="1"/>
  <c r="DR218" i="13" s="1"/>
  <c r="DV218" i="13"/>
  <c r="A307" i="13"/>
  <c r="CC307" i="13"/>
  <c r="CM307" i="13" s="1"/>
  <c r="BS307" i="13"/>
  <c r="DS218" i="13" l="1"/>
  <c r="DU218" i="13"/>
  <c r="CC308" i="13"/>
  <c r="CM308" i="13" s="1"/>
  <c r="BS308" i="13"/>
  <c r="A308" i="13"/>
  <c r="DT218" i="13" l="1"/>
  <c r="DR219" i="13" s="1"/>
  <c r="A309" i="13"/>
  <c r="CC309" i="13"/>
  <c r="CM309" i="13" s="1"/>
  <c r="BS309" i="13"/>
  <c r="DV219" i="13" l="1"/>
  <c r="DS219" i="13"/>
  <c r="DU219" i="13"/>
  <c r="CC310" i="13"/>
  <c r="CM310" i="13" s="1"/>
  <c r="BS310" i="13"/>
  <c r="A310" i="13"/>
  <c r="DT219" i="13" l="1"/>
  <c r="DR220" i="13" s="1"/>
  <c r="A311" i="13"/>
  <c r="CC311" i="13"/>
  <c r="CM311" i="13" s="1"/>
  <c r="BS311" i="13"/>
  <c r="DV220" i="13" l="1"/>
  <c r="DS220" i="13"/>
  <c r="DU220" i="13"/>
  <c r="CC312" i="13"/>
  <c r="CM312" i="13" s="1"/>
  <c r="BS312" i="13"/>
  <c r="A312" i="13"/>
  <c r="DT220" i="13" l="1"/>
  <c r="DR221" i="13" s="1"/>
  <c r="A313" i="13"/>
  <c r="CC313" i="13"/>
  <c r="CM313" i="13" s="1"/>
  <c r="BS313" i="13"/>
  <c r="DV221" i="13" l="1"/>
  <c r="DS221" i="13"/>
  <c r="DT221" i="13" s="1"/>
  <c r="DR222" i="13" s="1"/>
  <c r="DU221" i="13"/>
  <c r="CC314" i="13"/>
  <c r="CM314" i="13" s="1"/>
  <c r="BS314" i="13"/>
  <c r="A314" i="13"/>
  <c r="DS222" i="13" l="1"/>
  <c r="DU222" i="13"/>
  <c r="DV222" i="13"/>
  <c r="A315" i="13"/>
  <c r="CC315" i="13"/>
  <c r="CM315" i="13" s="1"/>
  <c r="BS315" i="13"/>
  <c r="DT222" i="13" l="1"/>
  <c r="DR223" i="13" s="1"/>
  <c r="CC316" i="13"/>
  <c r="CM316" i="13" s="1"/>
  <c r="BS316" i="13"/>
  <c r="A316" i="13"/>
  <c r="DS223" i="13" l="1"/>
  <c r="DU223" i="13"/>
  <c r="DT223" i="13" s="1"/>
  <c r="DR224" i="13" s="1"/>
  <c r="DV223" i="13"/>
  <c r="A317" i="13"/>
  <c r="CC317" i="13"/>
  <c r="CM317" i="13" s="1"/>
  <c r="BS317" i="13"/>
  <c r="DU224" i="13" l="1"/>
  <c r="DS224" i="13"/>
  <c r="DT224" i="13" s="1"/>
  <c r="DR225" i="13" s="1"/>
  <c r="DV224" i="13"/>
  <c r="CC318" i="13"/>
  <c r="CM318" i="13" s="1"/>
  <c r="BS318" i="13"/>
  <c r="A318" i="13"/>
  <c r="DS225" i="13" l="1"/>
  <c r="DV225" i="13"/>
  <c r="DU225" i="13"/>
  <c r="A319" i="13"/>
  <c r="CC319" i="13"/>
  <c r="CM319" i="13" s="1"/>
  <c r="BS319" i="13"/>
  <c r="DT225" i="13" l="1"/>
  <c r="DR226" i="13" s="1"/>
  <c r="CC320" i="13"/>
  <c r="CM320" i="13" s="1"/>
  <c r="BS320" i="13"/>
  <c r="A320" i="13"/>
  <c r="DU226" i="13" l="1"/>
  <c r="DS226" i="13"/>
  <c r="DT226" i="13" s="1"/>
  <c r="DR227" i="13" s="1"/>
  <c r="DV226" i="13"/>
  <c r="A321" i="13"/>
  <c r="CC321" i="13"/>
  <c r="CM321" i="13" s="1"/>
  <c r="BS321" i="13"/>
  <c r="DS227" i="13"/>
  <c r="DV227" i="13"/>
  <c r="DU227" i="13"/>
  <c r="DT227" i="13" l="1"/>
  <c r="DR228" i="13" s="1"/>
  <c r="DS228" i="13" s="1"/>
  <c r="CC322" i="13"/>
  <c r="CM322" i="13" s="1"/>
  <c r="BS322" i="13"/>
  <c r="A322" i="13"/>
  <c r="DU228" i="13" l="1"/>
  <c r="DV228" i="13"/>
  <c r="A323" i="13"/>
  <c r="CC323" i="13"/>
  <c r="CM323" i="13" s="1"/>
  <c r="BS323" i="13"/>
  <c r="DT228" i="13"/>
  <c r="DR229" i="13" s="1"/>
  <c r="CC324" i="13" l="1"/>
  <c r="CM324" i="13" s="1"/>
  <c r="BS324" i="13"/>
  <c r="A324" i="13"/>
  <c r="DS229" i="13"/>
  <c r="DV229" i="13"/>
  <c r="DU229" i="13"/>
  <c r="A325" i="13" l="1"/>
  <c r="CC325" i="13"/>
  <c r="CM325" i="13" s="1"/>
  <c r="BS325" i="13"/>
  <c r="DT229" i="13"/>
  <c r="DR230" i="13" s="1"/>
  <c r="DU230" i="13" l="1"/>
  <c r="DS230" i="13"/>
  <c r="DV230" i="13"/>
  <c r="CC326" i="13"/>
  <c r="CM326" i="13" s="1"/>
  <c r="BS326" i="13"/>
  <c r="A326" i="13"/>
  <c r="A327" i="13" l="1"/>
  <c r="CC327" i="13"/>
  <c r="CM327" i="13" s="1"/>
  <c r="BS327" i="13"/>
  <c r="DT230" i="13"/>
  <c r="DR231" i="13" s="1"/>
  <c r="CC328" i="13" l="1"/>
  <c r="CM328" i="13" s="1"/>
  <c r="BS328" i="13"/>
  <c r="A328" i="13"/>
  <c r="DS231" i="13"/>
  <c r="DV231" i="13"/>
  <c r="DU231" i="13"/>
  <c r="DT231" i="13" l="1"/>
  <c r="DR232" i="13" s="1"/>
  <c r="A329" i="13"/>
  <c r="CC329" i="13"/>
  <c r="CM329" i="13" s="1"/>
  <c r="BS329" i="13"/>
  <c r="CC330" i="13" l="1"/>
  <c r="CM330" i="13" s="1"/>
  <c r="BS330" i="13"/>
  <c r="A330" i="13"/>
  <c r="DU232" i="13"/>
  <c r="DS232" i="13"/>
  <c r="DV232" i="13"/>
  <c r="DT232" i="13" l="1"/>
  <c r="DR233" i="13" s="1"/>
  <c r="DV233" i="13" s="1"/>
  <c r="A331" i="13"/>
  <c r="CC331" i="13"/>
  <c r="CM331" i="13" s="1"/>
  <c r="BS331" i="13"/>
  <c r="DU233" i="13" l="1"/>
  <c r="DS233" i="13"/>
  <c r="CC332" i="13"/>
  <c r="CM332" i="13" s="1"/>
  <c r="BS332" i="13"/>
  <c r="A332" i="13"/>
  <c r="DT233" i="13" l="1"/>
  <c r="DR234" i="13" s="1"/>
  <c r="DS234" i="13" s="1"/>
  <c r="DV234" i="13"/>
  <c r="A333" i="13"/>
  <c r="CC333" i="13"/>
  <c r="CM333" i="13" s="1"/>
  <c r="BS333" i="13"/>
  <c r="DU234" i="13" l="1"/>
  <c r="DT234" i="13" s="1"/>
  <c r="DR235" i="13" s="1"/>
  <c r="DS235" i="13" s="1"/>
  <c r="DU235" i="13"/>
  <c r="DT235" i="13" s="1"/>
  <c r="DR236" i="13" s="1"/>
  <c r="DV235" i="13"/>
  <c r="CC334" i="13"/>
  <c r="CM334" i="13" s="1"/>
  <c r="BS334" i="13"/>
  <c r="A334" i="13"/>
  <c r="DU236" i="13" l="1"/>
  <c r="DS236" i="13"/>
  <c r="DV236" i="13"/>
  <c r="A335" i="13"/>
  <c r="CC335" i="13"/>
  <c r="CM335" i="13" s="1"/>
  <c r="BS335" i="13"/>
  <c r="CC336" i="13" l="1"/>
  <c r="CM336" i="13" s="1"/>
  <c r="BS336" i="13"/>
  <c r="A336" i="13"/>
  <c r="DT236" i="13"/>
  <c r="DR237" i="13" s="1"/>
  <c r="DS237" i="13" l="1"/>
  <c r="DV237" i="13"/>
  <c r="DU237" i="13"/>
  <c r="A337" i="13"/>
  <c r="CC337" i="13"/>
  <c r="CM337" i="13" s="1"/>
  <c r="BS337" i="13"/>
  <c r="DT237" i="13" l="1"/>
  <c r="DR238" i="13" s="1"/>
  <c r="DU238" i="13" s="1"/>
  <c r="CC338" i="13"/>
  <c r="CM338" i="13" s="1"/>
  <c r="BS338" i="13"/>
  <c r="A338" i="13"/>
  <c r="DV238" i="13" l="1"/>
  <c r="DS238" i="13"/>
  <c r="DT238" i="13" s="1"/>
  <c r="DR239" i="13" s="1"/>
  <c r="A339" i="13"/>
  <c r="CC339" i="13"/>
  <c r="CM339" i="13" s="1"/>
  <c r="BS339" i="13"/>
  <c r="CC340" i="13" l="1"/>
  <c r="CM340" i="13" s="1"/>
  <c r="BS340" i="13"/>
  <c r="A340" i="13"/>
  <c r="DS239" i="13"/>
  <c r="DV239" i="13"/>
  <c r="DU239" i="13"/>
  <c r="DT239" i="13" l="1"/>
  <c r="DR240" i="13" s="1"/>
  <c r="A341" i="13"/>
  <c r="CC341" i="13"/>
  <c r="CM341" i="13" s="1"/>
  <c r="BS341" i="13"/>
  <c r="CC342" i="13" l="1"/>
  <c r="CM342" i="13" s="1"/>
  <c r="BS342" i="13"/>
  <c r="A342" i="13"/>
  <c r="DU240" i="13"/>
  <c r="DS240" i="13"/>
  <c r="DV240" i="13"/>
  <c r="DT240" i="13" l="1"/>
  <c r="DR241" i="13" s="1"/>
  <c r="DS241" i="13" s="1"/>
  <c r="DU241" i="13"/>
  <c r="A343" i="13"/>
  <c r="CC343" i="13"/>
  <c r="CM343" i="13" s="1"/>
  <c r="BS343" i="13"/>
  <c r="DV241" i="13" l="1"/>
  <c r="CC344" i="13"/>
  <c r="CM344" i="13" s="1"/>
  <c r="BS344" i="13"/>
  <c r="A344" i="13"/>
  <c r="DT241" i="13"/>
  <c r="DR242" i="13" s="1"/>
  <c r="DU242" i="13" l="1"/>
  <c r="DS242" i="13"/>
  <c r="DV242" i="13"/>
  <c r="BS345" i="13"/>
  <c r="A345" i="13"/>
  <c r="CC345" i="13"/>
  <c r="CM345" i="13" s="1"/>
  <c r="CC346" i="13" l="1"/>
  <c r="CM346" i="13" s="1"/>
  <c r="BS346" i="13"/>
  <c r="A346" i="13"/>
  <c r="DT242" i="13"/>
  <c r="DR243" i="13" s="1"/>
  <c r="DS243" i="13" l="1"/>
  <c r="DV243" i="13"/>
  <c r="DU243" i="13"/>
  <c r="A347" i="13"/>
  <c r="CC347" i="13"/>
  <c r="CM347" i="13" s="1"/>
  <c r="BS347" i="13"/>
  <c r="CC348" i="13" l="1"/>
  <c r="CM348" i="13" s="1"/>
  <c r="BS348" i="13"/>
  <c r="A348" i="13"/>
  <c r="DT243" i="13"/>
  <c r="DR244" i="13" s="1"/>
  <c r="A349" i="13" l="1"/>
  <c r="CC349" i="13"/>
  <c r="CM349" i="13" s="1"/>
  <c r="BS349" i="13"/>
  <c r="DU244" i="13"/>
  <c r="DS244" i="13"/>
  <c r="DV244" i="13"/>
  <c r="DT244" i="13" l="1"/>
  <c r="DR245" i="13" s="1"/>
  <c r="DV245" i="13" s="1"/>
  <c r="CC350" i="13"/>
  <c r="CM350" i="13" s="1"/>
  <c r="BS350" i="13"/>
  <c r="A350" i="13"/>
  <c r="DS245" i="13" l="1"/>
  <c r="DU245" i="13"/>
  <c r="A351" i="13"/>
  <c r="CC351" i="13"/>
  <c r="CM351" i="13" s="1"/>
  <c r="BS351" i="13"/>
  <c r="DT245" i="13" l="1"/>
  <c r="DR246" i="13" s="1"/>
  <c r="DU246" i="13"/>
  <c r="DS246" i="13"/>
  <c r="DT246" i="13" s="1"/>
  <c r="DR247" i="13" s="1"/>
  <c r="DV246" i="13"/>
  <c r="CC352" i="13"/>
  <c r="CM352" i="13" s="1"/>
  <c r="BS352" i="13"/>
  <c r="A352" i="13"/>
  <c r="DV247" i="13" l="1"/>
  <c r="DS247" i="13"/>
  <c r="DU247" i="13"/>
  <c r="DT247" i="13"/>
  <c r="DR248" i="13" s="1"/>
  <c r="A353" i="13"/>
  <c r="CC353" i="13"/>
  <c r="CM353" i="13" s="1"/>
  <c r="BS353" i="13"/>
  <c r="DV248" i="13" l="1"/>
  <c r="DS248" i="13"/>
  <c r="DU248" i="13"/>
  <c r="CC354" i="13"/>
  <c r="CM354" i="13" s="1"/>
  <c r="BS354" i="13"/>
  <c r="A354" i="13"/>
  <c r="DT248" i="13" l="1"/>
  <c r="DR249" i="13" s="1"/>
  <c r="DS249" i="13" s="1"/>
  <c r="A355" i="13"/>
  <c r="CC355" i="13"/>
  <c r="CM355" i="13" s="1"/>
  <c r="BS355" i="13"/>
  <c r="DV249" i="13" l="1"/>
  <c r="DU249" i="13"/>
  <c r="DT249" i="13" s="1"/>
  <c r="DR250" i="13" s="1"/>
  <c r="CC356" i="13"/>
  <c r="CM356" i="13" s="1"/>
  <c r="BS356" i="13"/>
  <c r="A356" i="13"/>
  <c r="A357" i="13" l="1"/>
  <c r="CC357" i="13"/>
  <c r="CM357" i="13" s="1"/>
  <c r="BS357" i="13"/>
  <c r="DS250" i="13"/>
  <c r="DV250" i="13"/>
  <c r="DU250" i="13"/>
  <c r="DT250" i="13" l="1"/>
  <c r="DR251" i="13" s="1"/>
  <c r="DS251" i="13" s="1"/>
  <c r="CC358" i="13"/>
  <c r="CM358" i="13" s="1"/>
  <c r="BS358" i="13"/>
  <c r="A358" i="13"/>
  <c r="DU251" i="13" l="1"/>
  <c r="DV251" i="13"/>
  <c r="A359" i="13"/>
  <c r="CC359" i="13"/>
  <c r="CM359" i="13" s="1"/>
  <c r="BS359" i="13"/>
  <c r="DT251" i="13"/>
  <c r="DR252" i="13" s="1"/>
  <c r="DS252" i="13" l="1"/>
  <c r="DV252" i="13"/>
  <c r="DU252" i="13"/>
  <c r="CC360" i="13"/>
  <c r="CM360" i="13" s="1"/>
  <c r="BS360" i="13"/>
  <c r="A360" i="13"/>
  <c r="A361" i="13" l="1"/>
  <c r="CC361" i="13"/>
  <c r="CM361" i="13" s="1"/>
  <c r="BS361" i="13"/>
  <c r="DT252" i="13"/>
  <c r="DR253" i="13" s="1"/>
  <c r="CC362" i="13" l="1"/>
  <c r="CM362" i="13" s="1"/>
  <c r="BS362" i="13"/>
  <c r="A362" i="13"/>
  <c r="DU253" i="13"/>
  <c r="DS253" i="13"/>
  <c r="DV253" i="13"/>
  <c r="DT253" i="13" l="1"/>
  <c r="DR254" i="13" s="1"/>
  <c r="DS254" i="13" s="1"/>
  <c r="A363" i="13"/>
  <c r="CC363" i="13"/>
  <c r="CM363" i="13" s="1"/>
  <c r="BS363" i="13"/>
  <c r="DU254" i="13" l="1"/>
  <c r="DT254" i="13" s="1"/>
  <c r="DR255" i="13" s="1"/>
  <c r="DV254" i="13"/>
  <c r="CC364" i="13"/>
  <c r="CM364" i="13" s="1"/>
  <c r="BS364" i="13"/>
  <c r="A364" i="13"/>
  <c r="DV255" i="13" l="1"/>
  <c r="DS255" i="13"/>
  <c r="DU255" i="13"/>
  <c r="A365" i="13"/>
  <c r="CC365" i="13"/>
  <c r="CM365" i="13" s="1"/>
  <c r="BS365" i="13"/>
  <c r="DT255" i="13" l="1"/>
  <c r="DR256" i="13" s="1"/>
  <c r="DS256" i="13" s="1"/>
  <c r="CC366" i="13"/>
  <c r="CM366" i="13" s="1"/>
  <c r="BS366" i="13"/>
  <c r="A366" i="13"/>
  <c r="DV256" i="13" l="1"/>
  <c r="DU256" i="13"/>
  <c r="DT256" i="13" s="1"/>
  <c r="DR257" i="13" s="1"/>
  <c r="A367" i="13"/>
  <c r="CC367" i="13"/>
  <c r="CM367" i="13" s="1"/>
  <c r="BS367" i="13"/>
  <c r="DS257" i="13" l="1"/>
  <c r="DV257" i="13"/>
  <c r="DU257" i="13"/>
  <c r="CC368" i="13"/>
  <c r="CM368" i="13" s="1"/>
  <c r="BS368" i="13"/>
  <c r="A368" i="13"/>
  <c r="DT257" i="13" l="1"/>
  <c r="DR258" i="13" s="1"/>
  <c r="DU258" i="13" s="1"/>
  <c r="A369" i="13"/>
  <c r="CC369" i="13"/>
  <c r="CM369" i="13" s="1"/>
  <c r="BS369" i="13"/>
  <c r="DV258" i="13" l="1"/>
  <c r="DS258" i="13"/>
  <c r="DT258" i="13" s="1"/>
  <c r="DR259" i="13" s="1"/>
  <c r="DS259" i="13" s="1"/>
  <c r="CC370" i="13"/>
  <c r="CM370" i="13" s="1"/>
  <c r="BS370" i="13"/>
  <c r="A370" i="13"/>
  <c r="DU259" i="13" l="1"/>
  <c r="DT259" i="13" s="1"/>
  <c r="DR260" i="13" s="1"/>
  <c r="DV259" i="13"/>
  <c r="A371" i="13"/>
  <c r="CC371" i="13"/>
  <c r="CM371" i="13" s="1"/>
  <c r="BS371" i="13"/>
  <c r="DU260" i="13" l="1"/>
  <c r="DS260" i="13"/>
  <c r="DV260" i="13"/>
  <c r="CC372" i="13"/>
  <c r="CM372" i="13" s="1"/>
  <c r="BS372" i="13"/>
  <c r="A372" i="13"/>
  <c r="DT260" i="13" l="1"/>
  <c r="DR261" i="13" s="1"/>
  <c r="A373" i="13"/>
  <c r="CC373" i="13"/>
  <c r="CM373" i="13" s="1"/>
  <c r="BS373" i="13"/>
  <c r="DV261" i="13" l="1"/>
  <c r="DU261" i="13"/>
  <c r="DS261" i="13"/>
  <c r="CC374" i="13"/>
  <c r="CM374" i="13" s="1"/>
  <c r="BS374" i="13"/>
  <c r="A374" i="13"/>
  <c r="DT261" i="13" l="1"/>
  <c r="DR262" i="13" s="1"/>
  <c r="A375" i="13"/>
  <c r="CC375" i="13"/>
  <c r="CM375" i="13" s="1"/>
  <c r="BS375" i="13"/>
  <c r="DV262" i="13" l="1"/>
  <c r="DS262" i="13"/>
  <c r="DU262" i="13"/>
  <c r="CC376" i="13"/>
  <c r="CM376" i="13" s="1"/>
  <c r="BS376" i="13"/>
  <c r="A376" i="13"/>
  <c r="DT262" i="13" l="1"/>
  <c r="DR263" i="13" s="1"/>
  <c r="A377" i="13"/>
  <c r="CC377" i="13"/>
  <c r="CM377" i="13" s="1"/>
  <c r="BS377" i="13"/>
  <c r="DV263" i="13" l="1"/>
  <c r="DU263" i="13"/>
  <c r="DS263" i="13"/>
  <c r="DT263" i="13" s="1"/>
  <c r="DR264" i="13" s="1"/>
  <c r="CC378" i="13"/>
  <c r="CM378" i="13" s="1"/>
  <c r="BS378" i="13"/>
  <c r="A378" i="13"/>
  <c r="DU264" i="13" l="1"/>
  <c r="DV264" i="13"/>
  <c r="DS264" i="13"/>
  <c r="A379" i="13"/>
  <c r="CC379" i="13"/>
  <c r="CM379" i="13" s="1"/>
  <c r="BS379" i="13"/>
  <c r="DT264" i="13" l="1"/>
  <c r="DR265" i="13" s="1"/>
  <c r="CC380" i="13"/>
  <c r="CM380" i="13" s="1"/>
  <c r="BS380" i="13"/>
  <c r="A380" i="13"/>
  <c r="DS265" i="13" l="1"/>
  <c r="DT265" i="13" s="1"/>
  <c r="DR266" i="13" s="1"/>
  <c r="DV265" i="13"/>
  <c r="DU265" i="13"/>
  <c r="A381" i="13"/>
  <c r="CC381" i="13"/>
  <c r="CM381" i="13" s="1"/>
  <c r="BS381" i="13"/>
  <c r="DV266" i="13" l="1"/>
  <c r="DS266" i="13"/>
  <c r="DU266" i="13"/>
  <c r="DT266" i="13" s="1"/>
  <c r="DR267" i="13" s="1"/>
  <c r="CC382" i="13"/>
  <c r="CM382" i="13" s="1"/>
  <c r="BS382" i="13"/>
  <c r="A382" i="13"/>
  <c r="DV267" i="13" l="1"/>
  <c r="DU267" i="13"/>
  <c r="DS267" i="13"/>
  <c r="DT267" i="13" s="1"/>
  <c r="DR268" i="13" s="1"/>
  <c r="A383" i="13"/>
  <c r="CC383" i="13"/>
  <c r="CM383" i="13" s="1"/>
  <c r="BS383" i="13"/>
  <c r="DU268" i="13" l="1"/>
  <c r="DS268" i="13"/>
  <c r="DT268" i="13" s="1"/>
  <c r="DR269" i="13" s="1"/>
  <c r="DV268" i="13"/>
  <c r="DV269" i="13"/>
  <c r="CC384" i="13"/>
  <c r="CM384" i="13" s="1"/>
  <c r="BS384" i="13"/>
  <c r="A384" i="13"/>
  <c r="DS269" i="13" l="1"/>
  <c r="DU269" i="13"/>
  <c r="A385" i="13"/>
  <c r="CC385" i="13"/>
  <c r="CM385" i="13" s="1"/>
  <c r="BS385" i="13"/>
  <c r="DT269" i="13" l="1"/>
  <c r="DR270" i="13" s="1"/>
  <c r="CC386" i="13"/>
  <c r="CM386" i="13" s="1"/>
  <c r="BS386" i="13"/>
  <c r="A386" i="13"/>
  <c r="DS270" i="13" l="1"/>
  <c r="DU270" i="13"/>
  <c r="DT270" i="13" s="1"/>
  <c r="DR271" i="13" s="1"/>
  <c r="DV270" i="13"/>
  <c r="A387" i="13"/>
  <c r="CC387" i="13"/>
  <c r="CM387" i="13" s="1"/>
  <c r="BS387" i="13"/>
  <c r="DU271" i="13" l="1"/>
  <c r="DS271" i="13"/>
  <c r="DT271" i="13" s="1"/>
  <c r="DR272" i="13" s="1"/>
  <c r="DV272" i="13" s="1"/>
  <c r="DV271" i="13"/>
  <c r="DU272" i="13"/>
  <c r="DS272" i="13"/>
  <c r="CC388" i="13"/>
  <c r="CM388" i="13" s="1"/>
  <c r="BS388" i="13"/>
  <c r="A388" i="13"/>
  <c r="DT272" i="13" l="1"/>
  <c r="DR273" i="13" s="1"/>
  <c r="DU273" i="13" s="1"/>
  <c r="DV273" i="13"/>
  <c r="DS273" i="13"/>
  <c r="DT273" i="13" s="1"/>
  <c r="DR274" i="13" s="1"/>
  <c r="A389" i="13"/>
  <c r="CC389" i="13"/>
  <c r="CM389" i="13" s="1"/>
  <c r="BS389" i="13"/>
  <c r="DS274" i="13" l="1"/>
  <c r="DV274" i="13"/>
  <c r="DU274" i="13"/>
  <c r="A390" i="13"/>
  <c r="CC390" i="13"/>
  <c r="CM390" i="13" s="1"/>
  <c r="BS390" i="13"/>
  <c r="DT274" i="13" l="1"/>
  <c r="DR275" i="13" s="1"/>
  <c r="DU275" i="13" s="1"/>
  <c r="DS275" i="13"/>
  <c r="CC391" i="13"/>
  <c r="CM391" i="13" s="1"/>
  <c r="BS391" i="13"/>
  <c r="A391" i="13"/>
  <c r="DV275" i="13" l="1"/>
  <c r="DT275" i="13"/>
  <c r="DR276" i="13" s="1"/>
  <c r="CC392" i="13"/>
  <c r="CM392" i="13" s="1"/>
  <c r="BS392" i="13"/>
  <c r="A392" i="13"/>
  <c r="DS276" i="13" l="1"/>
  <c r="DV276" i="13"/>
  <c r="DU276" i="13"/>
  <c r="A393" i="13"/>
  <c r="BS393" i="13"/>
  <c r="CC393" i="13"/>
  <c r="CM393" i="13" s="1"/>
  <c r="CC394" i="13" l="1"/>
  <c r="CM394" i="13" s="1"/>
  <c r="BS394" i="13"/>
  <c r="A394" i="13"/>
  <c r="DT276" i="13"/>
  <c r="DR277" i="13" s="1"/>
  <c r="DV277" i="13" l="1"/>
  <c r="DU277" i="13"/>
  <c r="DS277" i="13"/>
  <c r="A395" i="13"/>
  <c r="BS395" i="13"/>
  <c r="CC395" i="13"/>
  <c r="CM395" i="13" s="1"/>
  <c r="DT277" i="13" l="1"/>
  <c r="DR278" i="13" s="1"/>
  <c r="DS278" i="13" s="1"/>
  <c r="CC396" i="13"/>
  <c r="CM396" i="13" s="1"/>
  <c r="BS396" i="13"/>
  <c r="A396" i="13"/>
  <c r="DV278" i="13" l="1"/>
  <c r="DU278" i="13"/>
  <c r="DT278" i="13" s="1"/>
  <c r="DR279" i="13" s="1"/>
  <c r="A397" i="13"/>
  <c r="BS397" i="13"/>
  <c r="CC397" i="13"/>
  <c r="CM397" i="13" s="1"/>
  <c r="DV279" i="13" l="1"/>
  <c r="DU279" i="13"/>
  <c r="DS279" i="13"/>
  <c r="CC398" i="13"/>
  <c r="CM398" i="13" s="1"/>
  <c r="BS398" i="13"/>
  <c r="A398" i="13"/>
  <c r="DT279" i="13" l="1"/>
  <c r="DR280" i="13" s="1"/>
  <c r="DU280" i="13" s="1"/>
  <c r="DV280" i="13"/>
  <c r="A399" i="13"/>
  <c r="BS399" i="13"/>
  <c r="CC399" i="13"/>
  <c r="CM399" i="13" s="1"/>
  <c r="DS280" i="13" l="1"/>
  <c r="DT280" i="13" s="1"/>
  <c r="DR281" i="13" s="1"/>
  <c r="CC400" i="13"/>
  <c r="CM400" i="13" s="1"/>
  <c r="BS400" i="13"/>
  <c r="A400" i="13"/>
  <c r="DV281" i="13" l="1"/>
  <c r="DU281" i="13"/>
  <c r="DS281" i="13"/>
  <c r="A401" i="13"/>
  <c r="BS401" i="13"/>
  <c r="CC401" i="13"/>
  <c r="CM401" i="13" s="1"/>
  <c r="CC402" i="13" l="1"/>
  <c r="CM402" i="13" s="1"/>
  <c r="BS402" i="13"/>
  <c r="A402" i="13"/>
  <c r="DT281" i="13"/>
  <c r="DR282" i="13" s="1"/>
  <c r="DS282" i="13" l="1"/>
  <c r="DV282" i="13"/>
  <c r="DU282" i="13"/>
  <c r="A403" i="13"/>
  <c r="CC403" i="13"/>
  <c r="CM403" i="13" s="1"/>
  <c r="BS403" i="13"/>
  <c r="DT282" i="13" l="1"/>
  <c r="DR283" i="13" s="1"/>
  <c r="DS283" i="13" s="1"/>
  <c r="CC404" i="13"/>
  <c r="CM404" i="13" s="1"/>
  <c r="BS404" i="13"/>
  <c r="A404" i="13"/>
  <c r="DV283" i="13"/>
  <c r="DU283" i="13" l="1"/>
  <c r="DT283" i="13"/>
  <c r="DR284" i="13" s="1"/>
  <c r="DU284" i="13" s="1"/>
  <c r="A405" i="13"/>
  <c r="CC405" i="13"/>
  <c r="CM405" i="13" s="1"/>
  <c r="BS405" i="13"/>
  <c r="DV284" i="13" l="1"/>
  <c r="DS284" i="13"/>
  <c r="DT284" i="13" s="1"/>
  <c r="DR285" i="13" s="1"/>
  <c r="DU285" i="13" s="1"/>
  <c r="CC406" i="13"/>
  <c r="CM406" i="13" s="1"/>
  <c r="BS406" i="13"/>
  <c r="A406" i="13"/>
  <c r="DS285" i="13" l="1"/>
  <c r="DT285" i="13" s="1"/>
  <c r="DR286" i="13" s="1"/>
  <c r="DS286" i="13" s="1"/>
  <c r="DV285" i="13"/>
  <c r="A407" i="13"/>
  <c r="CC407" i="13"/>
  <c r="CM407" i="13" s="1"/>
  <c r="BS407" i="13"/>
  <c r="DV286" i="13" l="1"/>
  <c r="DU286" i="13"/>
  <c r="DT286" i="13" s="1"/>
  <c r="DR287" i="13" s="1"/>
  <c r="CC408" i="13"/>
  <c r="CM408" i="13" s="1"/>
  <c r="BS408" i="13"/>
  <c r="A408" i="13"/>
  <c r="A409" i="13" l="1"/>
  <c r="CC409" i="13"/>
  <c r="CM409" i="13" s="1"/>
  <c r="BS409" i="13"/>
  <c r="DV287" i="13"/>
  <c r="DU287" i="13"/>
  <c r="DS287" i="13"/>
  <c r="DT287" i="13" l="1"/>
  <c r="DR288" i="13" s="1"/>
  <c r="DU288" i="13" s="1"/>
  <c r="CC410" i="13"/>
  <c r="CM410" i="13" s="1"/>
  <c r="BS410" i="13"/>
  <c r="A410" i="13"/>
  <c r="DS288" i="13" l="1"/>
  <c r="DT288" i="13" s="1"/>
  <c r="DR289" i="13" s="1"/>
  <c r="DV288" i="13"/>
  <c r="A411" i="13"/>
  <c r="CC411" i="13"/>
  <c r="CM411" i="13" s="1"/>
  <c r="BS411" i="13"/>
  <c r="DV289" i="13" l="1"/>
  <c r="DU289" i="13"/>
  <c r="DS289" i="13"/>
  <c r="CC412" i="13"/>
  <c r="CM412" i="13" s="1"/>
  <c r="BS412" i="13"/>
  <c r="A412" i="13"/>
  <c r="DT289" i="13" l="1"/>
  <c r="DR290" i="13" s="1"/>
  <c r="DS290" i="13" s="1"/>
  <c r="A413" i="13"/>
  <c r="CC413" i="13"/>
  <c r="CM413" i="13" s="1"/>
  <c r="BS413" i="13"/>
  <c r="DU290" i="13" l="1"/>
  <c r="DT290" i="13" s="1"/>
  <c r="DR291" i="13" s="1"/>
  <c r="DS291" i="13" s="1"/>
  <c r="DV290" i="13"/>
  <c r="DU291" i="13"/>
  <c r="CC414" i="13"/>
  <c r="CM414" i="13" s="1"/>
  <c r="BS414" i="13"/>
  <c r="A414" i="13"/>
  <c r="DV291" i="13" l="1"/>
  <c r="DT291" i="13"/>
  <c r="DR292" i="13" s="1"/>
  <c r="DV292" i="13" s="1"/>
  <c r="A415" i="13"/>
  <c r="CC415" i="13"/>
  <c r="CM415" i="13" s="1"/>
  <c r="BS415" i="13"/>
  <c r="DS292" i="13" l="1"/>
  <c r="DU292" i="13"/>
  <c r="CC416" i="13"/>
  <c r="CM416" i="13" s="1"/>
  <c r="BS416" i="13"/>
  <c r="A416" i="13"/>
  <c r="DT292" i="13" l="1"/>
  <c r="DR293" i="13" s="1"/>
  <c r="DU293" i="13" s="1"/>
  <c r="A417" i="13"/>
  <c r="CC417" i="13"/>
  <c r="CM417" i="13" s="1"/>
  <c r="BS417" i="13"/>
  <c r="DV293" i="13"/>
  <c r="DS293" i="13" l="1"/>
  <c r="DT293" i="13"/>
  <c r="DR294" i="13" s="1"/>
  <c r="DS294" i="13" s="1"/>
  <c r="A418" i="13"/>
  <c r="BS418" i="13"/>
  <c r="CC418" i="13"/>
  <c r="CM418" i="13" s="1"/>
  <c r="DU294" i="13" l="1"/>
  <c r="DT294" i="13" s="1"/>
  <c r="DR295" i="13" s="1"/>
  <c r="DS295" i="13" s="1"/>
  <c r="DV294" i="13"/>
  <c r="A419" i="13"/>
  <c r="CC419" i="13"/>
  <c r="CM419" i="13" s="1"/>
  <c r="BS419" i="13"/>
  <c r="DU295" i="13" l="1"/>
  <c r="DT295" i="13" s="1"/>
  <c r="DR296" i="13" s="1"/>
  <c r="DV295" i="13"/>
  <c r="CC420" i="13"/>
  <c r="CM420" i="13" s="1"/>
  <c r="BS420" i="13"/>
  <c r="A420" i="13"/>
  <c r="DV296" i="13" l="1"/>
  <c r="DS296" i="13"/>
  <c r="DU296" i="13"/>
  <c r="A421" i="13"/>
  <c r="CC421" i="13"/>
  <c r="CM421" i="13" s="1"/>
  <c r="BS421" i="13"/>
  <c r="DT296" i="13" l="1"/>
  <c r="DR297" i="13" s="1"/>
  <c r="DS297" i="13" s="1"/>
  <c r="CC422" i="13"/>
  <c r="CM422" i="13" s="1"/>
  <c r="BS422" i="13"/>
  <c r="A422" i="13"/>
  <c r="DU297" i="13" l="1"/>
  <c r="DT297" i="13" s="1"/>
  <c r="DR298" i="13" s="1"/>
  <c r="DV297" i="13"/>
  <c r="A423" i="13"/>
  <c r="CC423" i="13"/>
  <c r="CM423" i="13" s="1"/>
  <c r="BS423" i="13"/>
  <c r="DS298" i="13" l="1"/>
  <c r="DU298" i="13"/>
  <c r="DV298" i="13"/>
  <c r="DT298" i="13"/>
  <c r="DR299" i="13" s="1"/>
  <c r="DU299" i="13" s="1"/>
  <c r="CC424" i="13"/>
  <c r="CM424" i="13" s="1"/>
  <c r="BS424" i="13"/>
  <c r="A424" i="13"/>
  <c r="DS299" i="13" l="1"/>
  <c r="DT299" i="13" s="1"/>
  <c r="DR300" i="13" s="1"/>
  <c r="DU300" i="13" s="1"/>
  <c r="DV299" i="13"/>
  <c r="A425" i="13"/>
  <c r="CC425" i="13"/>
  <c r="CM425" i="13" s="1"/>
  <c r="BS425" i="13"/>
  <c r="DV300" i="13" l="1"/>
  <c r="DS300" i="13"/>
  <c r="DT300" i="13" s="1"/>
  <c r="DR301" i="13" s="1"/>
  <c r="CC426" i="13"/>
  <c r="CM426" i="13" s="1"/>
  <c r="BS426" i="13"/>
  <c r="A426" i="13"/>
  <c r="A427" i="13" l="1"/>
  <c r="CC427" i="13"/>
  <c r="CM427" i="13" s="1"/>
  <c r="BS427" i="13"/>
  <c r="DV301" i="13"/>
  <c r="DU301" i="13"/>
  <c r="DS301" i="13"/>
  <c r="DT301" i="13" l="1"/>
  <c r="DR302" i="13" s="1"/>
  <c r="DS302" i="13" s="1"/>
  <c r="CC428" i="13"/>
  <c r="CM428" i="13" s="1"/>
  <c r="BS428" i="13"/>
  <c r="A428" i="13"/>
  <c r="DV302" i="13" l="1"/>
  <c r="DU302" i="13"/>
  <c r="A429" i="13"/>
  <c r="CC429" i="13"/>
  <c r="CM429" i="13" s="1"/>
  <c r="BS429" i="13"/>
  <c r="DT302" i="13"/>
  <c r="DR303" i="13" s="1"/>
  <c r="DV303" i="13" l="1"/>
  <c r="DU303" i="13"/>
  <c r="DS303" i="13"/>
  <c r="CC430" i="13"/>
  <c r="CM430" i="13" s="1"/>
  <c r="BS430" i="13"/>
  <c r="A430" i="13"/>
  <c r="A431" i="13" l="1"/>
  <c r="CC431" i="13"/>
  <c r="CM431" i="13" s="1"/>
  <c r="BS431" i="13"/>
  <c r="DT303" i="13"/>
  <c r="DR304" i="13" s="1"/>
  <c r="DS304" i="13" l="1"/>
  <c r="DV304" i="13"/>
  <c r="DU304" i="13"/>
  <c r="CC432" i="13"/>
  <c r="CM432" i="13" s="1"/>
  <c r="BS432" i="13"/>
  <c r="A432" i="13"/>
  <c r="DT304" i="13" l="1"/>
  <c r="DR305" i="13" s="1"/>
  <c r="DV305" i="13" s="1"/>
  <c r="A433" i="13"/>
  <c r="CC433" i="13"/>
  <c r="CM433" i="13" s="1"/>
  <c r="BS433" i="13"/>
  <c r="DU305" i="13" l="1"/>
  <c r="DS305" i="13"/>
  <c r="CC434" i="13"/>
  <c r="CM434" i="13" s="1"/>
  <c r="BS434" i="13"/>
  <c r="A434" i="13"/>
  <c r="DT305" i="13" l="1"/>
  <c r="DR306" i="13" s="1"/>
  <c r="A435" i="13"/>
  <c r="CC435" i="13"/>
  <c r="CM435" i="13" s="1"/>
  <c r="BS435" i="13"/>
  <c r="DV306" i="13" l="1"/>
  <c r="DU306" i="13"/>
  <c r="DS306" i="13"/>
  <c r="CC436" i="13"/>
  <c r="CM436" i="13" s="1"/>
  <c r="BS436" i="13"/>
  <c r="A436" i="13"/>
  <c r="DT306" i="13" l="1"/>
  <c r="DR307" i="13" s="1"/>
  <c r="DU307" i="13" s="1"/>
  <c r="A437" i="13"/>
  <c r="CC437" i="13"/>
  <c r="CM437" i="13" s="1"/>
  <c r="BS437" i="13"/>
  <c r="DS307" i="13" l="1"/>
  <c r="DT307" i="13" s="1"/>
  <c r="DR308" i="13" s="1"/>
  <c r="DS308" i="13" s="1"/>
  <c r="DV307" i="13"/>
  <c r="CC438" i="13"/>
  <c r="CM438" i="13" s="1"/>
  <c r="BS438" i="13"/>
  <c r="A438" i="13"/>
  <c r="DU308" i="13" l="1"/>
  <c r="DT308" i="13" s="1"/>
  <c r="DR309" i="13" s="1"/>
  <c r="DV308" i="13"/>
  <c r="A439" i="13"/>
  <c r="CC439" i="13"/>
  <c r="CM439" i="13" s="1"/>
  <c r="BS439" i="13"/>
  <c r="DU309" i="13"/>
  <c r="DV309" i="13" l="1"/>
  <c r="DS309" i="13"/>
  <c r="DT309" i="13" s="1"/>
  <c r="DR310" i="13" s="1"/>
  <c r="BS440" i="13"/>
  <c r="A440" i="13"/>
  <c r="CC440" i="13"/>
  <c r="CM440" i="13" s="1"/>
  <c r="CC441" i="13" l="1"/>
  <c r="CM441" i="13" s="1"/>
  <c r="BS441" i="13"/>
  <c r="A441" i="13"/>
  <c r="DS310" i="13"/>
  <c r="DV310" i="13"/>
  <c r="DU310" i="13"/>
  <c r="DT310" i="13" l="1"/>
  <c r="DR311" i="13" s="1"/>
  <c r="A442" i="13"/>
  <c r="CC442" i="13"/>
  <c r="CM442" i="13" s="1"/>
  <c r="BS442" i="13"/>
  <c r="CC443" i="13" l="1"/>
  <c r="CM443" i="13" s="1"/>
  <c r="BS443" i="13"/>
  <c r="A443" i="13"/>
  <c r="DV311" i="13"/>
  <c r="DU311" i="13"/>
  <c r="DS311" i="13"/>
  <c r="DT311" i="13" l="1"/>
  <c r="DR312" i="13" s="1"/>
  <c r="A444" i="13"/>
  <c r="CC444" i="13"/>
  <c r="CM444" i="13" s="1"/>
  <c r="BS444" i="13"/>
  <c r="CC445" i="13" l="1"/>
  <c r="CM445" i="13" s="1"/>
  <c r="BS445" i="13"/>
  <c r="A445" i="13"/>
  <c r="DS312" i="13"/>
  <c r="DV312" i="13"/>
  <c r="DU312" i="13"/>
  <c r="DT312" i="13" l="1"/>
  <c r="DR313" i="13" s="1"/>
  <c r="DV313" i="13" s="1"/>
  <c r="A446" i="13"/>
  <c r="CC446" i="13"/>
  <c r="CM446" i="13" s="1"/>
  <c r="BS446" i="13"/>
  <c r="DS313" i="13" l="1"/>
  <c r="DU313" i="13"/>
  <c r="CC447" i="13"/>
  <c r="CM447" i="13" s="1"/>
  <c r="BS447" i="13"/>
  <c r="A447" i="13"/>
  <c r="DT313" i="13" l="1"/>
  <c r="DR314" i="13" s="1"/>
  <c r="DS314" i="13" s="1"/>
  <c r="DU314" i="13"/>
  <c r="A448" i="13"/>
  <c r="CC448" i="13"/>
  <c r="CM448" i="13" s="1"/>
  <c r="BS448" i="13"/>
  <c r="DV314" i="13" l="1"/>
  <c r="CC449" i="13"/>
  <c r="CM449" i="13" s="1"/>
  <c r="BS449" i="13"/>
  <c r="A449" i="13"/>
  <c r="DT314" i="13"/>
  <c r="DR315" i="13" s="1"/>
  <c r="DV315" i="13" l="1"/>
  <c r="DU315" i="13"/>
  <c r="DS315" i="13"/>
  <c r="A450" i="13"/>
  <c r="CC450" i="13"/>
  <c r="CM450" i="13" s="1"/>
  <c r="BS450" i="13"/>
  <c r="DT315" i="13" l="1"/>
  <c r="DR316" i="13" s="1"/>
  <c r="DU316" i="13" s="1"/>
  <c r="CC451" i="13"/>
  <c r="CM451" i="13" s="1"/>
  <c r="BS451" i="13"/>
  <c r="A451" i="13"/>
  <c r="DS316" i="13" l="1"/>
  <c r="DT316" i="13" s="1"/>
  <c r="DR317" i="13" s="1"/>
  <c r="DV316" i="13"/>
  <c r="A452" i="13"/>
  <c r="CC452" i="13"/>
  <c r="CM452" i="13" s="1"/>
  <c r="BS452" i="13"/>
  <c r="DV317" i="13" l="1"/>
  <c r="DU317" i="13"/>
  <c r="DS317" i="13"/>
  <c r="CC453" i="13"/>
  <c r="CM453" i="13" s="1"/>
  <c r="BS453" i="13"/>
  <c r="A453" i="13"/>
  <c r="CC454" i="13" l="1"/>
  <c r="CM454" i="13" s="1"/>
  <c r="BS454" i="13"/>
  <c r="A454" i="13"/>
  <c r="DT317" i="13"/>
  <c r="DR318" i="13" s="1"/>
  <c r="DS318" i="13" l="1"/>
  <c r="DV318" i="13"/>
  <c r="DU318" i="13"/>
  <c r="A455" i="13"/>
  <c r="CC455" i="13"/>
  <c r="CM455" i="13" s="1"/>
  <c r="BS455" i="13"/>
  <c r="DT318" i="13" l="1"/>
  <c r="DR319" i="13" s="1"/>
  <c r="DS319" i="13" s="1"/>
  <c r="CC456" i="13"/>
  <c r="CM456" i="13" s="1"/>
  <c r="BS456" i="13"/>
  <c r="A456" i="13"/>
  <c r="DU319" i="13" l="1"/>
  <c r="DT319" i="13" s="1"/>
  <c r="DR320" i="13" s="1"/>
  <c r="DS320" i="13" s="1"/>
  <c r="DV319" i="13"/>
  <c r="A457" i="13"/>
  <c r="CC457" i="13"/>
  <c r="CM457" i="13" s="1"/>
  <c r="BS457" i="13"/>
  <c r="DV320" i="13" l="1"/>
  <c r="DU320" i="13"/>
  <c r="CC458" i="13"/>
  <c r="CM458" i="13" s="1"/>
  <c r="BS458" i="13"/>
  <c r="A458" i="13"/>
  <c r="DT320" i="13"/>
  <c r="DR321" i="13" s="1"/>
  <c r="DV321" i="13" l="1"/>
  <c r="DU321" i="13"/>
  <c r="DS321" i="13"/>
  <c r="A459" i="13"/>
  <c r="CC459" i="13"/>
  <c r="CM459" i="13" s="1"/>
  <c r="BS459" i="13"/>
  <c r="A460" i="13" l="1"/>
  <c r="CC460" i="13"/>
  <c r="CM460" i="13" s="1"/>
  <c r="BS460" i="13"/>
  <c r="DT321" i="13"/>
  <c r="DR322" i="13" s="1"/>
  <c r="CC461" i="13" l="1"/>
  <c r="CM461" i="13" s="1"/>
  <c r="BS461" i="13"/>
  <c r="A461" i="13"/>
  <c r="DS322" i="13"/>
  <c r="DV322" i="13"/>
  <c r="DU322" i="13"/>
  <c r="DT322" i="13" l="1"/>
  <c r="DR323" i="13" s="1"/>
  <c r="A462" i="13"/>
  <c r="CC462" i="13"/>
  <c r="CM462" i="13" s="1"/>
  <c r="BS462" i="13"/>
  <c r="CC463" i="13" l="1"/>
  <c r="CM463" i="13" s="1"/>
  <c r="BS463" i="13"/>
  <c r="A463" i="13"/>
  <c r="DV323" i="13"/>
  <c r="DU323" i="13"/>
  <c r="DS323" i="13"/>
  <c r="DT323" i="13" l="1"/>
  <c r="DR324" i="13" s="1"/>
  <c r="A464" i="13"/>
  <c r="CC464" i="13"/>
  <c r="CM464" i="13" s="1"/>
  <c r="BS464" i="13"/>
  <c r="CC465" i="13" l="1"/>
  <c r="CM465" i="13" s="1"/>
  <c r="BS465" i="13"/>
  <c r="A465" i="13"/>
  <c r="DS324" i="13"/>
  <c r="DV324" i="13"/>
  <c r="DU324" i="13"/>
  <c r="A466" i="13" l="1"/>
  <c r="CC466" i="13"/>
  <c r="CM466" i="13" s="1"/>
  <c r="BS466" i="13"/>
  <c r="DT324" i="13"/>
  <c r="DR325" i="13" s="1"/>
  <c r="DV325" i="13" l="1"/>
  <c r="DU325" i="13"/>
  <c r="DS325" i="13"/>
  <c r="A467" i="13"/>
  <c r="BS467" i="13"/>
  <c r="CC467" i="13"/>
  <c r="CM467" i="13" s="1"/>
  <c r="DT325" i="13" l="1"/>
  <c r="DR326" i="13" s="1"/>
  <c r="DV326" i="13" s="1"/>
  <c r="CC468" i="13"/>
  <c r="CM468" i="13" s="1"/>
  <c r="BS468" i="13"/>
  <c r="A468" i="13"/>
  <c r="DU326" i="13" l="1"/>
  <c r="DS326" i="13"/>
  <c r="DT326" i="13" s="1"/>
  <c r="DR327" i="13" s="1"/>
  <c r="A469" i="13"/>
  <c r="CC469" i="13"/>
  <c r="CM469" i="13" s="1"/>
  <c r="BS469" i="13"/>
  <c r="CC470" i="13" l="1"/>
  <c r="CM470" i="13" s="1"/>
  <c r="BS470" i="13"/>
  <c r="A470" i="13"/>
  <c r="DV327" i="13"/>
  <c r="DU327" i="13"/>
  <c r="DS327" i="13"/>
  <c r="DT327" i="13" l="1"/>
  <c r="DR328" i="13" s="1"/>
  <c r="DV328" i="13" s="1"/>
  <c r="A471" i="13"/>
  <c r="BS471" i="13"/>
  <c r="CC471" i="13"/>
  <c r="CM471" i="13" s="1"/>
  <c r="DS328" i="13" l="1"/>
  <c r="DU328" i="13"/>
  <c r="CC472" i="13"/>
  <c r="CM472" i="13" s="1"/>
  <c r="BS472" i="13"/>
  <c r="A472" i="13"/>
  <c r="DT328" i="13" l="1"/>
  <c r="DR329" i="13" s="1"/>
  <c r="DS329" i="13" s="1"/>
  <c r="A473" i="13"/>
  <c r="BS473" i="13"/>
  <c r="CC473" i="13"/>
  <c r="CM473" i="13" s="1"/>
  <c r="DU329" i="13" l="1"/>
  <c r="DV329" i="13"/>
  <c r="CC474" i="13"/>
  <c r="CM474" i="13" s="1"/>
  <c r="BS474" i="13"/>
  <c r="A474" i="13"/>
  <c r="DT329" i="13"/>
  <c r="DR330" i="13" s="1"/>
  <c r="DS330" i="13" l="1"/>
  <c r="DV330" i="13"/>
  <c r="DU330" i="13"/>
  <c r="A475" i="13"/>
  <c r="BS475" i="13"/>
  <c r="CC475" i="13"/>
  <c r="CM475" i="13" s="1"/>
  <c r="CC476" i="13" l="1"/>
  <c r="CM476" i="13" s="1"/>
  <c r="BS476" i="13"/>
  <c r="A476" i="13"/>
  <c r="DT330" i="13"/>
  <c r="DR331" i="13" s="1"/>
  <c r="DV331" i="13" l="1"/>
  <c r="DU331" i="13"/>
  <c r="DS331" i="13"/>
  <c r="A477" i="13"/>
  <c r="CC477" i="13"/>
  <c r="CM477" i="13" s="1"/>
  <c r="BS477" i="13"/>
  <c r="DT331" i="13" l="1"/>
  <c r="DR332" i="13" s="1"/>
  <c r="CC478" i="13"/>
  <c r="CM478" i="13" s="1"/>
  <c r="BS478" i="13"/>
  <c r="A478" i="13"/>
  <c r="DS332" i="13" l="1"/>
  <c r="DV332" i="13"/>
  <c r="DU332" i="13"/>
  <c r="A479" i="13"/>
  <c r="CC479" i="13"/>
  <c r="CM479" i="13" s="1"/>
  <c r="BS479" i="13"/>
  <c r="DT332" i="13" l="1"/>
  <c r="DR333" i="13" s="1"/>
  <c r="DS333" i="13" s="1"/>
  <c r="CC480" i="13"/>
  <c r="CM480" i="13" s="1"/>
  <c r="BS480" i="13"/>
  <c r="A480" i="13"/>
  <c r="DV333" i="13" l="1"/>
  <c r="DU333" i="13"/>
  <c r="DT333" i="13" s="1"/>
  <c r="DR334" i="13" s="1"/>
  <c r="DV334" i="13" s="1"/>
  <c r="A481" i="13"/>
  <c r="CC481" i="13"/>
  <c r="CM481" i="13" s="1"/>
  <c r="BS481" i="13"/>
  <c r="DS334" i="13" l="1"/>
  <c r="DU334" i="13"/>
  <c r="CC482" i="13"/>
  <c r="CM482" i="13" s="1"/>
  <c r="BS482" i="13"/>
  <c r="A482" i="13"/>
  <c r="DT334" i="13" l="1"/>
  <c r="DR335" i="13" s="1"/>
  <c r="DU335" i="13" s="1"/>
  <c r="DS335" i="13"/>
  <c r="DV335" i="13"/>
  <c r="BS483" i="13"/>
  <c r="A483" i="13"/>
  <c r="CC483" i="13"/>
  <c r="CM483" i="13" s="1"/>
  <c r="DT335" i="13" l="1"/>
  <c r="DR336" i="13" s="1"/>
  <c r="DS336" i="13"/>
  <c r="DV336" i="13"/>
  <c r="DU336" i="13"/>
  <c r="CC484" i="13"/>
  <c r="CM484" i="13" s="1"/>
  <c r="BS484" i="13"/>
  <c r="A484" i="13"/>
  <c r="DT336" i="13" l="1"/>
  <c r="DR337" i="13" s="1"/>
  <c r="DU337" i="13" s="1"/>
  <c r="A485" i="13"/>
  <c r="BS485" i="13"/>
  <c r="CC485" i="13"/>
  <c r="CM485" i="13" s="1"/>
  <c r="DV337" i="13" l="1"/>
  <c r="DS337" i="13"/>
  <c r="DT337" i="13" s="1"/>
  <c r="DR338" i="13" s="1"/>
  <c r="CC486" i="13"/>
  <c r="CM486" i="13" s="1"/>
  <c r="BS486" i="13"/>
  <c r="A486" i="13"/>
  <c r="DS338" i="13" l="1"/>
  <c r="DV338" i="13"/>
  <c r="DU338" i="13"/>
  <c r="A487" i="13"/>
  <c r="BS487" i="13"/>
  <c r="CC487" i="13"/>
  <c r="CM487" i="13" s="1"/>
  <c r="DT338" i="13" l="1"/>
  <c r="DR339" i="13" s="1"/>
  <c r="DS339" i="13" s="1"/>
  <c r="CC488" i="13"/>
  <c r="CM488" i="13" s="1"/>
  <c r="BS488" i="13"/>
  <c r="A488" i="13"/>
  <c r="DV339" i="13" l="1"/>
  <c r="DU339" i="13"/>
  <c r="DT339" i="13" s="1"/>
  <c r="DR340" i="13" s="1"/>
  <c r="DS340" i="13" s="1"/>
  <c r="A489" i="13"/>
  <c r="BS489" i="13"/>
  <c r="CC489" i="13"/>
  <c r="CM489" i="13" s="1"/>
  <c r="DV340" i="13" l="1"/>
  <c r="DU340" i="13"/>
  <c r="DT340" i="13" s="1"/>
  <c r="DR341" i="13" s="1"/>
  <c r="CC490" i="13"/>
  <c r="CM490" i="13" s="1"/>
  <c r="BS490" i="13"/>
  <c r="A490" i="13"/>
  <c r="DV341" i="13" l="1"/>
  <c r="DU341" i="13"/>
  <c r="DS341" i="13"/>
  <c r="A491" i="13"/>
  <c r="BS491" i="13"/>
  <c r="CC491" i="13"/>
  <c r="CM491" i="13" s="1"/>
  <c r="DT341" i="13" l="1"/>
  <c r="DR342" i="13" s="1"/>
  <c r="DV342" i="13" s="1"/>
  <c r="CC492" i="13"/>
  <c r="CM492" i="13" s="1"/>
  <c r="BS492" i="13"/>
  <c r="A492" i="13"/>
  <c r="DS342" i="13" l="1"/>
  <c r="DU342" i="13"/>
  <c r="A493" i="13"/>
  <c r="BS493" i="13"/>
  <c r="CC493" i="13"/>
  <c r="CM493" i="13" s="1"/>
  <c r="DT342" i="13" l="1"/>
  <c r="DR343" i="13" s="1"/>
  <c r="CC494" i="13"/>
  <c r="CM494" i="13" s="1"/>
  <c r="BS494" i="13"/>
  <c r="A494" i="13"/>
  <c r="DV343" i="13"/>
  <c r="DU343" i="13"/>
  <c r="DS343" i="13"/>
  <c r="DT343" i="13" l="1"/>
  <c r="DR344" i="13" s="1"/>
  <c r="A495" i="13"/>
  <c r="CC495" i="13"/>
  <c r="CM495" i="13" s="1"/>
  <c r="BS495" i="13"/>
  <c r="CC496" i="13" l="1"/>
  <c r="CM496" i="13" s="1"/>
  <c r="BS496" i="13"/>
  <c r="A496" i="13"/>
  <c r="DS344" i="13"/>
  <c r="DV344" i="13"/>
  <c r="DU344" i="13"/>
  <c r="DT344" i="13" l="1"/>
  <c r="DR345" i="13" s="1"/>
  <c r="DU345" i="13" s="1"/>
  <c r="A497" i="13"/>
  <c r="CC497" i="13"/>
  <c r="CM497" i="13" s="1"/>
  <c r="BS497" i="13"/>
  <c r="DV345" i="13" l="1"/>
  <c r="DS345" i="13"/>
  <c r="DT345" i="13" s="1"/>
  <c r="DR346" i="13" s="1"/>
  <c r="DS346" i="13" s="1"/>
  <c r="CC498" i="13"/>
  <c r="CM498" i="13" s="1"/>
  <c r="BS498" i="13"/>
  <c r="A498" i="13"/>
  <c r="DU346" i="13" l="1"/>
  <c r="DT346" i="13" s="1"/>
  <c r="DR347" i="13" s="1"/>
  <c r="DV346" i="13"/>
  <c r="A499" i="13"/>
  <c r="CC499" i="13"/>
  <c r="CM499" i="13" s="1"/>
  <c r="BS499" i="13"/>
  <c r="CC500" i="13" l="1"/>
  <c r="CM500" i="13" s="1"/>
  <c r="BS500" i="13"/>
  <c r="A500" i="13"/>
  <c r="DV347" i="13"/>
  <c r="DU347" i="13"/>
  <c r="DS347" i="13"/>
  <c r="DT347" i="13" l="1"/>
  <c r="DR348" i="13" s="1"/>
  <c r="DS348" i="13" s="1"/>
  <c r="A501" i="13"/>
  <c r="CC501" i="13"/>
  <c r="CM501" i="13" s="1"/>
  <c r="BS501" i="13"/>
  <c r="DU348" i="13" l="1"/>
  <c r="DV348" i="13"/>
  <c r="DT348" i="13"/>
  <c r="DR349" i="13" s="1"/>
  <c r="DU349" i="13"/>
  <c r="CC502" i="13"/>
  <c r="CM502" i="13" s="1"/>
  <c r="BS502" i="13"/>
  <c r="A502" i="13"/>
  <c r="DV349" i="13" l="1"/>
  <c r="DS349" i="13"/>
  <c r="DT349" i="13" s="1"/>
  <c r="DR350" i="13" s="1"/>
  <c r="DS350" i="13" s="1"/>
  <c r="CC503" i="13"/>
  <c r="CM503" i="13" s="1"/>
  <c r="BS503" i="13"/>
  <c r="A503" i="13"/>
  <c r="DU350" i="13" l="1"/>
  <c r="DT350" i="13" s="1"/>
  <c r="DR351" i="13" s="1"/>
  <c r="DU351" i="13" s="1"/>
  <c r="DV350" i="13"/>
  <c r="A504" i="13"/>
  <c r="CC504" i="13"/>
  <c r="CM504" i="13" s="1"/>
  <c r="BS504" i="13"/>
  <c r="DS351" i="13" l="1"/>
  <c r="DT351" i="13" s="1"/>
  <c r="DR352" i="13" s="1"/>
  <c r="DV351" i="13"/>
  <c r="BS505" i="13"/>
  <c r="CC505" i="13"/>
  <c r="CM505" i="13" s="1"/>
  <c r="A505" i="13"/>
  <c r="DV352" i="13" l="1"/>
  <c r="DU352" i="13"/>
  <c r="DS352" i="13"/>
  <c r="CC506" i="13"/>
  <c r="CM506" i="13" s="1"/>
  <c r="BS506" i="13"/>
  <c r="A506" i="13"/>
  <c r="DT352" i="13" l="1"/>
  <c r="DR353" i="13" s="1"/>
  <c r="DU353" i="13" s="1"/>
  <c r="A507" i="13"/>
  <c r="BS507" i="13"/>
  <c r="CC507" i="13"/>
  <c r="CM507" i="13" s="1"/>
  <c r="DS353" i="13" l="1"/>
  <c r="DT353" i="13" s="1"/>
  <c r="DR354" i="13" s="1"/>
  <c r="DU354" i="13" s="1"/>
  <c r="DV353" i="13"/>
  <c r="CC508" i="13"/>
  <c r="CM508" i="13" s="1"/>
  <c r="BS508" i="13"/>
  <c r="A508" i="13"/>
  <c r="DS354" i="13" l="1"/>
  <c r="DT354" i="13" s="1"/>
  <c r="DR355" i="13" s="1"/>
  <c r="DV354" i="13"/>
  <c r="A509" i="13"/>
  <c r="BS509" i="13"/>
  <c r="CC509" i="13"/>
  <c r="CM509" i="13" s="1"/>
  <c r="DV355" i="13" l="1"/>
  <c r="DU355" i="13"/>
  <c r="DS355" i="13"/>
  <c r="CC510" i="13"/>
  <c r="CM510" i="13" s="1"/>
  <c r="BS510" i="13"/>
  <c r="A510" i="13"/>
  <c r="DT355" i="13" l="1"/>
  <c r="DR356" i="13" s="1"/>
  <c r="DV356" i="13" s="1"/>
  <c r="A511" i="13"/>
  <c r="BS511" i="13"/>
  <c r="CC511" i="13"/>
  <c r="CM511" i="13" s="1"/>
  <c r="DU356" i="13" l="1"/>
  <c r="DS356" i="13"/>
  <c r="DT356" i="13" s="1"/>
  <c r="DR357" i="13" s="1"/>
  <c r="DS357" i="13" s="1"/>
  <c r="CC512" i="13"/>
  <c r="CM512" i="13" s="1"/>
  <c r="BS512" i="13"/>
  <c r="A512" i="13"/>
  <c r="DU357" i="13" l="1"/>
  <c r="DT357" i="13" s="1"/>
  <c r="DR358" i="13" s="1"/>
  <c r="DV357" i="13"/>
  <c r="A513" i="13"/>
  <c r="CC513" i="13"/>
  <c r="CM513" i="13" s="1"/>
  <c r="BS513" i="13"/>
  <c r="DV358" i="13" l="1"/>
  <c r="DU358" i="13"/>
  <c r="DS358" i="13"/>
  <c r="CC514" i="13"/>
  <c r="CM514" i="13" s="1"/>
  <c r="BS514" i="13"/>
  <c r="A514" i="13"/>
  <c r="DT358" i="13" l="1"/>
  <c r="DR359" i="13" s="1"/>
  <c r="DU359" i="13" s="1"/>
  <c r="A515" i="13"/>
  <c r="CC515" i="13"/>
  <c r="CM515" i="13" s="1"/>
  <c r="BS515" i="13"/>
  <c r="DV359" i="13" l="1"/>
  <c r="DS359" i="13"/>
  <c r="DT359" i="13" s="1"/>
  <c r="DR360" i="13" s="1"/>
  <c r="CC516" i="13"/>
  <c r="CM516" i="13" s="1"/>
  <c r="BS516" i="13"/>
  <c r="A516" i="13"/>
  <c r="A517" i="13" l="1"/>
  <c r="CC517" i="13"/>
  <c r="CM517" i="13" s="1"/>
  <c r="BS517" i="13"/>
  <c r="DS360" i="13"/>
  <c r="DV360" i="13"/>
  <c r="DU360" i="13"/>
  <c r="DT360" i="13" l="1"/>
  <c r="DR361" i="13" s="1"/>
  <c r="DV361" i="13" s="1"/>
  <c r="A518" i="13"/>
  <c r="CC518" i="13"/>
  <c r="CM518" i="13" s="1"/>
  <c r="BS518" i="13"/>
  <c r="DS361" i="13" l="1"/>
  <c r="DU361" i="13"/>
  <c r="DT361" i="13" s="1"/>
  <c r="DR362" i="13" s="1"/>
  <c r="DU362" i="13" s="1"/>
  <c r="CC519" i="13"/>
  <c r="CM519" i="13" s="1"/>
  <c r="BS519" i="13"/>
  <c r="A519" i="13"/>
  <c r="DS362" i="13" l="1"/>
  <c r="DT362" i="13" s="1"/>
  <c r="DR363" i="13" s="1"/>
  <c r="DV362" i="13"/>
  <c r="A520" i="13"/>
  <c r="CC520" i="13"/>
  <c r="CM520" i="13" s="1"/>
  <c r="BS520" i="13"/>
  <c r="DV363" i="13" l="1"/>
  <c r="DU363" i="13"/>
  <c r="DS363" i="13"/>
  <c r="CC521" i="13"/>
  <c r="CM521" i="13" s="1"/>
  <c r="BS521" i="13"/>
  <c r="A521" i="13"/>
  <c r="DT363" i="13" l="1"/>
  <c r="DR364" i="13" s="1"/>
  <c r="DS364" i="13" s="1"/>
  <c r="CC522" i="13"/>
  <c r="CM522" i="13" s="1"/>
  <c r="BS522" i="13"/>
  <c r="A522" i="13"/>
  <c r="DV364" i="13" l="1"/>
  <c r="DU364" i="13"/>
  <c r="DT364" i="13" s="1"/>
  <c r="DR365" i="13" s="1"/>
  <c r="A523" i="13"/>
  <c r="BS523" i="13"/>
  <c r="CC523" i="13"/>
  <c r="CM523" i="13" s="1"/>
  <c r="DV365" i="13" l="1"/>
  <c r="DU365" i="13"/>
  <c r="DS365" i="13"/>
  <c r="CC524" i="13"/>
  <c r="CM524" i="13" s="1"/>
  <c r="BS524" i="13"/>
  <c r="A524" i="13"/>
  <c r="A525" i="13" l="1"/>
  <c r="CC525" i="13"/>
  <c r="CM525" i="13" s="1"/>
  <c r="BS525" i="13"/>
  <c r="DT365" i="13"/>
  <c r="DR366" i="13" s="1"/>
  <c r="CC526" i="13" l="1"/>
  <c r="CM526" i="13" s="1"/>
  <c r="BS526" i="13"/>
  <c r="A526" i="13"/>
  <c r="DS366" i="13"/>
  <c r="DV366" i="13"/>
  <c r="DU366" i="13"/>
  <c r="CC527" i="13" l="1"/>
  <c r="CM527" i="13" s="1"/>
  <c r="BS527" i="13"/>
  <c r="A527" i="13"/>
  <c r="DT366" i="13"/>
  <c r="DR367" i="13" s="1"/>
  <c r="DV367" i="13" l="1"/>
  <c r="DU367" i="13"/>
  <c r="DS367" i="13"/>
  <c r="CC528" i="13"/>
  <c r="CM528" i="13" s="1"/>
  <c r="BS528" i="13"/>
  <c r="A528" i="13"/>
  <c r="A529" i="13" l="1"/>
  <c r="CC529" i="13"/>
  <c r="CM529" i="13" s="1"/>
  <c r="BS529" i="13"/>
  <c r="DT367" i="13"/>
  <c r="DR368" i="13" s="1"/>
  <c r="BS530" i="13" l="1"/>
  <c r="A530" i="13"/>
  <c r="CC530" i="13"/>
  <c r="CM530" i="13" s="1"/>
  <c r="DS368" i="13"/>
  <c r="DV368" i="13"/>
  <c r="DU368" i="13"/>
  <c r="CC531" i="13" l="1"/>
  <c r="CM531" i="13" s="1"/>
  <c r="BS531" i="13"/>
  <c r="A531" i="13"/>
  <c r="DT368" i="13"/>
  <c r="DR369" i="13" s="1"/>
  <c r="DV369" i="13" l="1"/>
  <c r="DU369" i="13"/>
  <c r="DS369" i="13"/>
  <c r="A532" i="13"/>
  <c r="CC532" i="13"/>
  <c r="CM532" i="13" s="1"/>
  <c r="BS532" i="13"/>
  <c r="DT369" i="13" l="1"/>
  <c r="DR370" i="13" s="1"/>
  <c r="DV370" i="13" s="1"/>
  <c r="DU370" i="13" l="1"/>
  <c r="DS370" i="13"/>
  <c r="DT370" i="13" s="1"/>
  <c r="DR371" i="13" s="1"/>
  <c r="DS371" i="13" s="1"/>
  <c r="DU371" i="13" l="1"/>
  <c r="DT371" i="13" s="1"/>
  <c r="DR372" i="13" s="1"/>
  <c r="DV371" i="13"/>
  <c r="DS372" i="13" l="1"/>
  <c r="DV372" i="13"/>
  <c r="DU372" i="13"/>
  <c r="DT372" i="13" l="1"/>
  <c r="DR373" i="13" s="1"/>
  <c r="DV373" i="13" l="1"/>
  <c r="DU373" i="13"/>
  <c r="DS373" i="13"/>
  <c r="DT373" i="13" l="1"/>
  <c r="DR374" i="13" s="1"/>
  <c r="DU374" i="13" l="1"/>
  <c r="DS374" i="13"/>
  <c r="DV374" i="13"/>
  <c r="DT374" i="13" l="1"/>
  <c r="DR375" i="13" s="1"/>
  <c r="DS375" i="13" l="1"/>
  <c r="DV375" i="13"/>
  <c r="DU375" i="13"/>
  <c r="DT375" i="13" l="1"/>
  <c r="DR376" i="13" s="1"/>
  <c r="DU376" i="13" l="1"/>
  <c r="DV376" i="13"/>
  <c r="DS376" i="13"/>
  <c r="DT376" i="13" l="1"/>
  <c r="DR377" i="13" s="1"/>
  <c r="DU377" i="13" s="1"/>
  <c r="DS377" i="13" l="1"/>
  <c r="DV377" i="13"/>
  <c r="DT377" i="13"/>
  <c r="DR378" i="13" s="1"/>
  <c r="DS378" i="13" s="1"/>
  <c r="DU378" i="13" l="1"/>
  <c r="DT378" i="13" s="1"/>
  <c r="DR379" i="13" s="1"/>
  <c r="DV378" i="13"/>
  <c r="DU379" i="13" l="1"/>
  <c r="DV379" i="13"/>
  <c r="DS379" i="13"/>
  <c r="DT379" i="13" l="1"/>
  <c r="DR380" i="13" s="1"/>
  <c r="DU380" i="13" s="1"/>
  <c r="DV380" i="13"/>
  <c r="DS380" i="13" l="1"/>
  <c r="DT380" i="13" s="1"/>
  <c r="DR381" i="13" s="1"/>
  <c r="DV381" i="13" s="1"/>
  <c r="DS381" i="13"/>
  <c r="DU381" i="13" l="1"/>
  <c r="DT381" i="13"/>
  <c r="DR382" i="13" s="1"/>
  <c r="DV382" i="13" s="1"/>
  <c r="DU382" i="13" l="1"/>
  <c r="DS382" i="13"/>
  <c r="DT382" i="13" s="1"/>
  <c r="DR383" i="13" s="1"/>
  <c r="DS383" i="13" s="1"/>
  <c r="DV383" i="13"/>
  <c r="DU383" i="13" l="1"/>
  <c r="DT383" i="13" s="1"/>
  <c r="DR384" i="13" s="1"/>
  <c r="DS384" i="13" l="1"/>
  <c r="DV384" i="13"/>
  <c r="DU384" i="13"/>
  <c r="DT384" i="13" l="1"/>
  <c r="DR385" i="13" s="1"/>
  <c r="DS385" i="13" l="1"/>
  <c r="DV385" i="13"/>
  <c r="DU385" i="13"/>
  <c r="DT385" i="13" l="1"/>
  <c r="DR386" i="13" s="1"/>
  <c r="DU386" i="13" s="1"/>
  <c r="DV386" i="13" l="1"/>
  <c r="DS386" i="13"/>
  <c r="DT386" i="13" s="1"/>
  <c r="DR387" i="13" s="1"/>
  <c r="DV387" i="13" l="1"/>
  <c r="DU387" i="13"/>
  <c r="DS387" i="13"/>
  <c r="DT387" i="13" s="1"/>
  <c r="DR388" i="13" s="1"/>
  <c r="DU388" i="13" s="1"/>
  <c r="DV388" i="13" l="1"/>
  <c r="DS388" i="13"/>
  <c r="DT388" i="13"/>
  <c r="DR389" i="13" s="1"/>
  <c r="DU389" i="13" s="1"/>
  <c r="DS389" i="13" l="1"/>
  <c r="DT389" i="13" s="1"/>
  <c r="DR390" i="13" s="1"/>
  <c r="DV389" i="13"/>
  <c r="DV390" i="13" l="1"/>
  <c r="DS390" i="13"/>
  <c r="DU390" i="13"/>
  <c r="DT390" i="13" l="1"/>
  <c r="DR391" i="13" s="1"/>
  <c r="DU391" i="13" s="1"/>
  <c r="DV391" i="13" l="1"/>
  <c r="DS391" i="13"/>
  <c r="DT391" i="13" s="1"/>
  <c r="DR392" i="13" s="1"/>
  <c r="DV392" i="13" l="1"/>
  <c r="DS392" i="13"/>
  <c r="DU392" i="13"/>
  <c r="DT392" i="13" l="1"/>
  <c r="DR393" i="13" s="1"/>
  <c r="DS393" i="13" s="1"/>
  <c r="DU393" i="13" l="1"/>
  <c r="DT393" i="13" s="1"/>
  <c r="DR394" i="13" s="1"/>
  <c r="DV393" i="13"/>
  <c r="DS394" i="13" l="1"/>
  <c r="DV394" i="13"/>
  <c r="DU394" i="13"/>
  <c r="DT394" i="13"/>
  <c r="DR395" i="13" s="1"/>
  <c r="DS395" i="13" s="1"/>
  <c r="DU395" i="13" l="1"/>
  <c r="DT395" i="13" s="1"/>
  <c r="DR396" i="13" s="1"/>
  <c r="DV395" i="13"/>
  <c r="DV396" i="13" l="1"/>
  <c r="DS396" i="13"/>
  <c r="DU396" i="13"/>
  <c r="DT396" i="13" l="1"/>
  <c r="DR397" i="13" s="1"/>
  <c r="DV397" i="13" l="1"/>
  <c r="DU397" i="13"/>
  <c r="DS397" i="13"/>
  <c r="DT397" i="13" l="1"/>
  <c r="DR398" i="13" s="1"/>
  <c r="DS398" i="13" s="1"/>
  <c r="DU398" i="13" l="1"/>
  <c r="DT398" i="13" s="1"/>
  <c r="DR399" i="13" s="1"/>
  <c r="DV398" i="13"/>
  <c r="DV399" i="13" l="1"/>
  <c r="DU399" i="13"/>
  <c r="DS399" i="13"/>
  <c r="DT399" i="13" l="1"/>
  <c r="DR400" i="13" s="1"/>
  <c r="DV400" i="13" l="1"/>
  <c r="DU400" i="13"/>
  <c r="DS400" i="13"/>
  <c r="DT400" i="13" l="1"/>
  <c r="DR401" i="13" s="1"/>
  <c r="DU401" i="13" s="1"/>
  <c r="DS401" i="13" l="1"/>
  <c r="DT401" i="13" s="1"/>
  <c r="DR402" i="13" s="1"/>
  <c r="DV401" i="13"/>
  <c r="DU402" i="13" l="1"/>
  <c r="DS402" i="13"/>
  <c r="DV402" i="13"/>
  <c r="DT402" i="13" l="1"/>
  <c r="DR403" i="13" s="1"/>
  <c r="DS403" i="13"/>
  <c r="DV403" i="13"/>
  <c r="DU403" i="13"/>
  <c r="DT403" i="13" l="1"/>
  <c r="DR404" i="13" s="1"/>
  <c r="DV404" i="13" l="1"/>
  <c r="DU404" i="13"/>
  <c r="DS404" i="13"/>
  <c r="DT404" i="13" l="1"/>
  <c r="DR405" i="13" s="1"/>
  <c r="DS405" i="13" s="1"/>
  <c r="DU405" i="13" l="1"/>
  <c r="DT405" i="13" s="1"/>
  <c r="DR406" i="13" s="1"/>
  <c r="DV405" i="13"/>
  <c r="DS406" i="13" l="1"/>
  <c r="DV406" i="13"/>
  <c r="DU406" i="13"/>
  <c r="DT406" i="13" l="1"/>
  <c r="DR407" i="13" s="1"/>
  <c r="DS407" i="13" l="1"/>
  <c r="DV407" i="13"/>
  <c r="DU407" i="13"/>
  <c r="DT407" i="13" l="1"/>
  <c r="DR408" i="13" s="1"/>
  <c r="DU408" i="13" l="1"/>
  <c r="DS408" i="13"/>
  <c r="DV408" i="13"/>
  <c r="DT408" i="13" l="1"/>
  <c r="DR409" i="13" s="1"/>
  <c r="DV409" i="13" s="1"/>
  <c r="DS409" i="13"/>
  <c r="DU409" i="13" l="1"/>
  <c r="DT409" i="13" s="1"/>
  <c r="DR410" i="13" s="1"/>
  <c r="DU410" i="13" s="1"/>
  <c r="DS410" i="13" l="1"/>
  <c r="DT410" i="13" s="1"/>
  <c r="DR411" i="13" s="1"/>
  <c r="DV411" i="13" s="1"/>
  <c r="DV410" i="13"/>
  <c r="DU411" i="13" l="1"/>
  <c r="DS411" i="13"/>
  <c r="DT411" i="13" s="1"/>
  <c r="DR412" i="13" s="1"/>
  <c r="DS412" i="13" l="1"/>
  <c r="DV412" i="13"/>
  <c r="DU412" i="13"/>
  <c r="DT412" i="13" l="1"/>
  <c r="DR413" i="13" s="1"/>
  <c r="DS413" i="13" l="1"/>
  <c r="DV413" i="13"/>
  <c r="DU413" i="13"/>
  <c r="DT413" i="13" l="1"/>
  <c r="DR414" i="13" s="1"/>
  <c r="DU414" i="13" l="1"/>
  <c r="DS414" i="13"/>
  <c r="DV414" i="13"/>
  <c r="DT414" i="13" l="1"/>
  <c r="DR415" i="13" s="1"/>
  <c r="DU415" i="13" s="1"/>
  <c r="DV415" i="13" l="1"/>
  <c r="DS415" i="13"/>
  <c r="DT415" i="13" s="1"/>
  <c r="DR416" i="13" s="1"/>
  <c r="DS416" i="13" s="1"/>
  <c r="DV416" i="13" l="1"/>
  <c r="DU416" i="13"/>
  <c r="DT416" i="13" s="1"/>
  <c r="DR417" i="13" s="1"/>
  <c r="DV417" i="13" l="1"/>
  <c r="DU417" i="13"/>
  <c r="DS417" i="13"/>
  <c r="DT417" i="13" l="1"/>
  <c r="DR418" i="13" s="1"/>
  <c r="DU418" i="13" s="1"/>
  <c r="DS418" i="13" l="1"/>
  <c r="DT418" i="13" s="1"/>
  <c r="DR419" i="13" s="1"/>
  <c r="DV418" i="13"/>
  <c r="DV419" i="13" l="1"/>
  <c r="DU419" i="13"/>
  <c r="DS419" i="13"/>
  <c r="DT419" i="13" l="1"/>
  <c r="DR420" i="13" s="1"/>
  <c r="DU420" i="13" s="1"/>
  <c r="DV420" i="13" l="1"/>
  <c r="DS420" i="13"/>
  <c r="DT420" i="13" s="1"/>
  <c r="DR421" i="13" s="1"/>
  <c r="DV421" i="13" l="1"/>
  <c r="DU421" i="13"/>
  <c r="DS421" i="13"/>
  <c r="DT421" i="13" l="1"/>
  <c r="DR422" i="13" s="1"/>
  <c r="DS422" i="13"/>
  <c r="DV422" i="13"/>
  <c r="DU422" i="13"/>
  <c r="DT422" i="13" l="1"/>
  <c r="DR423" i="13" s="1"/>
  <c r="DU423" i="13" l="1"/>
  <c r="DS423" i="13"/>
  <c r="DV423" i="13"/>
  <c r="DT423" i="13" l="1"/>
  <c r="DR424" i="13" s="1"/>
  <c r="DS424" i="13"/>
  <c r="DV424" i="13"/>
  <c r="DU424" i="13"/>
  <c r="DT424" i="13" l="1"/>
  <c r="DR425" i="13" s="1"/>
  <c r="DV425" i="13" s="1"/>
  <c r="DU425" i="13" l="1"/>
  <c r="DS425" i="13"/>
  <c r="DT425" i="13" l="1"/>
  <c r="DR426" i="13" s="1"/>
  <c r="DV426" i="13" s="1"/>
  <c r="DU426" i="13"/>
  <c r="DS426" i="13" l="1"/>
  <c r="DT426" i="13"/>
  <c r="DR427" i="13" s="1"/>
  <c r="DS427" i="13" s="1"/>
  <c r="DU427" i="13" l="1"/>
  <c r="DV427" i="13"/>
  <c r="DT427" i="13"/>
  <c r="DR428" i="13" s="1"/>
  <c r="DS428" i="13" l="1"/>
  <c r="DV428" i="13"/>
  <c r="DU428" i="13"/>
  <c r="DT428" i="13" l="1"/>
  <c r="DR429" i="13" s="1"/>
  <c r="DU429" i="13" l="1"/>
  <c r="DS429" i="13"/>
  <c r="DV429" i="13"/>
  <c r="DT429" i="13" l="1"/>
  <c r="DR430" i="13" s="1"/>
  <c r="DV430" i="13" s="1"/>
  <c r="DS430" i="13" l="1"/>
  <c r="DU430" i="13"/>
  <c r="DT430" i="13" s="1"/>
  <c r="DR431" i="13" s="1"/>
  <c r="DU431" i="13" s="1"/>
  <c r="DV431" i="13" l="1"/>
  <c r="DS431" i="13"/>
  <c r="DT431" i="13" s="1"/>
  <c r="DR432" i="13" s="1"/>
  <c r="DV432" i="13" l="1"/>
  <c r="DS432" i="13"/>
  <c r="DU432" i="13"/>
  <c r="DT432" i="13" l="1"/>
  <c r="DR433" i="13" s="1"/>
  <c r="DS433" i="13" s="1"/>
  <c r="DU433" i="13"/>
  <c r="DV433" i="13" l="1"/>
  <c r="DT433" i="13"/>
  <c r="DR434" i="13" s="1"/>
  <c r="DS434" i="13" s="1"/>
  <c r="DV434" i="13" l="1"/>
  <c r="DU434" i="13"/>
  <c r="DT434" i="13" s="1"/>
  <c r="DR435" i="13" s="1"/>
  <c r="DV435" i="13" l="1"/>
  <c r="DS435" i="13"/>
  <c r="DU435" i="13"/>
  <c r="DT435" i="13" l="1"/>
  <c r="DR436" i="13" s="1"/>
  <c r="DU436" i="13" l="1"/>
  <c r="DV436" i="13"/>
  <c r="DS436" i="13"/>
  <c r="DT436" i="13" s="1"/>
  <c r="DR437" i="13" s="1"/>
  <c r="DV437" i="13" s="1"/>
  <c r="DS437" i="13"/>
  <c r="DU437" i="13" l="1"/>
  <c r="DT437" i="13" s="1"/>
  <c r="DR438" i="13" s="1"/>
  <c r="DV438" i="13" l="1"/>
  <c r="DU438" i="13"/>
  <c r="DS438" i="13"/>
  <c r="DT438" i="13" l="1"/>
  <c r="DR439" i="13" s="1"/>
  <c r="DU439" i="13" s="1"/>
  <c r="DV439" i="13" l="1"/>
  <c r="DS439" i="13"/>
  <c r="DT439" i="13" s="1"/>
  <c r="DR440" i="13" s="1"/>
  <c r="DV440" i="13" l="1"/>
  <c r="DU440" i="13"/>
  <c r="DS440" i="13"/>
  <c r="DT440" i="13" l="1"/>
  <c r="DR441" i="13" s="1"/>
  <c r="DV441" i="13" s="1"/>
  <c r="DS441" i="13"/>
  <c r="DU441" i="13" l="1"/>
  <c r="DT441" i="13" s="1"/>
  <c r="DR442" i="13" s="1"/>
  <c r="DU442" i="13" l="1"/>
  <c r="DS442" i="13"/>
  <c r="DV442" i="13"/>
  <c r="DT442" i="13" l="1"/>
  <c r="DR443" i="13" s="1"/>
  <c r="DU443" i="13" s="1"/>
  <c r="DV443" i="13" l="1"/>
  <c r="DS443" i="13"/>
  <c r="DT443" i="13" s="1"/>
  <c r="DR444" i="13" s="1"/>
  <c r="DV444" i="13" l="1"/>
  <c r="DU444" i="13"/>
  <c r="DS444" i="13"/>
  <c r="DT444" i="13" l="1"/>
  <c r="DR445" i="13" s="1"/>
  <c r="DU445" i="13" s="1"/>
  <c r="DS445" i="13" l="1"/>
  <c r="DV445" i="13"/>
  <c r="DT445" i="13"/>
  <c r="DR446" i="13" s="1"/>
  <c r="DS446" i="13" s="1"/>
  <c r="DV446" i="13" l="1"/>
  <c r="DU446" i="13"/>
  <c r="DT446" i="13" s="1"/>
  <c r="DR447" i="13" s="1"/>
  <c r="DU447" i="13"/>
  <c r="DS447" i="13"/>
  <c r="DV447" i="13"/>
  <c r="DT447" i="13" l="1"/>
  <c r="DR448" i="13" s="1"/>
  <c r="DU448" i="13" s="1"/>
  <c r="DS448" i="13" l="1"/>
  <c r="DT448" i="13" s="1"/>
  <c r="DR449" i="13" s="1"/>
  <c r="DV448" i="13"/>
  <c r="DS449" i="13" l="1"/>
  <c r="DV449" i="13"/>
  <c r="DU449" i="13"/>
  <c r="DT449" i="13" l="1"/>
  <c r="DR450" i="13" s="1"/>
  <c r="DV450" i="13" s="1"/>
  <c r="DS450" i="13" l="1"/>
  <c r="DU450" i="13"/>
  <c r="DT450" i="13" l="1"/>
  <c r="DR451" i="13" s="1"/>
  <c r="DS451" i="13" s="1"/>
  <c r="DV451" i="13" l="1"/>
  <c r="DU451" i="13"/>
  <c r="DT451" i="13" s="1"/>
  <c r="DR452" i="13" s="1"/>
  <c r="DS452" i="13" l="1"/>
  <c r="DV452" i="13"/>
  <c r="DU452" i="13"/>
  <c r="DT452" i="13" l="1"/>
  <c r="DR453" i="13" s="1"/>
  <c r="DV453" i="13" l="1"/>
  <c r="DU453" i="13"/>
  <c r="DS453" i="13"/>
  <c r="DT453" i="13" l="1"/>
  <c r="DR454" i="13" s="1"/>
  <c r="DU454" i="13" s="1"/>
  <c r="DV454" i="13" l="1"/>
  <c r="DS454" i="13"/>
  <c r="DT454" i="13" s="1"/>
  <c r="DR455" i="13" s="1"/>
  <c r="DV455" i="13" l="1"/>
  <c r="DU455" i="13"/>
  <c r="DS455" i="13"/>
  <c r="DT455" i="13" l="1"/>
  <c r="DR456" i="13" s="1"/>
  <c r="DV456" i="13" s="1"/>
  <c r="DS456" i="13" l="1"/>
  <c r="DU456" i="13"/>
  <c r="DT456" i="13"/>
  <c r="DR457" i="13" s="1"/>
  <c r="DS457" i="13" l="1"/>
  <c r="DV457" i="13"/>
  <c r="DU457" i="13"/>
  <c r="DT457" i="13" l="1"/>
  <c r="DR458" i="13" s="1"/>
  <c r="DS458" i="13" l="1"/>
  <c r="DV458" i="13"/>
  <c r="DU458" i="13"/>
  <c r="DT458" i="13" l="1"/>
  <c r="DR459" i="13" s="1"/>
  <c r="DV459" i="13" l="1"/>
  <c r="DU459" i="13"/>
  <c r="DS459" i="13"/>
  <c r="DT459" i="13" l="1"/>
  <c r="DR460" i="13" s="1"/>
  <c r="DU460" i="13" s="1"/>
  <c r="DV460" i="13" l="1"/>
  <c r="DS460" i="13"/>
  <c r="DT460" i="13" s="1"/>
  <c r="DR461" i="13" s="1"/>
  <c r="DS461" i="13" s="1"/>
  <c r="DV461" i="13" l="1"/>
  <c r="DU461" i="13"/>
  <c r="DT461" i="13" s="1"/>
  <c r="DR462" i="13" s="1"/>
  <c r="DU462" i="13" s="1"/>
  <c r="DV462" i="13" l="1"/>
  <c r="DS462" i="13"/>
  <c r="DT462" i="13" s="1"/>
  <c r="DR463" i="13" s="1"/>
  <c r="DV463" i="13" l="1"/>
  <c r="DS463" i="13"/>
  <c r="DU463" i="13"/>
  <c r="DT463" i="13" l="1"/>
  <c r="DR464" i="13" s="1"/>
  <c r="DV464" i="13" l="1"/>
  <c r="DU464" i="13"/>
  <c r="DS464" i="13"/>
  <c r="DT464" i="13" l="1"/>
  <c r="DR465" i="13" s="1"/>
  <c r="DU465" i="13" s="1"/>
  <c r="DS465" i="13"/>
  <c r="DV465" i="13" l="1"/>
  <c r="DT465" i="13"/>
  <c r="DR466" i="13" s="1"/>
  <c r="DU466" i="13" l="1"/>
  <c r="DS466" i="13"/>
  <c r="DV466" i="13"/>
  <c r="DT466" i="13" l="1"/>
  <c r="DR467" i="13" s="1"/>
  <c r="DU467" i="13" s="1"/>
  <c r="DV467" i="13" l="1"/>
  <c r="DS467" i="13"/>
  <c r="DT467" i="13" s="1"/>
  <c r="DR468" i="13" s="1"/>
  <c r="DU468" i="13" l="1"/>
  <c r="DS468" i="13"/>
  <c r="DV468" i="13"/>
  <c r="DT468" i="13" l="1"/>
  <c r="DR469" i="13" s="1"/>
  <c r="DS469" i="13" s="1"/>
  <c r="DU469" i="13" l="1"/>
  <c r="DT469" i="13" s="1"/>
  <c r="DR470" i="13" s="1"/>
  <c r="DS470" i="13" s="1"/>
  <c r="DV469" i="13"/>
  <c r="DU470" i="13" l="1"/>
  <c r="DV470" i="13"/>
  <c r="DT470" i="13"/>
  <c r="DR471" i="13" s="1"/>
  <c r="DS471" i="13" l="1"/>
  <c r="DV471" i="13"/>
  <c r="DU471" i="13"/>
  <c r="DT471" i="13" l="1"/>
  <c r="DR472" i="13" s="1"/>
  <c r="DU472" i="13" s="1"/>
  <c r="DV472" i="13" l="1"/>
  <c r="DS472" i="13"/>
  <c r="DT472" i="13" s="1"/>
  <c r="DR473" i="13" s="1"/>
  <c r="DV473" i="13" l="1"/>
  <c r="DU473" i="13"/>
  <c r="DS473" i="13"/>
  <c r="DT473" i="13" l="1"/>
  <c r="DR474" i="13" s="1"/>
  <c r="DV474" i="13" s="1"/>
  <c r="DS474" i="13"/>
  <c r="DU474" i="13" l="1"/>
  <c r="DT474" i="13"/>
  <c r="DR475" i="13" s="1"/>
  <c r="DS475" i="13" s="1"/>
  <c r="DU475" i="13" l="1"/>
  <c r="DT475" i="13" s="1"/>
  <c r="DR476" i="13" s="1"/>
  <c r="DV475" i="13"/>
  <c r="DU476" i="13" l="1"/>
  <c r="DS476" i="13"/>
  <c r="DV476" i="13"/>
  <c r="DT476" i="13" l="1"/>
  <c r="DR477" i="13" s="1"/>
  <c r="DV477" i="13" s="1"/>
  <c r="DU477" i="13" l="1"/>
  <c r="DS477" i="13"/>
  <c r="DT477" i="13" l="1"/>
  <c r="DR478" i="13" s="1"/>
  <c r="DS478" i="13" s="1"/>
  <c r="DU478" i="13" l="1"/>
  <c r="DT478" i="13" s="1"/>
  <c r="DR479" i="13" s="1"/>
  <c r="DV479" i="13" s="1"/>
  <c r="DV478" i="13"/>
  <c r="DS479" i="13" l="1"/>
  <c r="DU479" i="13"/>
  <c r="DT479" i="13" l="1"/>
  <c r="DR480" i="13" s="1"/>
  <c r="DU480" i="13" s="1"/>
  <c r="DS480" i="13"/>
  <c r="DV480" i="13" l="1"/>
  <c r="DT480" i="13"/>
  <c r="DR481" i="13" s="1"/>
  <c r="DS481" i="13" s="1"/>
  <c r="DV481" i="13" l="1"/>
  <c r="DU481" i="13"/>
  <c r="DT481" i="13"/>
  <c r="DR482" i="13" s="1"/>
  <c r="DU482" i="13" l="1"/>
  <c r="DS482" i="13"/>
  <c r="DV482" i="13"/>
  <c r="DT482" i="13" l="1"/>
  <c r="DR483" i="13" s="1"/>
  <c r="DS483" i="13" s="1"/>
  <c r="DU483" i="13" l="1"/>
  <c r="DV483" i="13"/>
  <c r="DT483" i="13"/>
  <c r="DR484" i="13" s="1"/>
  <c r="DU484" i="13" l="1"/>
  <c r="DS484" i="13"/>
  <c r="DV484" i="13"/>
  <c r="DT484" i="13" l="1"/>
  <c r="DR485" i="13" s="1"/>
  <c r="DV485" i="13" s="1"/>
  <c r="DU485" i="13" l="1"/>
  <c r="DS485" i="13"/>
  <c r="DT485" i="13" l="1"/>
  <c r="DR486" i="13" s="1"/>
  <c r="DS486" i="13" s="1"/>
  <c r="DU486" i="13"/>
  <c r="DV486" i="13" l="1"/>
  <c r="DT486" i="13"/>
  <c r="DR487" i="13" s="1"/>
  <c r="DS487" i="13" s="1"/>
  <c r="DU487" i="13" l="1"/>
  <c r="DV487" i="13"/>
  <c r="DT487" i="13"/>
  <c r="DR488" i="13" s="1"/>
  <c r="DU488" i="13" l="1"/>
  <c r="DS488" i="13"/>
  <c r="DV488" i="13"/>
  <c r="DT488" i="13" l="1"/>
  <c r="DR489" i="13" s="1"/>
  <c r="DS489" i="13" s="1"/>
  <c r="DU489" i="13" l="1"/>
  <c r="DV489" i="13"/>
  <c r="DT489" i="13"/>
  <c r="DR490" i="13" s="1"/>
  <c r="DU490" i="13" l="1"/>
  <c r="DS490" i="13"/>
  <c r="DV490" i="13"/>
  <c r="DT490" i="13" l="1"/>
  <c r="DR491" i="13" s="1"/>
  <c r="DV491" i="13" s="1"/>
  <c r="DS491" i="13" l="1"/>
  <c r="DU491" i="13"/>
  <c r="DT491" i="13" l="1"/>
  <c r="DR492" i="13" s="1"/>
  <c r="DV492" i="13" s="1"/>
  <c r="DS492" i="13" l="1"/>
  <c r="DU492" i="13"/>
  <c r="DT492" i="13" l="1"/>
  <c r="DR493" i="13" s="1"/>
  <c r="DV493" i="13" s="1"/>
  <c r="DS493" i="13"/>
  <c r="DU493" i="13" l="1"/>
  <c r="DT493" i="13" s="1"/>
  <c r="DR494" i="13" s="1"/>
  <c r="DS494" i="13" l="1"/>
  <c r="DV494" i="13"/>
  <c r="DU494" i="13"/>
  <c r="DT494" i="13" l="1"/>
  <c r="DR495" i="13" s="1"/>
  <c r="DS495" i="13" l="1"/>
  <c r="DV495" i="13"/>
  <c r="DU495" i="13"/>
  <c r="DT495" i="13" l="1"/>
  <c r="DR496" i="13" s="1"/>
  <c r="DS496" i="13" s="1"/>
  <c r="DV496" i="13"/>
  <c r="DU496" i="13"/>
  <c r="DT496" i="13" s="1"/>
  <c r="DR497" i="13" s="1"/>
  <c r="DV497" i="13" l="1"/>
  <c r="DU497" i="13"/>
  <c r="DS497" i="13"/>
  <c r="DT497" i="13" l="1"/>
  <c r="DR498" i="13" s="1"/>
  <c r="DS498" i="13" l="1"/>
  <c r="DV498" i="13"/>
  <c r="DU498" i="13"/>
  <c r="DT498" i="13" l="1"/>
  <c r="DR499" i="13" s="1"/>
  <c r="DV499" i="13" l="1"/>
  <c r="DU499" i="13"/>
  <c r="DS499" i="13"/>
  <c r="DT499" i="13" l="1"/>
  <c r="DR500" i="13" s="1"/>
  <c r="DU500" i="13" s="1"/>
  <c r="DV500" i="13" l="1"/>
  <c r="DS500" i="13"/>
  <c r="DT500" i="13" s="1"/>
  <c r="DR501" i="13" s="1"/>
  <c r="DU501" i="13" s="1"/>
  <c r="DV501" i="13" l="1"/>
  <c r="DS501" i="13"/>
  <c r="H4" i="13" l="1"/>
  <c r="L4" i="13"/>
  <c r="DT501" i="13"/>
  <c r="DR502" i="13" s="1"/>
  <c r="DS502" i="13" s="1"/>
  <c r="DV502" i="13" l="1"/>
  <c r="DU502" i="13"/>
  <c r="DT502" i="13" s="1"/>
  <c r="DR503" i="13" s="1"/>
  <c r="DS503" i="13" l="1"/>
  <c r="DU503" i="13"/>
  <c r="DV503" i="13"/>
  <c r="DT503" i="13" l="1"/>
  <c r="DR504" i="13" s="1"/>
  <c r="DS504" i="13" s="1"/>
  <c r="DU504" i="13" l="1"/>
  <c r="DV504" i="13"/>
  <c r="DT504" i="13"/>
  <c r="DR505" i="13" s="1"/>
  <c r="DV505" i="13" l="1"/>
  <c r="DS505" i="13"/>
  <c r="DU505" i="13"/>
  <c r="DT505" i="13" l="1"/>
  <c r="DR506" i="13" s="1"/>
  <c r="DS506" i="13" s="1"/>
  <c r="DV506" i="13" l="1"/>
  <c r="DU506" i="13"/>
  <c r="DT506" i="13" s="1"/>
  <c r="DR507" i="13" s="1"/>
  <c r="DS507" i="13" l="1"/>
  <c r="DV507" i="13"/>
  <c r="DU507" i="13"/>
  <c r="DT507" i="13" l="1"/>
  <c r="DR508" i="13" s="1"/>
  <c r="DU508" i="13" s="1"/>
  <c r="DS508" i="13" l="1"/>
  <c r="DT508" i="13" s="1"/>
  <c r="DR509" i="13" s="1"/>
  <c r="DS509" i="13" s="1"/>
  <c r="DV508" i="13"/>
  <c r="DU509" i="13" l="1"/>
  <c r="DT509" i="13" s="1"/>
  <c r="DR510" i="13" s="1"/>
  <c r="DV509" i="13"/>
  <c r="DU510" i="13" l="1"/>
  <c r="DS510" i="13"/>
  <c r="DV510" i="13"/>
  <c r="DT510" i="13" l="1"/>
  <c r="DR511" i="13" s="1"/>
  <c r="DV511" i="13" s="1"/>
  <c r="DS511" i="13" l="1"/>
  <c r="DU511" i="13"/>
  <c r="DT511" i="13" l="1"/>
  <c r="DR512" i="13" s="1"/>
  <c r="DS512" i="13" s="1"/>
  <c r="DU512" i="13" l="1"/>
  <c r="DT512" i="13" s="1"/>
  <c r="DR513" i="13" s="1"/>
  <c r="DV512" i="13"/>
  <c r="DV513" i="13" l="1"/>
  <c r="DU513" i="13"/>
  <c r="DS513" i="13"/>
  <c r="DT513" i="13" l="1"/>
  <c r="DR514" i="13" s="1"/>
  <c r="DU514" i="13" s="1"/>
  <c r="DV514" i="13" l="1"/>
  <c r="DS514" i="13"/>
  <c r="DT514" i="13" s="1"/>
  <c r="DR515" i="13" s="1"/>
  <c r="DV515" i="13" l="1"/>
  <c r="DU515" i="13"/>
  <c r="DS515" i="13"/>
  <c r="DT515" i="13" l="1"/>
  <c r="DR516" i="13" s="1"/>
  <c r="DU516" i="13" s="1"/>
  <c r="DV516" i="13" l="1"/>
  <c r="DS516" i="13"/>
  <c r="DT516" i="13" s="1"/>
  <c r="DR517" i="13" s="1"/>
  <c r="DS517" i="13" l="1"/>
  <c r="DV517" i="13"/>
  <c r="DU517" i="13"/>
  <c r="DT517" i="13" l="1"/>
  <c r="DR518" i="13" s="1"/>
  <c r="DV518" i="13" l="1"/>
  <c r="DU518" i="13"/>
  <c r="DS518" i="13"/>
  <c r="DT518" i="13" l="1"/>
  <c r="DR519" i="13" s="1"/>
  <c r="DU519" i="13" s="1"/>
  <c r="DV519" i="13" l="1"/>
  <c r="DS519" i="13"/>
  <c r="DT519" i="13" s="1"/>
  <c r="DR520" i="13" s="1"/>
  <c r="DV520" i="13" l="1"/>
  <c r="DU520" i="13"/>
  <c r="DS520" i="13"/>
  <c r="DT520" i="13" l="1"/>
  <c r="DR521" i="13" s="1"/>
  <c r="DV521" i="13" s="1"/>
  <c r="DU521" i="13" l="1"/>
  <c r="DS521" i="13"/>
  <c r="DT521" i="13" l="1"/>
  <c r="DR522" i="13" s="1"/>
  <c r="DU522" i="13"/>
  <c r="DS522" i="13"/>
  <c r="DV522" i="13"/>
  <c r="DT522" i="13" l="1"/>
  <c r="DR523" i="13" s="1"/>
  <c r="DS523" i="13" l="1"/>
  <c r="DV523" i="13"/>
  <c r="DU523" i="13"/>
  <c r="DT523" i="13" l="1"/>
  <c r="DR524" i="13" s="1"/>
  <c r="DU524" i="13" l="1"/>
  <c r="DS524" i="13"/>
  <c r="DV524" i="13"/>
  <c r="DT524" i="13" l="1"/>
  <c r="DR525" i="13" s="1"/>
  <c r="DV525" i="13" s="1"/>
  <c r="DS525" i="13" l="1"/>
  <c r="DU525" i="13"/>
  <c r="DT525" i="13" l="1"/>
  <c r="DR526" i="13" s="1"/>
  <c r="DU526" i="13"/>
  <c r="DS526" i="13"/>
  <c r="DV526" i="13"/>
  <c r="DT526" i="13" l="1"/>
  <c r="DR527" i="13" s="1"/>
  <c r="DS527" i="13" l="1"/>
  <c r="DV527" i="13"/>
  <c r="DU527" i="13"/>
  <c r="DT527" i="13" l="1"/>
  <c r="DR528" i="13" s="1"/>
  <c r="DU528" i="13" l="1"/>
  <c r="DV528" i="13"/>
  <c r="DS528" i="13"/>
  <c r="DT528" i="13" l="1"/>
  <c r="DR529" i="13" s="1"/>
  <c r="DS529" i="13" s="1"/>
  <c r="DU529" i="13" l="1"/>
  <c r="DT529" i="13" s="1"/>
  <c r="DR530" i="13" s="1"/>
  <c r="DV529" i="13"/>
  <c r="DS530" i="13" l="1"/>
  <c r="DV530" i="13"/>
  <c r="DU530" i="13"/>
  <c r="DT530" i="13" l="1"/>
  <c r="DR531" i="13" s="1"/>
  <c r="DU531" i="13" l="1"/>
  <c r="DV531" i="13"/>
  <c r="DS531" i="13"/>
  <c r="DT531" i="13" l="1"/>
  <c r="DR532" i="13" s="1"/>
  <c r="DS532" i="13" l="1"/>
  <c r="DV532" i="13"/>
  <c r="DU532" i="13"/>
  <c r="DT532" i="13" l="1"/>
  <c r="C20" i="1" l="1"/>
  <c r="D20" i="1"/>
  <c r="E20" i="1"/>
  <c r="F20" i="1"/>
  <c r="I20" i="1"/>
  <c r="J20" i="1"/>
  <c r="K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P20" i="1" s="1"/>
  <c r="AI20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P12" i="1" s="1"/>
  <c r="AI12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P13" i="1" s="1"/>
  <c r="AI13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P14" i="1" s="1"/>
  <c r="AI14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P18" i="1" s="1"/>
  <c r="AI18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P19" i="1" s="1"/>
  <c r="AI19" i="1"/>
  <c r="AG11" i="1"/>
  <c r="AC11" i="1"/>
  <c r="Y11" i="1"/>
  <c r="U11" i="1"/>
  <c r="Q11" i="1"/>
  <c r="AH11" i="1"/>
  <c r="AI11" i="1"/>
  <c r="AD11" i="1"/>
  <c r="AE11" i="1"/>
  <c r="AF11" i="1"/>
  <c r="R11" i="1"/>
  <c r="S11" i="1"/>
  <c r="T11" i="1"/>
  <c r="V11" i="1"/>
  <c r="W11" i="1"/>
  <c r="X11" i="1"/>
  <c r="Z11" i="1"/>
  <c r="AA11" i="1"/>
  <c r="AB11" i="1"/>
  <c r="C12" i="1"/>
  <c r="C13" i="1"/>
  <c r="C14" i="1"/>
  <c r="C15" i="1"/>
  <c r="C16" i="1"/>
  <c r="C17" i="1"/>
  <c r="C18" i="1"/>
  <c r="C19" i="1"/>
  <c r="I17" i="1"/>
  <c r="J17" i="1"/>
  <c r="K17" i="1"/>
  <c r="I18" i="1"/>
  <c r="J18" i="1"/>
  <c r="K18" i="1"/>
  <c r="I19" i="1"/>
  <c r="J19" i="1"/>
  <c r="K19" i="1"/>
  <c r="D17" i="1"/>
  <c r="E17" i="1"/>
  <c r="F17" i="1"/>
  <c r="D18" i="1"/>
  <c r="E18" i="1"/>
  <c r="F18" i="1"/>
  <c r="D19" i="1"/>
  <c r="E19" i="1"/>
  <c r="F19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D11" i="1"/>
  <c r="E11" i="1"/>
  <c r="F11" i="1"/>
  <c r="C11" i="1"/>
  <c r="D6" i="13" l="1"/>
  <c r="BS42" i="13" s="1"/>
  <c r="BS41" i="13" s="1"/>
  <c r="D8" i="13"/>
  <c r="EI42" i="13" s="1"/>
  <c r="D7" i="13"/>
  <c r="AN42" i="13" s="1"/>
  <c r="AN41" i="13" s="1"/>
  <c r="D5" i="13"/>
  <c r="K42" i="13" s="1"/>
  <c r="D3" i="13"/>
  <c r="C6" i="13"/>
  <c r="BS43" i="13" s="1"/>
  <c r="C8" i="13"/>
  <c r="EI43" i="13" s="1"/>
  <c r="C5" i="13"/>
  <c r="T43" i="13" s="1"/>
  <c r="C3" i="13"/>
  <c r="P16" i="1"/>
  <c r="E6" i="13"/>
  <c r="E8" i="13"/>
  <c r="ER40" i="13" s="1"/>
  <c r="ES53" i="13" s="1"/>
  <c r="E7" i="13"/>
  <c r="AN40" i="13" s="1"/>
  <c r="E5" i="13"/>
  <c r="T40" i="13" s="1"/>
  <c r="E3" i="13"/>
  <c r="C40" i="13" s="1"/>
  <c r="C53" i="13" s="1"/>
  <c r="N11" i="1"/>
  <c r="C7" i="13"/>
  <c r="AN43" i="13" s="1"/>
  <c r="O11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20" i="1"/>
  <c r="N20" i="1"/>
  <c r="P15" i="1"/>
  <c r="C43" i="13" s="1"/>
  <c r="C44" i="13" s="1"/>
  <c r="K40" i="13"/>
  <c r="L53" i="13" s="1"/>
  <c r="P17" i="1"/>
  <c r="H20" i="1"/>
  <c r="M20" i="1"/>
  <c r="P11" i="1"/>
  <c r="H17" i="1"/>
  <c r="H13" i="1"/>
  <c r="M16" i="1"/>
  <c r="M12" i="1"/>
  <c r="H11" i="1"/>
  <c r="M13" i="1"/>
  <c r="H16" i="1"/>
  <c r="H12" i="1"/>
  <c r="M17" i="1"/>
  <c r="H15" i="1"/>
  <c r="H18" i="1"/>
  <c r="H14" i="1"/>
  <c r="M11" i="1"/>
  <c r="H19" i="1"/>
  <c r="M19" i="1"/>
  <c r="M15" i="1"/>
  <c r="M18" i="1"/>
  <c r="M14" i="1"/>
  <c r="CD42" i="13" l="1"/>
  <c r="T42" i="13"/>
  <c r="ER42" i="13"/>
  <c r="DZ43" i="13"/>
  <c r="EC43" i="13" s="1"/>
  <c r="K43" i="13"/>
  <c r="K44" i="13" s="1"/>
  <c r="K48" i="13" s="1"/>
  <c r="M53" i="13" s="1"/>
  <c r="CD43" i="13"/>
  <c r="CL80" i="13" s="1"/>
  <c r="DZ42" i="13"/>
  <c r="ER43" i="13"/>
  <c r="EP112" i="13" s="1"/>
  <c r="EQ112" i="13" s="1"/>
  <c r="DZ40" i="13"/>
  <c r="EA53" i="13" s="1"/>
  <c r="EI40" i="13"/>
  <c r="EJ53" i="13" s="1"/>
  <c r="E9" i="13"/>
  <c r="B4" i="13" s="1"/>
  <c r="AY42" i="13"/>
  <c r="AY41" i="13" s="1"/>
  <c r="BJ41" i="13" s="1"/>
  <c r="AQ42" i="13"/>
  <c r="AJ228" i="13" s="1"/>
  <c r="AK228" i="13" s="1"/>
  <c r="AJ54" i="13"/>
  <c r="AK54" i="13" s="1"/>
  <c r="AJ86" i="13"/>
  <c r="AK86" i="13" s="1"/>
  <c r="AJ68" i="13"/>
  <c r="AK68" i="13" s="1"/>
  <c r="AJ100" i="13"/>
  <c r="AK100" i="13" s="1"/>
  <c r="AJ82" i="13"/>
  <c r="AK82" i="13" s="1"/>
  <c r="AJ96" i="13"/>
  <c r="AK96" i="13" s="1"/>
  <c r="AJ57" i="13"/>
  <c r="AK57" i="13" s="1"/>
  <c r="AJ56" i="13"/>
  <c r="AK56" i="13" s="1"/>
  <c r="AJ55" i="13"/>
  <c r="AK55" i="13" s="1"/>
  <c r="AJ87" i="13"/>
  <c r="AK87" i="13" s="1"/>
  <c r="AJ106" i="13"/>
  <c r="AK106" i="13" s="1"/>
  <c r="AJ69" i="13"/>
  <c r="AK69" i="13" s="1"/>
  <c r="AJ111" i="13"/>
  <c r="AK111" i="13" s="1"/>
  <c r="AJ91" i="13"/>
  <c r="AK91" i="13" s="1"/>
  <c r="AJ112" i="13"/>
  <c r="AK112" i="13" s="1"/>
  <c r="AJ78" i="13"/>
  <c r="AK78" i="13" s="1"/>
  <c r="AJ92" i="13"/>
  <c r="AK92" i="13" s="1"/>
  <c r="AN44" i="13"/>
  <c r="AN48" i="13" s="1"/>
  <c r="AJ79" i="13"/>
  <c r="AK79" i="13" s="1"/>
  <c r="AJ93" i="13"/>
  <c r="AK93" i="13" s="1"/>
  <c r="AJ59" i="13"/>
  <c r="AK59" i="13" s="1"/>
  <c r="AJ104" i="13"/>
  <c r="AK104" i="13" s="1"/>
  <c r="AQ44" i="13"/>
  <c r="AJ337" i="13" s="1"/>
  <c r="AK337" i="13" s="1"/>
  <c r="AJ62" i="13"/>
  <c r="AK62" i="13" s="1"/>
  <c r="AJ94" i="13"/>
  <c r="AK94" i="13" s="1"/>
  <c r="AJ76" i="13"/>
  <c r="AK76" i="13" s="1"/>
  <c r="AJ58" i="13"/>
  <c r="AK58" i="13" s="1"/>
  <c r="AJ90" i="13"/>
  <c r="AK90" i="13" s="1"/>
  <c r="AJ110" i="13"/>
  <c r="AK110" i="13" s="1"/>
  <c r="AJ65" i="13"/>
  <c r="AK65" i="13" s="1"/>
  <c r="AJ88" i="13"/>
  <c r="AK88" i="13" s="1"/>
  <c r="AJ63" i="13"/>
  <c r="AK63" i="13" s="1"/>
  <c r="AJ95" i="13"/>
  <c r="AK95" i="13" s="1"/>
  <c r="AJ105" i="13"/>
  <c r="AK105" i="13" s="1"/>
  <c r="AJ77" i="13"/>
  <c r="AK77" i="13" s="1"/>
  <c r="AJ75" i="13"/>
  <c r="AK75" i="13" s="1"/>
  <c r="AJ103" i="13"/>
  <c r="AK103" i="13" s="1"/>
  <c r="AJ83" i="13"/>
  <c r="AK83" i="13" s="1"/>
  <c r="AQ45" i="13"/>
  <c r="AJ503" i="13" s="1"/>
  <c r="AK503" i="13" s="1"/>
  <c r="AJ60" i="13"/>
  <c r="AK60" i="13" s="1"/>
  <c r="AJ74" i="13"/>
  <c r="AK74" i="13" s="1"/>
  <c r="AJ81" i="13"/>
  <c r="AK81" i="13" s="1"/>
  <c r="AJ107" i="13"/>
  <c r="AK107" i="13" s="1"/>
  <c r="AJ61" i="13"/>
  <c r="AK61" i="13" s="1"/>
  <c r="AJ67" i="13"/>
  <c r="AK67" i="13" s="1"/>
  <c r="AQ43" i="13"/>
  <c r="AJ287" i="13" s="1"/>
  <c r="AK287" i="13" s="1"/>
  <c r="AQ41" i="13"/>
  <c r="AJ135" i="13" s="1"/>
  <c r="AK135" i="13" s="1"/>
  <c r="AJ70" i="13"/>
  <c r="AK70" i="13" s="1"/>
  <c r="AJ102" i="13"/>
  <c r="AK102" i="13" s="1"/>
  <c r="AJ84" i="13"/>
  <c r="AK84" i="13" s="1"/>
  <c r="AJ66" i="13"/>
  <c r="AK66" i="13" s="1"/>
  <c r="AJ98" i="13"/>
  <c r="AK98" i="13" s="1"/>
  <c r="AJ109" i="13"/>
  <c r="AK109" i="13" s="1"/>
  <c r="AJ73" i="13"/>
  <c r="AK73" i="13" s="1"/>
  <c r="AJ108" i="13"/>
  <c r="AK108" i="13" s="1"/>
  <c r="AJ71" i="13"/>
  <c r="AK71" i="13" s="1"/>
  <c r="AJ101" i="13"/>
  <c r="AK101" i="13" s="1"/>
  <c r="AJ53" i="13"/>
  <c r="AK53" i="13" s="1"/>
  <c r="AJ85" i="13"/>
  <c r="AK85" i="13" s="1"/>
  <c r="AJ89" i="13"/>
  <c r="AK89" i="13" s="1"/>
  <c r="AJ99" i="13"/>
  <c r="AK99" i="13" s="1"/>
  <c r="AJ97" i="13"/>
  <c r="AK97" i="13" s="1"/>
  <c r="AY43" i="13"/>
  <c r="AU71" i="13" s="1"/>
  <c r="AV71" i="13" s="1"/>
  <c r="AJ64" i="13"/>
  <c r="AK64" i="13" s="1"/>
  <c r="AJ80" i="13"/>
  <c r="AK80" i="13" s="1"/>
  <c r="AJ72" i="13"/>
  <c r="AK72" i="13" s="1"/>
  <c r="C42" i="13"/>
  <c r="C41" i="13" s="1"/>
  <c r="AC43" i="13"/>
  <c r="AC44" i="13" s="1"/>
  <c r="T44" i="13"/>
  <c r="T48" i="13" s="1"/>
  <c r="V53" i="13" s="1"/>
  <c r="CB86" i="13"/>
  <c r="CL67" i="13"/>
  <c r="CL83" i="13"/>
  <c r="CB85" i="13"/>
  <c r="CB96" i="13"/>
  <c r="CB132" i="13"/>
  <c r="CB455" i="13"/>
  <c r="CB213" i="13"/>
  <c r="CB147" i="13"/>
  <c r="CL418" i="13"/>
  <c r="CL177" i="13"/>
  <c r="CL85" i="13"/>
  <c r="CB297" i="13"/>
  <c r="CB157" i="13"/>
  <c r="CL453" i="13"/>
  <c r="CB124" i="13"/>
  <c r="CL233" i="13"/>
  <c r="CB222" i="13"/>
  <c r="CL223" i="13"/>
  <c r="CB248" i="13"/>
  <c r="CL249" i="13"/>
  <c r="CB296" i="13"/>
  <c r="CL167" i="13"/>
  <c r="CL107" i="13"/>
  <c r="CB105" i="13"/>
  <c r="CB158" i="13"/>
  <c r="CB234" i="13"/>
  <c r="CL243" i="13"/>
  <c r="CL230" i="13"/>
  <c r="CL238" i="13"/>
  <c r="CB514" i="13"/>
  <c r="CB112" i="13"/>
  <c r="CL130" i="13"/>
  <c r="CL214" i="13"/>
  <c r="CB260" i="13"/>
  <c r="CL261" i="13"/>
  <c r="CL272" i="13"/>
  <c r="CB249" i="13"/>
  <c r="CL286" i="13"/>
  <c r="CB311" i="13"/>
  <c r="CL331" i="13"/>
  <c r="CL310" i="13"/>
  <c r="CB333" i="13"/>
  <c r="CL363" i="13"/>
  <c r="CL387" i="13"/>
  <c r="CL374" i="13"/>
  <c r="CB359" i="13"/>
  <c r="CL377" i="13"/>
  <c r="CL394" i="13"/>
  <c r="CL495" i="13"/>
  <c r="CB154" i="13"/>
  <c r="CB218" i="13"/>
  <c r="CL231" i="13"/>
  <c r="CB262" i="13"/>
  <c r="CB279" i="13"/>
  <c r="CL256" i="13"/>
  <c r="CL291" i="13"/>
  <c r="CB320" i="13"/>
  <c r="CL299" i="13"/>
  <c r="CL315" i="13"/>
  <c r="CL352" i="13"/>
  <c r="CB372" i="13"/>
  <c r="CL354" i="13"/>
  <c r="CB351" i="13"/>
  <c r="CB361" i="13"/>
  <c r="CB385" i="13"/>
  <c r="CL360" i="13"/>
  <c r="CB364" i="13"/>
  <c r="CB368" i="13"/>
  <c r="CL384" i="13"/>
  <c r="CB394" i="13"/>
  <c r="CL397" i="13"/>
  <c r="CB404" i="13"/>
  <c r="CL410" i="13"/>
  <c r="CB391" i="13"/>
  <c r="CB406" i="13"/>
  <c r="CL412" i="13"/>
  <c r="CB392" i="13"/>
  <c r="CL398" i="13"/>
  <c r="CB408" i="13"/>
  <c r="CB414" i="13"/>
  <c r="CL409" i="13"/>
  <c r="CL436" i="13"/>
  <c r="CL131" i="13"/>
  <c r="CL112" i="13"/>
  <c r="CL150" i="13"/>
  <c r="CB190" i="13"/>
  <c r="CB224" i="13"/>
  <c r="CB244" i="13"/>
  <c r="CL225" i="13"/>
  <c r="CB256" i="13"/>
  <c r="CL254" i="13"/>
  <c r="CB268" i="13"/>
  <c r="CL267" i="13"/>
  <c r="CB282" i="13"/>
  <c r="CB290" i="13"/>
  <c r="CB261" i="13"/>
  <c r="CL285" i="13"/>
  <c r="CB338" i="13"/>
  <c r="CB310" i="13"/>
  <c r="CB318" i="13"/>
  <c r="CL338" i="13"/>
  <c r="CL309" i="13"/>
  <c r="CL317" i="13"/>
  <c r="CB327" i="13"/>
  <c r="CL326" i="13"/>
  <c r="CB336" i="13"/>
  <c r="CL362" i="13"/>
  <c r="CL370" i="13"/>
  <c r="CB380" i="13"/>
  <c r="CL346" i="13"/>
  <c r="CL388" i="13"/>
  <c r="CL383" i="13"/>
  <c r="CL350" i="13"/>
  <c r="CB358" i="13"/>
  <c r="CB366" i="13"/>
  <c r="CL376" i="13"/>
  <c r="CB386" i="13"/>
  <c r="CB402" i="13"/>
  <c r="CB412" i="13"/>
  <c r="CB393" i="13"/>
  <c r="CB400" i="13"/>
  <c r="CB395" i="13"/>
  <c r="CB411" i="13"/>
  <c r="CB421" i="13"/>
  <c r="CB429" i="13"/>
  <c r="CL419" i="13"/>
  <c r="CB427" i="13"/>
  <c r="CL433" i="13"/>
  <c r="CL443" i="13"/>
  <c r="CB443" i="13"/>
  <c r="CB452" i="13"/>
  <c r="CB464" i="13"/>
  <c r="CB467" i="13"/>
  <c r="CL468" i="13"/>
  <c r="CB461" i="13"/>
  <c r="CL463" i="13"/>
  <c r="CB469" i="13"/>
  <c r="CB468" i="13"/>
  <c r="CB471" i="13"/>
  <c r="CB474" i="13"/>
  <c r="CL477" i="13"/>
  <c r="CL483" i="13"/>
  <c r="CL487" i="13"/>
  <c r="CL491" i="13"/>
  <c r="CB506" i="13"/>
  <c r="CB476" i="13"/>
  <c r="CL479" i="13"/>
  <c r="CB483" i="13"/>
  <c r="CB490" i="13"/>
  <c r="CL493" i="13"/>
  <c r="CB489" i="13"/>
  <c r="CL494" i="13"/>
  <c r="CB502" i="13"/>
  <c r="CL502" i="13"/>
  <c r="CB512" i="13"/>
  <c r="CB521" i="13"/>
  <c r="CB525" i="13"/>
  <c r="CB524" i="13"/>
  <c r="CL530" i="13"/>
  <c r="CL531" i="13"/>
  <c r="CB530" i="13"/>
  <c r="CL270" i="13"/>
  <c r="CB294" i="13"/>
  <c r="CB257" i="13"/>
  <c r="CL288" i="13"/>
  <c r="CB331" i="13"/>
  <c r="CB313" i="13"/>
  <c r="CB321" i="13"/>
  <c r="CB329" i="13"/>
  <c r="CL304" i="13"/>
  <c r="CL312" i="13"/>
  <c r="CB342" i="13"/>
  <c r="CL353" i="13"/>
  <c r="CL365" i="13"/>
  <c r="CB373" i="13"/>
  <c r="CB349" i="13"/>
  <c r="CL381" i="13"/>
  <c r="CL348" i="13"/>
  <c r="CB376" i="13"/>
  <c r="CB353" i="13"/>
  <c r="CB369" i="13"/>
  <c r="CB379" i="13"/>
  <c r="CB398" i="13"/>
  <c r="CB389" i="13"/>
  <c r="CL403" i="13"/>
  <c r="CL413" i="13"/>
  <c r="CL402" i="13"/>
  <c r="CB431" i="13"/>
  <c r="CL421" i="13"/>
  <c r="CL429" i="13"/>
  <c r="CB435" i="13"/>
  <c r="CL435" i="13"/>
  <c r="CB447" i="13"/>
  <c r="CL445" i="13"/>
  <c r="CB462" i="13"/>
  <c r="CL474" i="13"/>
  <c r="CL469" i="13"/>
  <c r="CL471" i="13"/>
  <c r="CB475" i="13"/>
  <c r="CB484" i="13"/>
  <c r="CB492" i="13"/>
  <c r="CB473" i="13"/>
  <c r="CB487" i="13"/>
  <c r="CB482" i="13"/>
  <c r="CL484" i="13"/>
  <c r="CL509" i="13"/>
  <c r="CB493" i="13"/>
  <c r="CL508" i="13"/>
  <c r="CL506" i="13"/>
  <c r="CB507" i="13"/>
  <c r="CB531" i="13"/>
  <c r="CL532" i="13"/>
  <c r="CL108" i="13"/>
  <c r="CB210" i="13"/>
  <c r="CL212" i="13"/>
  <c r="CL239" i="13"/>
  <c r="CL257" i="13"/>
  <c r="CB272" i="13"/>
  <c r="CL293" i="13"/>
  <c r="CL263" i="13"/>
  <c r="CB286" i="13"/>
  <c r="CL251" i="13"/>
  <c r="CL289" i="13"/>
  <c r="CB322" i="13"/>
  <c r="CL344" i="13"/>
  <c r="CB314" i="13"/>
  <c r="CL313" i="13"/>
  <c r="CB332" i="13"/>
  <c r="CB354" i="13"/>
  <c r="CB382" i="13"/>
  <c r="CB362" i="13"/>
  <c r="CL404" i="13"/>
  <c r="CB416" i="13"/>
  <c r="CL416" i="13"/>
  <c r="CL423" i="13"/>
  <c r="CB437" i="13"/>
  <c r="CL437" i="13"/>
  <c r="CB449" i="13"/>
  <c r="CB441" i="13"/>
  <c r="CB460" i="13"/>
  <c r="CB472" i="13"/>
  <c r="CL472" i="13"/>
  <c r="CB491" i="13"/>
  <c r="CL482" i="13"/>
  <c r="CL488" i="13"/>
  <c r="CB510" i="13"/>
  <c r="CL504" i="13"/>
  <c r="CB505" i="13"/>
  <c r="CL507" i="13"/>
  <c r="CB511" i="13"/>
  <c r="CB522" i="13"/>
  <c r="CL529" i="13"/>
  <c r="CB106" i="13"/>
  <c r="CL147" i="13"/>
  <c r="CL138" i="13"/>
  <c r="CB220" i="13"/>
  <c r="CL222" i="13"/>
  <c r="CL245" i="13"/>
  <c r="CL277" i="13"/>
  <c r="CB246" i="13"/>
  <c r="CL281" i="13"/>
  <c r="CL247" i="13"/>
  <c r="CL284" i="13"/>
  <c r="CL337" i="13"/>
  <c r="CB309" i="13"/>
  <c r="CL308" i="13"/>
  <c r="CB326" i="13"/>
  <c r="CL369" i="13"/>
  <c r="CB375" i="13"/>
  <c r="CL411" i="13"/>
  <c r="CB407" i="13"/>
  <c r="CL399" i="13"/>
  <c r="CL390" i="13"/>
  <c r="CB419" i="13"/>
  <c r="CL425" i="13"/>
  <c r="CL427" i="13"/>
  <c r="CB439" i="13"/>
  <c r="CL451" i="13"/>
  <c r="CB451" i="13"/>
  <c r="CL213" i="13"/>
  <c r="CL104" i="13"/>
  <c r="CL162" i="13"/>
  <c r="CB118" i="13"/>
  <c r="CL200" i="13"/>
  <c r="CB228" i="13"/>
  <c r="CL229" i="13"/>
  <c r="CL206" i="13"/>
  <c r="CB263" i="13"/>
  <c r="CB271" i="13"/>
  <c r="CL262" i="13"/>
  <c r="CB285" i="13"/>
  <c r="CB298" i="13"/>
  <c r="CB305" i="13"/>
  <c r="CB341" i="13"/>
  <c r="CL320" i="13"/>
  <c r="CL361" i="13"/>
  <c r="CB405" i="13"/>
  <c r="CB396" i="13"/>
  <c r="CL414" i="13"/>
  <c r="CB445" i="13"/>
  <c r="CL464" i="13"/>
  <c r="CL461" i="13"/>
  <c r="CL475" i="13"/>
  <c r="CB478" i="13"/>
  <c r="CB488" i="13"/>
  <c r="CB503" i="13"/>
  <c r="CB519" i="13"/>
  <c r="CL524" i="13"/>
  <c r="CB527" i="13"/>
  <c r="CL195" i="13"/>
  <c r="CL180" i="13"/>
  <c r="CB128" i="13"/>
  <c r="CL234" i="13"/>
  <c r="CL237" i="13"/>
  <c r="CB264" i="13"/>
  <c r="CL271" i="13"/>
  <c r="CB245" i="13"/>
  <c r="CL279" i="13"/>
  <c r="CL298" i="13"/>
  <c r="CL332" i="13"/>
  <c r="CB306" i="13"/>
  <c r="CL322" i="13"/>
  <c r="CL330" i="13"/>
  <c r="CL305" i="13"/>
  <c r="CL321" i="13"/>
  <c r="CB343" i="13"/>
  <c r="CL342" i="13"/>
  <c r="CL366" i="13"/>
  <c r="CL386" i="13"/>
  <c r="CL372" i="13"/>
  <c r="CL349" i="13"/>
  <c r="CB377" i="13"/>
  <c r="CB370" i="13"/>
  <c r="CL392" i="13"/>
  <c r="CL389" i="13"/>
  <c r="CL406" i="13"/>
  <c r="CB425" i="13"/>
  <c r="CB423" i="13"/>
  <c r="CL431" i="13"/>
  <c r="CL449" i="13"/>
  <c r="CL447" i="13"/>
  <c r="CL462" i="13"/>
  <c r="CB470" i="13"/>
  <c r="CB465" i="13"/>
  <c r="CL466" i="13"/>
  <c r="CB481" i="13"/>
  <c r="CB477" i="13"/>
  <c r="CL486" i="13"/>
  <c r="CB480" i="13"/>
  <c r="CL485" i="13"/>
  <c r="CL512" i="13"/>
  <c r="CL503" i="13"/>
  <c r="CL510" i="13"/>
  <c r="CL525" i="13"/>
  <c r="CB523" i="13"/>
  <c r="CB528" i="13"/>
  <c r="CL527" i="13"/>
  <c r="CL455" i="13"/>
  <c r="CL244" i="13"/>
  <c r="CB273" i="13"/>
  <c r="CB267" i="13"/>
  <c r="CL266" i="13"/>
  <c r="CB289" i="13"/>
  <c r="CL260" i="13"/>
  <c r="CB292" i="13"/>
  <c r="CB301" i="13"/>
  <c r="CB317" i="13"/>
  <c r="CB325" i="13"/>
  <c r="CL300" i="13"/>
  <c r="CL316" i="13"/>
  <c r="CL335" i="13"/>
  <c r="CL359" i="13"/>
  <c r="CL379" i="13"/>
  <c r="CL355" i="13"/>
  <c r="CL382" i="13"/>
  <c r="CL357" i="13"/>
  <c r="CB365" i="13"/>
  <c r="CL385" i="13"/>
  <c r="CL401" i="13"/>
  <c r="CL391" i="13"/>
  <c r="CB409" i="13"/>
  <c r="CB410" i="13"/>
  <c r="CL439" i="13"/>
  <c r="CB433" i="13"/>
  <c r="CL452" i="13"/>
  <c r="CL441" i="13"/>
  <c r="CL460" i="13"/>
  <c r="CB466" i="13"/>
  <c r="CL465" i="13"/>
  <c r="CB504" i="13"/>
  <c r="CL478" i="13"/>
  <c r="CB485" i="13"/>
  <c r="CB509" i="13"/>
  <c r="CL519" i="13"/>
  <c r="CL523" i="13"/>
  <c r="CL467" i="13"/>
  <c r="CL505" i="13"/>
  <c r="CB494" i="13"/>
  <c r="CL522" i="13"/>
  <c r="CB463" i="13"/>
  <c r="CL481" i="13"/>
  <c r="CL480" i="13"/>
  <c r="CB526" i="13"/>
  <c r="CL473" i="13"/>
  <c r="CL490" i="13"/>
  <c r="CB486" i="13"/>
  <c r="CL521" i="13"/>
  <c r="CL526" i="13"/>
  <c r="CB532" i="13"/>
  <c r="CL476" i="13"/>
  <c r="CL489" i="13"/>
  <c r="CB508" i="13"/>
  <c r="CL528" i="13"/>
  <c r="CL470" i="13"/>
  <c r="CB479" i="13"/>
  <c r="CL492" i="13"/>
  <c r="CL511" i="13"/>
  <c r="CB529" i="13"/>
  <c r="BR66" i="13"/>
  <c r="BR94" i="13"/>
  <c r="BR54" i="13"/>
  <c r="BR58" i="13"/>
  <c r="BR97" i="13"/>
  <c r="BR70" i="13"/>
  <c r="BR74" i="13"/>
  <c r="BR78" i="13"/>
  <c r="BR82" i="13"/>
  <c r="BR86" i="13"/>
  <c r="BR90" i="13"/>
  <c r="BR96" i="13"/>
  <c r="BR63" i="13"/>
  <c r="BR67" i="13"/>
  <c r="BR101" i="13"/>
  <c r="BR55" i="13"/>
  <c r="BR59" i="13"/>
  <c r="BR98" i="13"/>
  <c r="BR61" i="13"/>
  <c r="BR71" i="13"/>
  <c r="BR75" i="13"/>
  <c r="BR79" i="13"/>
  <c r="BR83" i="13"/>
  <c r="BR68" i="13"/>
  <c r="BR103" i="13"/>
  <c r="BR56" i="13"/>
  <c r="BR73" i="13"/>
  <c r="BR81" i="13"/>
  <c r="BR88" i="13"/>
  <c r="BR95" i="13"/>
  <c r="BR105" i="13"/>
  <c r="BR109" i="13"/>
  <c r="BR180" i="13"/>
  <c r="BR199" i="13"/>
  <c r="BR93" i="13"/>
  <c r="BR57" i="13"/>
  <c r="BR99" i="13"/>
  <c r="BR53" i="13"/>
  <c r="BR62" i="13"/>
  <c r="BR76" i="13"/>
  <c r="BR84" i="13"/>
  <c r="BR89" i="13"/>
  <c r="BR106" i="13"/>
  <c r="BR110" i="13"/>
  <c r="BR126" i="13"/>
  <c r="BR142" i="13"/>
  <c r="BR156" i="13"/>
  <c r="BR182" i="13"/>
  <c r="BR64" i="13"/>
  <c r="BR60" i="13"/>
  <c r="BR69" i="13"/>
  <c r="BR77" i="13"/>
  <c r="BR85" i="13"/>
  <c r="BR91" i="13"/>
  <c r="BR80" i="13"/>
  <c r="BR162" i="13"/>
  <c r="BR198" i="13"/>
  <c r="BR516" i="13"/>
  <c r="BR515" i="13"/>
  <c r="BR496" i="13"/>
  <c r="BR495" i="13"/>
  <c r="BR453" i="13"/>
  <c r="BR444" i="13"/>
  <c r="BR438" i="13"/>
  <c r="BR430" i="13"/>
  <c r="BR422" i="13"/>
  <c r="BR442" i="13"/>
  <c r="BR65" i="13"/>
  <c r="BR87" i="13"/>
  <c r="BR107" i="13"/>
  <c r="BR144" i="13"/>
  <c r="BR514" i="13"/>
  <c r="BR513" i="13"/>
  <c r="BR499" i="13"/>
  <c r="BR458" i="13"/>
  <c r="BR456" i="13"/>
  <c r="BR450" i="13"/>
  <c r="BR436" i="13"/>
  <c r="BR428" i="13"/>
  <c r="BR420" i="13"/>
  <c r="BR417" i="13"/>
  <c r="BR92" i="13"/>
  <c r="BR108" i="13"/>
  <c r="BR120" i="13"/>
  <c r="BR146" i="13"/>
  <c r="BR517" i="13"/>
  <c r="BR500" i="13"/>
  <c r="BR497" i="13"/>
  <c r="BR459" i="13"/>
  <c r="BR457" i="13"/>
  <c r="BR440" i="13"/>
  <c r="BR434" i="13"/>
  <c r="BR426" i="13"/>
  <c r="BR418" i="13"/>
  <c r="BR501" i="13"/>
  <c r="BR432" i="13"/>
  <c r="BR280" i="13"/>
  <c r="BR221" i="13"/>
  <c r="BR213" i="13"/>
  <c r="BR205" i="13"/>
  <c r="BR193" i="13"/>
  <c r="BR185" i="13"/>
  <c r="BR177" i="13"/>
  <c r="BR169" i="13"/>
  <c r="BR161" i="13"/>
  <c r="BR153" i="13"/>
  <c r="BR145" i="13"/>
  <c r="BR137" i="13"/>
  <c r="BR129" i="13"/>
  <c r="BR121" i="13"/>
  <c r="BR152" i="13"/>
  <c r="BR196" i="13"/>
  <c r="BR72" i="13"/>
  <c r="BR520" i="13"/>
  <c r="BR454" i="13"/>
  <c r="BR424" i="13"/>
  <c r="BR278" i="13"/>
  <c r="BR219" i="13"/>
  <c r="BR211" i="13"/>
  <c r="BR203" i="13"/>
  <c r="BR191" i="13"/>
  <c r="BR183" i="13"/>
  <c r="BR175" i="13"/>
  <c r="BR167" i="13"/>
  <c r="BR159" i="13"/>
  <c r="BR151" i="13"/>
  <c r="BR143" i="13"/>
  <c r="BR135" i="13"/>
  <c r="BR127" i="13"/>
  <c r="BR119" i="13"/>
  <c r="BR112" i="13"/>
  <c r="BR124" i="13"/>
  <c r="BR134" i="13"/>
  <c r="BR154" i="13"/>
  <c r="BR111" i="13"/>
  <c r="BR518" i="13"/>
  <c r="BR455" i="13"/>
  <c r="BR446" i="13"/>
  <c r="BR276" i="13"/>
  <c r="BR217" i="13"/>
  <c r="BR209" i="13"/>
  <c r="BR197" i="13"/>
  <c r="BR189" i="13"/>
  <c r="BR181" i="13"/>
  <c r="BR173" i="13"/>
  <c r="BR165" i="13"/>
  <c r="BR157" i="13"/>
  <c r="BR149" i="13"/>
  <c r="BR141" i="13"/>
  <c r="BR133" i="13"/>
  <c r="BR125" i="13"/>
  <c r="BR117" i="13"/>
  <c r="BR113" i="13"/>
  <c r="BR136" i="13"/>
  <c r="BR188" i="13"/>
  <c r="BR448" i="13"/>
  <c r="BR207" i="13"/>
  <c r="BR171" i="13"/>
  <c r="BR139" i="13"/>
  <c r="BR150" i="13"/>
  <c r="BR122" i="13"/>
  <c r="BR140" i="13"/>
  <c r="BR148" i="13"/>
  <c r="BR166" i="13"/>
  <c r="BR296" i="13"/>
  <c r="BR195" i="13"/>
  <c r="BR163" i="13"/>
  <c r="BR131" i="13"/>
  <c r="BR160" i="13"/>
  <c r="BR114" i="13"/>
  <c r="BR158" i="13"/>
  <c r="BR168" i="13"/>
  <c r="BR100" i="13"/>
  <c r="BR132" i="13"/>
  <c r="BR174" i="13"/>
  <c r="BR186" i="13"/>
  <c r="BR212" i="13"/>
  <c r="BR220" i="13"/>
  <c r="BR225" i="13"/>
  <c r="BR237" i="13"/>
  <c r="BR233" i="13"/>
  <c r="BR201" i="13"/>
  <c r="BR229" i="13"/>
  <c r="BR235" i="13"/>
  <c r="BR262" i="13"/>
  <c r="BR266" i="13"/>
  <c r="BR270" i="13"/>
  <c r="BR253" i="13"/>
  <c r="BR274" i="13"/>
  <c r="BR187" i="13"/>
  <c r="BR155" i="13"/>
  <c r="BR123" i="13"/>
  <c r="BR130" i="13"/>
  <c r="BR104" i="13"/>
  <c r="BR118" i="13"/>
  <c r="BR178" i="13"/>
  <c r="BR190" i="13"/>
  <c r="BR115" i="13"/>
  <c r="BR176" i="13"/>
  <c r="BR206" i="13"/>
  <c r="BR214" i="13"/>
  <c r="BR222" i="13"/>
  <c r="BR226" i="13"/>
  <c r="BR230" i="13"/>
  <c r="BR244" i="13"/>
  <c r="BR202" i="13"/>
  <c r="BR240" i="13"/>
  <c r="BR242" i="13"/>
  <c r="BR263" i="13"/>
  <c r="BR267" i="13"/>
  <c r="BR271" i="13"/>
  <c r="BR498" i="13"/>
  <c r="BR194" i="13"/>
  <c r="BR172" i="13"/>
  <c r="BR192" i="13"/>
  <c r="BR210" i="13"/>
  <c r="BR224" i="13"/>
  <c r="BR228" i="13"/>
  <c r="BR269" i="13"/>
  <c r="BR249" i="13"/>
  <c r="BR285" i="13"/>
  <c r="BR289" i="13"/>
  <c r="BR294" i="13"/>
  <c r="BR246" i="13"/>
  <c r="BR259" i="13"/>
  <c r="BR273" i="13"/>
  <c r="BR295" i="13"/>
  <c r="BR299" i="13"/>
  <c r="BR303" i="13"/>
  <c r="BR307" i="13"/>
  <c r="BR311" i="13"/>
  <c r="BR315" i="13"/>
  <c r="BR319" i="13"/>
  <c r="BR329" i="13"/>
  <c r="BR327" i="13"/>
  <c r="BR343" i="13"/>
  <c r="BR344" i="13"/>
  <c r="BR349" i="13"/>
  <c r="BR375" i="13"/>
  <c r="BR351" i="13"/>
  <c r="BR357" i="13"/>
  <c r="BR377" i="13"/>
  <c r="BR364" i="13"/>
  <c r="BR368" i="13"/>
  <c r="BR378" i="13"/>
  <c r="BR355" i="13"/>
  <c r="BR381" i="13"/>
  <c r="BR400" i="13"/>
  <c r="BR407" i="13"/>
  <c r="BR391" i="13"/>
  <c r="BR409" i="13"/>
  <c r="BR416" i="13"/>
  <c r="BR398" i="13"/>
  <c r="BR401" i="13"/>
  <c r="BR411" i="13"/>
  <c r="BR390" i="13"/>
  <c r="BR412" i="13"/>
  <c r="BR215" i="13"/>
  <c r="BR116" i="13"/>
  <c r="BR200" i="13"/>
  <c r="BR216" i="13"/>
  <c r="BR227" i="13"/>
  <c r="BR238" i="13"/>
  <c r="BR241" i="13"/>
  <c r="BR243" i="13"/>
  <c r="BR264" i="13"/>
  <c r="BR272" i="13"/>
  <c r="BR297" i="13"/>
  <c r="BR256" i="13"/>
  <c r="BR282" i="13"/>
  <c r="BR286" i="13"/>
  <c r="BR290" i="13"/>
  <c r="BR292" i="13"/>
  <c r="BR247" i="13"/>
  <c r="BR250" i="13"/>
  <c r="BR275" i="13"/>
  <c r="BR298" i="13"/>
  <c r="BR300" i="13"/>
  <c r="BR304" i="13"/>
  <c r="BR308" i="13"/>
  <c r="BR312" i="13"/>
  <c r="BR316" i="13"/>
  <c r="BR320" i="13"/>
  <c r="BR324" i="13"/>
  <c r="BR340" i="13"/>
  <c r="BR334" i="13"/>
  <c r="BR322" i="13"/>
  <c r="BR330" i="13"/>
  <c r="BR338" i="13"/>
  <c r="BR382" i="13"/>
  <c r="BR360" i="13"/>
  <c r="BR384" i="13"/>
  <c r="BR365" i="13"/>
  <c r="BR369" i="13"/>
  <c r="BR379" i="13"/>
  <c r="BR372" i="13"/>
  <c r="BR388" i="13"/>
  <c r="BR389" i="13"/>
  <c r="BR402" i="13"/>
  <c r="BR403" i="13"/>
  <c r="BR413" i="13"/>
  <c r="BR147" i="13"/>
  <c r="BR138" i="13"/>
  <c r="BR223" i="13"/>
  <c r="BR281" i="13"/>
  <c r="BR261" i="13"/>
  <c r="BR279" i="13"/>
  <c r="BR288" i="13"/>
  <c r="BR255" i="13"/>
  <c r="BR293" i="13"/>
  <c r="BR302" i="13"/>
  <c r="BR310" i="13"/>
  <c r="BR318" i="13"/>
  <c r="BR328" i="13"/>
  <c r="BR326" i="13"/>
  <c r="BR337" i="13"/>
  <c r="BR348" i="13"/>
  <c r="BR356" i="13"/>
  <c r="BR376" i="13"/>
  <c r="BR353" i="13"/>
  <c r="BR363" i="13"/>
  <c r="BR371" i="13"/>
  <c r="BR396" i="13"/>
  <c r="BR408" i="13"/>
  <c r="BR394" i="13"/>
  <c r="BR410" i="13"/>
  <c r="BR435" i="13"/>
  <c r="BR419" i="13"/>
  <c r="BR431" i="13"/>
  <c r="BR445" i="13"/>
  <c r="BR452" i="13"/>
  <c r="BR443" i="13"/>
  <c r="BR462" i="13"/>
  <c r="BR474" i="13"/>
  <c r="BR471" i="13"/>
  <c r="BR512" i="13"/>
  <c r="BR482" i="13"/>
  <c r="BR484" i="13"/>
  <c r="BR487" i="13"/>
  <c r="BR503" i="13"/>
  <c r="BR506" i="13"/>
  <c r="BR509" i="13"/>
  <c r="BR521" i="13"/>
  <c r="BR524" i="13"/>
  <c r="BR528" i="13"/>
  <c r="BR529" i="13"/>
  <c r="BR204" i="13"/>
  <c r="BR291" i="13"/>
  <c r="BR277" i="13"/>
  <c r="BR305" i="13"/>
  <c r="BR321" i="13"/>
  <c r="BR341" i="13"/>
  <c r="BR332" i="13"/>
  <c r="BR331" i="13"/>
  <c r="BR361" i="13"/>
  <c r="BR366" i="13"/>
  <c r="BR386" i="13"/>
  <c r="BR392" i="13"/>
  <c r="BR415" i="13"/>
  <c r="BR404" i="13"/>
  <c r="BR423" i="13"/>
  <c r="BR421" i="13"/>
  <c r="BR441" i="13"/>
  <c r="BR460" i="13"/>
  <c r="BR465" i="13"/>
  <c r="BR469" i="13"/>
  <c r="BR475" i="13"/>
  <c r="BR481" i="13"/>
  <c r="BR488" i="13"/>
  <c r="BR504" i="13"/>
  <c r="BR510" i="13"/>
  <c r="BR522" i="13"/>
  <c r="BR523" i="13"/>
  <c r="BR532" i="13"/>
  <c r="BR102" i="13"/>
  <c r="BR170" i="13"/>
  <c r="BR306" i="13"/>
  <c r="BR342" i="13"/>
  <c r="BR333" i="13"/>
  <c r="BR374" i="13"/>
  <c r="BR350" i="13"/>
  <c r="BR367" i="13"/>
  <c r="BR387" i="13"/>
  <c r="BR380" i="13"/>
  <c r="BR399" i="13"/>
  <c r="BR397" i="13"/>
  <c r="BR433" i="13"/>
  <c r="BR467" i="13"/>
  <c r="BR463" i="13"/>
  <c r="BR470" i="13"/>
  <c r="BR479" i="13"/>
  <c r="BR489" i="13"/>
  <c r="BR478" i="13"/>
  <c r="BR526" i="13"/>
  <c r="BR179" i="13"/>
  <c r="BR128" i="13"/>
  <c r="BR218" i="13"/>
  <c r="BR252" i="13"/>
  <c r="BR301" i="13"/>
  <c r="BR317" i="13"/>
  <c r="BR335" i="13"/>
  <c r="BR323" i="13"/>
  <c r="BR345" i="13"/>
  <c r="BR346" i="13"/>
  <c r="BR352" i="13"/>
  <c r="BR370" i="13"/>
  <c r="BR347" i="13"/>
  <c r="BR373" i="13"/>
  <c r="BR395" i="13"/>
  <c r="BR439" i="13"/>
  <c r="BR451" i="13"/>
  <c r="BR464" i="13"/>
  <c r="BR164" i="13"/>
  <c r="BR232" i="13"/>
  <c r="BR234" i="13"/>
  <c r="BR265" i="13"/>
  <c r="BR245" i="13"/>
  <c r="BR257" i="13"/>
  <c r="BR283" i="13"/>
  <c r="BR251" i="13"/>
  <c r="BR313" i="13"/>
  <c r="BR339" i="13"/>
  <c r="BR383" i="13"/>
  <c r="BR358" i="13"/>
  <c r="BR437" i="13"/>
  <c r="BR447" i="13"/>
  <c r="BR472" i="13"/>
  <c r="BR477" i="13"/>
  <c r="BR480" i="13"/>
  <c r="BR491" i="13"/>
  <c r="BR502" i="13"/>
  <c r="BR525" i="13"/>
  <c r="BR527" i="13"/>
  <c r="BR208" i="13"/>
  <c r="BR231" i="13"/>
  <c r="BR268" i="13"/>
  <c r="BR248" i="13"/>
  <c r="BR284" i="13"/>
  <c r="BR258" i="13"/>
  <c r="BR314" i="13"/>
  <c r="BR359" i="13"/>
  <c r="BR354" i="13"/>
  <c r="BR406" i="13"/>
  <c r="BR414" i="13"/>
  <c r="BR405" i="13"/>
  <c r="BR425" i="13"/>
  <c r="BR449" i="13"/>
  <c r="BR466" i="13"/>
  <c r="BR476" i="13"/>
  <c r="BR485" i="13"/>
  <c r="BR493" i="13"/>
  <c r="BR492" i="13"/>
  <c r="BR508" i="13"/>
  <c r="BR519" i="13"/>
  <c r="BR530" i="13"/>
  <c r="BR184" i="13"/>
  <c r="BR236" i="13"/>
  <c r="BR239" i="13"/>
  <c r="BR260" i="13"/>
  <c r="BR287" i="13"/>
  <c r="BR254" i="13"/>
  <c r="BR309" i="13"/>
  <c r="BR325" i="13"/>
  <c r="BR336" i="13"/>
  <c r="BR385" i="13"/>
  <c r="BR362" i="13"/>
  <c r="BR393" i="13"/>
  <c r="BR427" i="13"/>
  <c r="BR429" i="13"/>
  <c r="BR486" i="13"/>
  <c r="BR483" i="13"/>
  <c r="BR531" i="13"/>
  <c r="BR507" i="13"/>
  <c r="BR494" i="13"/>
  <c r="BR468" i="13"/>
  <c r="BR473" i="13"/>
  <c r="BR490" i="13"/>
  <c r="BR511" i="13"/>
  <c r="BR505" i="13"/>
  <c r="BR461" i="13"/>
  <c r="K41" i="13"/>
  <c r="AC42" i="13"/>
  <c r="T41" i="13"/>
  <c r="AC41" i="13" s="1"/>
  <c r="ER41" i="13"/>
  <c r="ET529" i="13"/>
  <c r="ET526" i="13"/>
  <c r="ET517" i="13"/>
  <c r="ET518" i="13"/>
  <c r="ET522" i="13"/>
  <c r="ET508" i="13"/>
  <c r="ET500" i="13"/>
  <c r="ET511" i="13"/>
  <c r="ET499" i="13"/>
  <c r="ET509" i="13"/>
  <c r="ET488" i="13"/>
  <c r="ET479" i="13"/>
  <c r="ET474" i="13"/>
  <c r="ET466" i="13"/>
  <c r="ET475" i="13"/>
  <c r="ET487" i="13"/>
  <c r="ET462" i="13"/>
  <c r="ET454" i="13"/>
  <c r="ET463" i="13"/>
  <c r="ET455" i="13"/>
  <c r="ET447" i="13"/>
  <c r="ET452" i="13"/>
  <c r="ET531" i="13"/>
  <c r="ET527" i="13"/>
  <c r="ET525" i="13"/>
  <c r="ET514" i="13"/>
  <c r="ET510" i="13"/>
  <c r="ET498" i="13"/>
  <c r="ET503" i="13"/>
  <c r="ET493" i="13"/>
  <c r="ET486" i="13"/>
  <c r="ET485" i="13"/>
  <c r="ET468" i="13"/>
  <c r="ET477" i="13"/>
  <c r="ET467" i="13"/>
  <c r="ET456" i="13"/>
  <c r="ET461" i="13"/>
  <c r="ET451" i="13"/>
  <c r="ET441" i="13"/>
  <c r="ET444" i="13"/>
  <c r="ET438" i="13"/>
  <c r="ET430" i="13"/>
  <c r="ET422" i="13"/>
  <c r="ET433" i="13"/>
  <c r="ET425" i="13"/>
  <c r="ET417" i="13"/>
  <c r="ET415" i="13"/>
  <c r="ET530" i="13"/>
  <c r="ET524" i="13"/>
  <c r="ET521" i="13"/>
  <c r="ET512" i="13"/>
  <c r="ET506" i="13"/>
  <c r="ET496" i="13"/>
  <c r="ET501" i="13"/>
  <c r="ET505" i="13"/>
  <c r="ET484" i="13"/>
  <c r="ET476" i="13"/>
  <c r="ET482" i="13"/>
  <c r="ET473" i="13"/>
  <c r="ET464" i="13"/>
  <c r="ET471" i="13"/>
  <c r="ET459" i="13"/>
  <c r="ET449" i="13"/>
  <c r="ET450" i="13"/>
  <c r="ET442" i="13"/>
  <c r="ET436" i="13"/>
  <c r="ET428" i="13"/>
  <c r="ET420" i="13"/>
  <c r="ET431" i="13"/>
  <c r="ET423" i="13"/>
  <c r="ET418" i="13"/>
  <c r="ET413" i="13"/>
  <c r="ET532" i="13"/>
  <c r="ET523" i="13"/>
  <c r="ET520" i="13"/>
  <c r="ET515" i="13"/>
  <c r="ET504" i="13"/>
  <c r="ET494" i="13"/>
  <c r="ET497" i="13"/>
  <c r="ET492" i="13"/>
  <c r="ET481" i="13"/>
  <c r="ET472" i="13"/>
  <c r="ET480" i="13"/>
  <c r="ET491" i="13"/>
  <c r="ET460" i="13"/>
  <c r="ET469" i="13"/>
  <c r="ET457" i="13"/>
  <c r="ET445" i="13"/>
  <c r="ET448" i="13"/>
  <c r="ET440" i="13"/>
  <c r="ET434" i="13"/>
  <c r="ET426" i="13"/>
  <c r="ET437" i="13"/>
  <c r="ET429" i="13"/>
  <c r="ET421" i="13"/>
  <c r="ET416" i="13"/>
  <c r="ET513" i="13"/>
  <c r="ET490" i="13"/>
  <c r="ET483" i="13"/>
  <c r="ET443" i="13"/>
  <c r="ET424" i="13"/>
  <c r="ET414" i="13"/>
  <c r="ET528" i="13"/>
  <c r="ET502" i="13"/>
  <c r="ET489" i="13"/>
  <c r="ET458" i="13"/>
  <c r="ET446" i="13"/>
  <c r="ET435" i="13"/>
  <c r="ET519" i="13"/>
  <c r="ET507" i="13"/>
  <c r="ET470" i="13"/>
  <c r="ET465" i="13"/>
  <c r="ET439" i="13"/>
  <c r="ET427" i="13"/>
  <c r="ET453" i="13"/>
  <c r="ET516" i="13"/>
  <c r="ET432" i="13"/>
  <c r="ET495" i="13"/>
  <c r="ET419" i="13"/>
  <c r="ET478" i="13"/>
  <c r="F53" i="13"/>
  <c r="B7" i="13"/>
  <c r="DZ41" i="13"/>
  <c r="EB529" i="13"/>
  <c r="EB526" i="13"/>
  <c r="EB520" i="13"/>
  <c r="EB519" i="13"/>
  <c r="EB516" i="13"/>
  <c r="EB509" i="13"/>
  <c r="EB499" i="13"/>
  <c r="EB510" i="13"/>
  <c r="EB498" i="13"/>
  <c r="EB491" i="13"/>
  <c r="EB483" i="13"/>
  <c r="EB488" i="13"/>
  <c r="EB478" i="13"/>
  <c r="EB471" i="13"/>
  <c r="EB490" i="13"/>
  <c r="EB472" i="13"/>
  <c r="EB457" i="13"/>
  <c r="EB465" i="13"/>
  <c r="EB458" i="13"/>
  <c r="EB462" i="13"/>
  <c r="EB448" i="13"/>
  <c r="EB440" i="13"/>
  <c r="EB445" i="13"/>
  <c r="EB435" i="13"/>
  <c r="EB427" i="13"/>
  <c r="EB419" i="13"/>
  <c r="EB434" i="13"/>
  <c r="EB426" i="13"/>
  <c r="EB418" i="13"/>
  <c r="EB416" i="13"/>
  <c r="EB531" i="13"/>
  <c r="EB525" i="13"/>
  <c r="EB518" i="13"/>
  <c r="EB528" i="13"/>
  <c r="EB522" i="13"/>
  <c r="EB514" i="13"/>
  <c r="EB505" i="13"/>
  <c r="EB493" i="13"/>
  <c r="EB496" i="13"/>
  <c r="EB487" i="13"/>
  <c r="EB492" i="13"/>
  <c r="EB477" i="13"/>
  <c r="EB467" i="13"/>
  <c r="EB476" i="13"/>
  <c r="EB455" i="13"/>
  <c r="EB461" i="13"/>
  <c r="EB464" i="13"/>
  <c r="EB446" i="13"/>
  <c r="EB449" i="13"/>
  <c r="EB437" i="13"/>
  <c r="EB425" i="13"/>
  <c r="EB438" i="13"/>
  <c r="EB428" i="13"/>
  <c r="EB415" i="13"/>
  <c r="EB532" i="13"/>
  <c r="EB523" i="13"/>
  <c r="EB517" i="13"/>
  <c r="EB512" i="13"/>
  <c r="EB501" i="13"/>
  <c r="EB506" i="13"/>
  <c r="EB494" i="13"/>
  <c r="EB485" i="13"/>
  <c r="EB484" i="13"/>
  <c r="EB475" i="13"/>
  <c r="EB479" i="13"/>
  <c r="EB470" i="13"/>
  <c r="EB453" i="13"/>
  <c r="EB468" i="13"/>
  <c r="EB460" i="13"/>
  <c r="EB444" i="13"/>
  <c r="EB447" i="13"/>
  <c r="EB433" i="13"/>
  <c r="EB423" i="13"/>
  <c r="EB436" i="13"/>
  <c r="EB424" i="13"/>
  <c r="EB413" i="13"/>
  <c r="EB530" i="13"/>
  <c r="EB521" i="13"/>
  <c r="EB515" i="13"/>
  <c r="EB511" i="13"/>
  <c r="EB497" i="13"/>
  <c r="EB503" i="13"/>
  <c r="EB502" i="13"/>
  <c r="EB504" i="13"/>
  <c r="EB482" i="13"/>
  <c r="EB473" i="13"/>
  <c r="EB486" i="13"/>
  <c r="EB466" i="13"/>
  <c r="EB474" i="13"/>
  <c r="EB456" i="13"/>
  <c r="EB452" i="13"/>
  <c r="EB442" i="13"/>
  <c r="EB443" i="13"/>
  <c r="EB431" i="13"/>
  <c r="EB421" i="13"/>
  <c r="EB432" i="13"/>
  <c r="EB422" i="13"/>
  <c r="EB417" i="13"/>
  <c r="EB524" i="13"/>
  <c r="EB500" i="13"/>
  <c r="EB469" i="13"/>
  <c r="EB454" i="13"/>
  <c r="EB429" i="13"/>
  <c r="EB414" i="13"/>
  <c r="EB513" i="13"/>
  <c r="EB489" i="13"/>
  <c r="EB481" i="13"/>
  <c r="EB450" i="13"/>
  <c r="EB439" i="13"/>
  <c r="EB507" i="13"/>
  <c r="EB508" i="13"/>
  <c r="EB459" i="13"/>
  <c r="EB451" i="13"/>
  <c r="EB430" i="13"/>
  <c r="EB495" i="13"/>
  <c r="EB420" i="13"/>
  <c r="EB480" i="13"/>
  <c r="EB463" i="13"/>
  <c r="EB527" i="13"/>
  <c r="EB441" i="13"/>
  <c r="CD41" i="13"/>
  <c r="CN41" i="13" s="1"/>
  <c r="CN42" i="13"/>
  <c r="B5" i="13"/>
  <c r="AO53" i="13"/>
  <c r="AY40" i="13"/>
  <c r="DX91" i="13"/>
  <c r="DY91" i="13" s="1"/>
  <c r="DX79" i="13"/>
  <c r="DY79" i="13" s="1"/>
  <c r="DX76" i="13"/>
  <c r="DY76" i="13" s="1"/>
  <c r="DX93" i="13"/>
  <c r="DY93" i="13" s="1"/>
  <c r="EI41" i="13"/>
  <c r="EK532" i="13"/>
  <c r="EK529" i="13"/>
  <c r="EK525" i="13"/>
  <c r="EK521" i="13"/>
  <c r="EK514" i="13"/>
  <c r="EK506" i="13"/>
  <c r="EK511" i="13"/>
  <c r="EK503" i="13"/>
  <c r="EK495" i="13"/>
  <c r="EK494" i="13"/>
  <c r="EK486" i="13"/>
  <c r="EK478" i="13"/>
  <c r="EK487" i="13"/>
  <c r="EK479" i="13"/>
  <c r="EK470" i="13"/>
  <c r="EK462" i="13"/>
  <c r="EK475" i="13"/>
  <c r="EK467" i="13"/>
  <c r="EK457" i="13"/>
  <c r="EK451" i="13"/>
  <c r="EK450" i="13"/>
  <c r="EK442" i="13"/>
  <c r="EK438" i="13"/>
  <c r="EK430" i="13"/>
  <c r="EK422" i="13"/>
  <c r="EK441" i="13"/>
  <c r="EK435" i="13"/>
  <c r="EK427" i="13"/>
  <c r="EK419" i="13"/>
  <c r="EK415" i="13"/>
  <c r="EK528" i="13"/>
  <c r="EK527" i="13"/>
  <c r="EK523" i="13"/>
  <c r="EK519" i="13"/>
  <c r="EK512" i="13"/>
  <c r="EK504" i="13"/>
  <c r="EK509" i="13"/>
  <c r="EK501" i="13"/>
  <c r="EK493" i="13"/>
  <c r="EK492" i="13"/>
  <c r="EK484" i="13"/>
  <c r="EK498" i="13"/>
  <c r="EK485" i="13"/>
  <c r="EK476" i="13"/>
  <c r="EK468" i="13"/>
  <c r="EK460" i="13"/>
  <c r="EK473" i="13"/>
  <c r="EK465" i="13"/>
  <c r="EK459" i="13"/>
  <c r="EK456" i="13"/>
  <c r="EK448" i="13"/>
  <c r="EK440" i="13"/>
  <c r="EK436" i="13"/>
  <c r="EK428" i="13"/>
  <c r="EK420" i="13"/>
  <c r="EK447" i="13"/>
  <c r="EK433" i="13"/>
  <c r="EK425" i="13"/>
  <c r="EK445" i="13"/>
  <c r="EK413" i="13"/>
  <c r="EK530" i="13"/>
  <c r="EK524" i="13"/>
  <c r="EK520" i="13"/>
  <c r="EK515" i="13"/>
  <c r="EK510" i="13"/>
  <c r="EK502" i="13"/>
  <c r="EK507" i="13"/>
  <c r="EK499" i="13"/>
  <c r="EK516" i="13"/>
  <c r="EK490" i="13"/>
  <c r="EK482" i="13"/>
  <c r="EK491" i="13"/>
  <c r="EK483" i="13"/>
  <c r="EK474" i="13"/>
  <c r="EK466" i="13"/>
  <c r="EK496" i="13"/>
  <c r="EK471" i="13"/>
  <c r="EK463" i="13"/>
  <c r="EK458" i="13"/>
  <c r="EK455" i="13"/>
  <c r="EK446" i="13"/>
  <c r="EK454" i="13"/>
  <c r="EK434" i="13"/>
  <c r="EK426" i="13"/>
  <c r="EK418" i="13"/>
  <c r="EK439" i="13"/>
  <c r="EK431" i="13"/>
  <c r="EK423" i="13"/>
  <c r="EK416" i="13"/>
  <c r="EK417" i="13"/>
  <c r="EK518" i="13"/>
  <c r="EK505" i="13"/>
  <c r="EK480" i="13"/>
  <c r="EK464" i="13"/>
  <c r="EK453" i="13"/>
  <c r="EK432" i="13"/>
  <c r="EK429" i="13"/>
  <c r="EK531" i="13"/>
  <c r="EK513" i="13"/>
  <c r="EK497" i="13"/>
  <c r="EK489" i="13"/>
  <c r="EK477" i="13"/>
  <c r="EK452" i="13"/>
  <c r="EK424" i="13"/>
  <c r="EK421" i="13"/>
  <c r="EK522" i="13"/>
  <c r="EK488" i="13"/>
  <c r="EK461" i="13"/>
  <c r="EK437" i="13"/>
  <c r="EK517" i="13"/>
  <c r="EK469" i="13"/>
  <c r="EK508" i="13"/>
  <c r="EK481" i="13"/>
  <c r="EK444" i="13"/>
  <c r="EK414" i="13"/>
  <c r="EK472" i="13"/>
  <c r="EK443" i="13"/>
  <c r="EK526" i="13"/>
  <c r="EK500" i="13"/>
  <c r="EK449" i="13"/>
  <c r="B3" i="13"/>
  <c r="U53" i="13"/>
  <c r="AC40" i="13"/>
  <c r="AD53" i="13" s="1"/>
  <c r="B8" i="13"/>
  <c r="CD40" i="13"/>
  <c r="BS40" i="13"/>
  <c r="BU53" i="13" s="1"/>
  <c r="B6" i="13"/>
  <c r="S5" i="13" s="1"/>
  <c r="EG102" i="13"/>
  <c r="EH102" i="13" s="1"/>
  <c r="EL44" i="13"/>
  <c r="EG59" i="13"/>
  <c r="EH59" i="13" s="1"/>
  <c r="EG67" i="13"/>
  <c r="EH67" i="13" s="1"/>
  <c r="EG75" i="13"/>
  <c r="EH75" i="13" s="1"/>
  <c r="EG83" i="13"/>
  <c r="EH83" i="13" s="1"/>
  <c r="EG91" i="13"/>
  <c r="EH91" i="13" s="1"/>
  <c r="EG99" i="13"/>
  <c r="EH99" i="13" s="1"/>
  <c r="EG61" i="13"/>
  <c r="EH61" i="13" s="1"/>
  <c r="EG69" i="13"/>
  <c r="EH69" i="13" s="1"/>
  <c r="EG77" i="13"/>
  <c r="EH77" i="13" s="1"/>
  <c r="EG85" i="13"/>
  <c r="EH85" i="13" s="1"/>
  <c r="EG93" i="13"/>
  <c r="EH93" i="13" s="1"/>
  <c r="EG101" i="13"/>
  <c r="EH101" i="13" s="1"/>
  <c r="EL42" i="13"/>
  <c r="EL43" i="13"/>
  <c r="EL41" i="13"/>
  <c r="EG53" i="13"/>
  <c r="EH53" i="13" s="1"/>
  <c r="EM53" i="13" s="1"/>
  <c r="EG57" i="13"/>
  <c r="EH57" i="13" s="1"/>
  <c r="EG73" i="13"/>
  <c r="EH73" i="13" s="1"/>
  <c r="EG89" i="13"/>
  <c r="EH89" i="13" s="1"/>
  <c r="EG63" i="13"/>
  <c r="EH63" i="13" s="1"/>
  <c r="EG79" i="13"/>
  <c r="EH79" i="13" s="1"/>
  <c r="EG95" i="13"/>
  <c r="EH95" i="13" s="1"/>
  <c r="EG65" i="13"/>
  <c r="EH65" i="13" s="1"/>
  <c r="EG81" i="13"/>
  <c r="EH81" i="13" s="1"/>
  <c r="EG97" i="13"/>
  <c r="EH97" i="13" s="1"/>
  <c r="EG87" i="13"/>
  <c r="EH87" i="13" s="1"/>
  <c r="EL45" i="13"/>
  <c r="EG103" i="13"/>
  <c r="EH103" i="13" s="1"/>
  <c r="EG55" i="13"/>
  <c r="EH55" i="13" s="1"/>
  <c r="EG58" i="13"/>
  <c r="EH58" i="13" s="1"/>
  <c r="EG66" i="13"/>
  <c r="EH66" i="13" s="1"/>
  <c r="EG74" i="13"/>
  <c r="EH74" i="13" s="1"/>
  <c r="EG82" i="13"/>
  <c r="EH82" i="13" s="1"/>
  <c r="EG90" i="13"/>
  <c r="EH90" i="13" s="1"/>
  <c r="EG98" i="13"/>
  <c r="EH98" i="13" s="1"/>
  <c r="EG111" i="13"/>
  <c r="EH111" i="13" s="1"/>
  <c r="EG112" i="13"/>
  <c r="EH112" i="13" s="1"/>
  <c r="EG71" i="13"/>
  <c r="EH71" i="13" s="1"/>
  <c r="EG60" i="13"/>
  <c r="EH60" i="13" s="1"/>
  <c r="EG68" i="13"/>
  <c r="EH68" i="13" s="1"/>
  <c r="EG76" i="13"/>
  <c r="EH76" i="13" s="1"/>
  <c r="EG84" i="13"/>
  <c r="EH84" i="13" s="1"/>
  <c r="EG92" i="13"/>
  <c r="EH92" i="13" s="1"/>
  <c r="EG100" i="13"/>
  <c r="EH100" i="13" s="1"/>
  <c r="EG109" i="13"/>
  <c r="EH109" i="13" s="1"/>
  <c r="EG110" i="13"/>
  <c r="EH110" i="13" s="1"/>
  <c r="EI44" i="13"/>
  <c r="EI48" i="13" s="1"/>
  <c r="EK53" i="13" s="1"/>
  <c r="EG104" i="13"/>
  <c r="EH104" i="13" s="1"/>
  <c r="EG54" i="13"/>
  <c r="EH54" i="13" s="1"/>
  <c r="EG62" i="13"/>
  <c r="EH62" i="13" s="1"/>
  <c r="EG70" i="13"/>
  <c r="EH70" i="13" s="1"/>
  <c r="EG78" i="13"/>
  <c r="EH78" i="13" s="1"/>
  <c r="EG86" i="13"/>
  <c r="EH86" i="13" s="1"/>
  <c r="EG94" i="13"/>
  <c r="EH94" i="13" s="1"/>
  <c r="EG107" i="13"/>
  <c r="EH107" i="13" s="1"/>
  <c r="EG108" i="13"/>
  <c r="EH108" i="13" s="1"/>
  <c r="EG56" i="13"/>
  <c r="EH56" i="13" s="1"/>
  <c r="EG88" i="13"/>
  <c r="EH88" i="13" s="1"/>
  <c r="EG64" i="13"/>
  <c r="EH64" i="13" s="1"/>
  <c r="EG96" i="13"/>
  <c r="EH96" i="13" s="1"/>
  <c r="EG80" i="13"/>
  <c r="EH80" i="13" s="1"/>
  <c r="EG106" i="13"/>
  <c r="EH106" i="13" s="1"/>
  <c r="EG105" i="13"/>
  <c r="EH105" i="13" s="1"/>
  <c r="EG72" i="13"/>
  <c r="EH72" i="13" s="1"/>
  <c r="C1" i="1"/>
  <c r="AJ350" i="13" l="1"/>
  <c r="AK350" i="13" s="1"/>
  <c r="DX106" i="13"/>
  <c r="DY106" i="13" s="1"/>
  <c r="EP109" i="13"/>
  <c r="EQ109" i="13" s="1"/>
  <c r="BJ42" i="13"/>
  <c r="DX102" i="13"/>
  <c r="DY102" i="13" s="1"/>
  <c r="DX104" i="13"/>
  <c r="DY104" i="13" s="1"/>
  <c r="DX59" i="13"/>
  <c r="DY59" i="13" s="1"/>
  <c r="DX86" i="13"/>
  <c r="DY86" i="13" s="1"/>
  <c r="DX74" i="13"/>
  <c r="DY74" i="13" s="1"/>
  <c r="DX54" i="13"/>
  <c r="DY54" i="13" s="1"/>
  <c r="DX81" i="13"/>
  <c r="DY81" i="13" s="1"/>
  <c r="EC42" i="13"/>
  <c r="DX183" i="13" s="1"/>
  <c r="DY183" i="13" s="1"/>
  <c r="AJ384" i="13"/>
  <c r="AK384" i="13" s="1"/>
  <c r="DX88" i="13"/>
  <c r="DY88" i="13" s="1"/>
  <c r="DX101" i="13"/>
  <c r="DY101" i="13" s="1"/>
  <c r="DX112" i="13"/>
  <c r="DY112" i="13" s="1"/>
  <c r="DZ44" i="13"/>
  <c r="DX100" i="13"/>
  <c r="DY100" i="13" s="1"/>
  <c r="DX72" i="13"/>
  <c r="DY72" i="13" s="1"/>
  <c r="DX94" i="13"/>
  <c r="DY94" i="13" s="1"/>
  <c r="DX98" i="13"/>
  <c r="DY98" i="13" s="1"/>
  <c r="DX66" i="13"/>
  <c r="DY66" i="13" s="1"/>
  <c r="DX69" i="13"/>
  <c r="DY69" i="13" s="1"/>
  <c r="DX68" i="13"/>
  <c r="DY68" i="13" s="1"/>
  <c r="DX78" i="13"/>
  <c r="DY78" i="13" s="1"/>
  <c r="EC45" i="13"/>
  <c r="DX103" i="13"/>
  <c r="DY103" i="13" s="1"/>
  <c r="DX71" i="13"/>
  <c r="DY71" i="13" s="1"/>
  <c r="DX105" i="13"/>
  <c r="DY105" i="13" s="1"/>
  <c r="DX73" i="13"/>
  <c r="DY73" i="13" s="1"/>
  <c r="DX108" i="13"/>
  <c r="DY108" i="13" s="1"/>
  <c r="DX83" i="13"/>
  <c r="DY83" i="13" s="1"/>
  <c r="DX110" i="13"/>
  <c r="DY110" i="13" s="1"/>
  <c r="EC41" i="13"/>
  <c r="AJ458" i="13"/>
  <c r="AK458" i="13" s="1"/>
  <c r="DX80" i="13"/>
  <c r="DY80" i="13" s="1"/>
  <c r="DX96" i="13"/>
  <c r="DY96" i="13" s="1"/>
  <c r="DX64" i="13"/>
  <c r="DY64" i="13" s="1"/>
  <c r="DX90" i="13"/>
  <c r="DY90" i="13" s="1"/>
  <c r="DX58" i="13"/>
  <c r="DY58" i="13" s="1"/>
  <c r="DX92" i="13"/>
  <c r="DY92" i="13" s="1"/>
  <c r="DX60" i="13"/>
  <c r="DY60" i="13" s="1"/>
  <c r="DX70" i="13"/>
  <c r="DY70" i="13" s="1"/>
  <c r="DX85" i="13"/>
  <c r="DY85" i="13" s="1"/>
  <c r="DX95" i="13"/>
  <c r="DY95" i="13" s="1"/>
  <c r="DX63" i="13"/>
  <c r="DY63" i="13" s="1"/>
  <c r="DX97" i="13"/>
  <c r="DY97" i="13" s="1"/>
  <c r="DX65" i="13"/>
  <c r="DY65" i="13" s="1"/>
  <c r="DX107" i="13"/>
  <c r="DY107" i="13" s="1"/>
  <c r="DX75" i="13"/>
  <c r="DY75" i="13" s="1"/>
  <c r="DX109" i="13"/>
  <c r="DY109" i="13" s="1"/>
  <c r="AJ137" i="13"/>
  <c r="AK137" i="13" s="1"/>
  <c r="AU91" i="13"/>
  <c r="AV91" i="13" s="1"/>
  <c r="DX61" i="13"/>
  <c r="DY61" i="13" s="1"/>
  <c r="DX56" i="13"/>
  <c r="DY56" i="13" s="1"/>
  <c r="DX111" i="13"/>
  <c r="DY111" i="13" s="1"/>
  <c r="DX82" i="13"/>
  <c r="DY82" i="13" s="1"/>
  <c r="EC44" i="13"/>
  <c r="DX84" i="13"/>
  <c r="DY84" i="13" s="1"/>
  <c r="DX77" i="13"/>
  <c r="DY77" i="13" s="1"/>
  <c r="DX62" i="13"/>
  <c r="DY62" i="13" s="1"/>
  <c r="DX53" i="13"/>
  <c r="DY53" i="13" s="1"/>
  <c r="DX87" i="13"/>
  <c r="DY87" i="13" s="1"/>
  <c r="DX55" i="13"/>
  <c r="DY55" i="13" s="1"/>
  <c r="DX89" i="13"/>
  <c r="DY89" i="13" s="1"/>
  <c r="DX57" i="13"/>
  <c r="DY57" i="13" s="1"/>
  <c r="DX99" i="13"/>
  <c r="DY99" i="13" s="1"/>
  <c r="DX67" i="13"/>
  <c r="DY67" i="13" s="1"/>
  <c r="AJ335" i="13"/>
  <c r="AK335" i="13" s="1"/>
  <c r="AJ126" i="13"/>
  <c r="AK126" i="13" s="1"/>
  <c r="DZ48" i="13"/>
  <c r="CL301" i="13"/>
  <c r="CB302" i="13"/>
  <c r="CL248" i="13"/>
  <c r="CB250" i="13"/>
  <c r="CL204" i="13"/>
  <c r="CL241" i="13"/>
  <c r="CB138" i="13"/>
  <c r="CB390" i="13"/>
  <c r="CL395" i="13"/>
  <c r="CB401" i="13"/>
  <c r="CL400" i="13"/>
  <c r="CB378" i="13"/>
  <c r="CB352" i="13"/>
  <c r="CL380" i="13"/>
  <c r="CB335" i="13"/>
  <c r="CB304" i="13"/>
  <c r="CL295" i="13"/>
  <c r="CL160" i="13"/>
  <c r="CB403" i="13"/>
  <c r="CL345" i="13"/>
  <c r="CL328" i="13"/>
  <c r="CB339" i="13"/>
  <c r="CB281" i="13"/>
  <c r="CB212" i="13"/>
  <c r="CB247" i="13"/>
  <c r="CB223" i="13"/>
  <c r="CL144" i="13"/>
  <c r="CL496" i="13"/>
  <c r="CL242" i="13"/>
  <c r="CB196" i="13"/>
  <c r="CL458" i="13"/>
  <c r="CL520" i="13"/>
  <c r="CB111" i="13"/>
  <c r="AJ203" i="13"/>
  <c r="AK203" i="13" s="1"/>
  <c r="AJ186" i="13"/>
  <c r="AK186" i="13" s="1"/>
  <c r="ED53" i="13"/>
  <c r="O53" i="13"/>
  <c r="N53" i="13" s="1"/>
  <c r="L54" i="13" s="1"/>
  <c r="CB74" i="13"/>
  <c r="CB90" i="13"/>
  <c r="CL70" i="13"/>
  <c r="CL86" i="13"/>
  <c r="CL53" i="13"/>
  <c r="CL103" i="13"/>
  <c r="CB75" i="13"/>
  <c r="CB91" i="13"/>
  <c r="CL71" i="13"/>
  <c r="CL87" i="13"/>
  <c r="CB54" i="13"/>
  <c r="CL57" i="13"/>
  <c r="CB92" i="13"/>
  <c r="CL88" i="13"/>
  <c r="CL59" i="13"/>
  <c r="CL148" i="13"/>
  <c r="CB61" i="13"/>
  <c r="CB65" i="13"/>
  <c r="CB60" i="13"/>
  <c r="CB116" i="13"/>
  <c r="CB72" i="13"/>
  <c r="CB68" i="13"/>
  <c r="CB55" i="13"/>
  <c r="CB98" i="13"/>
  <c r="CL101" i="13"/>
  <c r="CL178" i="13"/>
  <c r="CL168" i="13"/>
  <c r="CB56" i="13"/>
  <c r="CB81" i="13"/>
  <c r="CB120" i="13"/>
  <c r="CL174" i="13"/>
  <c r="CL513" i="13"/>
  <c r="CB495" i="13"/>
  <c r="CL448" i="13"/>
  <c r="CB432" i="13"/>
  <c r="CB448" i="13"/>
  <c r="CB274" i="13"/>
  <c r="CB209" i="13"/>
  <c r="CB191" i="13"/>
  <c r="CB175" i="13"/>
  <c r="CB159" i="13"/>
  <c r="CB143" i="13"/>
  <c r="CB127" i="13"/>
  <c r="CB108" i="13"/>
  <c r="CL186" i="13"/>
  <c r="CB517" i="13"/>
  <c r="CL497" i="13"/>
  <c r="CB446" i="13"/>
  <c r="CL430" i="13"/>
  <c r="CL440" i="13"/>
  <c r="CL297" i="13"/>
  <c r="CL207" i="13"/>
  <c r="CL189" i="13"/>
  <c r="CL173" i="13"/>
  <c r="CL157" i="13"/>
  <c r="CL141" i="13"/>
  <c r="CL125" i="13"/>
  <c r="CL99" i="13"/>
  <c r="CB146" i="13"/>
  <c r="CB518" i="13"/>
  <c r="CB498" i="13"/>
  <c r="CB457" i="13"/>
  <c r="CB450" i="13"/>
  <c r="CB426" i="13"/>
  <c r="CL296" i="13"/>
  <c r="CB219" i="13"/>
  <c r="CB203" i="13"/>
  <c r="CB185" i="13"/>
  <c r="CB169" i="13"/>
  <c r="CB153" i="13"/>
  <c r="CB137" i="13"/>
  <c r="CB121" i="13"/>
  <c r="CL192" i="13"/>
  <c r="CL432" i="13"/>
  <c r="CL191" i="13"/>
  <c r="CL127" i="13"/>
  <c r="CB130" i="13"/>
  <c r="CL116" i="13"/>
  <c r="CL428" i="13"/>
  <c r="CL187" i="13"/>
  <c r="CL123" i="13"/>
  <c r="CB134" i="13"/>
  <c r="CL198" i="13"/>
  <c r="CB140" i="13"/>
  <c r="CL202" i="13"/>
  <c r="CB78" i="13"/>
  <c r="CL98" i="13"/>
  <c r="CL74" i="13"/>
  <c r="CL90" i="13"/>
  <c r="CB57" i="13"/>
  <c r="CL56" i="13"/>
  <c r="CB79" i="13"/>
  <c r="CB95" i="13"/>
  <c r="CL75" i="13"/>
  <c r="CL91" i="13"/>
  <c r="CB58" i="13"/>
  <c r="CB53" i="13"/>
  <c r="CD47" i="13" s="1"/>
  <c r="CB64" i="13"/>
  <c r="CL96" i="13"/>
  <c r="CB115" i="13"/>
  <c r="CB164" i="13"/>
  <c r="CB69" i="13"/>
  <c r="CL73" i="13"/>
  <c r="CL94" i="13"/>
  <c r="CL166" i="13"/>
  <c r="CB80" i="13"/>
  <c r="CL76" i="13"/>
  <c r="CL65" i="13"/>
  <c r="CB89" i="13"/>
  <c r="CB104" i="13"/>
  <c r="CL97" i="13"/>
  <c r="CB184" i="13"/>
  <c r="CL58" i="13"/>
  <c r="CL158" i="13"/>
  <c r="CL132" i="13"/>
  <c r="CL184" i="13"/>
  <c r="CB500" i="13"/>
  <c r="CL459" i="13"/>
  <c r="CB444" i="13"/>
  <c r="CB428" i="13"/>
  <c r="CL415" i="13"/>
  <c r="CB221" i="13"/>
  <c r="CB205" i="13"/>
  <c r="CB187" i="13"/>
  <c r="CB171" i="13"/>
  <c r="CB155" i="13"/>
  <c r="CB139" i="13"/>
  <c r="CB123" i="13"/>
  <c r="CB144" i="13"/>
  <c r="CB198" i="13"/>
  <c r="CL498" i="13"/>
  <c r="CB459" i="13"/>
  <c r="CL442" i="13"/>
  <c r="CL426" i="13"/>
  <c r="CB415" i="13"/>
  <c r="CL219" i="13"/>
  <c r="CL203" i="13"/>
  <c r="CL185" i="13"/>
  <c r="CL169" i="13"/>
  <c r="CL153" i="13"/>
  <c r="CL137" i="13"/>
  <c r="CL121" i="13"/>
  <c r="CL194" i="13"/>
  <c r="CB156" i="13"/>
  <c r="CL514" i="13"/>
  <c r="CL501" i="13"/>
  <c r="CB456" i="13"/>
  <c r="CB438" i="13"/>
  <c r="CB422" i="13"/>
  <c r="CB280" i="13"/>
  <c r="CB215" i="13"/>
  <c r="CB197" i="13"/>
  <c r="CB181" i="13"/>
  <c r="CB165" i="13"/>
  <c r="CB149" i="13"/>
  <c r="CB133" i="13"/>
  <c r="CB117" i="13"/>
  <c r="CB513" i="13"/>
  <c r="CL450" i="13"/>
  <c r="CL175" i="13"/>
  <c r="CL105" i="13"/>
  <c r="CL156" i="13"/>
  <c r="CL500" i="13"/>
  <c r="CB417" i="13"/>
  <c r="CL171" i="13"/>
  <c r="CL106" i="13"/>
  <c r="CL142" i="13"/>
  <c r="CL102" i="13"/>
  <c r="CL154" i="13"/>
  <c r="CB229" i="13"/>
  <c r="CB62" i="13"/>
  <c r="CB82" i="13"/>
  <c r="CL62" i="13"/>
  <c r="CL78" i="13"/>
  <c r="CB94" i="13"/>
  <c r="CL63" i="13"/>
  <c r="CL60" i="13"/>
  <c r="CB83" i="13"/>
  <c r="CB63" i="13"/>
  <c r="CL79" i="13"/>
  <c r="CL95" i="13"/>
  <c r="CL64" i="13"/>
  <c r="CB76" i="13"/>
  <c r="CL72" i="13"/>
  <c r="CB59" i="13"/>
  <c r="CL122" i="13"/>
  <c r="CB172" i="13"/>
  <c r="CB77" i="13"/>
  <c r="CL81" i="13"/>
  <c r="CL54" i="13"/>
  <c r="CB174" i="13"/>
  <c r="CB88" i="13"/>
  <c r="CL84" i="13"/>
  <c r="CB99" i="13"/>
  <c r="CL61" i="13"/>
  <c r="CL114" i="13"/>
  <c r="CL69" i="13"/>
  <c r="CB73" i="13"/>
  <c r="CB170" i="13"/>
  <c r="CB107" i="13"/>
  <c r="CB142" i="13"/>
  <c r="CL516" i="13"/>
  <c r="CB496" i="13"/>
  <c r="CB453" i="13"/>
  <c r="CB442" i="13"/>
  <c r="CB424" i="13"/>
  <c r="CL294" i="13"/>
  <c r="CB217" i="13"/>
  <c r="CB199" i="13"/>
  <c r="CB183" i="13"/>
  <c r="CB167" i="13"/>
  <c r="CB151" i="13"/>
  <c r="CB135" i="13"/>
  <c r="CB119" i="13"/>
  <c r="CL164" i="13"/>
  <c r="CB516" i="13"/>
  <c r="CL517" i="13"/>
  <c r="CL457" i="13"/>
  <c r="CL438" i="13"/>
  <c r="CL422" i="13"/>
  <c r="CL280" i="13"/>
  <c r="CL215" i="13"/>
  <c r="CL197" i="13"/>
  <c r="CL181" i="13"/>
  <c r="CL165" i="13"/>
  <c r="CL149" i="13"/>
  <c r="CL133" i="13"/>
  <c r="CL117" i="13"/>
  <c r="CB109" i="13"/>
  <c r="CL170" i="13"/>
  <c r="CL515" i="13"/>
  <c r="CB497" i="13"/>
  <c r="CB454" i="13"/>
  <c r="CB434" i="13"/>
  <c r="CB418" i="13"/>
  <c r="CB276" i="13"/>
  <c r="CB211" i="13"/>
  <c r="CB193" i="13"/>
  <c r="CB177" i="13"/>
  <c r="CB161" i="13"/>
  <c r="CB145" i="13"/>
  <c r="CB129" i="13"/>
  <c r="CL66" i="13"/>
  <c r="CB501" i="13"/>
  <c r="CL274" i="13"/>
  <c r="CL159" i="13"/>
  <c r="CL109" i="13"/>
  <c r="CL182" i="13"/>
  <c r="CB458" i="13"/>
  <c r="CL221" i="13"/>
  <c r="CL155" i="13"/>
  <c r="CL110" i="13"/>
  <c r="CB150" i="13"/>
  <c r="CB114" i="13"/>
  <c r="CB166" i="13"/>
  <c r="CL356" i="13"/>
  <c r="CL375" i="13"/>
  <c r="CB347" i="13"/>
  <c r="CB348" i="13"/>
  <c r="CL368" i="13"/>
  <c r="CB344" i="13"/>
  <c r="CL329" i="13"/>
  <c r="CL311" i="13"/>
  <c r="CB340" i="13"/>
  <c r="CB316" i="13"/>
  <c r="CB300" i="13"/>
  <c r="CL287" i="13"/>
  <c r="CB253" i="13"/>
  <c r="CL269" i="13"/>
  <c r="CL275" i="13"/>
  <c r="CB259" i="13"/>
  <c r="CL220" i="13"/>
  <c r="CL201" i="13"/>
  <c r="CL136" i="13"/>
  <c r="CL120" i="13"/>
  <c r="CL408" i="13"/>
  <c r="CL405" i="13"/>
  <c r="CL396" i="13"/>
  <c r="CB371" i="13"/>
  <c r="CL351" i="13"/>
  <c r="CB360" i="13"/>
  <c r="CB383" i="13"/>
  <c r="CB381" i="13"/>
  <c r="CB355" i="13"/>
  <c r="CL327" i="13"/>
  <c r="CL324" i="13"/>
  <c r="CL306" i="13"/>
  <c r="CL323" i="13"/>
  <c r="CB307" i="13"/>
  <c r="CL333" i="13"/>
  <c r="CL282" i="13"/>
  <c r="CB291" i="13"/>
  <c r="CL268" i="13"/>
  <c r="CL273" i="13"/>
  <c r="CL258" i="13"/>
  <c r="CB240" i="13"/>
  <c r="CB200" i="13"/>
  <c r="CB242" i="13"/>
  <c r="CL113" i="13"/>
  <c r="CL115" i="13"/>
  <c r="CB182" i="13"/>
  <c r="CB295" i="13"/>
  <c r="CB232" i="13"/>
  <c r="CL224" i="13"/>
  <c r="CB237" i="13"/>
  <c r="CB216" i="13"/>
  <c r="CL196" i="13"/>
  <c r="CB148" i="13"/>
  <c r="CB100" i="13"/>
  <c r="CB136" i="13"/>
  <c r="CL119" i="13"/>
  <c r="CL183" i="13"/>
  <c r="CL424" i="13"/>
  <c r="CL518" i="13"/>
  <c r="CL246" i="13"/>
  <c r="CB241" i="13"/>
  <c r="CL216" i="13"/>
  <c r="CB236" i="13"/>
  <c r="CB214" i="13"/>
  <c r="CB194" i="13"/>
  <c r="CL139" i="13"/>
  <c r="CB113" i="13"/>
  <c r="CB110" i="13"/>
  <c r="CB173" i="13"/>
  <c r="CL417" i="13"/>
  <c r="CB515" i="13"/>
  <c r="CL129" i="13"/>
  <c r="CL193" i="13"/>
  <c r="CL434" i="13"/>
  <c r="CL176" i="13"/>
  <c r="CB163" i="13"/>
  <c r="CB278" i="13"/>
  <c r="CB499" i="13"/>
  <c r="CB186" i="13"/>
  <c r="CB93" i="13"/>
  <c r="CB192" i="13"/>
  <c r="CL190" i="13"/>
  <c r="CB84" i="13"/>
  <c r="CB67" i="13"/>
  <c r="CB101" i="13"/>
  <c r="CB70" i="13"/>
  <c r="CB388" i="13"/>
  <c r="CL364" i="13"/>
  <c r="CL334" i="13"/>
  <c r="CL325" i="13"/>
  <c r="CL307" i="13"/>
  <c r="CB328" i="13"/>
  <c r="CB312" i="13"/>
  <c r="CL336" i="13"/>
  <c r="CL283" i="13"/>
  <c r="CB288" i="13"/>
  <c r="CL265" i="13"/>
  <c r="CB270" i="13"/>
  <c r="CB251" i="13"/>
  <c r="CB204" i="13"/>
  <c r="CB235" i="13"/>
  <c r="CL100" i="13"/>
  <c r="CL163" i="13"/>
  <c r="CB399" i="13"/>
  <c r="CB397" i="13"/>
  <c r="CL393" i="13"/>
  <c r="CB367" i="13"/>
  <c r="CB345" i="13"/>
  <c r="CB356" i="13"/>
  <c r="CL373" i="13"/>
  <c r="CL371" i="13"/>
  <c r="CL343" i="13"/>
  <c r="CL340" i="13"/>
  <c r="CL318" i="13"/>
  <c r="CL302" i="13"/>
  <c r="CB319" i="13"/>
  <c r="CB303" i="13"/>
  <c r="CB323" i="13"/>
  <c r="CL255" i="13"/>
  <c r="CB287" i="13"/>
  <c r="CL264" i="13"/>
  <c r="CB269" i="13"/>
  <c r="CB255" i="13"/>
  <c r="CB238" i="13"/>
  <c r="CL235" i="13"/>
  <c r="CL232" i="13"/>
  <c r="CB102" i="13"/>
  <c r="CL179" i="13"/>
  <c r="CL253" i="13"/>
  <c r="CB277" i="13"/>
  <c r="CB202" i="13"/>
  <c r="CL218" i="13"/>
  <c r="CB231" i="13"/>
  <c r="CB208" i="13"/>
  <c r="CL188" i="13"/>
  <c r="CL134" i="13"/>
  <c r="CB160" i="13"/>
  <c r="CL126" i="13"/>
  <c r="CL135" i="13"/>
  <c r="CL199" i="13"/>
  <c r="CL444" i="13"/>
  <c r="CL172" i="13"/>
  <c r="CB293" i="13"/>
  <c r="CB239" i="13"/>
  <c r="CL208" i="13"/>
  <c r="CB230" i="13"/>
  <c r="CB206" i="13"/>
  <c r="CB122" i="13"/>
  <c r="CL205" i="13"/>
  <c r="CL143" i="13"/>
  <c r="CB125" i="13"/>
  <c r="CB189" i="13"/>
  <c r="CB430" i="13"/>
  <c r="CB180" i="13"/>
  <c r="CL145" i="13"/>
  <c r="CL211" i="13"/>
  <c r="CL454" i="13"/>
  <c r="CB176" i="13"/>
  <c r="CB179" i="13"/>
  <c r="CB420" i="13"/>
  <c r="CB520" i="13"/>
  <c r="CL77" i="13"/>
  <c r="CL55" i="13"/>
  <c r="CB97" i="13"/>
  <c r="CL140" i="13"/>
  <c r="CL68" i="13"/>
  <c r="CB87" i="13"/>
  <c r="CL82" i="13"/>
  <c r="CB346" i="13"/>
  <c r="CB357" i="13"/>
  <c r="CB374" i="13"/>
  <c r="CL378" i="13"/>
  <c r="CL358" i="13"/>
  <c r="CL341" i="13"/>
  <c r="CL319" i="13"/>
  <c r="CL303" i="13"/>
  <c r="CB324" i="13"/>
  <c r="CB308" i="13"/>
  <c r="CB330" i="13"/>
  <c r="CL259" i="13"/>
  <c r="CB284" i="13"/>
  <c r="CB258" i="13"/>
  <c r="CB266" i="13"/>
  <c r="CB233" i="13"/>
  <c r="CL228" i="13"/>
  <c r="CB178" i="13"/>
  <c r="CN43" i="13"/>
  <c r="CL278" i="13"/>
  <c r="CL407" i="13"/>
  <c r="CB413" i="13"/>
  <c r="CB387" i="13"/>
  <c r="CB363" i="13"/>
  <c r="CB384" i="13"/>
  <c r="CB350" i="13"/>
  <c r="CL347" i="13"/>
  <c r="CL367" i="13"/>
  <c r="CB337" i="13"/>
  <c r="CB334" i="13"/>
  <c r="CL314" i="13"/>
  <c r="CL339" i="13"/>
  <c r="CB315" i="13"/>
  <c r="CB299" i="13"/>
  <c r="CL290" i="13"/>
  <c r="CL252" i="13"/>
  <c r="CB283" i="13"/>
  <c r="CB254" i="13"/>
  <c r="CB265" i="13"/>
  <c r="CL292" i="13"/>
  <c r="CL226" i="13"/>
  <c r="CB225" i="13"/>
  <c r="CL152" i="13"/>
  <c r="CL146" i="13"/>
  <c r="CL420" i="13"/>
  <c r="CL250" i="13"/>
  <c r="CB252" i="13"/>
  <c r="CL236" i="13"/>
  <c r="CL210" i="13"/>
  <c r="CB227" i="13"/>
  <c r="CL240" i="13"/>
  <c r="CB168" i="13"/>
  <c r="CL124" i="13"/>
  <c r="CB152" i="13"/>
  <c r="CL111" i="13"/>
  <c r="CL151" i="13"/>
  <c r="CL217" i="13"/>
  <c r="CL456" i="13"/>
  <c r="CL128" i="13"/>
  <c r="CB275" i="13"/>
  <c r="CL227" i="13"/>
  <c r="CB201" i="13"/>
  <c r="CB226" i="13"/>
  <c r="CB243" i="13"/>
  <c r="CB188" i="13"/>
  <c r="CL446" i="13"/>
  <c r="CL209" i="13"/>
  <c r="CB141" i="13"/>
  <c r="CB207" i="13"/>
  <c r="CB440" i="13"/>
  <c r="CB126" i="13"/>
  <c r="CL161" i="13"/>
  <c r="CL276" i="13"/>
  <c r="CL499" i="13"/>
  <c r="CB131" i="13"/>
  <c r="CB195" i="13"/>
  <c r="CB436" i="13"/>
  <c r="CB162" i="13"/>
  <c r="CL118" i="13"/>
  <c r="CL92" i="13"/>
  <c r="CL89" i="13"/>
  <c r="CL93" i="13"/>
  <c r="CB103" i="13"/>
  <c r="CB71" i="13"/>
  <c r="CB66" i="13"/>
  <c r="AJ345" i="13"/>
  <c r="AK345" i="13" s="1"/>
  <c r="AJ432" i="13"/>
  <c r="AK432" i="13" s="1"/>
  <c r="EP56" i="13"/>
  <c r="EQ56" i="13" s="1"/>
  <c r="AJ271" i="13"/>
  <c r="AK271" i="13" s="1"/>
  <c r="EP53" i="13"/>
  <c r="EQ53" i="13" s="1"/>
  <c r="EV53" i="13" s="1"/>
  <c r="AJ241" i="13"/>
  <c r="AK241" i="13" s="1"/>
  <c r="EP65" i="13"/>
  <c r="EQ65" i="13" s="1"/>
  <c r="AJ267" i="13"/>
  <c r="AK267" i="13" s="1"/>
  <c r="AR53" i="13"/>
  <c r="EP87" i="13"/>
  <c r="EQ87" i="13" s="1"/>
  <c r="EP66" i="13"/>
  <c r="EQ66" i="13" s="1"/>
  <c r="EP86" i="13"/>
  <c r="EQ86" i="13" s="1"/>
  <c r="EU43" i="13"/>
  <c r="EP268" i="13" s="1"/>
  <c r="EQ268" i="13" s="1"/>
  <c r="AJ247" i="13"/>
  <c r="AK247" i="13" s="1"/>
  <c r="AJ278" i="13"/>
  <c r="AK278" i="13" s="1"/>
  <c r="AJ282" i="13"/>
  <c r="AK282" i="13" s="1"/>
  <c r="AJ280" i="13"/>
  <c r="AK280" i="13" s="1"/>
  <c r="EU44" i="13"/>
  <c r="EP349" i="13" s="1"/>
  <c r="EQ349" i="13" s="1"/>
  <c r="EP55" i="13"/>
  <c r="EQ55" i="13" s="1"/>
  <c r="EP74" i="13"/>
  <c r="EQ74" i="13" s="1"/>
  <c r="EP54" i="13"/>
  <c r="EQ54" i="13" s="1"/>
  <c r="AJ286" i="13"/>
  <c r="AK286" i="13" s="1"/>
  <c r="AJ268" i="13"/>
  <c r="AK268" i="13" s="1"/>
  <c r="AJ266" i="13"/>
  <c r="AK266" i="13" s="1"/>
  <c r="AJ242" i="13"/>
  <c r="AK242" i="13" s="1"/>
  <c r="EP77" i="13"/>
  <c r="EQ77" i="13" s="1"/>
  <c r="EP97" i="13"/>
  <c r="EQ97" i="13" s="1"/>
  <c r="EP76" i="13"/>
  <c r="EQ76" i="13" s="1"/>
  <c r="EP88" i="13"/>
  <c r="EQ88" i="13" s="1"/>
  <c r="AJ279" i="13"/>
  <c r="AK279" i="13" s="1"/>
  <c r="AJ238" i="13"/>
  <c r="AK238" i="13" s="1"/>
  <c r="AJ245" i="13"/>
  <c r="AK245" i="13" s="1"/>
  <c r="AJ259" i="13"/>
  <c r="AK259" i="13" s="1"/>
  <c r="EP103" i="13"/>
  <c r="EQ103" i="13" s="1"/>
  <c r="EP91" i="13"/>
  <c r="EQ91" i="13" s="1"/>
  <c r="EP107" i="13"/>
  <c r="EQ107" i="13" s="1"/>
  <c r="EP82" i="13"/>
  <c r="EQ82" i="13" s="1"/>
  <c r="EP79" i="13"/>
  <c r="EQ79" i="13" s="1"/>
  <c r="EP90" i="13"/>
  <c r="EQ90" i="13" s="1"/>
  <c r="EP89" i="13"/>
  <c r="EQ89" i="13" s="1"/>
  <c r="EP57" i="13"/>
  <c r="EQ57" i="13" s="1"/>
  <c r="EP75" i="13"/>
  <c r="EQ75" i="13" s="1"/>
  <c r="EP100" i="13"/>
  <c r="EQ100" i="13" s="1"/>
  <c r="EP68" i="13"/>
  <c r="EQ68" i="13" s="1"/>
  <c r="EP108" i="13"/>
  <c r="EQ108" i="13" s="1"/>
  <c r="EP78" i="13"/>
  <c r="EQ78" i="13" s="1"/>
  <c r="EP111" i="13"/>
  <c r="EQ111" i="13" s="1"/>
  <c r="EP80" i="13"/>
  <c r="EQ80" i="13" s="1"/>
  <c r="EP105" i="13"/>
  <c r="EQ105" i="13" s="1"/>
  <c r="EU42" i="13"/>
  <c r="EP228" i="13" s="1"/>
  <c r="EQ228" i="13" s="1"/>
  <c r="F5" i="13"/>
  <c r="AJ243" i="13"/>
  <c r="AK243" i="13" s="1"/>
  <c r="AJ235" i="13"/>
  <c r="AK235" i="13" s="1"/>
  <c r="AJ262" i="13"/>
  <c r="AK262" i="13" s="1"/>
  <c r="AJ254" i="13"/>
  <c r="AK254" i="13" s="1"/>
  <c r="AJ246" i="13"/>
  <c r="AK246" i="13" s="1"/>
  <c r="AJ236" i="13"/>
  <c r="AK236" i="13" s="1"/>
  <c r="AJ277" i="13"/>
  <c r="AK277" i="13" s="1"/>
  <c r="AJ240" i="13"/>
  <c r="AK240" i="13" s="1"/>
  <c r="AJ257" i="13"/>
  <c r="AK257" i="13" s="1"/>
  <c r="AJ288" i="13"/>
  <c r="AK288" i="13" s="1"/>
  <c r="AJ250" i="13"/>
  <c r="AK250" i="13" s="1"/>
  <c r="AJ289" i="13"/>
  <c r="AK289" i="13" s="1"/>
  <c r="AJ251" i="13"/>
  <c r="AK251" i="13" s="1"/>
  <c r="AJ258" i="13"/>
  <c r="AK258" i="13" s="1"/>
  <c r="AJ275" i="13"/>
  <c r="AK275" i="13" s="1"/>
  <c r="EP93" i="13"/>
  <c r="EQ93" i="13" s="1"/>
  <c r="EP69" i="13"/>
  <c r="EQ69" i="13" s="1"/>
  <c r="EP99" i="13"/>
  <c r="EQ99" i="13" s="1"/>
  <c r="EP101" i="13"/>
  <c r="EQ101" i="13" s="1"/>
  <c r="EP71" i="13"/>
  <c r="EQ71" i="13" s="1"/>
  <c r="EP58" i="13"/>
  <c r="EQ58" i="13" s="1"/>
  <c r="EP81" i="13"/>
  <c r="EQ81" i="13" s="1"/>
  <c r="EU45" i="13"/>
  <c r="EP521" i="13" s="1"/>
  <c r="EQ521" i="13" s="1"/>
  <c r="EP67" i="13"/>
  <c r="EQ67" i="13" s="1"/>
  <c r="EP92" i="13"/>
  <c r="EQ92" i="13" s="1"/>
  <c r="EP60" i="13"/>
  <c r="EQ60" i="13" s="1"/>
  <c r="EP102" i="13"/>
  <c r="EQ102" i="13" s="1"/>
  <c r="EP70" i="13"/>
  <c r="EQ70" i="13" s="1"/>
  <c r="EP110" i="13"/>
  <c r="EQ110" i="13" s="1"/>
  <c r="EP72" i="13"/>
  <c r="EQ72" i="13" s="1"/>
  <c r="EP104" i="13"/>
  <c r="EQ104" i="13" s="1"/>
  <c r="EU41" i="13"/>
  <c r="EP144" i="13" s="1"/>
  <c r="EQ144" i="13" s="1"/>
  <c r="AJ269" i="13"/>
  <c r="AK269" i="13" s="1"/>
  <c r="AJ261" i="13"/>
  <c r="AK261" i="13" s="1"/>
  <c r="AJ284" i="13"/>
  <c r="AK284" i="13" s="1"/>
  <c r="AJ276" i="13"/>
  <c r="AK276" i="13" s="1"/>
  <c r="AJ285" i="13"/>
  <c r="AK285" i="13" s="1"/>
  <c r="AJ255" i="13"/>
  <c r="AK255" i="13" s="1"/>
  <c r="AJ292" i="13"/>
  <c r="AK292" i="13" s="1"/>
  <c r="AJ281" i="13"/>
  <c r="AK281" i="13" s="1"/>
  <c r="AJ237" i="13"/>
  <c r="AK237" i="13" s="1"/>
  <c r="AJ265" i="13"/>
  <c r="AK265" i="13" s="1"/>
  <c r="AJ272" i="13"/>
  <c r="AK272" i="13" s="1"/>
  <c r="AJ234" i="13"/>
  <c r="AK234" i="13" s="1"/>
  <c r="AJ273" i="13"/>
  <c r="AK273" i="13" s="1"/>
  <c r="AJ274" i="13"/>
  <c r="AK274" i="13" s="1"/>
  <c r="AJ291" i="13"/>
  <c r="AK291" i="13" s="1"/>
  <c r="EP61" i="13"/>
  <c r="EQ61" i="13" s="1"/>
  <c r="EP85" i="13"/>
  <c r="EQ85" i="13" s="1"/>
  <c r="EP83" i="13"/>
  <c r="EQ83" i="13" s="1"/>
  <c r="EP95" i="13"/>
  <c r="EQ95" i="13" s="1"/>
  <c r="EP63" i="13"/>
  <c r="EQ63" i="13" s="1"/>
  <c r="EP106" i="13"/>
  <c r="EQ106" i="13" s="1"/>
  <c r="EP73" i="13"/>
  <c r="EQ73" i="13" s="1"/>
  <c r="EP98" i="13"/>
  <c r="EQ98" i="13" s="1"/>
  <c r="EP59" i="13"/>
  <c r="EQ59" i="13" s="1"/>
  <c r="EP84" i="13"/>
  <c r="EQ84" i="13" s="1"/>
  <c r="ER44" i="13"/>
  <c r="ER48" i="13" s="1"/>
  <c r="ET53" i="13" s="1"/>
  <c r="EW53" i="13" s="1"/>
  <c r="EP94" i="13"/>
  <c r="EQ94" i="13" s="1"/>
  <c r="EP62" i="13"/>
  <c r="EQ62" i="13" s="1"/>
  <c r="EP96" i="13"/>
  <c r="EQ96" i="13" s="1"/>
  <c r="EP64" i="13"/>
  <c r="EQ64" i="13" s="1"/>
  <c r="AJ252" i="13"/>
  <c r="AK252" i="13" s="1"/>
  <c r="AJ244" i="13"/>
  <c r="AK244" i="13" s="1"/>
  <c r="AJ233" i="13"/>
  <c r="AK233" i="13" s="1"/>
  <c r="AJ263" i="13"/>
  <c r="AK263" i="13" s="1"/>
  <c r="AJ253" i="13"/>
  <c r="AK253" i="13" s="1"/>
  <c r="AJ270" i="13"/>
  <c r="AK270" i="13" s="1"/>
  <c r="AJ260" i="13"/>
  <c r="AK260" i="13" s="1"/>
  <c r="AJ264" i="13"/>
  <c r="AK264" i="13" s="1"/>
  <c r="AJ248" i="13"/>
  <c r="AK248" i="13" s="1"/>
  <c r="AJ283" i="13"/>
  <c r="AK283" i="13" s="1"/>
  <c r="AJ249" i="13"/>
  <c r="AK249" i="13" s="1"/>
  <c r="AJ256" i="13"/>
  <c r="AK256" i="13" s="1"/>
  <c r="AJ239" i="13"/>
  <c r="AK239" i="13" s="1"/>
  <c r="AJ290" i="13"/>
  <c r="AK290" i="13" s="1"/>
  <c r="AJ299" i="13"/>
  <c r="AK299" i="13" s="1"/>
  <c r="AJ312" i="13"/>
  <c r="AK312" i="13" s="1"/>
  <c r="AJ129" i="13"/>
  <c r="AK129" i="13" s="1"/>
  <c r="AJ149" i="13"/>
  <c r="AK149" i="13" s="1"/>
  <c r="AJ472" i="13"/>
  <c r="AK472" i="13" s="1"/>
  <c r="AJ516" i="13"/>
  <c r="AK516" i="13" s="1"/>
  <c r="AJ431" i="13"/>
  <c r="AK431" i="13" s="1"/>
  <c r="AU76" i="13"/>
  <c r="AV76" i="13" s="1"/>
  <c r="AJ351" i="13"/>
  <c r="AK351" i="13" s="1"/>
  <c r="AJ308" i="13"/>
  <c r="AK308" i="13" s="1"/>
  <c r="AJ159" i="13"/>
  <c r="AK159" i="13" s="1"/>
  <c r="AJ113" i="13"/>
  <c r="AK113" i="13" s="1"/>
  <c r="AJ499" i="13"/>
  <c r="AK499" i="13" s="1"/>
  <c r="AJ357" i="13"/>
  <c r="AK357" i="13" s="1"/>
  <c r="AJ480" i="13"/>
  <c r="AK480" i="13" s="1"/>
  <c r="AU78" i="13"/>
  <c r="AV78" i="13" s="1"/>
  <c r="AJ325" i="13"/>
  <c r="AK325" i="13" s="1"/>
  <c r="AJ314" i="13"/>
  <c r="AK314" i="13" s="1"/>
  <c r="AJ304" i="13"/>
  <c r="AK304" i="13" s="1"/>
  <c r="AJ170" i="13"/>
  <c r="AK170" i="13" s="1"/>
  <c r="AJ125" i="13"/>
  <c r="AK125" i="13" s="1"/>
  <c r="AJ422" i="13"/>
  <c r="AK422" i="13" s="1"/>
  <c r="AJ489" i="13"/>
  <c r="AK489" i="13" s="1"/>
  <c r="BJ43" i="13"/>
  <c r="BM41" i="13" s="1"/>
  <c r="AJ193" i="13"/>
  <c r="AK193" i="13" s="1"/>
  <c r="AJ212" i="13"/>
  <c r="AK212" i="13" s="1"/>
  <c r="AJ176" i="13"/>
  <c r="AK176" i="13" s="1"/>
  <c r="AJ230" i="13"/>
  <c r="AK230" i="13" s="1"/>
  <c r="AJ231" i="13"/>
  <c r="AK231" i="13" s="1"/>
  <c r="AJ201" i="13"/>
  <c r="AK201" i="13" s="1"/>
  <c r="AJ223" i="13"/>
  <c r="AK223" i="13" s="1"/>
  <c r="AJ184" i="13"/>
  <c r="AK184" i="13" s="1"/>
  <c r="AJ179" i="13"/>
  <c r="AK179" i="13" s="1"/>
  <c r="AJ181" i="13"/>
  <c r="AK181" i="13" s="1"/>
  <c r="AJ211" i="13"/>
  <c r="AK211" i="13" s="1"/>
  <c r="AJ222" i="13"/>
  <c r="AK222" i="13" s="1"/>
  <c r="AJ232" i="13"/>
  <c r="AK232" i="13" s="1"/>
  <c r="AJ199" i="13"/>
  <c r="AK199" i="13" s="1"/>
  <c r="AJ225" i="13"/>
  <c r="AK225" i="13" s="1"/>
  <c r="AJ188" i="13"/>
  <c r="AK188" i="13" s="1"/>
  <c r="AJ207" i="13"/>
  <c r="AK207" i="13" s="1"/>
  <c r="AJ210" i="13"/>
  <c r="AK210" i="13" s="1"/>
  <c r="AJ195" i="13"/>
  <c r="AK195" i="13" s="1"/>
  <c r="AJ196" i="13"/>
  <c r="AK196" i="13" s="1"/>
  <c r="AJ202" i="13"/>
  <c r="AK202" i="13" s="1"/>
  <c r="AJ189" i="13"/>
  <c r="AK189" i="13" s="1"/>
  <c r="AJ183" i="13"/>
  <c r="AK183" i="13" s="1"/>
  <c r="AJ200" i="13"/>
  <c r="AK200" i="13" s="1"/>
  <c r="AJ209" i="13"/>
  <c r="AK209" i="13" s="1"/>
  <c r="Q3" i="13"/>
  <c r="AJ206" i="13"/>
  <c r="AK206" i="13" s="1"/>
  <c r="AJ198" i="13"/>
  <c r="AK198" i="13" s="1"/>
  <c r="AJ205" i="13"/>
  <c r="AK205" i="13" s="1"/>
  <c r="AJ182" i="13"/>
  <c r="AK182" i="13" s="1"/>
  <c r="AJ226" i="13"/>
  <c r="AK226" i="13" s="1"/>
  <c r="AJ221" i="13"/>
  <c r="AK221" i="13" s="1"/>
  <c r="AJ197" i="13"/>
  <c r="AK197" i="13" s="1"/>
  <c r="AJ227" i="13"/>
  <c r="AK227" i="13" s="1"/>
  <c r="AJ229" i="13"/>
  <c r="AK229" i="13" s="1"/>
  <c r="AJ220" i="13"/>
  <c r="AK220" i="13" s="1"/>
  <c r="AJ218" i="13"/>
  <c r="AK218" i="13" s="1"/>
  <c r="AJ213" i="13"/>
  <c r="AK213" i="13" s="1"/>
  <c r="AJ190" i="13"/>
  <c r="AK190" i="13" s="1"/>
  <c r="AJ180" i="13"/>
  <c r="AK180" i="13" s="1"/>
  <c r="AJ178" i="13"/>
  <c r="AK178" i="13" s="1"/>
  <c r="AJ224" i="13"/>
  <c r="AK224" i="13" s="1"/>
  <c r="AJ185" i="13"/>
  <c r="AK185" i="13" s="1"/>
  <c r="AJ174" i="13"/>
  <c r="AK174" i="13" s="1"/>
  <c r="AJ208" i="13"/>
  <c r="AK208" i="13" s="1"/>
  <c r="AJ194" i="13"/>
  <c r="AK194" i="13" s="1"/>
  <c r="AJ204" i="13"/>
  <c r="AK204" i="13" s="1"/>
  <c r="AJ214" i="13"/>
  <c r="AK214" i="13" s="1"/>
  <c r="AJ191" i="13"/>
  <c r="AK191" i="13" s="1"/>
  <c r="AJ187" i="13"/>
  <c r="AK187" i="13" s="1"/>
  <c r="AJ219" i="13"/>
  <c r="AK219" i="13" s="1"/>
  <c r="AJ217" i="13"/>
  <c r="AK217" i="13" s="1"/>
  <c r="AJ177" i="13"/>
  <c r="AK177" i="13" s="1"/>
  <c r="AJ216" i="13"/>
  <c r="AK216" i="13" s="1"/>
  <c r="AJ175" i="13"/>
  <c r="AK175" i="13" s="1"/>
  <c r="AJ173" i="13"/>
  <c r="AK173" i="13" s="1"/>
  <c r="AJ192" i="13"/>
  <c r="AK192" i="13" s="1"/>
  <c r="AJ215" i="13"/>
  <c r="AK215" i="13" s="1"/>
  <c r="S6" i="13"/>
  <c r="Q5" i="13"/>
  <c r="S3" i="13"/>
  <c r="F7" i="13"/>
  <c r="AP53" i="13"/>
  <c r="AJ310" i="13"/>
  <c r="AK310" i="13" s="1"/>
  <c r="AJ320" i="13"/>
  <c r="AK320" i="13" s="1"/>
  <c r="AJ347" i="13"/>
  <c r="AK347" i="13" s="1"/>
  <c r="AJ342" i="13"/>
  <c r="AK342" i="13" s="1"/>
  <c r="AJ306" i="13"/>
  <c r="AK306" i="13" s="1"/>
  <c r="AJ334" i="13"/>
  <c r="AK334" i="13" s="1"/>
  <c r="AJ341" i="13"/>
  <c r="AK341" i="13" s="1"/>
  <c r="AJ329" i="13"/>
  <c r="AK329" i="13" s="1"/>
  <c r="AJ333" i="13"/>
  <c r="AK333" i="13" s="1"/>
  <c r="AJ338" i="13"/>
  <c r="AK338" i="13" s="1"/>
  <c r="AJ114" i="13"/>
  <c r="AK114" i="13" s="1"/>
  <c r="AJ141" i="13"/>
  <c r="AK141" i="13" s="1"/>
  <c r="AJ131" i="13"/>
  <c r="AK131" i="13" s="1"/>
  <c r="AJ160" i="13"/>
  <c r="AK160" i="13" s="1"/>
  <c r="AJ148" i="13"/>
  <c r="AK148" i="13" s="1"/>
  <c r="AJ147" i="13"/>
  <c r="AK147" i="13" s="1"/>
  <c r="AJ167" i="13"/>
  <c r="AK167" i="13" s="1"/>
  <c r="AJ474" i="13"/>
  <c r="AK474" i="13" s="1"/>
  <c r="AJ493" i="13"/>
  <c r="AK493" i="13" s="1"/>
  <c r="AJ518" i="13"/>
  <c r="AK518" i="13" s="1"/>
  <c r="AJ424" i="13"/>
  <c r="AK424" i="13" s="1"/>
  <c r="AJ353" i="13"/>
  <c r="AK353" i="13" s="1"/>
  <c r="AJ500" i="13"/>
  <c r="AK500" i="13" s="1"/>
  <c r="AJ471" i="13"/>
  <c r="AK471" i="13" s="1"/>
  <c r="AJ426" i="13"/>
  <c r="AK426" i="13" s="1"/>
  <c r="AJ364" i="13"/>
  <c r="AK364" i="13" s="1"/>
  <c r="AJ501" i="13"/>
  <c r="AK501" i="13" s="1"/>
  <c r="AJ463" i="13"/>
  <c r="AK463" i="13" s="1"/>
  <c r="AJ523" i="13"/>
  <c r="AK523" i="13" s="1"/>
  <c r="AU57" i="13"/>
  <c r="AV57" i="13" s="1"/>
  <c r="AU98" i="13"/>
  <c r="AV98" i="13" s="1"/>
  <c r="AU108" i="13"/>
  <c r="AV108" i="13" s="1"/>
  <c r="AU110" i="13"/>
  <c r="AV110" i="13" s="1"/>
  <c r="AJ343" i="13"/>
  <c r="AK343" i="13" s="1"/>
  <c r="AJ307" i="13"/>
  <c r="AK307" i="13" s="1"/>
  <c r="AJ317" i="13"/>
  <c r="AK317" i="13" s="1"/>
  <c r="AJ311" i="13"/>
  <c r="AK311" i="13" s="1"/>
  <c r="AJ339" i="13"/>
  <c r="AK339" i="13" s="1"/>
  <c r="AJ303" i="13"/>
  <c r="AK303" i="13" s="1"/>
  <c r="AJ331" i="13"/>
  <c r="AK331" i="13" s="1"/>
  <c r="AJ293" i="13"/>
  <c r="AK293" i="13" s="1"/>
  <c r="AJ346" i="13"/>
  <c r="AK346" i="13" s="1"/>
  <c r="AJ348" i="13"/>
  <c r="AK348" i="13" s="1"/>
  <c r="AJ133" i="13"/>
  <c r="AK133" i="13" s="1"/>
  <c r="AJ144" i="13"/>
  <c r="AK144" i="13" s="1"/>
  <c r="AJ166" i="13"/>
  <c r="AK166" i="13" s="1"/>
  <c r="AJ128" i="13"/>
  <c r="AK128" i="13" s="1"/>
  <c r="AJ116" i="13"/>
  <c r="AK116" i="13" s="1"/>
  <c r="AJ115" i="13"/>
  <c r="AK115" i="13" s="1"/>
  <c r="AJ525" i="13"/>
  <c r="AK525" i="13" s="1"/>
  <c r="AJ366" i="13"/>
  <c r="AK366" i="13" s="1"/>
  <c r="AJ395" i="13"/>
  <c r="AK395" i="13" s="1"/>
  <c r="AJ355" i="13"/>
  <c r="AK355" i="13" s="1"/>
  <c r="AJ492" i="13"/>
  <c r="AK492" i="13" s="1"/>
  <c r="AJ412" i="13"/>
  <c r="AK412" i="13" s="1"/>
  <c r="AJ415" i="13"/>
  <c r="AK415" i="13" s="1"/>
  <c r="AJ517" i="13"/>
  <c r="AK517" i="13" s="1"/>
  <c r="AJ391" i="13"/>
  <c r="AK391" i="13" s="1"/>
  <c r="AJ370" i="13"/>
  <c r="AK370" i="13" s="1"/>
  <c r="AU56" i="13"/>
  <c r="AV56" i="13" s="1"/>
  <c r="AU64" i="13"/>
  <c r="AV64" i="13" s="1"/>
  <c r="AU69" i="13"/>
  <c r="AV69" i="13" s="1"/>
  <c r="AU102" i="13"/>
  <c r="AV102" i="13" s="1"/>
  <c r="AU70" i="13"/>
  <c r="AV70" i="13" s="1"/>
  <c r="AU95" i="13"/>
  <c r="AV95" i="13" s="1"/>
  <c r="AU63" i="13"/>
  <c r="AV63" i="13" s="1"/>
  <c r="AU100" i="13"/>
  <c r="AV100" i="13" s="1"/>
  <c r="AU68" i="13"/>
  <c r="AV68" i="13" s="1"/>
  <c r="AU93" i="13"/>
  <c r="AV93" i="13" s="1"/>
  <c r="AU61" i="13"/>
  <c r="AV61" i="13" s="1"/>
  <c r="AU82" i="13"/>
  <c r="AV82" i="13" s="1"/>
  <c r="AU75" i="13"/>
  <c r="AV75" i="13" s="1"/>
  <c r="AU112" i="13"/>
  <c r="AV112" i="13" s="1"/>
  <c r="AY44" i="13"/>
  <c r="AY48" i="13" s="1"/>
  <c r="BA53" i="13" s="1"/>
  <c r="AU111" i="13"/>
  <c r="AV111" i="13" s="1"/>
  <c r="AU90" i="13"/>
  <c r="AV90" i="13" s="1"/>
  <c r="AU83" i="13"/>
  <c r="AV83" i="13" s="1"/>
  <c r="AU81" i="13"/>
  <c r="AV81" i="13" s="1"/>
  <c r="AU94" i="13"/>
  <c r="AV94" i="13" s="1"/>
  <c r="AU62" i="13"/>
  <c r="AV62" i="13" s="1"/>
  <c r="AU87" i="13"/>
  <c r="AV87" i="13" s="1"/>
  <c r="AU55" i="13"/>
  <c r="AV55" i="13" s="1"/>
  <c r="AU92" i="13"/>
  <c r="AV92" i="13" s="1"/>
  <c r="AU60" i="13"/>
  <c r="AV60" i="13" s="1"/>
  <c r="AU85" i="13"/>
  <c r="AV85" i="13" s="1"/>
  <c r="AU53" i="13"/>
  <c r="AV53" i="13" s="1"/>
  <c r="AU66" i="13"/>
  <c r="AV66" i="13" s="1"/>
  <c r="AU59" i="13"/>
  <c r="AV59" i="13" s="1"/>
  <c r="AU96" i="13"/>
  <c r="AV96" i="13" s="1"/>
  <c r="AU89" i="13"/>
  <c r="AV89" i="13" s="1"/>
  <c r="AU72" i="13"/>
  <c r="AV72" i="13" s="1"/>
  <c r="AU74" i="13"/>
  <c r="AV74" i="13" s="1"/>
  <c r="AU67" i="13"/>
  <c r="AV67" i="13" s="1"/>
  <c r="AU109" i="13"/>
  <c r="AV109" i="13" s="1"/>
  <c r="AU86" i="13"/>
  <c r="AV86" i="13" s="1"/>
  <c r="AU54" i="13"/>
  <c r="AV54" i="13" s="1"/>
  <c r="AU79" i="13"/>
  <c r="AV79" i="13" s="1"/>
  <c r="AU107" i="13"/>
  <c r="AV107" i="13" s="1"/>
  <c r="AU84" i="13"/>
  <c r="AV84" i="13" s="1"/>
  <c r="BB41" i="13"/>
  <c r="AU167" i="13" s="1"/>
  <c r="AV167" i="13" s="1"/>
  <c r="AU77" i="13"/>
  <c r="AV77" i="13" s="1"/>
  <c r="AU105" i="13"/>
  <c r="AV105" i="13" s="1"/>
  <c r="AU106" i="13"/>
  <c r="AV106" i="13" s="1"/>
  <c r="AU88" i="13"/>
  <c r="AV88" i="13" s="1"/>
  <c r="AU80" i="13"/>
  <c r="AV80" i="13" s="1"/>
  <c r="AU73" i="13"/>
  <c r="AV73" i="13" s="1"/>
  <c r="AU65" i="13"/>
  <c r="AV65" i="13" s="1"/>
  <c r="AU58" i="13"/>
  <c r="AV58" i="13" s="1"/>
  <c r="AU104" i="13"/>
  <c r="AV104" i="13" s="1"/>
  <c r="AJ165" i="13"/>
  <c r="AK165" i="13" s="1"/>
  <c r="AJ140" i="13"/>
  <c r="AK140" i="13" s="1"/>
  <c r="AJ118" i="13"/>
  <c r="AK118" i="13" s="1"/>
  <c r="AJ120" i="13"/>
  <c r="AK120" i="13" s="1"/>
  <c r="AJ138" i="13"/>
  <c r="AK138" i="13" s="1"/>
  <c r="AJ121" i="13"/>
  <c r="AK121" i="13" s="1"/>
  <c r="AJ123" i="13"/>
  <c r="AK123" i="13" s="1"/>
  <c r="AJ157" i="13"/>
  <c r="AK157" i="13" s="1"/>
  <c r="AJ156" i="13"/>
  <c r="AK156" i="13" s="1"/>
  <c r="AJ136" i="13"/>
  <c r="AK136" i="13" s="1"/>
  <c r="AJ169" i="13"/>
  <c r="AK169" i="13" s="1"/>
  <c r="AJ119" i="13"/>
  <c r="AK119" i="13" s="1"/>
  <c r="AJ163" i="13"/>
  <c r="AK163" i="13" s="1"/>
  <c r="AJ127" i="13"/>
  <c r="AK127" i="13" s="1"/>
  <c r="AJ171" i="13"/>
  <c r="AK171" i="13" s="1"/>
  <c r="AJ168" i="13"/>
  <c r="AK168" i="13" s="1"/>
  <c r="AJ146" i="13"/>
  <c r="AK146" i="13" s="1"/>
  <c r="AJ172" i="13"/>
  <c r="AK172" i="13" s="1"/>
  <c r="AJ150" i="13"/>
  <c r="AK150" i="13" s="1"/>
  <c r="AJ152" i="13"/>
  <c r="AK152" i="13" s="1"/>
  <c r="AJ143" i="13"/>
  <c r="AK143" i="13" s="1"/>
  <c r="AJ153" i="13"/>
  <c r="AK153" i="13" s="1"/>
  <c r="AJ155" i="13"/>
  <c r="AK155" i="13" s="1"/>
  <c r="AJ154" i="13"/>
  <c r="AK154" i="13" s="1"/>
  <c r="AJ161" i="13"/>
  <c r="AK161" i="13" s="1"/>
  <c r="AJ162" i="13"/>
  <c r="AK162" i="13" s="1"/>
  <c r="AJ139" i="13"/>
  <c r="AK139" i="13" s="1"/>
  <c r="AJ124" i="13"/>
  <c r="AK124" i="13" s="1"/>
  <c r="AJ130" i="13"/>
  <c r="AK130" i="13" s="1"/>
  <c r="AJ132" i="13"/>
  <c r="AK132" i="13" s="1"/>
  <c r="AJ510" i="13"/>
  <c r="AK510" i="13" s="1"/>
  <c r="AJ483" i="13"/>
  <c r="AK483" i="13" s="1"/>
  <c r="AJ446" i="13"/>
  <c r="AK446" i="13" s="1"/>
  <c r="AJ486" i="13"/>
  <c r="AK486" i="13" s="1"/>
  <c r="AJ444" i="13"/>
  <c r="AK444" i="13" s="1"/>
  <c r="AJ416" i="13"/>
  <c r="AK416" i="13" s="1"/>
  <c r="AJ381" i="13"/>
  <c r="AK381" i="13" s="1"/>
  <c r="AJ354" i="13"/>
  <c r="AK354" i="13" s="1"/>
  <c r="AJ496" i="13"/>
  <c r="AK496" i="13" s="1"/>
  <c r="AJ454" i="13"/>
  <c r="AK454" i="13" s="1"/>
  <c r="AJ410" i="13"/>
  <c r="AK410" i="13" s="1"/>
  <c r="AJ375" i="13"/>
  <c r="AK375" i="13" s="1"/>
  <c r="AJ532" i="13"/>
  <c r="AK532" i="13" s="1"/>
  <c r="AJ465" i="13"/>
  <c r="AK465" i="13" s="1"/>
  <c r="AJ399" i="13"/>
  <c r="AK399" i="13" s="1"/>
  <c r="AJ498" i="13"/>
  <c r="AK498" i="13" s="1"/>
  <c r="AJ423" i="13"/>
  <c r="AK423" i="13" s="1"/>
  <c r="AJ362" i="13"/>
  <c r="AK362" i="13" s="1"/>
  <c r="AJ452" i="13"/>
  <c r="AK452" i="13" s="1"/>
  <c r="AJ383" i="13"/>
  <c r="AK383" i="13" s="1"/>
  <c r="AJ405" i="13"/>
  <c r="AK405" i="13" s="1"/>
  <c r="AJ439" i="13"/>
  <c r="AK439" i="13" s="1"/>
  <c r="AJ382" i="13"/>
  <c r="AK382" i="13" s="1"/>
  <c r="AJ447" i="13"/>
  <c r="AK447" i="13" s="1"/>
  <c r="AJ490" i="13"/>
  <c r="AK490" i="13" s="1"/>
  <c r="AJ379" i="13"/>
  <c r="AK379" i="13" s="1"/>
  <c r="AJ442" i="13"/>
  <c r="AK442" i="13" s="1"/>
  <c r="AJ506" i="13"/>
  <c r="AK506" i="13" s="1"/>
  <c r="AJ385" i="13"/>
  <c r="AK385" i="13" s="1"/>
  <c r="AJ448" i="13"/>
  <c r="AK448" i="13" s="1"/>
  <c r="AJ512" i="13"/>
  <c r="AK512" i="13" s="1"/>
  <c r="AJ387" i="13"/>
  <c r="AK387" i="13" s="1"/>
  <c r="AJ450" i="13"/>
  <c r="AK450" i="13" s="1"/>
  <c r="AJ513" i="13"/>
  <c r="AK513" i="13" s="1"/>
  <c r="AJ464" i="13"/>
  <c r="AK464" i="13" s="1"/>
  <c r="AJ429" i="13"/>
  <c r="AK429" i="13" s="1"/>
  <c r="AJ369" i="13"/>
  <c r="AK369" i="13" s="1"/>
  <c r="AJ514" i="13"/>
  <c r="AK514" i="13" s="1"/>
  <c r="AJ461" i="13"/>
  <c r="AK461" i="13" s="1"/>
  <c r="AJ393" i="13"/>
  <c r="AK393" i="13" s="1"/>
  <c r="AJ521" i="13"/>
  <c r="AK521" i="13" s="1"/>
  <c r="AJ466" i="13"/>
  <c r="AK466" i="13" s="1"/>
  <c r="AJ435" i="13"/>
  <c r="AK435" i="13" s="1"/>
  <c r="AJ371" i="13"/>
  <c r="AK371" i="13" s="1"/>
  <c r="AJ519" i="13"/>
  <c r="AK519" i="13" s="1"/>
  <c r="AJ531" i="13"/>
  <c r="AK531" i="13" s="1"/>
  <c r="AJ511" i="13"/>
  <c r="AK511" i="13" s="1"/>
  <c r="AJ470" i="13"/>
  <c r="AK470" i="13" s="1"/>
  <c r="AJ524" i="13"/>
  <c r="AK524" i="13" s="1"/>
  <c r="AJ481" i="13"/>
  <c r="AK481" i="13" s="1"/>
  <c r="AJ434" i="13"/>
  <c r="AK434" i="13" s="1"/>
  <c r="AJ400" i="13"/>
  <c r="AK400" i="13" s="1"/>
  <c r="AJ365" i="13"/>
  <c r="AK365" i="13" s="1"/>
  <c r="AJ520" i="13"/>
  <c r="AK520" i="13" s="1"/>
  <c r="AJ478" i="13"/>
  <c r="AK478" i="13" s="1"/>
  <c r="AJ428" i="13"/>
  <c r="AK428" i="13" s="1"/>
  <c r="AJ394" i="13"/>
  <c r="AK394" i="13" s="1"/>
  <c r="AJ359" i="13"/>
  <c r="AK359" i="13" s="1"/>
  <c r="AJ526" i="13"/>
  <c r="AK526" i="13" s="1"/>
  <c r="AJ436" i="13"/>
  <c r="AK436" i="13" s="1"/>
  <c r="AJ367" i="13"/>
  <c r="AK367" i="13" s="1"/>
  <c r="AJ476" i="13"/>
  <c r="AK476" i="13" s="1"/>
  <c r="AJ392" i="13"/>
  <c r="AK392" i="13" s="1"/>
  <c r="AJ515" i="13"/>
  <c r="AK515" i="13" s="1"/>
  <c r="AJ420" i="13"/>
  <c r="AK420" i="13" s="1"/>
  <c r="AJ388" i="13"/>
  <c r="AK388" i="13" s="1"/>
  <c r="AJ451" i="13"/>
  <c r="AK451" i="13" s="1"/>
  <c r="AJ378" i="13"/>
  <c r="AK378" i="13" s="1"/>
  <c r="AJ377" i="13"/>
  <c r="AK377" i="13" s="1"/>
  <c r="AJ440" i="13"/>
  <c r="AK440" i="13" s="1"/>
  <c r="AJ504" i="13"/>
  <c r="AK504" i="13" s="1"/>
  <c r="AJ411" i="13"/>
  <c r="AK411" i="13" s="1"/>
  <c r="AJ469" i="13"/>
  <c r="AK469" i="13" s="1"/>
  <c r="AJ529" i="13"/>
  <c r="AK529" i="13" s="1"/>
  <c r="AJ417" i="13"/>
  <c r="AK417" i="13" s="1"/>
  <c r="AJ475" i="13"/>
  <c r="AK475" i="13" s="1"/>
  <c r="AJ530" i="13"/>
  <c r="AK530" i="13" s="1"/>
  <c r="AJ390" i="13"/>
  <c r="AK390" i="13" s="1"/>
  <c r="AJ477" i="13"/>
  <c r="AK477" i="13" s="1"/>
  <c r="AJ361" i="13"/>
  <c r="AK361" i="13" s="1"/>
  <c r="AJ505" i="13"/>
  <c r="AK505" i="13" s="1"/>
  <c r="AJ456" i="13"/>
  <c r="AK456" i="13" s="1"/>
  <c r="AJ404" i="13"/>
  <c r="AK404" i="13" s="1"/>
  <c r="AJ376" i="13"/>
  <c r="AK376" i="13" s="1"/>
  <c r="AJ484" i="13"/>
  <c r="AK484" i="13" s="1"/>
  <c r="AJ427" i="13"/>
  <c r="AK427" i="13" s="1"/>
  <c r="AJ363" i="13"/>
  <c r="AK363" i="13" s="1"/>
  <c r="AJ507" i="13"/>
  <c r="AK507" i="13" s="1"/>
  <c r="AJ459" i="13"/>
  <c r="AK459" i="13" s="1"/>
  <c r="AJ406" i="13"/>
  <c r="AK406" i="13" s="1"/>
  <c r="AJ528" i="13"/>
  <c r="AK528" i="13" s="1"/>
  <c r="AJ495" i="13"/>
  <c r="AK495" i="13" s="1"/>
  <c r="AJ473" i="13"/>
  <c r="AK473" i="13" s="1"/>
  <c r="AJ508" i="13"/>
  <c r="AK508" i="13" s="1"/>
  <c r="AJ462" i="13"/>
  <c r="AK462" i="13" s="1"/>
  <c r="AJ418" i="13"/>
  <c r="AK418" i="13" s="1"/>
  <c r="AJ413" i="13"/>
  <c r="AK413" i="13" s="1"/>
  <c r="AJ386" i="13"/>
  <c r="AK386" i="13" s="1"/>
  <c r="AJ502" i="13"/>
  <c r="AK502" i="13" s="1"/>
  <c r="AJ460" i="13"/>
  <c r="AK460" i="13" s="1"/>
  <c r="AJ441" i="13"/>
  <c r="AK441" i="13" s="1"/>
  <c r="AJ407" i="13"/>
  <c r="AK407" i="13" s="1"/>
  <c r="AJ380" i="13"/>
  <c r="AK380" i="13" s="1"/>
  <c r="AJ509" i="13"/>
  <c r="AK509" i="13" s="1"/>
  <c r="AJ433" i="13"/>
  <c r="AK433" i="13" s="1"/>
  <c r="AJ372" i="13"/>
  <c r="AK372" i="13" s="1"/>
  <c r="AJ453" i="13"/>
  <c r="AK453" i="13" s="1"/>
  <c r="AJ389" i="13"/>
  <c r="AK389" i="13" s="1"/>
  <c r="AJ488" i="13"/>
  <c r="AK488" i="13" s="1"/>
  <c r="AJ445" i="13"/>
  <c r="AK445" i="13" s="1"/>
  <c r="AJ356" i="13"/>
  <c r="AK356" i="13" s="1"/>
  <c r="AJ373" i="13"/>
  <c r="AK373" i="13" s="1"/>
  <c r="AJ491" i="13"/>
  <c r="AK491" i="13" s="1"/>
  <c r="AJ409" i="13"/>
  <c r="AK409" i="13" s="1"/>
  <c r="AJ467" i="13"/>
  <c r="AK467" i="13" s="1"/>
  <c r="AJ527" i="13"/>
  <c r="AK527" i="13" s="1"/>
  <c r="AJ414" i="13"/>
  <c r="AK414" i="13" s="1"/>
  <c r="AJ479" i="13"/>
  <c r="AK479" i="13" s="1"/>
  <c r="AJ358" i="13"/>
  <c r="AK358" i="13" s="1"/>
  <c r="AJ419" i="13"/>
  <c r="AK419" i="13" s="1"/>
  <c r="AJ485" i="13"/>
  <c r="AK485" i="13" s="1"/>
  <c r="AJ360" i="13"/>
  <c r="AK360" i="13" s="1"/>
  <c r="AJ421" i="13"/>
  <c r="AK421" i="13" s="1"/>
  <c r="AJ487" i="13"/>
  <c r="AK487" i="13" s="1"/>
  <c r="AJ396" i="13"/>
  <c r="AK396" i="13" s="1"/>
  <c r="AJ368" i="13"/>
  <c r="AK368" i="13" s="1"/>
  <c r="AJ494" i="13"/>
  <c r="AK494" i="13" s="1"/>
  <c r="AJ438" i="13"/>
  <c r="AK438" i="13" s="1"/>
  <c r="AJ403" i="13"/>
  <c r="AK403" i="13" s="1"/>
  <c r="AJ522" i="13"/>
  <c r="AK522" i="13" s="1"/>
  <c r="AJ455" i="13"/>
  <c r="AK455" i="13" s="1"/>
  <c r="AJ398" i="13"/>
  <c r="AK398" i="13" s="1"/>
  <c r="AJ374" i="13"/>
  <c r="AK374" i="13" s="1"/>
  <c r="AJ482" i="13"/>
  <c r="AK482" i="13" s="1"/>
  <c r="AJ443" i="13"/>
  <c r="AK443" i="13" s="1"/>
  <c r="AJ352" i="13"/>
  <c r="AK352" i="13" s="1"/>
  <c r="AJ330" i="13"/>
  <c r="AK330" i="13" s="1"/>
  <c r="AJ300" i="13"/>
  <c r="AK300" i="13" s="1"/>
  <c r="AJ318" i="13"/>
  <c r="AK318" i="13" s="1"/>
  <c r="AJ336" i="13"/>
  <c r="AK336" i="13" s="1"/>
  <c r="AJ305" i="13"/>
  <c r="AK305" i="13" s="1"/>
  <c r="AJ340" i="13"/>
  <c r="AK340" i="13" s="1"/>
  <c r="AJ326" i="13"/>
  <c r="AK326" i="13" s="1"/>
  <c r="AJ344" i="13"/>
  <c r="AK344" i="13" s="1"/>
  <c r="AJ313" i="13"/>
  <c r="AK313" i="13" s="1"/>
  <c r="AJ296" i="13"/>
  <c r="AK296" i="13" s="1"/>
  <c r="AJ332" i="13"/>
  <c r="AK332" i="13" s="1"/>
  <c r="AJ301" i="13"/>
  <c r="AK301" i="13" s="1"/>
  <c r="AJ319" i="13"/>
  <c r="AK319" i="13" s="1"/>
  <c r="AJ321" i="13"/>
  <c r="AK321" i="13" s="1"/>
  <c r="AJ323" i="13"/>
  <c r="AK323" i="13" s="1"/>
  <c r="AJ309" i="13"/>
  <c r="AK309" i="13" s="1"/>
  <c r="AJ327" i="13"/>
  <c r="AK327" i="13" s="1"/>
  <c r="AJ328" i="13"/>
  <c r="AK328" i="13" s="1"/>
  <c r="AJ298" i="13"/>
  <c r="AK298" i="13" s="1"/>
  <c r="AJ302" i="13"/>
  <c r="AK302" i="13" s="1"/>
  <c r="AJ295" i="13"/>
  <c r="AK295" i="13" s="1"/>
  <c r="AJ324" i="13"/>
  <c r="AK324" i="13" s="1"/>
  <c r="AJ294" i="13"/>
  <c r="AK294" i="13" s="1"/>
  <c r="AJ316" i="13"/>
  <c r="AK316" i="13" s="1"/>
  <c r="AJ349" i="13"/>
  <c r="AK349" i="13" s="1"/>
  <c r="AJ297" i="13"/>
  <c r="AK297" i="13" s="1"/>
  <c r="AJ315" i="13"/>
  <c r="AK315" i="13" s="1"/>
  <c r="AJ322" i="13"/>
  <c r="AK322" i="13" s="1"/>
  <c r="AJ142" i="13"/>
  <c r="AK142" i="13" s="1"/>
  <c r="AJ134" i="13"/>
  <c r="AK134" i="13" s="1"/>
  <c r="AJ164" i="13"/>
  <c r="AK164" i="13" s="1"/>
  <c r="AJ151" i="13"/>
  <c r="AK151" i="13" s="1"/>
  <c r="AJ158" i="13"/>
  <c r="AK158" i="13" s="1"/>
  <c r="AJ122" i="13"/>
  <c r="AK122" i="13" s="1"/>
  <c r="AJ145" i="13"/>
  <c r="AK145" i="13" s="1"/>
  <c r="AJ117" i="13"/>
  <c r="AK117" i="13" s="1"/>
  <c r="AJ401" i="13"/>
  <c r="AK401" i="13" s="1"/>
  <c r="AJ437" i="13"/>
  <c r="AK437" i="13" s="1"/>
  <c r="AJ430" i="13"/>
  <c r="AK430" i="13" s="1"/>
  <c r="AJ497" i="13"/>
  <c r="AK497" i="13" s="1"/>
  <c r="AJ449" i="13"/>
  <c r="AK449" i="13" s="1"/>
  <c r="AJ408" i="13"/>
  <c r="AK408" i="13" s="1"/>
  <c r="AJ468" i="13"/>
  <c r="AK468" i="13" s="1"/>
  <c r="AJ402" i="13"/>
  <c r="AK402" i="13" s="1"/>
  <c r="AJ425" i="13"/>
  <c r="AK425" i="13" s="1"/>
  <c r="AJ397" i="13"/>
  <c r="AK397" i="13" s="1"/>
  <c r="AJ457" i="13"/>
  <c r="AK457" i="13" s="1"/>
  <c r="AU99" i="13"/>
  <c r="AV99" i="13" s="1"/>
  <c r="AU97" i="13"/>
  <c r="AV97" i="13" s="1"/>
  <c r="AU101" i="13"/>
  <c r="AV101" i="13" s="1"/>
  <c r="AU103" i="13"/>
  <c r="AV103" i="13" s="1"/>
  <c r="CV53" i="13"/>
  <c r="X53" i="13"/>
  <c r="W53" i="13" s="1"/>
  <c r="U54" i="13" s="1"/>
  <c r="V54" i="13" s="1"/>
  <c r="C48" i="13"/>
  <c r="EG287" i="13"/>
  <c r="EH287" i="13" s="1"/>
  <c r="EG273" i="13"/>
  <c r="EH273" i="13" s="1"/>
  <c r="EG272" i="13"/>
  <c r="EH272" i="13" s="1"/>
  <c r="EG253" i="13"/>
  <c r="EH253" i="13" s="1"/>
  <c r="EG238" i="13"/>
  <c r="EH238" i="13" s="1"/>
  <c r="EG283" i="13"/>
  <c r="EH283" i="13" s="1"/>
  <c r="EG266" i="13"/>
  <c r="EH266" i="13" s="1"/>
  <c r="EG233" i="13"/>
  <c r="EH233" i="13" s="1"/>
  <c r="EG267" i="13"/>
  <c r="EH267" i="13" s="1"/>
  <c r="EG256" i="13"/>
  <c r="EH256" i="13" s="1"/>
  <c r="EG251" i="13"/>
  <c r="EH251" i="13" s="1"/>
  <c r="EG288" i="13"/>
  <c r="EH288" i="13" s="1"/>
  <c r="EG250" i="13"/>
  <c r="EH250" i="13" s="1"/>
  <c r="EG289" i="13"/>
  <c r="EH289" i="13" s="1"/>
  <c r="EG282" i="13"/>
  <c r="EH282" i="13" s="1"/>
  <c r="EG243" i="13"/>
  <c r="EH243" i="13" s="1"/>
  <c r="EG258" i="13"/>
  <c r="EH258" i="13" s="1"/>
  <c r="EG291" i="13"/>
  <c r="EH291" i="13" s="1"/>
  <c r="EG248" i="13"/>
  <c r="EH248" i="13" s="1"/>
  <c r="EG281" i="13"/>
  <c r="EH281" i="13" s="1"/>
  <c r="EG255" i="13"/>
  <c r="EH255" i="13" s="1"/>
  <c r="EG252" i="13"/>
  <c r="EH252" i="13" s="1"/>
  <c r="EG284" i="13"/>
  <c r="EH284" i="13" s="1"/>
  <c r="EG285" i="13"/>
  <c r="EH285" i="13" s="1"/>
  <c r="EG239" i="13"/>
  <c r="EH239" i="13" s="1"/>
  <c r="EG262" i="13"/>
  <c r="EH262" i="13" s="1"/>
  <c r="EG263" i="13"/>
  <c r="EH263" i="13" s="1"/>
  <c r="EG235" i="13"/>
  <c r="EH235" i="13" s="1"/>
  <c r="EG290" i="13"/>
  <c r="EH290" i="13" s="1"/>
  <c r="EG247" i="13"/>
  <c r="EH247" i="13" s="1"/>
  <c r="EG240" i="13"/>
  <c r="EH240" i="13" s="1"/>
  <c r="EG274" i="13"/>
  <c r="EH274" i="13" s="1"/>
  <c r="EG264" i="13"/>
  <c r="EH264" i="13" s="1"/>
  <c r="EG237" i="13"/>
  <c r="EH237" i="13" s="1"/>
  <c r="EG260" i="13"/>
  <c r="EH260" i="13" s="1"/>
  <c r="EG292" i="13"/>
  <c r="EH292" i="13" s="1"/>
  <c r="EG236" i="13"/>
  <c r="EH236" i="13" s="1"/>
  <c r="EG249" i="13"/>
  <c r="EH249" i="13" s="1"/>
  <c r="EG270" i="13"/>
  <c r="EH270" i="13" s="1"/>
  <c r="EG271" i="13"/>
  <c r="EH271" i="13" s="1"/>
  <c r="EG280" i="13"/>
  <c r="EH280" i="13" s="1"/>
  <c r="EG265" i="13"/>
  <c r="EH265" i="13" s="1"/>
  <c r="EG245" i="13"/>
  <c r="EH245" i="13" s="1"/>
  <c r="EG269" i="13"/>
  <c r="EH269" i="13" s="1"/>
  <c r="EG244" i="13"/>
  <c r="EH244" i="13" s="1"/>
  <c r="EG278" i="13"/>
  <c r="EH278" i="13" s="1"/>
  <c r="EG261" i="13"/>
  <c r="EH261" i="13" s="1"/>
  <c r="EG277" i="13"/>
  <c r="EH277" i="13" s="1"/>
  <c r="EG259" i="13"/>
  <c r="EH259" i="13" s="1"/>
  <c r="EG286" i="13"/>
  <c r="EH286" i="13" s="1"/>
  <c r="EG257" i="13"/>
  <c r="EH257" i="13" s="1"/>
  <c r="EG234" i="13"/>
  <c r="EH234" i="13" s="1"/>
  <c r="EG268" i="13"/>
  <c r="EH268" i="13" s="1"/>
  <c r="EG246" i="13"/>
  <c r="EH246" i="13" s="1"/>
  <c r="EG279" i="13"/>
  <c r="EH279" i="13" s="1"/>
  <c r="EG275" i="13"/>
  <c r="EH275" i="13" s="1"/>
  <c r="EG241" i="13"/>
  <c r="EH241" i="13" s="1"/>
  <c r="EG242" i="13"/>
  <c r="EH242" i="13" s="1"/>
  <c r="EG276" i="13"/>
  <c r="EH276" i="13" s="1"/>
  <c r="EG254" i="13"/>
  <c r="EH254" i="13" s="1"/>
  <c r="AG53" i="13"/>
  <c r="EG231" i="13"/>
  <c r="EH231" i="13" s="1"/>
  <c r="EG203" i="13"/>
  <c r="EH203" i="13" s="1"/>
  <c r="EG204" i="13"/>
  <c r="EH204" i="13" s="1"/>
  <c r="EG173" i="13"/>
  <c r="EH173" i="13" s="1"/>
  <c r="EG226" i="13"/>
  <c r="EH226" i="13" s="1"/>
  <c r="EG189" i="13"/>
  <c r="EH189" i="13" s="1"/>
  <c r="EG174" i="13"/>
  <c r="EH174" i="13" s="1"/>
  <c r="EG225" i="13"/>
  <c r="EH225" i="13" s="1"/>
  <c r="EG220" i="13"/>
  <c r="EH220" i="13" s="1"/>
  <c r="EG179" i="13"/>
  <c r="EH179" i="13" s="1"/>
  <c r="EG219" i="13"/>
  <c r="EH219" i="13" s="1"/>
  <c r="EG210" i="13"/>
  <c r="EH210" i="13" s="1"/>
  <c r="EG190" i="13"/>
  <c r="EH190" i="13" s="1"/>
  <c r="EG209" i="13"/>
  <c r="EH209" i="13" s="1"/>
  <c r="EG195" i="13"/>
  <c r="EH195" i="13" s="1"/>
  <c r="EG184" i="13"/>
  <c r="EH184" i="13" s="1"/>
  <c r="EG197" i="13"/>
  <c r="EH197" i="13" s="1"/>
  <c r="EG227" i="13"/>
  <c r="EH227" i="13" s="1"/>
  <c r="EG202" i="13"/>
  <c r="EH202" i="13" s="1"/>
  <c r="EG175" i="13"/>
  <c r="EH175" i="13" s="1"/>
  <c r="EG206" i="13"/>
  <c r="EH206" i="13" s="1"/>
  <c r="EG205" i="13"/>
  <c r="EH205" i="13" s="1"/>
  <c r="EG188" i="13"/>
  <c r="EH188" i="13" s="1"/>
  <c r="EG193" i="13"/>
  <c r="EH193" i="13" s="1"/>
  <c r="EG224" i="13"/>
  <c r="EH224" i="13" s="1"/>
  <c r="EG223" i="13"/>
  <c r="EH223" i="13" s="1"/>
  <c r="EG192" i="13"/>
  <c r="EH192" i="13" s="1"/>
  <c r="EG228" i="13"/>
  <c r="EH228" i="13" s="1"/>
  <c r="EG198" i="13"/>
  <c r="EH198" i="13" s="1"/>
  <c r="EG176" i="13"/>
  <c r="EH176" i="13" s="1"/>
  <c r="EG212" i="13"/>
  <c r="EH212" i="13" s="1"/>
  <c r="EG182" i="13"/>
  <c r="EH182" i="13" s="1"/>
  <c r="EG218" i="13"/>
  <c r="EH218" i="13" s="1"/>
  <c r="EG178" i="13"/>
  <c r="EH178" i="13" s="1"/>
  <c r="EG183" i="13"/>
  <c r="EH183" i="13" s="1"/>
  <c r="EG214" i="13"/>
  <c r="EH214" i="13" s="1"/>
  <c r="EG213" i="13"/>
  <c r="EH213" i="13" s="1"/>
  <c r="EG196" i="13"/>
  <c r="EH196" i="13" s="1"/>
  <c r="EG200" i="13"/>
  <c r="EH200" i="13" s="1"/>
  <c r="EG232" i="13"/>
  <c r="EH232" i="13" s="1"/>
  <c r="EG201" i="13"/>
  <c r="EH201" i="13" s="1"/>
  <c r="EG181" i="13"/>
  <c r="EH181" i="13" s="1"/>
  <c r="EG191" i="13"/>
  <c r="EH191" i="13" s="1"/>
  <c r="EG221" i="13"/>
  <c r="EH221" i="13" s="1"/>
  <c r="EG177" i="13"/>
  <c r="EH177" i="13" s="1"/>
  <c r="EG207" i="13"/>
  <c r="EH207" i="13" s="1"/>
  <c r="EG211" i="13"/>
  <c r="EH211" i="13" s="1"/>
  <c r="EG187" i="13"/>
  <c r="EH187" i="13" s="1"/>
  <c r="EG199" i="13"/>
  <c r="EH199" i="13" s="1"/>
  <c r="EG229" i="13"/>
  <c r="EH229" i="13" s="1"/>
  <c r="EG185" i="13"/>
  <c r="EH185" i="13" s="1"/>
  <c r="EG215" i="13"/>
  <c r="EH215" i="13" s="1"/>
  <c r="EG217" i="13"/>
  <c r="EH217" i="13" s="1"/>
  <c r="EG186" i="13"/>
  <c r="EH186" i="13" s="1"/>
  <c r="EG222" i="13"/>
  <c r="EH222" i="13" s="1"/>
  <c r="EG208" i="13"/>
  <c r="EH208" i="13" s="1"/>
  <c r="EG194" i="13"/>
  <c r="EH194" i="13" s="1"/>
  <c r="EG230" i="13"/>
  <c r="EH230" i="13" s="1"/>
  <c r="EG180" i="13"/>
  <c r="EH180" i="13" s="1"/>
  <c r="EG216" i="13"/>
  <c r="EH216" i="13" s="1"/>
  <c r="EN53" i="13"/>
  <c r="EL53" i="13"/>
  <c r="EJ54" i="13" s="1"/>
  <c r="EG532" i="13"/>
  <c r="EH532" i="13" s="1"/>
  <c r="EG523" i="13"/>
  <c r="EH523" i="13" s="1"/>
  <c r="EG402" i="13"/>
  <c r="EH402" i="13" s="1"/>
  <c r="EG460" i="13"/>
  <c r="EH460" i="13" s="1"/>
  <c r="EG396" i="13"/>
  <c r="EH396" i="13" s="1"/>
  <c r="EG493" i="13"/>
  <c r="EH493" i="13" s="1"/>
  <c r="EG490" i="13"/>
  <c r="EH490" i="13" s="1"/>
  <c r="EG362" i="13"/>
  <c r="EH362" i="13" s="1"/>
  <c r="EG481" i="13"/>
  <c r="EH481" i="13" s="1"/>
  <c r="EG400" i="13"/>
  <c r="EH400" i="13" s="1"/>
  <c r="EG395" i="13"/>
  <c r="EH395" i="13" s="1"/>
  <c r="EG435" i="13"/>
  <c r="EH435" i="13" s="1"/>
  <c r="EG480" i="13"/>
  <c r="EH480" i="13" s="1"/>
  <c r="EG495" i="13"/>
  <c r="EH495" i="13" s="1"/>
  <c r="EG370" i="13"/>
  <c r="EH370" i="13" s="1"/>
  <c r="EG389" i="13"/>
  <c r="EH389" i="13" s="1"/>
  <c r="EG432" i="13"/>
  <c r="EH432" i="13" s="1"/>
  <c r="EG470" i="13"/>
  <c r="EH470" i="13" s="1"/>
  <c r="EG483" i="13"/>
  <c r="EH483" i="13" s="1"/>
  <c r="EG518" i="13"/>
  <c r="EH518" i="13" s="1"/>
  <c r="EG388" i="13"/>
  <c r="EH388" i="13" s="1"/>
  <c r="EG412" i="13"/>
  <c r="EH412" i="13" s="1"/>
  <c r="EG427" i="13"/>
  <c r="EH427" i="13" s="1"/>
  <c r="EG455" i="13"/>
  <c r="EH455" i="13" s="1"/>
  <c r="EG508" i="13"/>
  <c r="EH508" i="13" s="1"/>
  <c r="EG531" i="13"/>
  <c r="EH531" i="13" s="1"/>
  <c r="EG366" i="13"/>
  <c r="EH366" i="13" s="1"/>
  <c r="EG353" i="13"/>
  <c r="EH353" i="13" s="1"/>
  <c r="EG385" i="13"/>
  <c r="EH385" i="13" s="1"/>
  <c r="EG397" i="13"/>
  <c r="EH397" i="13" s="1"/>
  <c r="EG428" i="13"/>
  <c r="EH428" i="13" s="1"/>
  <c r="EG437" i="13"/>
  <c r="EH437" i="13" s="1"/>
  <c r="EG465" i="13"/>
  <c r="EH465" i="13" s="1"/>
  <c r="EG503" i="13"/>
  <c r="EH503" i="13" s="1"/>
  <c r="EG488" i="13"/>
  <c r="EH488" i="13" s="1"/>
  <c r="EG497" i="13"/>
  <c r="EH497" i="13" s="1"/>
  <c r="EG521" i="13"/>
  <c r="EH521" i="13" s="1"/>
  <c r="EG376" i="13"/>
  <c r="EH376" i="13" s="1"/>
  <c r="EG363" i="13"/>
  <c r="EH363" i="13" s="1"/>
  <c r="EG398" i="13"/>
  <c r="EH398" i="13" s="1"/>
  <c r="EG407" i="13"/>
  <c r="EH407" i="13" s="1"/>
  <c r="EG438" i="13"/>
  <c r="EH438" i="13" s="1"/>
  <c r="EG449" i="13"/>
  <c r="EH449" i="13" s="1"/>
  <c r="EG458" i="13"/>
  <c r="EH458" i="13" s="1"/>
  <c r="EG486" i="13"/>
  <c r="EH486" i="13" s="1"/>
  <c r="EG489" i="13"/>
  <c r="EH489" i="13" s="1"/>
  <c r="EG505" i="13"/>
  <c r="EH505" i="13" s="1"/>
  <c r="EG527" i="13"/>
  <c r="EH527" i="13" s="1"/>
  <c r="EG378" i="13"/>
  <c r="EH378" i="13" s="1"/>
  <c r="EG433" i="13"/>
  <c r="EH433" i="13" s="1"/>
  <c r="EG424" i="13"/>
  <c r="EH424" i="13" s="1"/>
  <c r="EG364" i="13"/>
  <c r="EH364" i="13" s="1"/>
  <c r="EG383" i="13"/>
  <c r="EH383" i="13" s="1"/>
  <c r="EG426" i="13"/>
  <c r="EH426" i="13" s="1"/>
  <c r="EG463" i="13"/>
  <c r="EH463" i="13" s="1"/>
  <c r="EG484" i="13"/>
  <c r="EH484" i="13" s="1"/>
  <c r="EG519" i="13"/>
  <c r="EH519" i="13" s="1"/>
  <c r="EG401" i="13"/>
  <c r="EH401" i="13" s="1"/>
  <c r="EG441" i="13"/>
  <c r="EH441" i="13" s="1"/>
  <c r="EG393" i="13"/>
  <c r="EH393" i="13" s="1"/>
  <c r="EG365" i="13"/>
  <c r="EH365" i="13" s="1"/>
  <c r="EG507" i="13"/>
  <c r="EH507" i="13" s="1"/>
  <c r="EG381" i="13"/>
  <c r="EH381" i="13" s="1"/>
  <c r="EG517" i="13"/>
  <c r="EH517" i="13" s="1"/>
  <c r="EG367" i="13"/>
  <c r="EH367" i="13" s="1"/>
  <c r="EG411" i="13"/>
  <c r="EH411" i="13" s="1"/>
  <c r="EG440" i="13"/>
  <c r="EH440" i="13" s="1"/>
  <c r="EG467" i="13"/>
  <c r="EH467" i="13" s="1"/>
  <c r="EG509" i="13"/>
  <c r="EH509" i="13" s="1"/>
  <c r="EG386" i="13"/>
  <c r="EH386" i="13" s="1"/>
  <c r="EG410" i="13"/>
  <c r="EH410" i="13" s="1"/>
  <c r="EG425" i="13"/>
  <c r="EH425" i="13" s="1"/>
  <c r="EG453" i="13"/>
  <c r="EH453" i="13" s="1"/>
  <c r="EG500" i="13"/>
  <c r="EH500" i="13" s="1"/>
  <c r="EG529" i="13"/>
  <c r="EH529" i="13" s="1"/>
  <c r="EG359" i="13"/>
  <c r="EH359" i="13" s="1"/>
  <c r="EG403" i="13"/>
  <c r="EH403" i="13" s="1"/>
  <c r="EG445" i="13"/>
  <c r="EH445" i="13" s="1"/>
  <c r="EG478" i="13"/>
  <c r="EH478" i="13" s="1"/>
  <c r="EG506" i="13"/>
  <c r="EH506" i="13" s="1"/>
  <c r="EG374" i="13"/>
  <c r="EH374" i="13" s="1"/>
  <c r="EG361" i="13"/>
  <c r="EH361" i="13" s="1"/>
  <c r="EG394" i="13"/>
  <c r="EH394" i="13" s="1"/>
  <c r="EG405" i="13"/>
  <c r="EH405" i="13" s="1"/>
  <c r="EG436" i="13"/>
  <c r="EH436" i="13" s="1"/>
  <c r="EG447" i="13"/>
  <c r="EH447" i="13" s="1"/>
  <c r="EG456" i="13"/>
  <c r="EH456" i="13" s="1"/>
  <c r="EG482" i="13"/>
  <c r="EH482" i="13" s="1"/>
  <c r="EG487" i="13"/>
  <c r="EH487" i="13" s="1"/>
  <c r="EG510" i="13"/>
  <c r="EH510" i="13" s="1"/>
  <c r="EG522" i="13"/>
  <c r="EH522" i="13" s="1"/>
  <c r="EG384" i="13"/>
  <c r="EH384" i="13" s="1"/>
  <c r="EG371" i="13"/>
  <c r="EH371" i="13" s="1"/>
  <c r="EG408" i="13"/>
  <c r="EH408" i="13" s="1"/>
  <c r="EG415" i="13"/>
  <c r="EH415" i="13" s="1"/>
  <c r="EG423" i="13"/>
  <c r="EH423" i="13" s="1"/>
  <c r="EG444" i="13"/>
  <c r="EH444" i="13" s="1"/>
  <c r="EG468" i="13"/>
  <c r="EH468" i="13" s="1"/>
  <c r="EG471" i="13"/>
  <c r="EH471" i="13" s="1"/>
  <c r="EG498" i="13"/>
  <c r="EH498" i="13" s="1"/>
  <c r="EG512" i="13"/>
  <c r="EH512" i="13" s="1"/>
  <c r="EG528" i="13"/>
  <c r="EH528" i="13" s="1"/>
  <c r="EG409" i="13"/>
  <c r="EH409" i="13" s="1"/>
  <c r="EG357" i="13"/>
  <c r="EH357" i="13" s="1"/>
  <c r="EG380" i="13"/>
  <c r="EH380" i="13" s="1"/>
  <c r="EG494" i="13"/>
  <c r="EH494" i="13" s="1"/>
  <c r="EG443" i="13"/>
  <c r="EH443" i="13" s="1"/>
  <c r="EG501" i="13"/>
  <c r="EH501" i="13" s="1"/>
  <c r="EG356" i="13"/>
  <c r="EH356" i="13" s="1"/>
  <c r="EG418" i="13"/>
  <c r="EH418" i="13" s="1"/>
  <c r="EG475" i="13"/>
  <c r="EH475" i="13" s="1"/>
  <c r="EG369" i="13"/>
  <c r="EH369" i="13" s="1"/>
  <c r="EG413" i="13"/>
  <c r="EH413" i="13" s="1"/>
  <c r="EG442" i="13"/>
  <c r="EH442" i="13" s="1"/>
  <c r="EG469" i="13"/>
  <c r="EH469" i="13" s="1"/>
  <c r="EG511" i="13"/>
  <c r="EH511" i="13" s="1"/>
  <c r="EG392" i="13"/>
  <c r="EH392" i="13" s="1"/>
  <c r="EG416" i="13"/>
  <c r="EH416" i="13" s="1"/>
  <c r="EG431" i="13"/>
  <c r="EH431" i="13" s="1"/>
  <c r="EG459" i="13"/>
  <c r="EH459" i="13" s="1"/>
  <c r="EG504" i="13"/>
  <c r="EH504" i="13" s="1"/>
  <c r="EG404" i="13"/>
  <c r="EH404" i="13" s="1"/>
  <c r="EG525" i="13"/>
  <c r="EH525" i="13" s="1"/>
  <c r="EG354" i="13"/>
  <c r="EH354" i="13" s="1"/>
  <c r="EG446" i="13"/>
  <c r="EH446" i="13" s="1"/>
  <c r="EG514" i="13"/>
  <c r="EH514" i="13" s="1"/>
  <c r="EG372" i="13"/>
  <c r="EH372" i="13" s="1"/>
  <c r="EG434" i="13"/>
  <c r="EH434" i="13" s="1"/>
  <c r="EG485" i="13"/>
  <c r="EH485" i="13" s="1"/>
  <c r="EG358" i="13"/>
  <c r="EH358" i="13" s="1"/>
  <c r="EG377" i="13"/>
  <c r="EH377" i="13" s="1"/>
  <c r="EG420" i="13"/>
  <c r="EH420" i="13" s="1"/>
  <c r="EG450" i="13"/>
  <c r="EH450" i="13" s="1"/>
  <c r="EG477" i="13"/>
  <c r="EH477" i="13" s="1"/>
  <c r="EG513" i="13"/>
  <c r="EH513" i="13" s="1"/>
  <c r="EG355" i="13"/>
  <c r="EH355" i="13" s="1"/>
  <c r="EG399" i="13"/>
  <c r="EH399" i="13" s="1"/>
  <c r="EG439" i="13"/>
  <c r="EH439" i="13" s="1"/>
  <c r="EG472" i="13"/>
  <c r="EH472" i="13" s="1"/>
  <c r="EG499" i="13"/>
  <c r="EH499" i="13" s="1"/>
  <c r="EG474" i="13"/>
  <c r="EH474" i="13" s="1"/>
  <c r="EG461" i="13"/>
  <c r="EH461" i="13" s="1"/>
  <c r="EG419" i="13"/>
  <c r="EH419" i="13" s="1"/>
  <c r="EG373" i="13"/>
  <c r="EH373" i="13" s="1"/>
  <c r="EG476" i="13"/>
  <c r="EH476" i="13" s="1"/>
  <c r="EG375" i="13"/>
  <c r="EH375" i="13" s="1"/>
  <c r="EG448" i="13"/>
  <c r="EH448" i="13" s="1"/>
  <c r="EG516" i="13"/>
  <c r="EH516" i="13" s="1"/>
  <c r="EG382" i="13"/>
  <c r="EH382" i="13" s="1"/>
  <c r="EG406" i="13"/>
  <c r="EH406" i="13" s="1"/>
  <c r="EG421" i="13"/>
  <c r="EH421" i="13" s="1"/>
  <c r="EG464" i="13"/>
  <c r="EH464" i="13" s="1"/>
  <c r="EG496" i="13"/>
  <c r="EH496" i="13" s="1"/>
  <c r="EG526" i="13"/>
  <c r="EH526" i="13" s="1"/>
  <c r="EG360" i="13"/>
  <c r="EH360" i="13" s="1"/>
  <c r="EG379" i="13"/>
  <c r="EH379" i="13" s="1"/>
  <c r="EG422" i="13"/>
  <c r="EH422" i="13" s="1"/>
  <c r="EG452" i="13"/>
  <c r="EH452" i="13" s="1"/>
  <c r="EG479" i="13"/>
  <c r="EH479" i="13" s="1"/>
  <c r="EG515" i="13"/>
  <c r="EH515" i="13" s="1"/>
  <c r="EG491" i="13"/>
  <c r="EH491" i="13" s="1"/>
  <c r="EG451" i="13"/>
  <c r="EH451" i="13" s="1"/>
  <c r="EG462" i="13"/>
  <c r="EH462" i="13" s="1"/>
  <c r="EG417" i="13"/>
  <c r="EH417" i="13" s="1"/>
  <c r="EG473" i="13"/>
  <c r="EH473" i="13" s="1"/>
  <c r="EG391" i="13"/>
  <c r="EH391" i="13" s="1"/>
  <c r="EG454" i="13"/>
  <c r="EH454" i="13" s="1"/>
  <c r="EG520" i="13"/>
  <c r="EH520" i="13" s="1"/>
  <c r="EG390" i="13"/>
  <c r="EH390" i="13" s="1"/>
  <c r="EG414" i="13"/>
  <c r="EH414" i="13" s="1"/>
  <c r="EG429" i="13"/>
  <c r="EH429" i="13" s="1"/>
  <c r="EG457" i="13"/>
  <c r="EH457" i="13" s="1"/>
  <c r="EG502" i="13"/>
  <c r="EH502" i="13" s="1"/>
  <c r="EG530" i="13"/>
  <c r="EH530" i="13" s="1"/>
  <c r="EG368" i="13"/>
  <c r="EH368" i="13" s="1"/>
  <c r="EG387" i="13"/>
  <c r="EH387" i="13" s="1"/>
  <c r="EG430" i="13"/>
  <c r="EH430" i="13" s="1"/>
  <c r="EG466" i="13"/>
  <c r="EH466" i="13" s="1"/>
  <c r="EG492" i="13"/>
  <c r="EH492" i="13" s="1"/>
  <c r="EG524" i="13"/>
  <c r="EH524" i="13" s="1"/>
  <c r="EG165" i="13"/>
  <c r="EH165" i="13" s="1"/>
  <c r="EG118" i="13"/>
  <c r="EH118" i="13" s="1"/>
  <c r="EG150" i="13"/>
  <c r="EH150" i="13" s="1"/>
  <c r="EG121" i="13"/>
  <c r="EH121" i="13" s="1"/>
  <c r="EG153" i="13"/>
  <c r="EH153" i="13" s="1"/>
  <c r="EG120" i="13"/>
  <c r="EH120" i="13" s="1"/>
  <c r="EG152" i="13"/>
  <c r="EH152" i="13" s="1"/>
  <c r="EG123" i="13"/>
  <c r="EH123" i="13" s="1"/>
  <c r="EG155" i="13"/>
  <c r="EH155" i="13" s="1"/>
  <c r="EG124" i="13"/>
  <c r="EH124" i="13" s="1"/>
  <c r="EG156" i="13"/>
  <c r="EH156" i="13" s="1"/>
  <c r="EG127" i="13"/>
  <c r="EH127" i="13" s="1"/>
  <c r="EG159" i="13"/>
  <c r="EH159" i="13" s="1"/>
  <c r="EG138" i="13"/>
  <c r="EH138" i="13" s="1"/>
  <c r="EG170" i="13"/>
  <c r="EH170" i="13" s="1"/>
  <c r="EG141" i="13"/>
  <c r="EH141" i="13" s="1"/>
  <c r="EG166" i="13"/>
  <c r="EH166" i="13" s="1"/>
  <c r="EG137" i="13"/>
  <c r="EH137" i="13" s="1"/>
  <c r="EG169" i="13"/>
  <c r="EH169" i="13" s="1"/>
  <c r="EG126" i="13"/>
  <c r="EH126" i="13" s="1"/>
  <c r="EG158" i="13"/>
  <c r="EH158" i="13" s="1"/>
  <c r="EG129" i="13"/>
  <c r="EH129" i="13" s="1"/>
  <c r="EG161" i="13"/>
  <c r="EH161" i="13" s="1"/>
  <c r="EG128" i="13"/>
  <c r="EH128" i="13" s="1"/>
  <c r="EG160" i="13"/>
  <c r="EH160" i="13" s="1"/>
  <c r="EG131" i="13"/>
  <c r="EH131" i="13" s="1"/>
  <c r="EG163" i="13"/>
  <c r="EH163" i="13" s="1"/>
  <c r="EG132" i="13"/>
  <c r="EH132" i="13" s="1"/>
  <c r="EG164" i="13"/>
  <c r="EH164" i="13" s="1"/>
  <c r="EG135" i="13"/>
  <c r="EH135" i="13" s="1"/>
  <c r="EG167" i="13"/>
  <c r="EH167" i="13" s="1"/>
  <c r="EG114" i="13"/>
  <c r="EH114" i="13" s="1"/>
  <c r="EG146" i="13"/>
  <c r="EH146" i="13" s="1"/>
  <c r="EG117" i="13"/>
  <c r="EH117" i="13" s="1"/>
  <c r="EG149" i="13"/>
  <c r="EH149" i="13" s="1"/>
  <c r="EG134" i="13"/>
  <c r="EH134" i="13" s="1"/>
  <c r="EG145" i="13"/>
  <c r="EH145" i="13" s="1"/>
  <c r="EG168" i="13"/>
  <c r="EH168" i="13" s="1"/>
  <c r="EG171" i="13"/>
  <c r="EH171" i="13" s="1"/>
  <c r="EG172" i="13"/>
  <c r="EH172" i="13" s="1"/>
  <c r="EG154" i="13"/>
  <c r="EH154" i="13" s="1"/>
  <c r="EG157" i="13"/>
  <c r="EH157" i="13" s="1"/>
  <c r="EG115" i="13"/>
  <c r="EH115" i="13" s="1"/>
  <c r="EG116" i="13"/>
  <c r="EH116" i="13" s="1"/>
  <c r="EG119" i="13"/>
  <c r="EH119" i="13" s="1"/>
  <c r="EG162" i="13"/>
  <c r="EH162" i="13" s="1"/>
  <c r="EG142" i="13"/>
  <c r="EH142" i="13" s="1"/>
  <c r="EG136" i="13"/>
  <c r="EH136" i="13" s="1"/>
  <c r="EG139" i="13"/>
  <c r="EH139" i="13" s="1"/>
  <c r="EG140" i="13"/>
  <c r="EH140" i="13" s="1"/>
  <c r="EG143" i="13"/>
  <c r="EH143" i="13" s="1"/>
  <c r="EG122" i="13"/>
  <c r="EH122" i="13" s="1"/>
  <c r="EG125" i="13"/>
  <c r="EH125" i="13" s="1"/>
  <c r="EG113" i="13"/>
  <c r="EH113" i="13" s="1"/>
  <c r="EG144" i="13"/>
  <c r="EH144" i="13" s="1"/>
  <c r="EG147" i="13"/>
  <c r="EH147" i="13" s="1"/>
  <c r="EG148" i="13"/>
  <c r="EH148" i="13" s="1"/>
  <c r="EG151" i="13"/>
  <c r="EH151" i="13" s="1"/>
  <c r="EG130" i="13"/>
  <c r="EH130" i="13" s="1"/>
  <c r="EG133" i="13"/>
  <c r="EH133" i="13" s="1"/>
  <c r="DX352" i="13"/>
  <c r="DY352" i="13" s="1"/>
  <c r="DX351" i="13"/>
  <c r="DY351" i="13" s="1"/>
  <c r="DX344" i="13"/>
  <c r="DY344" i="13" s="1"/>
  <c r="DX336" i="13"/>
  <c r="DY336" i="13" s="1"/>
  <c r="DX328" i="13"/>
  <c r="DY328" i="13" s="1"/>
  <c r="DX320" i="13"/>
  <c r="DY320" i="13" s="1"/>
  <c r="DX312" i="13"/>
  <c r="DY312" i="13" s="1"/>
  <c r="DX304" i="13"/>
  <c r="DY304" i="13" s="1"/>
  <c r="DX343" i="13"/>
  <c r="DY343" i="13" s="1"/>
  <c r="DX335" i="13"/>
  <c r="DY335" i="13" s="1"/>
  <c r="DX327" i="13"/>
  <c r="DY327" i="13" s="1"/>
  <c r="DX319" i="13"/>
  <c r="DY319" i="13" s="1"/>
  <c r="DX311" i="13"/>
  <c r="DY311" i="13" s="1"/>
  <c r="DX303" i="13"/>
  <c r="DY303" i="13" s="1"/>
  <c r="DX294" i="13"/>
  <c r="DY294" i="13" s="1"/>
  <c r="DX350" i="13"/>
  <c r="DY350" i="13" s="1"/>
  <c r="DX349" i="13"/>
  <c r="DY349" i="13" s="1"/>
  <c r="DX342" i="13"/>
  <c r="DY342" i="13" s="1"/>
  <c r="DX334" i="13"/>
  <c r="DY334" i="13" s="1"/>
  <c r="DX326" i="13"/>
  <c r="DY326" i="13" s="1"/>
  <c r="DX318" i="13"/>
  <c r="DY318" i="13" s="1"/>
  <c r="DX310" i="13"/>
  <c r="DY310" i="13" s="1"/>
  <c r="DX302" i="13"/>
  <c r="DY302" i="13" s="1"/>
  <c r="DX341" i="13"/>
  <c r="DY341" i="13" s="1"/>
  <c r="DX333" i="13"/>
  <c r="DY333" i="13" s="1"/>
  <c r="DX325" i="13"/>
  <c r="DY325" i="13" s="1"/>
  <c r="DX317" i="13"/>
  <c r="DY317" i="13" s="1"/>
  <c r="DX309" i="13"/>
  <c r="DY309" i="13" s="1"/>
  <c r="DX301" i="13"/>
  <c r="DY301" i="13" s="1"/>
  <c r="DX297" i="13"/>
  <c r="DY297" i="13" s="1"/>
  <c r="DX348" i="13"/>
  <c r="DY348" i="13" s="1"/>
  <c r="DX340" i="13"/>
  <c r="DY340" i="13" s="1"/>
  <c r="DX324" i="13"/>
  <c r="DY324" i="13" s="1"/>
  <c r="DX308" i="13"/>
  <c r="DY308" i="13" s="1"/>
  <c r="DX339" i="13"/>
  <c r="DY339" i="13" s="1"/>
  <c r="DX323" i="13"/>
  <c r="DY323" i="13" s="1"/>
  <c r="DX307" i="13"/>
  <c r="DY307" i="13" s="1"/>
  <c r="DX295" i="13"/>
  <c r="DY295" i="13" s="1"/>
  <c r="DX346" i="13"/>
  <c r="DY346" i="13" s="1"/>
  <c r="DX338" i="13"/>
  <c r="DY338" i="13" s="1"/>
  <c r="DX322" i="13"/>
  <c r="DY322" i="13" s="1"/>
  <c r="DX306" i="13"/>
  <c r="DY306" i="13" s="1"/>
  <c r="DX337" i="13"/>
  <c r="DY337" i="13" s="1"/>
  <c r="DX321" i="13"/>
  <c r="DY321" i="13" s="1"/>
  <c r="DX305" i="13"/>
  <c r="DY305" i="13" s="1"/>
  <c r="DX293" i="13"/>
  <c r="DY293" i="13" s="1"/>
  <c r="DX296" i="13"/>
  <c r="DY296" i="13" s="1"/>
  <c r="DX347" i="13"/>
  <c r="DY347" i="13" s="1"/>
  <c r="DX332" i="13"/>
  <c r="DY332" i="13" s="1"/>
  <c r="DX316" i="13"/>
  <c r="DY316" i="13" s="1"/>
  <c r="DX300" i="13"/>
  <c r="DY300" i="13" s="1"/>
  <c r="DX331" i="13"/>
  <c r="DY331" i="13" s="1"/>
  <c r="DX315" i="13"/>
  <c r="DY315" i="13" s="1"/>
  <c r="DX299" i="13"/>
  <c r="DY299" i="13" s="1"/>
  <c r="DX345" i="13"/>
  <c r="DY345" i="13" s="1"/>
  <c r="DX330" i="13"/>
  <c r="DY330" i="13" s="1"/>
  <c r="DX314" i="13"/>
  <c r="DY314" i="13" s="1"/>
  <c r="DX298" i="13"/>
  <c r="DY298" i="13" s="1"/>
  <c r="DX329" i="13"/>
  <c r="DY329" i="13" s="1"/>
  <c r="DX313" i="13"/>
  <c r="DY313" i="13" s="1"/>
  <c r="DX292" i="13"/>
  <c r="DY292" i="13" s="1"/>
  <c r="DX290" i="13"/>
  <c r="DY290" i="13" s="1"/>
  <c r="DX280" i="13"/>
  <c r="DY280" i="13" s="1"/>
  <c r="DX270" i="13"/>
  <c r="DY270" i="13" s="1"/>
  <c r="DX258" i="13"/>
  <c r="DY258" i="13" s="1"/>
  <c r="DX248" i="13"/>
  <c r="DY248" i="13" s="1"/>
  <c r="DX285" i="13"/>
  <c r="DY285" i="13" s="1"/>
  <c r="DX288" i="13"/>
  <c r="DY288" i="13" s="1"/>
  <c r="DX278" i="13"/>
  <c r="DY278" i="13" s="1"/>
  <c r="DX266" i="13"/>
  <c r="DY266" i="13" s="1"/>
  <c r="DX256" i="13"/>
  <c r="DY256" i="13" s="1"/>
  <c r="DX246" i="13"/>
  <c r="DY246" i="13" s="1"/>
  <c r="DX281" i="13"/>
  <c r="DY281" i="13" s="1"/>
  <c r="DX286" i="13"/>
  <c r="DY286" i="13" s="1"/>
  <c r="DX274" i="13"/>
  <c r="DY274" i="13" s="1"/>
  <c r="DX264" i="13"/>
  <c r="DY264" i="13" s="1"/>
  <c r="DX254" i="13"/>
  <c r="DY254" i="13" s="1"/>
  <c r="DX289" i="13"/>
  <c r="DY289" i="13" s="1"/>
  <c r="DX282" i="13"/>
  <c r="DY282" i="13" s="1"/>
  <c r="DX287" i="13"/>
  <c r="DY287" i="13" s="1"/>
  <c r="DX271" i="13"/>
  <c r="DY271" i="13" s="1"/>
  <c r="DX261" i="13"/>
  <c r="DY261" i="13" s="1"/>
  <c r="DX249" i="13"/>
  <c r="DY249" i="13" s="1"/>
  <c r="DX239" i="13"/>
  <c r="DY239" i="13" s="1"/>
  <c r="DX242" i="13"/>
  <c r="DY242" i="13" s="1"/>
  <c r="DX272" i="13"/>
  <c r="DY272" i="13" s="1"/>
  <c r="DX279" i="13"/>
  <c r="DY279" i="13" s="1"/>
  <c r="DX269" i="13"/>
  <c r="DY269" i="13" s="1"/>
  <c r="DX257" i="13"/>
  <c r="DY257" i="13" s="1"/>
  <c r="DX247" i="13"/>
  <c r="DY247" i="13" s="1"/>
  <c r="DX237" i="13"/>
  <c r="DY237" i="13" s="1"/>
  <c r="DX238" i="13"/>
  <c r="DY238" i="13" s="1"/>
  <c r="DX262" i="13"/>
  <c r="DY262" i="13" s="1"/>
  <c r="DX277" i="13"/>
  <c r="DY277" i="13" s="1"/>
  <c r="DX265" i="13"/>
  <c r="DY265" i="13" s="1"/>
  <c r="DX255" i="13"/>
  <c r="DY255" i="13" s="1"/>
  <c r="DX245" i="13"/>
  <c r="DY245" i="13" s="1"/>
  <c r="DX233" i="13"/>
  <c r="DY233" i="13" s="1"/>
  <c r="DX236" i="13"/>
  <c r="DY236" i="13" s="1"/>
  <c r="DX253" i="13"/>
  <c r="DY253" i="13" s="1"/>
  <c r="DX250" i="13"/>
  <c r="DY250" i="13" s="1"/>
  <c r="DX241" i="13"/>
  <c r="DY241" i="13" s="1"/>
  <c r="DX234" i="13"/>
  <c r="DY234" i="13" s="1"/>
  <c r="DX263" i="13"/>
  <c r="DY263" i="13" s="1"/>
  <c r="DX244" i="13"/>
  <c r="DY244" i="13" s="1"/>
  <c r="DX273" i="13"/>
  <c r="DY273" i="13" s="1"/>
  <c r="DX243" i="13"/>
  <c r="DY243" i="13" s="1"/>
  <c r="DX275" i="13"/>
  <c r="DY275" i="13" s="1"/>
  <c r="DX260" i="13"/>
  <c r="DY260" i="13" s="1"/>
  <c r="DX240" i="13"/>
  <c r="DY240" i="13" s="1"/>
  <c r="DX259" i="13"/>
  <c r="DY259" i="13" s="1"/>
  <c r="DX291" i="13"/>
  <c r="DY291" i="13" s="1"/>
  <c r="DX276" i="13"/>
  <c r="DY276" i="13" s="1"/>
  <c r="DX251" i="13"/>
  <c r="DY251" i="13" s="1"/>
  <c r="DX283" i="13"/>
  <c r="DY283" i="13" s="1"/>
  <c r="DX268" i="13"/>
  <c r="DY268" i="13" s="1"/>
  <c r="DX235" i="13"/>
  <c r="DY235" i="13" s="1"/>
  <c r="DX267" i="13"/>
  <c r="DY267" i="13" s="1"/>
  <c r="DX284" i="13"/>
  <c r="DY284" i="13" s="1"/>
  <c r="DX252" i="13"/>
  <c r="DY252" i="13" s="1"/>
  <c r="EP186" i="13"/>
  <c r="EQ186" i="13" s="1"/>
  <c r="F8" i="13"/>
  <c r="EB53" i="13"/>
  <c r="DX199" i="13"/>
  <c r="DY199" i="13" s="1"/>
  <c r="DX211" i="13"/>
  <c r="DY211" i="13" s="1"/>
  <c r="DX225" i="13"/>
  <c r="DY225" i="13" s="1"/>
  <c r="DX201" i="13"/>
  <c r="DY201" i="13" s="1"/>
  <c r="EP456" i="13"/>
  <c r="EQ456" i="13" s="1"/>
  <c r="EP497" i="13"/>
  <c r="EQ497" i="13" s="1"/>
  <c r="EP355" i="13"/>
  <c r="EQ355" i="13" s="1"/>
  <c r="EP510" i="13"/>
  <c r="EQ510" i="13" s="1"/>
  <c r="EP442" i="13"/>
  <c r="EQ442" i="13" s="1"/>
  <c r="EP152" i="13"/>
  <c r="EQ152" i="13" s="1"/>
  <c r="EP120" i="13"/>
  <c r="EQ120" i="13" s="1"/>
  <c r="EP147" i="13"/>
  <c r="EQ147" i="13" s="1"/>
  <c r="EP115" i="13"/>
  <c r="EQ115" i="13" s="1"/>
  <c r="EP142" i="13"/>
  <c r="EQ142" i="13" s="1"/>
  <c r="EP169" i="13"/>
  <c r="EQ169" i="13" s="1"/>
  <c r="EP137" i="13"/>
  <c r="EQ137" i="13" s="1"/>
  <c r="EP172" i="13"/>
  <c r="EQ172" i="13" s="1"/>
  <c r="EP140" i="13"/>
  <c r="EQ140" i="13" s="1"/>
  <c r="EP167" i="13"/>
  <c r="EQ167" i="13" s="1"/>
  <c r="EP135" i="13"/>
  <c r="EQ135" i="13" s="1"/>
  <c r="EP138" i="13"/>
  <c r="EQ138" i="13" s="1"/>
  <c r="EP130" i="13"/>
  <c r="EQ130" i="13" s="1"/>
  <c r="EP122" i="13"/>
  <c r="EQ122" i="13" s="1"/>
  <c r="EP141" i="13"/>
  <c r="EQ141" i="13" s="1"/>
  <c r="DX529" i="13"/>
  <c r="DY529" i="13" s="1"/>
  <c r="DX526" i="13"/>
  <c r="DY526" i="13" s="1"/>
  <c r="DX524" i="13"/>
  <c r="DY524" i="13" s="1"/>
  <c r="DX520" i="13"/>
  <c r="DY520" i="13" s="1"/>
  <c r="DX511" i="13"/>
  <c r="DY511" i="13" s="1"/>
  <c r="DX503" i="13"/>
  <c r="DY503" i="13" s="1"/>
  <c r="DX510" i="13"/>
  <c r="DY510" i="13" s="1"/>
  <c r="DX502" i="13"/>
  <c r="DY502" i="13" s="1"/>
  <c r="DX494" i="13"/>
  <c r="DY494" i="13" s="1"/>
  <c r="DX487" i="13"/>
  <c r="DY487" i="13" s="1"/>
  <c r="DX479" i="13"/>
  <c r="DY479" i="13" s="1"/>
  <c r="DX492" i="13"/>
  <c r="DY492" i="13" s="1"/>
  <c r="DX484" i="13"/>
  <c r="DY484" i="13" s="1"/>
  <c r="DX499" i="13"/>
  <c r="DY499" i="13" s="1"/>
  <c r="DX471" i="13"/>
  <c r="DY471" i="13" s="1"/>
  <c r="DX463" i="13"/>
  <c r="DY463" i="13" s="1"/>
  <c r="DX472" i="13"/>
  <c r="DY472" i="13" s="1"/>
  <c r="DX464" i="13"/>
  <c r="DY464" i="13" s="1"/>
  <c r="DX459" i="13"/>
  <c r="DY459" i="13" s="1"/>
  <c r="DX457" i="13"/>
  <c r="DY457" i="13" s="1"/>
  <c r="DX447" i="13"/>
  <c r="DY447" i="13" s="1"/>
  <c r="DX439" i="13"/>
  <c r="DY439" i="13" s="1"/>
  <c r="DX437" i="13"/>
  <c r="DY437" i="13" s="1"/>
  <c r="DX429" i="13"/>
  <c r="DY429" i="13" s="1"/>
  <c r="DX421" i="13"/>
  <c r="DY421" i="13" s="1"/>
  <c r="DX440" i="13"/>
  <c r="DY440" i="13" s="1"/>
  <c r="DX434" i="13"/>
  <c r="DY434" i="13" s="1"/>
  <c r="DX426" i="13"/>
  <c r="DY426" i="13" s="1"/>
  <c r="DX418" i="13"/>
  <c r="DY418" i="13" s="1"/>
  <c r="DX411" i="13"/>
  <c r="DY411" i="13" s="1"/>
  <c r="DX403" i="13"/>
  <c r="DY403" i="13" s="1"/>
  <c r="DX395" i="13"/>
  <c r="DY395" i="13" s="1"/>
  <c r="DX416" i="13"/>
  <c r="DY416" i="13" s="1"/>
  <c r="DX408" i="13"/>
  <c r="DY408" i="13" s="1"/>
  <c r="DX400" i="13"/>
  <c r="DY400" i="13" s="1"/>
  <c r="DX392" i="13"/>
  <c r="DY392" i="13" s="1"/>
  <c r="DX384" i="13"/>
  <c r="DY384" i="13" s="1"/>
  <c r="DX376" i="13"/>
  <c r="DY376" i="13" s="1"/>
  <c r="DX368" i="13"/>
  <c r="DY368" i="13" s="1"/>
  <c r="DX360" i="13"/>
  <c r="DY360" i="13" s="1"/>
  <c r="DX387" i="13"/>
  <c r="DY387" i="13" s="1"/>
  <c r="DX379" i="13"/>
  <c r="DY379" i="13" s="1"/>
  <c r="DX371" i="13"/>
  <c r="DY371" i="13" s="1"/>
  <c r="DX363" i="13"/>
  <c r="DY363" i="13" s="1"/>
  <c r="DX355" i="13"/>
  <c r="DY355" i="13" s="1"/>
  <c r="DX527" i="13"/>
  <c r="DY527" i="13" s="1"/>
  <c r="DX525" i="13"/>
  <c r="DY525" i="13" s="1"/>
  <c r="DX522" i="13"/>
  <c r="DY522" i="13" s="1"/>
  <c r="DX516" i="13"/>
  <c r="DY516" i="13" s="1"/>
  <c r="DX509" i="13"/>
  <c r="DY509" i="13" s="1"/>
  <c r="DX515" i="13"/>
  <c r="DY515" i="13" s="1"/>
  <c r="DX508" i="13"/>
  <c r="DY508" i="13" s="1"/>
  <c r="DX500" i="13"/>
  <c r="DY500" i="13" s="1"/>
  <c r="DX497" i="13"/>
  <c r="DY497" i="13" s="1"/>
  <c r="DX485" i="13"/>
  <c r="DY485" i="13" s="1"/>
  <c r="DX501" i="13"/>
  <c r="DY501" i="13" s="1"/>
  <c r="DX490" i="13"/>
  <c r="DY490" i="13" s="1"/>
  <c r="DX482" i="13"/>
  <c r="DY482" i="13" s="1"/>
  <c r="DX477" i="13"/>
  <c r="DY477" i="13" s="1"/>
  <c r="DX469" i="13"/>
  <c r="DY469" i="13" s="1"/>
  <c r="DX461" i="13"/>
  <c r="DY461" i="13" s="1"/>
  <c r="DX470" i="13"/>
  <c r="DY470" i="13" s="1"/>
  <c r="DX462" i="13"/>
  <c r="DY462" i="13" s="1"/>
  <c r="DX454" i="13"/>
  <c r="DY454" i="13" s="1"/>
  <c r="DX456" i="13"/>
  <c r="DY456" i="13" s="1"/>
  <c r="DX445" i="13"/>
  <c r="DY445" i="13" s="1"/>
  <c r="DX455" i="13"/>
  <c r="DY455" i="13" s="1"/>
  <c r="DX435" i="13"/>
  <c r="DY435" i="13" s="1"/>
  <c r="DX427" i="13"/>
  <c r="DY427" i="13" s="1"/>
  <c r="DX419" i="13"/>
  <c r="DY419" i="13" s="1"/>
  <c r="DX446" i="13"/>
  <c r="DY446" i="13" s="1"/>
  <c r="DX432" i="13"/>
  <c r="DY432" i="13" s="1"/>
  <c r="DX424" i="13"/>
  <c r="DY424" i="13" s="1"/>
  <c r="DX444" i="13"/>
  <c r="DY444" i="13" s="1"/>
  <c r="DX409" i="13"/>
  <c r="DY409" i="13" s="1"/>
  <c r="DX401" i="13"/>
  <c r="DY401" i="13" s="1"/>
  <c r="DX393" i="13"/>
  <c r="DY393" i="13" s="1"/>
  <c r="DX414" i="13"/>
  <c r="DY414" i="13" s="1"/>
  <c r="DX406" i="13"/>
  <c r="DY406" i="13" s="1"/>
  <c r="DX398" i="13"/>
  <c r="DY398" i="13" s="1"/>
  <c r="DX390" i="13"/>
  <c r="DY390" i="13" s="1"/>
  <c r="DX382" i="13"/>
  <c r="DY382" i="13" s="1"/>
  <c r="DX374" i="13"/>
  <c r="DY374" i="13" s="1"/>
  <c r="DX366" i="13"/>
  <c r="DY366" i="13" s="1"/>
  <c r="DX358" i="13"/>
  <c r="DY358" i="13" s="1"/>
  <c r="DX385" i="13"/>
  <c r="DY385" i="13" s="1"/>
  <c r="DX377" i="13"/>
  <c r="DY377" i="13" s="1"/>
  <c r="DX369" i="13"/>
  <c r="DY369" i="13" s="1"/>
  <c r="DX361" i="13"/>
  <c r="DY361" i="13" s="1"/>
  <c r="DX353" i="13"/>
  <c r="DY353" i="13" s="1"/>
  <c r="DX532" i="13"/>
  <c r="DY532" i="13" s="1"/>
  <c r="DX523" i="13"/>
  <c r="DY523" i="13" s="1"/>
  <c r="DX514" i="13"/>
  <c r="DY514" i="13" s="1"/>
  <c r="DX513" i="13"/>
  <c r="DY513" i="13" s="1"/>
  <c r="DX498" i="13"/>
  <c r="DY498" i="13" s="1"/>
  <c r="DX483" i="13"/>
  <c r="DY483" i="13" s="1"/>
  <c r="DX488" i="13"/>
  <c r="DY488" i="13" s="1"/>
  <c r="DX475" i="13"/>
  <c r="DY475" i="13" s="1"/>
  <c r="DX476" i="13"/>
  <c r="DY476" i="13" s="1"/>
  <c r="DX460" i="13"/>
  <c r="DY460" i="13" s="1"/>
  <c r="DX451" i="13"/>
  <c r="DY451" i="13" s="1"/>
  <c r="DX450" i="13"/>
  <c r="DY450" i="13" s="1"/>
  <c r="DX425" i="13"/>
  <c r="DY425" i="13" s="1"/>
  <c r="DX438" i="13"/>
  <c r="DY438" i="13" s="1"/>
  <c r="DX422" i="13"/>
  <c r="DY422" i="13" s="1"/>
  <c r="DX407" i="13"/>
  <c r="DY407" i="13" s="1"/>
  <c r="DX391" i="13"/>
  <c r="DY391" i="13" s="1"/>
  <c r="DX404" i="13"/>
  <c r="DY404" i="13" s="1"/>
  <c r="DX388" i="13"/>
  <c r="DY388" i="13" s="1"/>
  <c r="DX372" i="13"/>
  <c r="DY372" i="13" s="1"/>
  <c r="DX356" i="13"/>
  <c r="DY356" i="13" s="1"/>
  <c r="DX375" i="13"/>
  <c r="DY375" i="13" s="1"/>
  <c r="DX359" i="13"/>
  <c r="DY359" i="13" s="1"/>
  <c r="DX517" i="13"/>
  <c r="DY517" i="13" s="1"/>
  <c r="DX489" i="13"/>
  <c r="DY489" i="13" s="1"/>
  <c r="DX478" i="13"/>
  <c r="DY478" i="13" s="1"/>
  <c r="DX441" i="13"/>
  <c r="DY441" i="13" s="1"/>
  <c r="DX428" i="13"/>
  <c r="DY428" i="13" s="1"/>
  <c r="DX410" i="13"/>
  <c r="DY410" i="13" s="1"/>
  <c r="DX362" i="13"/>
  <c r="DY362" i="13" s="1"/>
  <c r="DX530" i="13"/>
  <c r="DY530" i="13" s="1"/>
  <c r="DX521" i="13"/>
  <c r="DY521" i="13" s="1"/>
  <c r="DX518" i="13"/>
  <c r="DY518" i="13" s="1"/>
  <c r="DX512" i="13"/>
  <c r="DY512" i="13" s="1"/>
  <c r="DX496" i="13"/>
  <c r="DY496" i="13" s="1"/>
  <c r="DX481" i="13"/>
  <c r="DY481" i="13" s="1"/>
  <c r="DX486" i="13"/>
  <c r="DY486" i="13" s="1"/>
  <c r="DX473" i="13"/>
  <c r="DY473" i="13" s="1"/>
  <c r="DX474" i="13"/>
  <c r="DY474" i="13" s="1"/>
  <c r="DX458" i="13"/>
  <c r="DY458" i="13" s="1"/>
  <c r="DX449" i="13"/>
  <c r="DY449" i="13" s="1"/>
  <c r="DX442" i="13"/>
  <c r="DY442" i="13" s="1"/>
  <c r="DX423" i="13"/>
  <c r="DY423" i="13" s="1"/>
  <c r="DX436" i="13"/>
  <c r="DY436" i="13" s="1"/>
  <c r="DX420" i="13"/>
  <c r="DY420" i="13" s="1"/>
  <c r="DX405" i="13"/>
  <c r="DY405" i="13" s="1"/>
  <c r="DX389" i="13"/>
  <c r="DY389" i="13" s="1"/>
  <c r="DX402" i="13"/>
  <c r="DY402" i="13" s="1"/>
  <c r="DX386" i="13"/>
  <c r="DY386" i="13" s="1"/>
  <c r="DX370" i="13"/>
  <c r="DY370" i="13" s="1"/>
  <c r="DX354" i="13"/>
  <c r="DY354" i="13" s="1"/>
  <c r="DX373" i="13"/>
  <c r="DY373" i="13" s="1"/>
  <c r="DX357" i="13"/>
  <c r="DY357" i="13" s="1"/>
  <c r="DX531" i="13"/>
  <c r="DY531" i="13" s="1"/>
  <c r="DX504" i="13"/>
  <c r="DY504" i="13" s="1"/>
  <c r="DX465" i="13"/>
  <c r="DY465" i="13" s="1"/>
  <c r="DX431" i="13"/>
  <c r="DY431" i="13" s="1"/>
  <c r="DX413" i="13"/>
  <c r="DY413" i="13" s="1"/>
  <c r="DX394" i="13"/>
  <c r="DY394" i="13" s="1"/>
  <c r="DX381" i="13"/>
  <c r="DY381" i="13" s="1"/>
  <c r="DX528" i="13"/>
  <c r="DY528" i="13" s="1"/>
  <c r="DX519" i="13"/>
  <c r="DY519" i="13" s="1"/>
  <c r="DX507" i="13"/>
  <c r="DY507" i="13" s="1"/>
  <c r="DX506" i="13"/>
  <c r="DY506" i="13" s="1"/>
  <c r="DX491" i="13"/>
  <c r="DY491" i="13" s="1"/>
  <c r="DX495" i="13"/>
  <c r="DY495" i="13" s="1"/>
  <c r="DX480" i="13"/>
  <c r="DY480" i="13" s="1"/>
  <c r="DX467" i="13"/>
  <c r="DY467" i="13" s="1"/>
  <c r="DX468" i="13"/>
  <c r="DY468" i="13" s="1"/>
  <c r="DX452" i="13"/>
  <c r="DY452" i="13" s="1"/>
  <c r="DX443" i="13"/>
  <c r="DY443" i="13" s="1"/>
  <c r="DX433" i="13"/>
  <c r="DY433" i="13" s="1"/>
  <c r="DX417" i="13"/>
  <c r="DY417" i="13" s="1"/>
  <c r="DX430" i="13"/>
  <c r="DY430" i="13" s="1"/>
  <c r="DX415" i="13"/>
  <c r="DY415" i="13" s="1"/>
  <c r="DX399" i="13"/>
  <c r="DY399" i="13" s="1"/>
  <c r="DX412" i="13"/>
  <c r="DY412" i="13" s="1"/>
  <c r="DX396" i="13"/>
  <c r="DY396" i="13" s="1"/>
  <c r="DX380" i="13"/>
  <c r="DY380" i="13" s="1"/>
  <c r="DX364" i="13"/>
  <c r="DY364" i="13" s="1"/>
  <c r="DX383" i="13"/>
  <c r="DY383" i="13" s="1"/>
  <c r="DX367" i="13"/>
  <c r="DY367" i="13" s="1"/>
  <c r="DX505" i="13"/>
  <c r="DY505" i="13" s="1"/>
  <c r="DX493" i="13"/>
  <c r="DY493" i="13" s="1"/>
  <c r="DX466" i="13"/>
  <c r="DY466" i="13" s="1"/>
  <c r="DX453" i="13"/>
  <c r="DY453" i="13" s="1"/>
  <c r="DX448" i="13"/>
  <c r="DY448" i="13" s="1"/>
  <c r="DX397" i="13"/>
  <c r="DY397" i="13" s="1"/>
  <c r="DX378" i="13"/>
  <c r="DY378" i="13" s="1"/>
  <c r="DX365" i="13"/>
  <c r="DY365" i="13" s="1"/>
  <c r="DX167" i="13"/>
  <c r="DY167" i="13" s="1"/>
  <c r="DX159" i="13"/>
  <c r="DY159" i="13" s="1"/>
  <c r="DX151" i="13"/>
  <c r="DY151" i="13" s="1"/>
  <c r="DX143" i="13"/>
  <c r="DY143" i="13" s="1"/>
  <c r="DX135" i="13"/>
  <c r="DY135" i="13" s="1"/>
  <c r="DX127" i="13"/>
  <c r="DY127" i="13" s="1"/>
  <c r="DX119" i="13"/>
  <c r="DY119" i="13" s="1"/>
  <c r="DX172" i="13"/>
  <c r="DY172" i="13" s="1"/>
  <c r="DX164" i="13"/>
  <c r="DY164" i="13" s="1"/>
  <c r="DX156" i="13"/>
  <c r="DY156" i="13" s="1"/>
  <c r="DX148" i="13"/>
  <c r="DY148" i="13" s="1"/>
  <c r="DX140" i="13"/>
  <c r="DY140" i="13" s="1"/>
  <c r="DX132" i="13"/>
  <c r="DY132" i="13" s="1"/>
  <c r="DX124" i="13"/>
  <c r="DY124" i="13" s="1"/>
  <c r="DX116" i="13"/>
  <c r="DY116" i="13" s="1"/>
  <c r="DX165" i="13"/>
  <c r="DY165" i="13" s="1"/>
  <c r="DX157" i="13"/>
  <c r="DY157" i="13" s="1"/>
  <c r="DX149" i="13"/>
  <c r="DY149" i="13" s="1"/>
  <c r="DX141" i="13"/>
  <c r="DY141" i="13" s="1"/>
  <c r="DX133" i="13"/>
  <c r="DY133" i="13" s="1"/>
  <c r="DX125" i="13"/>
  <c r="DY125" i="13" s="1"/>
  <c r="DX117" i="13"/>
  <c r="DY117" i="13" s="1"/>
  <c r="DX170" i="13"/>
  <c r="DY170" i="13" s="1"/>
  <c r="DX162" i="13"/>
  <c r="DY162" i="13" s="1"/>
  <c r="DX154" i="13"/>
  <c r="DY154" i="13" s="1"/>
  <c r="DX146" i="13"/>
  <c r="DY146" i="13" s="1"/>
  <c r="DX138" i="13"/>
  <c r="DY138" i="13" s="1"/>
  <c r="DX130" i="13"/>
  <c r="DY130" i="13" s="1"/>
  <c r="DX122" i="13"/>
  <c r="DY122" i="13" s="1"/>
  <c r="DX114" i="13"/>
  <c r="DY114" i="13" s="1"/>
  <c r="DX171" i="13"/>
  <c r="DY171" i="13" s="1"/>
  <c r="DX163" i="13"/>
  <c r="DY163" i="13" s="1"/>
  <c r="DX155" i="13"/>
  <c r="DY155" i="13" s="1"/>
  <c r="DX147" i="13"/>
  <c r="DY147" i="13" s="1"/>
  <c r="DX139" i="13"/>
  <c r="DY139" i="13" s="1"/>
  <c r="DX131" i="13"/>
  <c r="DY131" i="13" s="1"/>
  <c r="DX123" i="13"/>
  <c r="DY123" i="13" s="1"/>
  <c r="DX115" i="13"/>
  <c r="DY115" i="13" s="1"/>
  <c r="DX168" i="13"/>
  <c r="DY168" i="13" s="1"/>
  <c r="DX160" i="13"/>
  <c r="DY160" i="13" s="1"/>
  <c r="DX152" i="13"/>
  <c r="DY152" i="13" s="1"/>
  <c r="DX144" i="13"/>
  <c r="DY144" i="13" s="1"/>
  <c r="DX136" i="13"/>
  <c r="DY136" i="13" s="1"/>
  <c r="DX128" i="13"/>
  <c r="DY128" i="13" s="1"/>
  <c r="DX120" i="13"/>
  <c r="DY120" i="13" s="1"/>
  <c r="DX145" i="13"/>
  <c r="DY145" i="13" s="1"/>
  <c r="DX113" i="13"/>
  <c r="DY113" i="13" s="1"/>
  <c r="DX142" i="13"/>
  <c r="DY142" i="13" s="1"/>
  <c r="DX169" i="13"/>
  <c r="DY169" i="13" s="1"/>
  <c r="DX137" i="13"/>
  <c r="DY137" i="13" s="1"/>
  <c r="DX166" i="13"/>
  <c r="DY166" i="13" s="1"/>
  <c r="DX134" i="13"/>
  <c r="DY134" i="13" s="1"/>
  <c r="DX161" i="13"/>
  <c r="DY161" i="13" s="1"/>
  <c r="DX129" i="13"/>
  <c r="DY129" i="13" s="1"/>
  <c r="DX158" i="13"/>
  <c r="DY158" i="13" s="1"/>
  <c r="DX126" i="13"/>
  <c r="DY126" i="13" s="1"/>
  <c r="DX118" i="13"/>
  <c r="DY118" i="13" s="1"/>
  <c r="DX153" i="13"/>
  <c r="DY153" i="13" s="1"/>
  <c r="DX150" i="13"/>
  <c r="DY150" i="13" s="1"/>
  <c r="DX121" i="13"/>
  <c r="DY121" i="13" s="1"/>
  <c r="EG345" i="13"/>
  <c r="EH345" i="13" s="1"/>
  <c r="EG349" i="13"/>
  <c r="EH349" i="13" s="1"/>
  <c r="EG348" i="13"/>
  <c r="EH348" i="13" s="1"/>
  <c r="EG333" i="13"/>
  <c r="EH333" i="13" s="1"/>
  <c r="EG323" i="13"/>
  <c r="EH323" i="13" s="1"/>
  <c r="EG313" i="13"/>
  <c r="EH313" i="13" s="1"/>
  <c r="EG301" i="13"/>
  <c r="EH301" i="13" s="1"/>
  <c r="EG340" i="13"/>
  <c r="EH340" i="13" s="1"/>
  <c r="EG330" i="13"/>
  <c r="EH330" i="13" s="1"/>
  <c r="EG318" i="13"/>
  <c r="EH318" i="13" s="1"/>
  <c r="EG308" i="13"/>
  <c r="EH308" i="13" s="1"/>
  <c r="EG297" i="13"/>
  <c r="EH297" i="13" s="1"/>
  <c r="EG351" i="13"/>
  <c r="EH351" i="13" s="1"/>
  <c r="EG341" i="13"/>
  <c r="EH341" i="13" s="1"/>
  <c r="EG329" i="13"/>
  <c r="EH329" i="13" s="1"/>
  <c r="EG315" i="13"/>
  <c r="EH315" i="13" s="1"/>
  <c r="EG299" i="13"/>
  <c r="EH299" i="13" s="1"/>
  <c r="EG334" i="13"/>
  <c r="EH334" i="13" s="1"/>
  <c r="EG322" i="13"/>
  <c r="EH322" i="13" s="1"/>
  <c r="EG306" i="13"/>
  <c r="EH306" i="13" s="1"/>
  <c r="EG298" i="13"/>
  <c r="EH298" i="13" s="1"/>
  <c r="EG347" i="13"/>
  <c r="EH347" i="13" s="1"/>
  <c r="EG339" i="13"/>
  <c r="EH339" i="13" s="1"/>
  <c r="EG325" i="13"/>
  <c r="EH325" i="13" s="1"/>
  <c r="EG309" i="13"/>
  <c r="EH309" i="13" s="1"/>
  <c r="EG346" i="13"/>
  <c r="EH346" i="13" s="1"/>
  <c r="EG332" i="13"/>
  <c r="EH332" i="13" s="1"/>
  <c r="EG316" i="13"/>
  <c r="EH316" i="13" s="1"/>
  <c r="EG302" i="13"/>
  <c r="EH302" i="13" s="1"/>
  <c r="EG296" i="13"/>
  <c r="EH296" i="13" s="1"/>
  <c r="EG352" i="13"/>
  <c r="EH352" i="13" s="1"/>
  <c r="EG337" i="13"/>
  <c r="EH337" i="13" s="1"/>
  <c r="EG321" i="13"/>
  <c r="EH321" i="13" s="1"/>
  <c r="EG307" i="13"/>
  <c r="EH307" i="13" s="1"/>
  <c r="EG342" i="13"/>
  <c r="EH342" i="13" s="1"/>
  <c r="EG326" i="13"/>
  <c r="EH326" i="13" s="1"/>
  <c r="EG314" i="13"/>
  <c r="EH314" i="13" s="1"/>
  <c r="EG300" i="13"/>
  <c r="EH300" i="13" s="1"/>
  <c r="EG350" i="13"/>
  <c r="EH350" i="13" s="1"/>
  <c r="EG338" i="13"/>
  <c r="EH338" i="13" s="1"/>
  <c r="EG331" i="13"/>
  <c r="EH331" i="13" s="1"/>
  <c r="EG324" i="13"/>
  <c r="EH324" i="13" s="1"/>
  <c r="EG317" i="13"/>
  <c r="EH317" i="13" s="1"/>
  <c r="EG310" i="13"/>
  <c r="EH310" i="13" s="1"/>
  <c r="EG305" i="13"/>
  <c r="EH305" i="13" s="1"/>
  <c r="EG293" i="13"/>
  <c r="EH293" i="13" s="1"/>
  <c r="EG294" i="13"/>
  <c r="EH294" i="13" s="1"/>
  <c r="EG320" i="13"/>
  <c r="EH320" i="13" s="1"/>
  <c r="EG303" i="13"/>
  <c r="EH303" i="13" s="1"/>
  <c r="EG335" i="13"/>
  <c r="EH335" i="13" s="1"/>
  <c r="EG304" i="13"/>
  <c r="EH304" i="13" s="1"/>
  <c r="EG319" i="13"/>
  <c r="EH319" i="13" s="1"/>
  <c r="EG295" i="13"/>
  <c r="EH295" i="13" s="1"/>
  <c r="EG328" i="13"/>
  <c r="EH328" i="13" s="1"/>
  <c r="EG311" i="13"/>
  <c r="EH311" i="13" s="1"/>
  <c r="EG343" i="13"/>
  <c r="EH343" i="13" s="1"/>
  <c r="EG336" i="13"/>
  <c r="EH336" i="13" s="1"/>
  <c r="EG312" i="13"/>
  <c r="EH312" i="13" s="1"/>
  <c r="EG344" i="13"/>
  <c r="EH344" i="13" s="1"/>
  <c r="EG327" i="13"/>
  <c r="EH327" i="13" s="1"/>
  <c r="CE53" i="13"/>
  <c r="CN40" i="13"/>
  <c r="CO53" i="13" s="1"/>
  <c r="B9" i="13"/>
  <c r="BJ40" i="13"/>
  <c r="BK53" i="13" s="1"/>
  <c r="AZ53" i="13"/>
  <c r="DC53" i="13" s="1"/>
  <c r="EP347" i="13"/>
  <c r="EQ347" i="13" s="1"/>
  <c r="EP331" i="13"/>
  <c r="EQ331" i="13" s="1"/>
  <c r="EP321" i="13"/>
  <c r="EQ321" i="13" s="1"/>
  <c r="EP251" i="13"/>
  <c r="EQ251" i="13" s="1"/>
  <c r="EP249" i="13"/>
  <c r="EQ249" i="13" s="1"/>
  <c r="EP284" i="13"/>
  <c r="EQ284" i="13" s="1"/>
  <c r="EP250" i="13"/>
  <c r="EQ250" i="13" s="1"/>
  <c r="EP275" i="13"/>
  <c r="EQ275" i="13" s="1"/>
  <c r="EP235" i="13"/>
  <c r="EQ235" i="13" s="1"/>
  <c r="EP273" i="13"/>
  <c r="EQ273" i="13" s="1"/>
  <c r="EP257" i="13"/>
  <c r="EQ257" i="13" s="1"/>
  <c r="EP254" i="13"/>
  <c r="EQ254" i="13" s="1"/>
  <c r="EP264" i="13"/>
  <c r="EQ264" i="13" s="1"/>
  <c r="EP274" i="13"/>
  <c r="EQ274" i="13" s="1"/>
  <c r="EP259" i="13"/>
  <c r="EQ259" i="13" s="1"/>
  <c r="EP280" i="13"/>
  <c r="EQ280" i="13" s="1"/>
  <c r="EP240" i="13"/>
  <c r="EQ240" i="13" s="1"/>
  <c r="EP248" i="13"/>
  <c r="EQ248" i="13" s="1"/>
  <c r="P53" i="13"/>
  <c r="BX53" i="13"/>
  <c r="BV53" i="13"/>
  <c r="BS47" i="13"/>
  <c r="F6" i="13" s="1"/>
  <c r="Y53" i="13"/>
  <c r="AC48" i="13"/>
  <c r="AE53" i="13" s="1"/>
  <c r="AH53" i="13" s="1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DX197" i="13" l="1"/>
  <c r="DY197" i="13" s="1"/>
  <c r="DX219" i="13"/>
  <c r="DY219" i="13" s="1"/>
  <c r="DX209" i="13"/>
  <c r="DY209" i="13" s="1"/>
  <c r="DX206" i="13"/>
  <c r="DY206" i="13" s="1"/>
  <c r="DX188" i="13"/>
  <c r="DY188" i="13" s="1"/>
  <c r="DX217" i="13"/>
  <c r="DY217" i="13" s="1"/>
  <c r="DX207" i="13"/>
  <c r="DY207" i="13" s="1"/>
  <c r="DX214" i="13"/>
  <c r="DY214" i="13" s="1"/>
  <c r="DX231" i="13"/>
  <c r="DY231" i="13" s="1"/>
  <c r="DX215" i="13"/>
  <c r="DY215" i="13" s="1"/>
  <c r="DX186" i="13"/>
  <c r="DY186" i="13" s="1"/>
  <c r="DX198" i="13"/>
  <c r="DY198" i="13" s="1"/>
  <c r="DX226" i="13"/>
  <c r="DY226" i="13" s="1"/>
  <c r="DX203" i="13"/>
  <c r="DY203" i="13" s="1"/>
  <c r="DX200" i="13"/>
  <c r="DY200" i="13" s="1"/>
  <c r="DX195" i="13"/>
  <c r="DY195" i="13" s="1"/>
  <c r="DX220" i="13"/>
  <c r="DY220" i="13" s="1"/>
  <c r="DX218" i="13"/>
  <c r="DY218" i="13" s="1"/>
  <c r="DX216" i="13"/>
  <c r="DY216" i="13" s="1"/>
  <c r="DX212" i="13"/>
  <c r="DY212" i="13" s="1"/>
  <c r="DX210" i="13"/>
  <c r="DY210" i="13" s="1"/>
  <c r="DX208" i="13"/>
  <c r="DY208" i="13" s="1"/>
  <c r="DX191" i="13"/>
  <c r="DY191" i="13" s="1"/>
  <c r="DX230" i="13"/>
  <c r="DY230" i="13" s="1"/>
  <c r="DX205" i="13"/>
  <c r="DY205" i="13" s="1"/>
  <c r="DX213" i="13"/>
  <c r="DY213" i="13" s="1"/>
  <c r="DX232" i="13"/>
  <c r="DY232" i="13" s="1"/>
  <c r="DX190" i="13"/>
  <c r="DY190" i="13" s="1"/>
  <c r="DX173" i="13"/>
  <c r="DY173" i="13" s="1"/>
  <c r="DX228" i="13"/>
  <c r="DY228" i="13" s="1"/>
  <c r="DX223" i="13"/>
  <c r="DY223" i="13" s="1"/>
  <c r="DX189" i="13"/>
  <c r="DY189" i="13" s="1"/>
  <c r="DX187" i="13"/>
  <c r="DY187" i="13" s="1"/>
  <c r="DX185" i="13"/>
  <c r="DY185" i="13" s="1"/>
  <c r="DX181" i="13"/>
  <c r="DY181" i="13" s="1"/>
  <c r="DX179" i="13"/>
  <c r="DY179" i="13" s="1"/>
  <c r="DX177" i="13"/>
  <c r="DY177" i="13" s="1"/>
  <c r="DX222" i="13"/>
  <c r="DY222" i="13" s="1"/>
  <c r="DX229" i="13"/>
  <c r="DY229" i="13" s="1"/>
  <c r="DX178" i="13"/>
  <c r="DY178" i="13" s="1"/>
  <c r="DX227" i="13"/>
  <c r="DY227" i="13" s="1"/>
  <c r="DX204" i="13"/>
  <c r="DY204" i="13" s="1"/>
  <c r="DX196" i="13"/>
  <c r="DY196" i="13" s="1"/>
  <c r="DX224" i="13"/>
  <c r="DY224" i="13" s="1"/>
  <c r="DX202" i="13"/>
  <c r="DY202" i="13" s="1"/>
  <c r="DX192" i="13"/>
  <c r="DY192" i="13" s="1"/>
  <c r="DX193" i="13"/>
  <c r="DY193" i="13" s="1"/>
  <c r="DX184" i="13"/>
  <c r="DY184" i="13" s="1"/>
  <c r="DX182" i="13"/>
  <c r="DY182" i="13" s="1"/>
  <c r="DX180" i="13"/>
  <c r="DY180" i="13" s="1"/>
  <c r="DX176" i="13"/>
  <c r="DY176" i="13" s="1"/>
  <c r="DX174" i="13"/>
  <c r="DY174" i="13" s="1"/>
  <c r="DX221" i="13"/>
  <c r="DY221" i="13" s="1"/>
  <c r="DX194" i="13"/>
  <c r="DY194" i="13" s="1"/>
  <c r="DX175" i="13"/>
  <c r="DY175" i="13" s="1"/>
  <c r="EP253" i="13"/>
  <c r="EQ253" i="13" s="1"/>
  <c r="EP245" i="13"/>
  <c r="EQ245" i="13" s="1"/>
  <c r="EP285" i="13"/>
  <c r="EQ285" i="13" s="1"/>
  <c r="EP272" i="13"/>
  <c r="EQ272" i="13" s="1"/>
  <c r="EP258" i="13"/>
  <c r="EQ258" i="13" s="1"/>
  <c r="EP243" i="13"/>
  <c r="EQ243" i="13" s="1"/>
  <c r="EP233" i="13"/>
  <c r="EQ233" i="13" s="1"/>
  <c r="EP242" i="13"/>
  <c r="EQ242" i="13" s="1"/>
  <c r="EP271" i="13"/>
  <c r="EQ271" i="13" s="1"/>
  <c r="EP261" i="13"/>
  <c r="EQ261" i="13" s="1"/>
  <c r="EP260" i="13"/>
  <c r="EQ260" i="13" s="1"/>
  <c r="EP282" i="13"/>
  <c r="EQ282" i="13" s="1"/>
  <c r="EP267" i="13"/>
  <c r="EQ267" i="13" s="1"/>
  <c r="EP281" i="13"/>
  <c r="EQ281" i="13" s="1"/>
  <c r="EP283" i="13"/>
  <c r="EQ283" i="13" s="1"/>
  <c r="CR53" i="13"/>
  <c r="EP238" i="13"/>
  <c r="EQ238" i="13" s="1"/>
  <c r="EP241" i="13"/>
  <c r="EQ241" i="13" s="1"/>
  <c r="EP270" i="13"/>
  <c r="EQ270" i="13" s="1"/>
  <c r="EP277" i="13"/>
  <c r="EQ277" i="13" s="1"/>
  <c r="EP279" i="13"/>
  <c r="EQ279" i="13" s="1"/>
  <c r="EP269" i="13"/>
  <c r="EQ269" i="13" s="1"/>
  <c r="EP291" i="13"/>
  <c r="EQ291" i="13" s="1"/>
  <c r="EP292" i="13"/>
  <c r="EQ292" i="13" s="1"/>
  <c r="EP288" i="13"/>
  <c r="EQ288" i="13" s="1"/>
  <c r="EP278" i="13"/>
  <c r="EQ278" i="13" s="1"/>
  <c r="EP290" i="13"/>
  <c r="EQ290" i="13" s="1"/>
  <c r="EP265" i="13"/>
  <c r="EQ265" i="13" s="1"/>
  <c r="EP234" i="13"/>
  <c r="EQ234" i="13" s="1"/>
  <c r="EP236" i="13"/>
  <c r="EQ236" i="13" s="1"/>
  <c r="EP287" i="13"/>
  <c r="EQ287" i="13" s="1"/>
  <c r="CH53" i="13"/>
  <c r="EP263" i="13"/>
  <c r="EQ263" i="13" s="1"/>
  <c r="EP255" i="13"/>
  <c r="EQ255" i="13" s="1"/>
  <c r="EP244" i="13"/>
  <c r="EQ244" i="13" s="1"/>
  <c r="EP289" i="13"/>
  <c r="EQ289" i="13" s="1"/>
  <c r="EP262" i="13"/>
  <c r="EQ262" i="13" s="1"/>
  <c r="EP247" i="13"/>
  <c r="EQ247" i="13" s="1"/>
  <c r="EP286" i="13"/>
  <c r="EQ286" i="13" s="1"/>
  <c r="EP276" i="13"/>
  <c r="EQ276" i="13" s="1"/>
  <c r="EP239" i="13"/>
  <c r="EQ239" i="13" s="1"/>
  <c r="EP256" i="13"/>
  <c r="EQ256" i="13" s="1"/>
  <c r="EP246" i="13"/>
  <c r="EQ246" i="13" s="1"/>
  <c r="EP237" i="13"/>
  <c r="EQ237" i="13" s="1"/>
  <c r="EP252" i="13"/>
  <c r="EQ252" i="13" s="1"/>
  <c r="EP266" i="13"/>
  <c r="EQ266" i="13" s="1"/>
  <c r="EU53" i="13"/>
  <c r="ES54" i="13" s="1"/>
  <c r="AQ53" i="13"/>
  <c r="AO54" i="13" s="1"/>
  <c r="AO49" i="13" s="1"/>
  <c r="EP302" i="13"/>
  <c r="EQ302" i="13" s="1"/>
  <c r="EP326" i="13"/>
  <c r="EQ326" i="13" s="1"/>
  <c r="EP306" i="13"/>
  <c r="EQ306" i="13" s="1"/>
  <c r="EP316" i="13"/>
  <c r="EQ316" i="13" s="1"/>
  <c r="EP454" i="13"/>
  <c r="EQ454" i="13" s="1"/>
  <c r="EP356" i="13"/>
  <c r="EQ356" i="13" s="1"/>
  <c r="EP404" i="13"/>
  <c r="EQ404" i="13" s="1"/>
  <c r="EP443" i="13"/>
  <c r="EQ443" i="13" s="1"/>
  <c r="EP378" i="13"/>
  <c r="EQ378" i="13" s="1"/>
  <c r="EP486" i="13"/>
  <c r="EQ486" i="13" s="1"/>
  <c r="EP204" i="13"/>
  <c r="EQ204" i="13" s="1"/>
  <c r="EP231" i="13"/>
  <c r="EQ231" i="13" s="1"/>
  <c r="AU144" i="13"/>
  <c r="AV144" i="13" s="1"/>
  <c r="EP304" i="13"/>
  <c r="EQ304" i="13" s="1"/>
  <c r="EP344" i="13"/>
  <c r="EQ344" i="13" s="1"/>
  <c r="EP338" i="13"/>
  <c r="EQ338" i="13" s="1"/>
  <c r="EP303" i="13"/>
  <c r="EQ303" i="13" s="1"/>
  <c r="EP491" i="13"/>
  <c r="EQ491" i="13" s="1"/>
  <c r="EP383" i="13"/>
  <c r="EQ383" i="13" s="1"/>
  <c r="EP438" i="13"/>
  <c r="EQ438" i="13" s="1"/>
  <c r="EP424" i="13"/>
  <c r="EQ424" i="13" s="1"/>
  <c r="EP373" i="13"/>
  <c r="EQ373" i="13" s="1"/>
  <c r="EP516" i="13"/>
  <c r="EQ516" i="13" s="1"/>
  <c r="EP180" i="13"/>
  <c r="EQ180" i="13" s="1"/>
  <c r="EP200" i="13"/>
  <c r="EQ200" i="13" s="1"/>
  <c r="AU150" i="13"/>
  <c r="AV150" i="13" s="1"/>
  <c r="EP323" i="13"/>
  <c r="EQ323" i="13" s="1"/>
  <c r="EP312" i="13"/>
  <c r="EQ312" i="13" s="1"/>
  <c r="EP325" i="13"/>
  <c r="EQ325" i="13" s="1"/>
  <c r="EP335" i="13"/>
  <c r="EQ335" i="13" s="1"/>
  <c r="EP412" i="13"/>
  <c r="EQ412" i="13" s="1"/>
  <c r="EP483" i="13"/>
  <c r="EQ483" i="13" s="1"/>
  <c r="EP360" i="13"/>
  <c r="EQ360" i="13" s="1"/>
  <c r="EP487" i="13"/>
  <c r="EQ487" i="13" s="1"/>
  <c r="EP435" i="13"/>
  <c r="EQ435" i="13" s="1"/>
  <c r="EP226" i="13"/>
  <c r="EQ226" i="13" s="1"/>
  <c r="EP177" i="13"/>
  <c r="EQ177" i="13" s="1"/>
  <c r="EP391" i="13"/>
  <c r="EQ391" i="13" s="1"/>
  <c r="EP519" i="13"/>
  <c r="EQ519" i="13" s="1"/>
  <c r="EP476" i="13"/>
  <c r="EQ476" i="13" s="1"/>
  <c r="EP439" i="13"/>
  <c r="EQ439" i="13" s="1"/>
  <c r="EP527" i="13"/>
  <c r="EQ527" i="13" s="1"/>
  <c r="EP468" i="13"/>
  <c r="EQ468" i="13" s="1"/>
  <c r="EP387" i="13"/>
  <c r="EQ387" i="13" s="1"/>
  <c r="EP452" i="13"/>
  <c r="EQ452" i="13" s="1"/>
  <c r="EP513" i="13"/>
  <c r="EQ513" i="13" s="1"/>
  <c r="EP405" i="13"/>
  <c r="EQ405" i="13" s="1"/>
  <c r="EP463" i="13"/>
  <c r="EQ463" i="13" s="1"/>
  <c r="EP524" i="13"/>
  <c r="EQ524" i="13" s="1"/>
  <c r="EP220" i="13"/>
  <c r="EQ220" i="13" s="1"/>
  <c r="EP194" i="13"/>
  <c r="EQ194" i="13" s="1"/>
  <c r="EP173" i="13"/>
  <c r="EQ173" i="13" s="1"/>
  <c r="EP192" i="13"/>
  <c r="EQ192" i="13" s="1"/>
  <c r="EP421" i="13"/>
  <c r="EQ421" i="13" s="1"/>
  <c r="EP377" i="13"/>
  <c r="EQ377" i="13" s="1"/>
  <c r="EP504" i="13"/>
  <c r="EQ504" i="13" s="1"/>
  <c r="EP448" i="13"/>
  <c r="EQ448" i="13" s="1"/>
  <c r="EP369" i="13"/>
  <c r="EQ369" i="13" s="1"/>
  <c r="EP511" i="13"/>
  <c r="EQ511" i="13" s="1"/>
  <c r="EP390" i="13"/>
  <c r="EQ390" i="13" s="1"/>
  <c r="EP477" i="13"/>
  <c r="EQ477" i="13" s="1"/>
  <c r="EP531" i="13"/>
  <c r="EQ531" i="13" s="1"/>
  <c r="EP408" i="13"/>
  <c r="EQ408" i="13" s="1"/>
  <c r="EP472" i="13"/>
  <c r="EQ472" i="13" s="1"/>
  <c r="EP196" i="13"/>
  <c r="EQ196" i="13" s="1"/>
  <c r="EP216" i="13"/>
  <c r="EQ216" i="13" s="1"/>
  <c r="EP190" i="13"/>
  <c r="EQ190" i="13" s="1"/>
  <c r="EP202" i="13"/>
  <c r="EQ202" i="13" s="1"/>
  <c r="EP146" i="13"/>
  <c r="EQ146" i="13" s="1"/>
  <c r="EP154" i="13"/>
  <c r="EQ154" i="13" s="1"/>
  <c r="EP162" i="13"/>
  <c r="EQ162" i="13" s="1"/>
  <c r="EP170" i="13"/>
  <c r="EQ170" i="13" s="1"/>
  <c r="EP143" i="13"/>
  <c r="EQ143" i="13" s="1"/>
  <c r="EP116" i="13"/>
  <c r="EQ116" i="13" s="1"/>
  <c r="EP148" i="13"/>
  <c r="EQ148" i="13" s="1"/>
  <c r="EP113" i="13"/>
  <c r="EQ113" i="13" s="1"/>
  <c r="EP145" i="13"/>
  <c r="EQ145" i="13" s="1"/>
  <c r="EP118" i="13"/>
  <c r="EQ118" i="13" s="1"/>
  <c r="EP150" i="13"/>
  <c r="EQ150" i="13" s="1"/>
  <c r="EP123" i="13"/>
  <c r="EQ123" i="13" s="1"/>
  <c r="EP155" i="13"/>
  <c r="EQ155" i="13" s="1"/>
  <c r="EP128" i="13"/>
  <c r="EQ128" i="13" s="1"/>
  <c r="EP160" i="13"/>
  <c r="EQ160" i="13" s="1"/>
  <c r="BM44" i="13"/>
  <c r="EP117" i="13"/>
  <c r="EQ117" i="13" s="1"/>
  <c r="EP125" i="13"/>
  <c r="EQ125" i="13" s="1"/>
  <c r="EP133" i="13"/>
  <c r="EQ133" i="13" s="1"/>
  <c r="EP119" i="13"/>
  <c r="EQ119" i="13" s="1"/>
  <c r="EP151" i="13"/>
  <c r="EQ151" i="13" s="1"/>
  <c r="EP124" i="13"/>
  <c r="EQ124" i="13" s="1"/>
  <c r="EP156" i="13"/>
  <c r="EQ156" i="13" s="1"/>
  <c r="EP121" i="13"/>
  <c r="EQ121" i="13" s="1"/>
  <c r="EP153" i="13"/>
  <c r="EQ153" i="13" s="1"/>
  <c r="EP126" i="13"/>
  <c r="EQ126" i="13" s="1"/>
  <c r="EP158" i="13"/>
  <c r="EQ158" i="13" s="1"/>
  <c r="EP131" i="13"/>
  <c r="EQ131" i="13" s="1"/>
  <c r="EP163" i="13"/>
  <c r="EQ163" i="13" s="1"/>
  <c r="EP136" i="13"/>
  <c r="EQ136" i="13" s="1"/>
  <c r="EP168" i="13"/>
  <c r="EQ168" i="13" s="1"/>
  <c r="CY53" i="13"/>
  <c r="EP114" i="13"/>
  <c r="EQ114" i="13" s="1"/>
  <c r="EP149" i="13"/>
  <c r="EQ149" i="13" s="1"/>
  <c r="EP157" i="13"/>
  <c r="EQ157" i="13" s="1"/>
  <c r="EP165" i="13"/>
  <c r="EQ165" i="13" s="1"/>
  <c r="EP127" i="13"/>
  <c r="EQ127" i="13" s="1"/>
  <c r="EP159" i="13"/>
  <c r="EQ159" i="13" s="1"/>
  <c r="EP132" i="13"/>
  <c r="EQ132" i="13" s="1"/>
  <c r="EP164" i="13"/>
  <c r="EQ164" i="13" s="1"/>
  <c r="EP129" i="13"/>
  <c r="EQ129" i="13" s="1"/>
  <c r="EP161" i="13"/>
  <c r="EQ161" i="13" s="1"/>
  <c r="EP134" i="13"/>
  <c r="EQ134" i="13" s="1"/>
  <c r="EP166" i="13"/>
  <c r="EQ166" i="13" s="1"/>
  <c r="EP139" i="13"/>
  <c r="EQ139" i="13" s="1"/>
  <c r="EP171" i="13"/>
  <c r="EQ171" i="13" s="1"/>
  <c r="AU134" i="13"/>
  <c r="AV134" i="13" s="1"/>
  <c r="EP305" i="13"/>
  <c r="EQ305" i="13" s="1"/>
  <c r="EP320" i="13"/>
  <c r="EQ320" i="13" s="1"/>
  <c r="EP339" i="13"/>
  <c r="EQ339" i="13" s="1"/>
  <c r="EP352" i="13"/>
  <c r="EQ352" i="13" s="1"/>
  <c r="EP342" i="13"/>
  <c r="EQ342" i="13" s="1"/>
  <c r="EP351" i="13"/>
  <c r="EQ351" i="13" s="1"/>
  <c r="EP328" i="13"/>
  <c r="EQ328" i="13" s="1"/>
  <c r="EP346" i="13"/>
  <c r="EQ346" i="13" s="1"/>
  <c r="EP314" i="13"/>
  <c r="EQ314" i="13" s="1"/>
  <c r="EP301" i="13"/>
  <c r="EQ301" i="13" s="1"/>
  <c r="EP333" i="13"/>
  <c r="EQ333" i="13" s="1"/>
  <c r="EP293" i="13"/>
  <c r="EQ293" i="13" s="1"/>
  <c r="EP324" i="13"/>
  <c r="EQ324" i="13" s="1"/>
  <c r="EP311" i="13"/>
  <c r="EQ311" i="13" s="1"/>
  <c r="EP343" i="13"/>
  <c r="EQ343" i="13" s="1"/>
  <c r="EP407" i="13"/>
  <c r="EQ407" i="13" s="1"/>
  <c r="EP437" i="13"/>
  <c r="EQ437" i="13" s="1"/>
  <c r="EP465" i="13"/>
  <c r="EQ465" i="13" s="1"/>
  <c r="EP488" i="13"/>
  <c r="EQ488" i="13" s="1"/>
  <c r="EP366" i="13"/>
  <c r="EQ366" i="13" s="1"/>
  <c r="EP393" i="13"/>
  <c r="EQ393" i="13" s="1"/>
  <c r="EP423" i="13"/>
  <c r="EQ423" i="13" s="1"/>
  <c r="EP451" i="13"/>
  <c r="EQ451" i="13" s="1"/>
  <c r="EP496" i="13"/>
  <c r="EQ496" i="13" s="1"/>
  <c r="EP518" i="13"/>
  <c r="EQ518" i="13" s="1"/>
  <c r="EP372" i="13"/>
  <c r="EQ372" i="13" s="1"/>
  <c r="EP399" i="13"/>
  <c r="EQ399" i="13" s="1"/>
  <c r="EP429" i="13"/>
  <c r="EQ429" i="13" s="1"/>
  <c r="EP457" i="13"/>
  <c r="EQ457" i="13" s="1"/>
  <c r="EP480" i="13"/>
  <c r="EQ480" i="13" s="1"/>
  <c r="EP523" i="13"/>
  <c r="EQ523" i="13" s="1"/>
  <c r="EP358" i="13"/>
  <c r="EQ358" i="13" s="1"/>
  <c r="EP385" i="13"/>
  <c r="EQ385" i="13" s="1"/>
  <c r="EP441" i="13"/>
  <c r="EQ441" i="13" s="1"/>
  <c r="EP450" i="13"/>
  <c r="EQ450" i="13" s="1"/>
  <c r="EP485" i="13"/>
  <c r="EQ485" i="13" s="1"/>
  <c r="EP517" i="13"/>
  <c r="EQ517" i="13" s="1"/>
  <c r="EP368" i="13"/>
  <c r="EQ368" i="13" s="1"/>
  <c r="EP363" i="13"/>
  <c r="EQ363" i="13" s="1"/>
  <c r="EP395" i="13"/>
  <c r="EQ395" i="13" s="1"/>
  <c r="EP398" i="13"/>
  <c r="EQ398" i="13" s="1"/>
  <c r="EP425" i="13"/>
  <c r="EQ425" i="13" s="1"/>
  <c r="EP432" i="13"/>
  <c r="EQ432" i="13" s="1"/>
  <c r="EP455" i="13"/>
  <c r="EQ455" i="13" s="1"/>
  <c r="EP462" i="13"/>
  <c r="EQ462" i="13" s="1"/>
  <c r="EP498" i="13"/>
  <c r="EQ498" i="13" s="1"/>
  <c r="EP505" i="13"/>
  <c r="EQ505" i="13" s="1"/>
  <c r="EP520" i="13"/>
  <c r="EQ520" i="13" s="1"/>
  <c r="EP354" i="13"/>
  <c r="EQ354" i="13" s="1"/>
  <c r="EP386" i="13"/>
  <c r="EQ386" i="13" s="1"/>
  <c r="EP381" i="13"/>
  <c r="EQ381" i="13" s="1"/>
  <c r="EP413" i="13"/>
  <c r="EQ413" i="13" s="1"/>
  <c r="EP416" i="13"/>
  <c r="EQ416" i="13" s="1"/>
  <c r="EP418" i="13"/>
  <c r="EQ418" i="13" s="1"/>
  <c r="EP446" i="13"/>
  <c r="EQ446" i="13" s="1"/>
  <c r="EP471" i="13"/>
  <c r="EQ471" i="13" s="1"/>
  <c r="EP481" i="13"/>
  <c r="EQ481" i="13" s="1"/>
  <c r="EP514" i="13"/>
  <c r="EQ514" i="13" s="1"/>
  <c r="EP508" i="13"/>
  <c r="EQ508" i="13" s="1"/>
  <c r="EP530" i="13"/>
  <c r="EQ530" i="13" s="1"/>
  <c r="EP205" i="13"/>
  <c r="EQ205" i="13" s="1"/>
  <c r="EP221" i="13"/>
  <c r="EQ221" i="13" s="1"/>
  <c r="EP191" i="13"/>
  <c r="EQ191" i="13" s="1"/>
  <c r="EP175" i="13"/>
  <c r="EQ175" i="13" s="1"/>
  <c r="EP184" i="13"/>
  <c r="EQ184" i="13" s="1"/>
  <c r="EP206" i="13"/>
  <c r="EQ206" i="13" s="1"/>
  <c r="EP181" i="13"/>
  <c r="EQ181" i="13" s="1"/>
  <c r="EP198" i="13"/>
  <c r="EQ198" i="13" s="1"/>
  <c r="EP208" i="13"/>
  <c r="EQ208" i="13" s="1"/>
  <c r="EP185" i="13"/>
  <c r="EQ185" i="13" s="1"/>
  <c r="EP201" i="13"/>
  <c r="EQ201" i="13" s="1"/>
  <c r="EP210" i="13"/>
  <c r="EQ210" i="13" s="1"/>
  <c r="EP187" i="13"/>
  <c r="EQ187" i="13" s="1"/>
  <c r="EP203" i="13"/>
  <c r="EQ203" i="13" s="1"/>
  <c r="EP214" i="13"/>
  <c r="EQ214" i="13" s="1"/>
  <c r="AS53" i="13"/>
  <c r="AU114" i="13"/>
  <c r="AV114" i="13" s="1"/>
  <c r="AU143" i="13"/>
  <c r="AV143" i="13" s="1"/>
  <c r="EP337" i="13"/>
  <c r="EQ337" i="13" s="1"/>
  <c r="EP336" i="13"/>
  <c r="EQ336" i="13" s="1"/>
  <c r="EP345" i="13"/>
  <c r="EQ345" i="13" s="1"/>
  <c r="EP295" i="13"/>
  <c r="EQ295" i="13" s="1"/>
  <c r="EP313" i="13"/>
  <c r="EQ313" i="13" s="1"/>
  <c r="EP318" i="13"/>
  <c r="EQ318" i="13" s="1"/>
  <c r="EP299" i="13"/>
  <c r="EQ299" i="13" s="1"/>
  <c r="EP296" i="13"/>
  <c r="EQ296" i="13" s="1"/>
  <c r="EP322" i="13"/>
  <c r="EQ322" i="13" s="1"/>
  <c r="EP309" i="13"/>
  <c r="EQ309" i="13" s="1"/>
  <c r="EP341" i="13"/>
  <c r="EQ341" i="13" s="1"/>
  <c r="EP300" i="13"/>
  <c r="EQ300" i="13" s="1"/>
  <c r="EP332" i="13"/>
  <c r="EQ332" i="13" s="1"/>
  <c r="EP319" i="13"/>
  <c r="EQ319" i="13" s="1"/>
  <c r="EP350" i="13"/>
  <c r="EQ350" i="13" s="1"/>
  <c r="EP364" i="13"/>
  <c r="EQ364" i="13" s="1"/>
  <c r="EP394" i="13"/>
  <c r="EQ394" i="13" s="1"/>
  <c r="EP428" i="13"/>
  <c r="EQ428" i="13" s="1"/>
  <c r="EP500" i="13"/>
  <c r="EQ500" i="13" s="1"/>
  <c r="EP501" i="13"/>
  <c r="EQ501" i="13" s="1"/>
  <c r="EP382" i="13"/>
  <c r="EQ382" i="13" s="1"/>
  <c r="EP409" i="13"/>
  <c r="EQ409" i="13" s="1"/>
  <c r="EP445" i="13"/>
  <c r="EQ445" i="13" s="1"/>
  <c r="EP467" i="13"/>
  <c r="EQ467" i="13" s="1"/>
  <c r="EP490" i="13"/>
  <c r="EQ490" i="13" s="1"/>
  <c r="EP526" i="13"/>
  <c r="EQ526" i="13" s="1"/>
  <c r="EP388" i="13"/>
  <c r="EQ388" i="13" s="1"/>
  <c r="EP415" i="13"/>
  <c r="EQ415" i="13" s="1"/>
  <c r="EP420" i="13"/>
  <c r="EQ420" i="13" s="1"/>
  <c r="EP473" i="13"/>
  <c r="EQ473" i="13" s="1"/>
  <c r="EP493" i="13"/>
  <c r="EQ493" i="13" s="1"/>
  <c r="EP528" i="13"/>
  <c r="EQ528" i="13" s="1"/>
  <c r="EP374" i="13"/>
  <c r="EQ374" i="13" s="1"/>
  <c r="EP401" i="13"/>
  <c r="EQ401" i="13" s="1"/>
  <c r="EP431" i="13"/>
  <c r="EQ431" i="13" s="1"/>
  <c r="EP459" i="13"/>
  <c r="EQ459" i="13" s="1"/>
  <c r="EP482" i="13"/>
  <c r="EQ482" i="13" s="1"/>
  <c r="EP525" i="13"/>
  <c r="EQ525" i="13" s="1"/>
  <c r="EP376" i="13"/>
  <c r="EQ376" i="13" s="1"/>
  <c r="EP371" i="13"/>
  <c r="EQ371" i="13" s="1"/>
  <c r="EP403" i="13"/>
  <c r="EQ403" i="13" s="1"/>
  <c r="EP406" i="13"/>
  <c r="EQ406" i="13" s="1"/>
  <c r="EP433" i="13"/>
  <c r="EQ433" i="13" s="1"/>
  <c r="EP449" i="13"/>
  <c r="EQ449" i="13" s="1"/>
  <c r="EP461" i="13"/>
  <c r="EQ461" i="13" s="1"/>
  <c r="EP470" i="13"/>
  <c r="EQ470" i="13" s="1"/>
  <c r="EP484" i="13"/>
  <c r="EQ484" i="13" s="1"/>
  <c r="EP512" i="13"/>
  <c r="EQ512" i="13" s="1"/>
  <c r="EP522" i="13"/>
  <c r="EQ522" i="13" s="1"/>
  <c r="EP362" i="13"/>
  <c r="EQ362" i="13" s="1"/>
  <c r="EP357" i="13"/>
  <c r="EQ357" i="13" s="1"/>
  <c r="EP389" i="13"/>
  <c r="EQ389" i="13" s="1"/>
  <c r="EP392" i="13"/>
  <c r="EQ392" i="13" s="1"/>
  <c r="EP419" i="13"/>
  <c r="EQ419" i="13" s="1"/>
  <c r="EP426" i="13"/>
  <c r="EQ426" i="13" s="1"/>
  <c r="EP453" i="13"/>
  <c r="EQ453" i="13" s="1"/>
  <c r="EP494" i="13"/>
  <c r="EQ494" i="13" s="1"/>
  <c r="EP489" i="13"/>
  <c r="EQ489" i="13" s="1"/>
  <c r="EP499" i="13"/>
  <c r="EQ499" i="13" s="1"/>
  <c r="EP515" i="13"/>
  <c r="EQ515" i="13" s="1"/>
  <c r="EP199" i="13"/>
  <c r="EQ199" i="13" s="1"/>
  <c r="EP188" i="13"/>
  <c r="EQ188" i="13" s="1"/>
  <c r="EP212" i="13"/>
  <c r="EQ212" i="13" s="1"/>
  <c r="EP217" i="13"/>
  <c r="EQ217" i="13" s="1"/>
  <c r="EP227" i="13"/>
  <c r="EQ227" i="13" s="1"/>
  <c r="EP189" i="13"/>
  <c r="EQ189" i="13" s="1"/>
  <c r="EP193" i="13"/>
  <c r="EQ193" i="13" s="1"/>
  <c r="EP209" i="13"/>
  <c r="EQ209" i="13" s="1"/>
  <c r="EP218" i="13"/>
  <c r="EQ218" i="13" s="1"/>
  <c r="EP195" i="13"/>
  <c r="EQ195" i="13" s="1"/>
  <c r="EP211" i="13"/>
  <c r="EQ211" i="13" s="1"/>
  <c r="EP222" i="13"/>
  <c r="EQ222" i="13" s="1"/>
  <c r="EP197" i="13"/>
  <c r="EQ197" i="13" s="1"/>
  <c r="EP215" i="13"/>
  <c r="EQ215" i="13" s="1"/>
  <c r="EP224" i="13"/>
  <c r="EQ224" i="13" s="1"/>
  <c r="AU172" i="13"/>
  <c r="AV172" i="13" s="1"/>
  <c r="BB42" i="13"/>
  <c r="AU231" i="13" s="1"/>
  <c r="AV231" i="13" s="1"/>
  <c r="AU149" i="13"/>
  <c r="AV149" i="13" s="1"/>
  <c r="EP294" i="13"/>
  <c r="EQ294" i="13" s="1"/>
  <c r="EP307" i="13"/>
  <c r="EQ307" i="13" s="1"/>
  <c r="EP334" i="13"/>
  <c r="EQ334" i="13" s="1"/>
  <c r="EP310" i="13"/>
  <c r="EQ310" i="13" s="1"/>
  <c r="EP329" i="13"/>
  <c r="EQ329" i="13" s="1"/>
  <c r="EP297" i="13"/>
  <c r="EQ297" i="13" s="1"/>
  <c r="EP315" i="13"/>
  <c r="EQ315" i="13" s="1"/>
  <c r="EP298" i="13"/>
  <c r="EQ298" i="13" s="1"/>
  <c r="EP330" i="13"/>
  <c r="EQ330" i="13" s="1"/>
  <c r="EP317" i="13"/>
  <c r="EQ317" i="13" s="1"/>
  <c r="EP348" i="13"/>
  <c r="EQ348" i="13" s="1"/>
  <c r="EP308" i="13"/>
  <c r="EQ308" i="13" s="1"/>
  <c r="EP340" i="13"/>
  <c r="EQ340" i="13" s="1"/>
  <c r="EP327" i="13"/>
  <c r="EQ327" i="13" s="1"/>
  <c r="EP380" i="13"/>
  <c r="EQ380" i="13" s="1"/>
  <c r="EP410" i="13"/>
  <c r="EQ410" i="13" s="1"/>
  <c r="EP440" i="13"/>
  <c r="EQ440" i="13" s="1"/>
  <c r="EP474" i="13"/>
  <c r="EQ474" i="13" s="1"/>
  <c r="EP502" i="13"/>
  <c r="EQ502" i="13" s="1"/>
  <c r="EP361" i="13"/>
  <c r="EQ361" i="13" s="1"/>
  <c r="EP396" i="13"/>
  <c r="EQ396" i="13" s="1"/>
  <c r="EP430" i="13"/>
  <c r="EQ430" i="13" s="1"/>
  <c r="EP460" i="13"/>
  <c r="EQ460" i="13" s="1"/>
  <c r="EP503" i="13"/>
  <c r="EQ503" i="13" s="1"/>
  <c r="EP375" i="13"/>
  <c r="EQ375" i="13" s="1"/>
  <c r="EP367" i="13"/>
  <c r="EQ367" i="13" s="1"/>
  <c r="EP402" i="13"/>
  <c r="EQ402" i="13" s="1"/>
  <c r="EP436" i="13"/>
  <c r="EQ436" i="13" s="1"/>
  <c r="EP466" i="13"/>
  <c r="EQ466" i="13" s="1"/>
  <c r="EP509" i="13"/>
  <c r="EQ509" i="13" s="1"/>
  <c r="EP359" i="13"/>
  <c r="EQ359" i="13" s="1"/>
  <c r="EP353" i="13"/>
  <c r="EQ353" i="13" s="1"/>
  <c r="EP417" i="13"/>
  <c r="EQ417" i="13" s="1"/>
  <c r="EP422" i="13"/>
  <c r="EQ422" i="13" s="1"/>
  <c r="EP475" i="13"/>
  <c r="EQ475" i="13" s="1"/>
  <c r="EP495" i="13"/>
  <c r="EQ495" i="13" s="1"/>
  <c r="EP529" i="13"/>
  <c r="EQ529" i="13" s="1"/>
  <c r="EP384" i="13"/>
  <c r="EQ384" i="13" s="1"/>
  <c r="EP379" i="13"/>
  <c r="EQ379" i="13" s="1"/>
  <c r="EP411" i="13"/>
  <c r="EQ411" i="13" s="1"/>
  <c r="EP414" i="13"/>
  <c r="EQ414" i="13" s="1"/>
  <c r="EP447" i="13"/>
  <c r="EQ447" i="13" s="1"/>
  <c r="EP444" i="13"/>
  <c r="EQ444" i="13" s="1"/>
  <c r="EP469" i="13"/>
  <c r="EQ469" i="13" s="1"/>
  <c r="EP479" i="13"/>
  <c r="EQ479" i="13" s="1"/>
  <c r="EP492" i="13"/>
  <c r="EQ492" i="13" s="1"/>
  <c r="EP506" i="13"/>
  <c r="EQ506" i="13" s="1"/>
  <c r="EP532" i="13"/>
  <c r="EQ532" i="13" s="1"/>
  <c r="EP370" i="13"/>
  <c r="EQ370" i="13" s="1"/>
  <c r="EP365" i="13"/>
  <c r="EQ365" i="13" s="1"/>
  <c r="EP397" i="13"/>
  <c r="EQ397" i="13" s="1"/>
  <c r="EP400" i="13"/>
  <c r="EQ400" i="13" s="1"/>
  <c r="EP427" i="13"/>
  <c r="EQ427" i="13" s="1"/>
  <c r="EP434" i="13"/>
  <c r="EQ434" i="13" s="1"/>
  <c r="EP458" i="13"/>
  <c r="EQ458" i="13" s="1"/>
  <c r="EP464" i="13"/>
  <c r="EQ464" i="13" s="1"/>
  <c r="EP478" i="13"/>
  <c r="EQ478" i="13" s="1"/>
  <c r="EP507" i="13"/>
  <c r="EQ507" i="13" s="1"/>
  <c r="EP229" i="13"/>
  <c r="EQ229" i="13" s="1"/>
  <c r="EP183" i="13"/>
  <c r="EQ183" i="13" s="1"/>
  <c r="EP213" i="13"/>
  <c r="EQ213" i="13" s="1"/>
  <c r="EP174" i="13"/>
  <c r="EQ174" i="13" s="1"/>
  <c r="EP179" i="13"/>
  <c r="EQ179" i="13" s="1"/>
  <c r="EP207" i="13"/>
  <c r="EQ207" i="13" s="1"/>
  <c r="EP176" i="13"/>
  <c r="EQ176" i="13" s="1"/>
  <c r="EP219" i="13"/>
  <c r="EQ219" i="13" s="1"/>
  <c r="EP230" i="13"/>
  <c r="EQ230" i="13" s="1"/>
  <c r="EP178" i="13"/>
  <c r="EQ178" i="13" s="1"/>
  <c r="EP223" i="13"/>
  <c r="EQ223" i="13" s="1"/>
  <c r="EP232" i="13"/>
  <c r="EQ232" i="13" s="1"/>
  <c r="EP182" i="13"/>
  <c r="EQ182" i="13" s="1"/>
  <c r="EP225" i="13"/>
  <c r="EQ225" i="13" s="1"/>
  <c r="AU115" i="13"/>
  <c r="AV115" i="13" s="1"/>
  <c r="AU146" i="13"/>
  <c r="AV146" i="13" s="1"/>
  <c r="AU169" i="13"/>
  <c r="AV169" i="13" s="1"/>
  <c r="X54" i="13"/>
  <c r="X49" i="13" s="1"/>
  <c r="AU142" i="13"/>
  <c r="AV142" i="13" s="1"/>
  <c r="AU147" i="13"/>
  <c r="AV147" i="13" s="1"/>
  <c r="AU117" i="13"/>
  <c r="AV117" i="13" s="1"/>
  <c r="AU140" i="13"/>
  <c r="AV140" i="13" s="1"/>
  <c r="BM42" i="13"/>
  <c r="BJ44" i="13"/>
  <c r="BJ48" i="13" s="1"/>
  <c r="BL53" i="13" s="1"/>
  <c r="BM43" i="13"/>
  <c r="BM45" i="13"/>
  <c r="CP53" i="13"/>
  <c r="CQ53" i="13" s="1"/>
  <c r="CO54" i="13" s="1"/>
  <c r="CP54" i="13" s="1"/>
  <c r="CF53" i="13"/>
  <c r="AU122" i="13"/>
  <c r="AV122" i="13" s="1"/>
  <c r="U49" i="13"/>
  <c r="AU166" i="13"/>
  <c r="AV166" i="13" s="1"/>
  <c r="AU152" i="13"/>
  <c r="AV152" i="13" s="1"/>
  <c r="AU155" i="13"/>
  <c r="AV155" i="13" s="1"/>
  <c r="AU154" i="13"/>
  <c r="AV154" i="13" s="1"/>
  <c r="AU157" i="13"/>
  <c r="AV157" i="13" s="1"/>
  <c r="AU113" i="13"/>
  <c r="AV113" i="13" s="1"/>
  <c r="AU116" i="13"/>
  <c r="AV116" i="13" s="1"/>
  <c r="AU148" i="13"/>
  <c r="AV148" i="13" s="1"/>
  <c r="AU119" i="13"/>
  <c r="AV119" i="13" s="1"/>
  <c r="AU151" i="13"/>
  <c r="AV151" i="13" s="1"/>
  <c r="AU129" i="13"/>
  <c r="AV129" i="13" s="1"/>
  <c r="AU128" i="13"/>
  <c r="AV128" i="13" s="1"/>
  <c r="AU160" i="13"/>
  <c r="AV160" i="13" s="1"/>
  <c r="AU131" i="13"/>
  <c r="AV131" i="13" s="1"/>
  <c r="AU163" i="13"/>
  <c r="AV163" i="13" s="1"/>
  <c r="AU121" i="13"/>
  <c r="AV121" i="13" s="1"/>
  <c r="AU130" i="13"/>
  <c r="AV130" i="13" s="1"/>
  <c r="AU162" i="13"/>
  <c r="AV162" i="13" s="1"/>
  <c r="AU133" i="13"/>
  <c r="AV133" i="13" s="1"/>
  <c r="AU165" i="13"/>
  <c r="AV165" i="13" s="1"/>
  <c r="AU137" i="13"/>
  <c r="AV137" i="13" s="1"/>
  <c r="AU124" i="13"/>
  <c r="AV124" i="13" s="1"/>
  <c r="AU156" i="13"/>
  <c r="AV156" i="13" s="1"/>
  <c r="AU127" i="13"/>
  <c r="AV127" i="13" s="1"/>
  <c r="AU159" i="13"/>
  <c r="AV159" i="13" s="1"/>
  <c r="AU120" i="13"/>
  <c r="AV120" i="13" s="1"/>
  <c r="AU123" i="13"/>
  <c r="AV123" i="13" s="1"/>
  <c r="AU158" i="13"/>
  <c r="AV158" i="13" s="1"/>
  <c r="AU125" i="13"/>
  <c r="AV125" i="13" s="1"/>
  <c r="AU118" i="13"/>
  <c r="AV118" i="13" s="1"/>
  <c r="AU161" i="13"/>
  <c r="AV161" i="13" s="1"/>
  <c r="AU136" i="13"/>
  <c r="AV136" i="13" s="1"/>
  <c r="AU168" i="13"/>
  <c r="AV168" i="13" s="1"/>
  <c r="AU139" i="13"/>
  <c r="AV139" i="13" s="1"/>
  <c r="AU171" i="13"/>
  <c r="AV171" i="13" s="1"/>
  <c r="AU145" i="13"/>
  <c r="AV145" i="13" s="1"/>
  <c r="AU138" i="13"/>
  <c r="AV138" i="13" s="1"/>
  <c r="AU170" i="13"/>
  <c r="AV170" i="13" s="1"/>
  <c r="AU141" i="13"/>
  <c r="AV141" i="13" s="1"/>
  <c r="AU126" i="13"/>
  <c r="AV126" i="13" s="1"/>
  <c r="AU153" i="13"/>
  <c r="AV153" i="13" s="1"/>
  <c r="AU132" i="13"/>
  <c r="AV132" i="13" s="1"/>
  <c r="AU164" i="13"/>
  <c r="AV164" i="13" s="1"/>
  <c r="AU135" i="13"/>
  <c r="AV135" i="13" s="1"/>
  <c r="Y54" i="13"/>
  <c r="CN47" i="13"/>
  <c r="BC53" i="13"/>
  <c r="C46" i="13"/>
  <c r="D53" i="13"/>
  <c r="CW53" i="13" s="1"/>
  <c r="C45" i="13"/>
  <c r="F3" i="13"/>
  <c r="F9" i="13" s="1"/>
  <c r="BD53" i="13"/>
  <c r="AR54" i="13"/>
  <c r="AR49" i="13" s="1"/>
  <c r="BN53" i="13"/>
  <c r="O54" i="13"/>
  <c r="O49" i="13" s="1"/>
  <c r="L49" i="13"/>
  <c r="M54" i="13"/>
  <c r="EE53" i="13"/>
  <c r="EC53" i="13"/>
  <c r="EA54" i="13" s="1"/>
  <c r="EB54" i="13" s="1"/>
  <c r="EB49" i="13" s="1"/>
  <c r="EK54" i="13"/>
  <c r="EN54" i="13" s="1"/>
  <c r="EM54" i="13"/>
  <c r="EM49" i="13" s="1"/>
  <c r="EJ49" i="13"/>
  <c r="DJ53" i="13"/>
  <c r="BY53" i="13"/>
  <c r="BW53" i="13"/>
  <c r="ET54" i="13"/>
  <c r="EW54" i="13" s="1"/>
  <c r="EV54" i="13"/>
  <c r="EV49" i="13" s="1"/>
  <c r="V49" i="13"/>
  <c r="AF53" i="13"/>
  <c r="AD54" i="13" s="1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4" i="7"/>
  <c r="E5" i="7"/>
  <c r="E6" i="7"/>
  <c r="E7" i="7"/>
  <c r="E4" i="7"/>
  <c r="AP54" i="13" l="1"/>
  <c r="DF53" i="13"/>
  <c r="DM53" i="13"/>
  <c r="CI53" i="13"/>
  <c r="DD53" i="13"/>
  <c r="CS53" i="13"/>
  <c r="AU217" i="13"/>
  <c r="AV217" i="13" s="1"/>
  <c r="AU227" i="13"/>
  <c r="AV227" i="13" s="1"/>
  <c r="BB43" i="13"/>
  <c r="AU292" i="13" s="1"/>
  <c r="AV292" i="13" s="1"/>
  <c r="AU182" i="13"/>
  <c r="AV182" i="13" s="1"/>
  <c r="AU192" i="13"/>
  <c r="AV192" i="13" s="1"/>
  <c r="AU175" i="13"/>
  <c r="AV175" i="13" s="1"/>
  <c r="AU177" i="13"/>
  <c r="AV177" i="13" s="1"/>
  <c r="AU187" i="13"/>
  <c r="AV187" i="13" s="1"/>
  <c r="AU197" i="13"/>
  <c r="AV197" i="13" s="1"/>
  <c r="AU206" i="13"/>
  <c r="AV206" i="13" s="1"/>
  <c r="AU208" i="13"/>
  <c r="AV208" i="13" s="1"/>
  <c r="AU218" i="13"/>
  <c r="AV218" i="13" s="1"/>
  <c r="AU228" i="13"/>
  <c r="AV228" i="13" s="1"/>
  <c r="AU205" i="13"/>
  <c r="AV205" i="13" s="1"/>
  <c r="AU207" i="13"/>
  <c r="AV207" i="13" s="1"/>
  <c r="AU225" i="13"/>
  <c r="AV225" i="13" s="1"/>
  <c r="AU215" i="13"/>
  <c r="AV215" i="13" s="1"/>
  <c r="AU195" i="13"/>
  <c r="AV195" i="13" s="1"/>
  <c r="AU173" i="13"/>
  <c r="AV173" i="13" s="1"/>
  <c r="AU203" i="13"/>
  <c r="AV203" i="13" s="1"/>
  <c r="AU178" i="13"/>
  <c r="AV178" i="13" s="1"/>
  <c r="AU214" i="13"/>
  <c r="AV214" i="13" s="1"/>
  <c r="AU213" i="13"/>
  <c r="AV213" i="13" s="1"/>
  <c r="AU180" i="13"/>
  <c r="AV180" i="13" s="1"/>
  <c r="AU216" i="13"/>
  <c r="AV216" i="13" s="1"/>
  <c r="AU198" i="13"/>
  <c r="AV198" i="13" s="1"/>
  <c r="AU202" i="13"/>
  <c r="AV202" i="13" s="1"/>
  <c r="AU201" i="13"/>
  <c r="AV201" i="13" s="1"/>
  <c r="AU176" i="13"/>
  <c r="AV176" i="13" s="1"/>
  <c r="AU181" i="13"/>
  <c r="AV181" i="13" s="1"/>
  <c r="AU212" i="13"/>
  <c r="AV212" i="13" s="1"/>
  <c r="AU211" i="13"/>
  <c r="AV211" i="13" s="1"/>
  <c r="AU186" i="13"/>
  <c r="AV186" i="13" s="1"/>
  <c r="AU191" i="13"/>
  <c r="AV191" i="13" s="1"/>
  <c r="AU222" i="13"/>
  <c r="AV222" i="13" s="1"/>
  <c r="AU221" i="13"/>
  <c r="AV221" i="13" s="1"/>
  <c r="AU188" i="13"/>
  <c r="AV188" i="13" s="1"/>
  <c r="AU193" i="13"/>
  <c r="AV193" i="13" s="1"/>
  <c r="AU224" i="13"/>
  <c r="AV224" i="13" s="1"/>
  <c r="AU223" i="13"/>
  <c r="AV223" i="13" s="1"/>
  <c r="AU190" i="13"/>
  <c r="AV190" i="13" s="1"/>
  <c r="AU226" i="13"/>
  <c r="AV226" i="13" s="1"/>
  <c r="AU204" i="13"/>
  <c r="AV204" i="13" s="1"/>
  <c r="AU183" i="13"/>
  <c r="AV183" i="13" s="1"/>
  <c r="AU185" i="13"/>
  <c r="AV185" i="13" s="1"/>
  <c r="AU174" i="13"/>
  <c r="AV174" i="13" s="1"/>
  <c r="AU179" i="13"/>
  <c r="AV179" i="13" s="1"/>
  <c r="AU210" i="13"/>
  <c r="AV210" i="13" s="1"/>
  <c r="AU209" i="13"/>
  <c r="AV209" i="13" s="1"/>
  <c r="AU184" i="13"/>
  <c r="AV184" i="13" s="1"/>
  <c r="AU189" i="13"/>
  <c r="AV189" i="13" s="1"/>
  <c r="AU220" i="13"/>
  <c r="AV220" i="13" s="1"/>
  <c r="AU219" i="13"/>
  <c r="AV219" i="13" s="1"/>
  <c r="AU194" i="13"/>
  <c r="AV194" i="13" s="1"/>
  <c r="AU199" i="13"/>
  <c r="AV199" i="13" s="1"/>
  <c r="AU230" i="13"/>
  <c r="AV230" i="13" s="1"/>
  <c r="AU229" i="13"/>
  <c r="AV229" i="13" s="1"/>
  <c r="AU196" i="13"/>
  <c r="AV196" i="13" s="1"/>
  <c r="AU200" i="13"/>
  <c r="AV200" i="13" s="1"/>
  <c r="AU232" i="13"/>
  <c r="AV232" i="13" s="1"/>
  <c r="W54" i="13"/>
  <c r="U55" i="13" s="1"/>
  <c r="CG53" i="13"/>
  <c r="CE54" i="13" s="1"/>
  <c r="BB53" i="13"/>
  <c r="AZ54" i="13" s="1"/>
  <c r="BC54" i="13" s="1"/>
  <c r="BC49" i="13" s="1"/>
  <c r="K3" i="13"/>
  <c r="G3" i="13"/>
  <c r="C47" i="13"/>
  <c r="E53" i="13"/>
  <c r="C54" i="13" s="1"/>
  <c r="F54" i="13" s="1"/>
  <c r="G53" i="13"/>
  <c r="AE54" i="13"/>
  <c r="AD49" i="13"/>
  <c r="AG54" i="13"/>
  <c r="AG49" i="13" s="1"/>
  <c r="ET49" i="13"/>
  <c r="EU54" i="13"/>
  <c r="BU54" i="13"/>
  <c r="CX53" i="13"/>
  <c r="P54" i="13"/>
  <c r="N54" i="13"/>
  <c r="M49" i="13"/>
  <c r="AS54" i="13"/>
  <c r="AP49" i="13"/>
  <c r="AQ54" i="13"/>
  <c r="BA54" i="13"/>
  <c r="BD54" i="13" s="1"/>
  <c r="AY46" i="13" s="1"/>
  <c r="DK53" i="13"/>
  <c r="BO53" i="13"/>
  <c r="BM53" i="13"/>
  <c r="BK54" i="13" s="1"/>
  <c r="W49" i="13"/>
  <c r="CO48" i="13"/>
  <c r="CR54" i="13"/>
  <c r="CR48" i="13" s="1"/>
  <c r="CS54" i="13"/>
  <c r="EK49" i="13"/>
  <c r="EL54" i="13"/>
  <c r="ED54" i="13"/>
  <c r="EE54" i="13"/>
  <c r="EA49" i="13"/>
  <c r="A425" i="12"/>
  <c r="A426" i="12"/>
  <c r="A427" i="12"/>
  <c r="A428" i="12"/>
  <c r="A429" i="12"/>
  <c r="A430" i="12"/>
  <c r="A431" i="12"/>
  <c r="A432" i="12"/>
  <c r="A433" i="12"/>
  <c r="A434" i="12"/>
  <c r="A435" i="12"/>
  <c r="A436" i="12"/>
  <c r="A437" i="12"/>
  <c r="A438" i="12"/>
  <c r="A439" i="12"/>
  <c r="A440" i="12"/>
  <c r="A441" i="12"/>
  <c r="A442" i="12"/>
  <c r="A443" i="12"/>
  <c r="A444" i="12"/>
  <c r="A445" i="12"/>
  <c r="A446" i="12"/>
  <c r="A447" i="12"/>
  <c r="A448" i="12"/>
  <c r="A449" i="12"/>
  <c r="A450" i="12"/>
  <c r="A451" i="12"/>
  <c r="A452" i="12"/>
  <c r="A453" i="12"/>
  <c r="A454" i="12"/>
  <c r="A455" i="12"/>
  <c r="A456" i="12"/>
  <c r="A457" i="12"/>
  <c r="A458" i="12"/>
  <c r="A459" i="12"/>
  <c r="A460" i="12"/>
  <c r="A461" i="12"/>
  <c r="A462" i="12"/>
  <c r="A463" i="12"/>
  <c r="A464" i="12"/>
  <c r="A465" i="12"/>
  <c r="A466" i="12"/>
  <c r="A467" i="12"/>
  <c r="A468" i="12"/>
  <c r="A469" i="12"/>
  <c r="A470" i="12"/>
  <c r="A471" i="12"/>
  <c r="A472" i="12"/>
  <c r="A473" i="12"/>
  <c r="A474" i="12"/>
  <c r="A475" i="12"/>
  <c r="A476" i="12"/>
  <c r="A477" i="12"/>
  <c r="A478" i="12"/>
  <c r="A479" i="12"/>
  <c r="A480" i="12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14" i="12"/>
  <c r="A415" i="12"/>
  <c r="A416" i="12"/>
  <c r="A417" i="12"/>
  <c r="A418" i="12"/>
  <c r="A419" i="12"/>
  <c r="A420" i="12"/>
  <c r="A421" i="12"/>
  <c r="A422" i="12"/>
  <c r="A423" i="12"/>
  <c r="A424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A359" i="12"/>
  <c r="A360" i="12"/>
  <c r="A361" i="12"/>
  <c r="A362" i="12"/>
  <c r="A363" i="12"/>
  <c r="A364" i="12"/>
  <c r="A365" i="12"/>
  <c r="A366" i="12"/>
  <c r="A367" i="12"/>
  <c r="A368" i="12"/>
  <c r="A369" i="12"/>
  <c r="A370" i="12"/>
  <c r="A371" i="12"/>
  <c r="A372" i="12"/>
  <c r="A373" i="12"/>
  <c r="A374" i="12"/>
  <c r="A375" i="12"/>
  <c r="A376" i="12"/>
  <c r="A377" i="12"/>
  <c r="A378" i="12"/>
  <c r="A379" i="12"/>
  <c r="A380" i="12"/>
  <c r="A381" i="12"/>
  <c r="A382" i="12"/>
  <c r="A383" i="12"/>
  <c r="A384" i="12"/>
  <c r="A385" i="12"/>
  <c r="A386" i="12"/>
  <c r="A387" i="12"/>
  <c r="A388" i="12"/>
  <c r="A389" i="12"/>
  <c r="A390" i="12"/>
  <c r="A391" i="12"/>
  <c r="A392" i="12"/>
  <c r="A393" i="12"/>
  <c r="A394" i="12"/>
  <c r="A395" i="12"/>
  <c r="A396" i="12"/>
  <c r="A397" i="12"/>
  <c r="A398" i="12"/>
  <c r="A399" i="12"/>
  <c r="A400" i="12"/>
  <c r="A401" i="12"/>
  <c r="A402" i="12"/>
  <c r="A403" i="12"/>
  <c r="A404" i="12"/>
  <c r="A405" i="12"/>
  <c r="A406" i="12"/>
  <c r="A407" i="12"/>
  <c r="A408" i="12"/>
  <c r="A409" i="12"/>
  <c r="A410" i="12"/>
  <c r="A411" i="12"/>
  <c r="A412" i="12"/>
  <c r="A413" i="12"/>
  <c r="A2" i="12"/>
  <c r="B2" i="12"/>
  <c r="D2" i="12"/>
  <c r="A3" i="12"/>
  <c r="B3" i="12"/>
  <c r="D3" i="12"/>
  <c r="A4" i="12"/>
  <c r="B4" i="12"/>
  <c r="D4" i="12"/>
  <c r="A5" i="12"/>
  <c r="B5" i="12"/>
  <c r="D5" i="12"/>
  <c r="A6" i="12"/>
  <c r="B6" i="12"/>
  <c r="D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B1" i="12"/>
  <c r="D1" i="12"/>
  <c r="A1" i="12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2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1" i="11"/>
  <c r="B25" i="11"/>
  <c r="D25" i="11"/>
  <c r="B26" i="11"/>
  <c r="D26" i="11"/>
  <c r="B27" i="11"/>
  <c r="D27" i="11"/>
  <c r="B28" i="11"/>
  <c r="D28" i="11"/>
  <c r="B29" i="11"/>
  <c r="D29" i="11"/>
  <c r="B30" i="11"/>
  <c r="D30" i="11"/>
  <c r="B31" i="11"/>
  <c r="D31" i="11"/>
  <c r="B32" i="11"/>
  <c r="D32" i="11"/>
  <c r="B33" i="11"/>
  <c r="D33" i="11"/>
  <c r="B34" i="11"/>
  <c r="D34" i="11"/>
  <c r="B35" i="11"/>
  <c r="D35" i="11"/>
  <c r="B36" i="11"/>
  <c r="D36" i="11"/>
  <c r="B37" i="11"/>
  <c r="D37" i="11"/>
  <c r="B38" i="11"/>
  <c r="D38" i="11"/>
  <c r="B39" i="11"/>
  <c r="D39" i="11"/>
  <c r="B40" i="11"/>
  <c r="D40" i="11"/>
  <c r="B41" i="11"/>
  <c r="D41" i="11"/>
  <c r="B42" i="11"/>
  <c r="D42" i="11"/>
  <c r="B43" i="11"/>
  <c r="D43" i="11"/>
  <c r="B44" i="11"/>
  <c r="D44" i="11"/>
  <c r="B45" i="11"/>
  <c r="D45" i="11"/>
  <c r="B46" i="11"/>
  <c r="D46" i="11"/>
  <c r="B47" i="11"/>
  <c r="D47" i="11"/>
  <c r="B48" i="11"/>
  <c r="D48" i="11"/>
  <c r="B49" i="11"/>
  <c r="D49" i="11"/>
  <c r="B50" i="11"/>
  <c r="D50" i="11"/>
  <c r="B51" i="11"/>
  <c r="D51" i="11"/>
  <c r="B52" i="11"/>
  <c r="D52" i="11"/>
  <c r="B53" i="11"/>
  <c r="D53" i="11"/>
  <c r="B54" i="11"/>
  <c r="D54" i="11"/>
  <c r="B55" i="11"/>
  <c r="D55" i="11"/>
  <c r="B56" i="11"/>
  <c r="D56" i="11"/>
  <c r="B57" i="11"/>
  <c r="D57" i="11"/>
  <c r="B58" i="11"/>
  <c r="D58" i="11"/>
  <c r="B59" i="11"/>
  <c r="D59" i="11"/>
  <c r="B2" i="11"/>
  <c r="D2" i="11"/>
  <c r="B3" i="11"/>
  <c r="D3" i="11"/>
  <c r="B4" i="11"/>
  <c r="D4" i="11"/>
  <c r="B5" i="11"/>
  <c r="D5" i="11"/>
  <c r="B6" i="11"/>
  <c r="D6" i="11"/>
  <c r="B7" i="11"/>
  <c r="D7" i="11"/>
  <c r="B8" i="11"/>
  <c r="D8" i="11"/>
  <c r="B9" i="11"/>
  <c r="D9" i="11"/>
  <c r="B10" i="11"/>
  <c r="D10" i="11"/>
  <c r="B11" i="11"/>
  <c r="D11" i="11"/>
  <c r="B12" i="11"/>
  <c r="D12" i="11"/>
  <c r="B13" i="11"/>
  <c r="D13" i="11"/>
  <c r="B14" i="11"/>
  <c r="D14" i="11"/>
  <c r="B15" i="11"/>
  <c r="D15" i="11"/>
  <c r="B16" i="11"/>
  <c r="D16" i="11"/>
  <c r="B17" i="11"/>
  <c r="D17" i="11"/>
  <c r="B18" i="11"/>
  <c r="D18" i="11"/>
  <c r="B19" i="11"/>
  <c r="D19" i="11"/>
  <c r="B20" i="11"/>
  <c r="D20" i="11"/>
  <c r="B21" i="11"/>
  <c r="D21" i="11"/>
  <c r="B22" i="11"/>
  <c r="D22" i="11"/>
  <c r="B23" i="11"/>
  <c r="D23" i="11"/>
  <c r="B24" i="11"/>
  <c r="D24" i="11"/>
  <c r="D1" i="11"/>
  <c r="B1" i="11"/>
  <c r="DG53" i="13" l="1"/>
  <c r="AU289" i="13"/>
  <c r="AV289" i="13" s="1"/>
  <c r="AU259" i="13"/>
  <c r="AV259" i="13" s="1"/>
  <c r="AU249" i="13"/>
  <c r="AV249" i="13" s="1"/>
  <c r="AU242" i="13"/>
  <c r="AV242" i="13" s="1"/>
  <c r="AU270" i="13"/>
  <c r="AV270" i="13" s="1"/>
  <c r="AU251" i="13"/>
  <c r="AV251" i="13" s="1"/>
  <c r="AU276" i="13"/>
  <c r="AV276" i="13" s="1"/>
  <c r="AU264" i="13"/>
  <c r="AV264" i="13" s="1"/>
  <c r="AU274" i="13"/>
  <c r="AV274" i="13" s="1"/>
  <c r="AU286" i="13"/>
  <c r="AV286" i="13" s="1"/>
  <c r="AU288" i="13"/>
  <c r="AV288" i="13" s="1"/>
  <c r="AU237" i="13"/>
  <c r="AV237" i="13" s="1"/>
  <c r="AU256" i="13"/>
  <c r="AV256" i="13" s="1"/>
  <c r="AU241" i="13"/>
  <c r="AV241" i="13" s="1"/>
  <c r="AU267" i="13"/>
  <c r="AV267" i="13" s="1"/>
  <c r="AU278" i="13"/>
  <c r="AV278" i="13" s="1"/>
  <c r="AU243" i="13"/>
  <c r="AV243" i="13" s="1"/>
  <c r="AU269" i="13"/>
  <c r="AV269" i="13" s="1"/>
  <c r="AU244" i="13"/>
  <c r="AV244" i="13" s="1"/>
  <c r="AU247" i="13"/>
  <c r="AV247" i="13" s="1"/>
  <c r="AU265" i="13"/>
  <c r="AV265" i="13" s="1"/>
  <c r="AU271" i="13"/>
  <c r="AV271" i="13" s="1"/>
  <c r="BB44" i="13"/>
  <c r="AU339" i="13" s="1"/>
  <c r="AV339" i="13" s="1"/>
  <c r="AU253" i="13"/>
  <c r="AV253" i="13" s="1"/>
  <c r="AU275" i="13"/>
  <c r="AV275" i="13" s="1"/>
  <c r="AU263" i="13"/>
  <c r="AV263" i="13" s="1"/>
  <c r="AU257" i="13"/>
  <c r="AV257" i="13" s="1"/>
  <c r="AU277" i="13"/>
  <c r="AV277" i="13" s="1"/>
  <c r="AU254" i="13"/>
  <c r="AV254" i="13" s="1"/>
  <c r="AU248" i="13"/>
  <c r="AV248" i="13" s="1"/>
  <c r="AU273" i="13"/>
  <c r="AV273" i="13" s="1"/>
  <c r="AU246" i="13"/>
  <c r="AV246" i="13" s="1"/>
  <c r="AU240" i="13"/>
  <c r="AV240" i="13" s="1"/>
  <c r="AU266" i="13"/>
  <c r="AV266" i="13" s="1"/>
  <c r="AU236" i="13"/>
  <c r="AV236" i="13" s="1"/>
  <c r="AU234" i="13"/>
  <c r="AV234" i="13" s="1"/>
  <c r="AU268" i="13"/>
  <c r="AV268" i="13" s="1"/>
  <c r="AU250" i="13"/>
  <c r="AV250" i="13" s="1"/>
  <c r="AU282" i="13"/>
  <c r="AV282" i="13" s="1"/>
  <c r="AU283" i="13"/>
  <c r="AV283" i="13" s="1"/>
  <c r="AU261" i="13"/>
  <c r="AV261" i="13" s="1"/>
  <c r="AU287" i="13"/>
  <c r="AV287" i="13" s="1"/>
  <c r="AU255" i="13"/>
  <c r="AV255" i="13" s="1"/>
  <c r="AU252" i="13"/>
  <c r="AV252" i="13" s="1"/>
  <c r="AU284" i="13"/>
  <c r="AV284" i="13" s="1"/>
  <c r="AU285" i="13"/>
  <c r="AV285" i="13" s="1"/>
  <c r="AU245" i="13"/>
  <c r="AV245" i="13" s="1"/>
  <c r="AU279" i="13"/>
  <c r="AV279" i="13" s="1"/>
  <c r="AU280" i="13"/>
  <c r="AV280" i="13" s="1"/>
  <c r="AU281" i="13"/>
  <c r="AV281" i="13" s="1"/>
  <c r="AU238" i="13"/>
  <c r="AV238" i="13" s="1"/>
  <c r="AU272" i="13"/>
  <c r="AV272" i="13" s="1"/>
  <c r="AU233" i="13"/>
  <c r="AV233" i="13" s="1"/>
  <c r="AU258" i="13"/>
  <c r="AV258" i="13" s="1"/>
  <c r="AU290" i="13"/>
  <c r="AV290" i="13" s="1"/>
  <c r="AU291" i="13"/>
  <c r="AV291" i="13" s="1"/>
  <c r="AU262" i="13"/>
  <c r="AV262" i="13" s="1"/>
  <c r="AU239" i="13"/>
  <c r="AV239" i="13" s="1"/>
  <c r="AU235" i="13"/>
  <c r="AV235" i="13" s="1"/>
  <c r="AU260" i="13"/>
  <c r="AV260" i="13" s="1"/>
  <c r="AZ49" i="13"/>
  <c r="CZ53" i="13"/>
  <c r="DN53" i="13"/>
  <c r="D54" i="13"/>
  <c r="G54" i="13" s="1"/>
  <c r="D49" i="13"/>
  <c r="DE53" i="13"/>
  <c r="I3" i="13"/>
  <c r="J3" i="13"/>
  <c r="N3" i="13"/>
  <c r="M3" i="13"/>
  <c r="CN45" i="13"/>
  <c r="EL49" i="13"/>
  <c r="EJ55" i="13"/>
  <c r="EK55" i="13" s="1"/>
  <c r="X55" i="13"/>
  <c r="V55" i="13"/>
  <c r="DZ46" i="13"/>
  <c r="K46" i="13"/>
  <c r="AC46" i="13"/>
  <c r="AN46" i="13"/>
  <c r="EI46" i="13"/>
  <c r="T46" i="13"/>
  <c r="ER46" i="13"/>
  <c r="CV54" i="13"/>
  <c r="BV54" i="13"/>
  <c r="BT48" i="13"/>
  <c r="BX54" i="13"/>
  <c r="DL53" i="13"/>
  <c r="BA49" i="13"/>
  <c r="BB54" i="13"/>
  <c r="ED49" i="13"/>
  <c r="EC54" i="13"/>
  <c r="BN54" i="13"/>
  <c r="BN49" i="13" s="1"/>
  <c r="BK49" i="13"/>
  <c r="BL54" i="13"/>
  <c r="G49" i="13"/>
  <c r="CF54" i="13"/>
  <c r="CH54" i="13"/>
  <c r="CE48" i="13"/>
  <c r="DC54" i="13"/>
  <c r="EU49" i="13"/>
  <c r="ES55" i="13"/>
  <c r="ET55" i="13" s="1"/>
  <c r="CQ54" i="13"/>
  <c r="CP48" i="13"/>
  <c r="AQ49" i="13"/>
  <c r="AO55" i="13"/>
  <c r="N49" i="13"/>
  <c r="L55" i="13"/>
  <c r="DJ54" i="13"/>
  <c r="AH54" i="13"/>
  <c r="AE49" i="13"/>
  <c r="AF54" i="13"/>
  <c r="F63" i="7"/>
  <c r="G62" i="7"/>
  <c r="C59" i="11" s="1"/>
  <c r="G61" i="7"/>
  <c r="C58" i="11" s="1"/>
  <c r="G60" i="7"/>
  <c r="C57" i="11" s="1"/>
  <c r="G59" i="7"/>
  <c r="C56" i="11" s="1"/>
  <c r="G58" i="7"/>
  <c r="C55" i="11" s="1"/>
  <c r="G57" i="7"/>
  <c r="C54" i="11" s="1"/>
  <c r="G56" i="7"/>
  <c r="C53" i="11" s="1"/>
  <c r="G55" i="7"/>
  <c r="C52" i="11" s="1"/>
  <c r="G54" i="7"/>
  <c r="C51" i="11" s="1"/>
  <c r="G53" i="7"/>
  <c r="C50" i="11" s="1"/>
  <c r="G52" i="7"/>
  <c r="C49" i="11" s="1"/>
  <c r="G51" i="7"/>
  <c r="C48" i="11" s="1"/>
  <c r="G50" i="7"/>
  <c r="C47" i="11" s="1"/>
  <c r="G49" i="7"/>
  <c r="C46" i="11" s="1"/>
  <c r="G48" i="7"/>
  <c r="C45" i="11" s="1"/>
  <c r="G47" i="7"/>
  <c r="C44" i="11" s="1"/>
  <c r="G46" i="7"/>
  <c r="C43" i="11" s="1"/>
  <c r="G45" i="7"/>
  <c r="C42" i="11" s="1"/>
  <c r="G44" i="7"/>
  <c r="C41" i="11" s="1"/>
  <c r="G43" i="7"/>
  <c r="C40" i="11" s="1"/>
  <c r="G42" i="7"/>
  <c r="C39" i="11" s="1"/>
  <c r="G41" i="7"/>
  <c r="C38" i="11" s="1"/>
  <c r="G40" i="7"/>
  <c r="C37" i="11" s="1"/>
  <c r="G39" i="7"/>
  <c r="C36" i="11" s="1"/>
  <c r="G38" i="7"/>
  <c r="C35" i="11" s="1"/>
  <c r="G37" i="7"/>
  <c r="C34" i="11" s="1"/>
  <c r="G36" i="7"/>
  <c r="C33" i="11" s="1"/>
  <c r="G35" i="7"/>
  <c r="C32" i="11" s="1"/>
  <c r="G34" i="7"/>
  <c r="C31" i="11" s="1"/>
  <c r="G33" i="7"/>
  <c r="C30" i="11" s="1"/>
  <c r="G32" i="7"/>
  <c r="C29" i="11" s="1"/>
  <c r="G31" i="7"/>
  <c r="C28" i="11" s="1"/>
  <c r="G30" i="7"/>
  <c r="C27" i="11" s="1"/>
  <c r="G29" i="7"/>
  <c r="C26" i="11" s="1"/>
  <c r="G28" i="7"/>
  <c r="C25" i="11" s="1"/>
  <c r="G27" i="7"/>
  <c r="C24" i="11" s="1"/>
  <c r="G26" i="7"/>
  <c r="C23" i="11" s="1"/>
  <c r="G25" i="7"/>
  <c r="C22" i="11" s="1"/>
  <c r="G24" i="7"/>
  <c r="C21" i="11" s="1"/>
  <c r="G23" i="7"/>
  <c r="C20" i="11" s="1"/>
  <c r="G22" i="7"/>
  <c r="C19" i="11" s="1"/>
  <c r="G21" i="7"/>
  <c r="C18" i="11" s="1"/>
  <c r="G20" i="7"/>
  <c r="C17" i="11" s="1"/>
  <c r="G19" i="7"/>
  <c r="C16" i="11" s="1"/>
  <c r="G18" i="7"/>
  <c r="C15" i="11" s="1"/>
  <c r="G17" i="7"/>
  <c r="C14" i="11" s="1"/>
  <c r="G16" i="7"/>
  <c r="C13" i="11" s="1"/>
  <c r="G15" i="7"/>
  <c r="C12" i="11" s="1"/>
  <c r="G14" i="7"/>
  <c r="C11" i="11" s="1"/>
  <c r="G13" i="7"/>
  <c r="C10" i="11" s="1"/>
  <c r="G12" i="7"/>
  <c r="C9" i="11" s="1"/>
  <c r="G11" i="7"/>
  <c r="C8" i="11" s="1"/>
  <c r="G10" i="7"/>
  <c r="C7" i="11" s="1"/>
  <c r="C10" i="7"/>
  <c r="D10" i="7" s="1"/>
  <c r="C7" i="12" s="1"/>
  <c r="G9" i="7"/>
  <c r="C6" i="11" s="1"/>
  <c r="D9" i="7"/>
  <c r="C6" i="12" s="1"/>
  <c r="G8" i="7"/>
  <c r="C5" i="11" s="1"/>
  <c r="D8" i="7"/>
  <c r="C5" i="12" s="1"/>
  <c r="G7" i="7"/>
  <c r="C4" i="11" s="1"/>
  <c r="D7" i="7"/>
  <c r="C4" i="12" s="1"/>
  <c r="G6" i="7"/>
  <c r="C3" i="11" s="1"/>
  <c r="D6" i="7"/>
  <c r="C3" i="12" s="1"/>
  <c r="G5" i="7"/>
  <c r="C2" i="11" s="1"/>
  <c r="D5" i="7"/>
  <c r="C2" i="12" s="1"/>
  <c r="G4" i="7"/>
  <c r="C1" i="11" s="1"/>
  <c r="D4" i="7"/>
  <c r="C1" i="12" s="1"/>
  <c r="AU344" i="13" l="1"/>
  <c r="AV344" i="13" s="1"/>
  <c r="AU299" i="13"/>
  <c r="AV299" i="13" s="1"/>
  <c r="AU311" i="13"/>
  <c r="AV311" i="13" s="1"/>
  <c r="AU352" i="13"/>
  <c r="AV352" i="13" s="1"/>
  <c r="AU337" i="13"/>
  <c r="AV337" i="13" s="1"/>
  <c r="AU348" i="13"/>
  <c r="AV348" i="13" s="1"/>
  <c r="AU300" i="13"/>
  <c r="AV300" i="13" s="1"/>
  <c r="AU317" i="13"/>
  <c r="AV317" i="13" s="1"/>
  <c r="AU309" i="13"/>
  <c r="AV309" i="13" s="1"/>
  <c r="AU310" i="13"/>
  <c r="AV310" i="13" s="1"/>
  <c r="AU304" i="13"/>
  <c r="AV304" i="13" s="1"/>
  <c r="AU306" i="13"/>
  <c r="AV306" i="13" s="1"/>
  <c r="AU340" i="13"/>
  <c r="AV340" i="13" s="1"/>
  <c r="AU326" i="13"/>
  <c r="AV326" i="13" s="1"/>
  <c r="AU319" i="13"/>
  <c r="AV319" i="13" s="1"/>
  <c r="AU351" i="13"/>
  <c r="AV351" i="13" s="1"/>
  <c r="AU341" i="13"/>
  <c r="AV341" i="13" s="1"/>
  <c r="AU312" i="13"/>
  <c r="AV312" i="13" s="1"/>
  <c r="AU305" i="13"/>
  <c r="AV305" i="13" s="1"/>
  <c r="AU345" i="13"/>
  <c r="AV345" i="13" s="1"/>
  <c r="AU325" i="13"/>
  <c r="AV325" i="13" s="1"/>
  <c r="AU314" i="13"/>
  <c r="AV314" i="13" s="1"/>
  <c r="AU315" i="13"/>
  <c r="AV315" i="13" s="1"/>
  <c r="AU347" i="13"/>
  <c r="AV347" i="13" s="1"/>
  <c r="AU293" i="13"/>
  <c r="AV293" i="13" s="1"/>
  <c r="AU334" i="13"/>
  <c r="AV334" i="13" s="1"/>
  <c r="AU327" i="13"/>
  <c r="AV327" i="13" s="1"/>
  <c r="AU324" i="13"/>
  <c r="AV324" i="13" s="1"/>
  <c r="AU349" i="13"/>
  <c r="AV349" i="13" s="1"/>
  <c r="AU320" i="13"/>
  <c r="AV320" i="13" s="1"/>
  <c r="AU321" i="13"/>
  <c r="AV321" i="13" s="1"/>
  <c r="AU298" i="13"/>
  <c r="AV298" i="13" s="1"/>
  <c r="AU350" i="13"/>
  <c r="AV350" i="13" s="1"/>
  <c r="AU330" i="13"/>
  <c r="AV330" i="13" s="1"/>
  <c r="AU323" i="13"/>
  <c r="AV323" i="13" s="1"/>
  <c r="AU302" i="13"/>
  <c r="AV302" i="13" s="1"/>
  <c r="AU342" i="13"/>
  <c r="AV342" i="13" s="1"/>
  <c r="AU343" i="13"/>
  <c r="AV343" i="13" s="1"/>
  <c r="AU301" i="13"/>
  <c r="AV301" i="13" s="1"/>
  <c r="AU294" i="13"/>
  <c r="AV294" i="13" s="1"/>
  <c r="AU336" i="13"/>
  <c r="AV336" i="13" s="1"/>
  <c r="AU329" i="13"/>
  <c r="AV329" i="13" s="1"/>
  <c r="AU316" i="13"/>
  <c r="AV316" i="13" s="1"/>
  <c r="AU297" i="13"/>
  <c r="AV297" i="13" s="1"/>
  <c r="AU338" i="13"/>
  <c r="AV338" i="13" s="1"/>
  <c r="AU331" i="13"/>
  <c r="AV331" i="13" s="1"/>
  <c r="BB45" i="13"/>
  <c r="AU518" i="13" s="1"/>
  <c r="AV518" i="13" s="1"/>
  <c r="AU318" i="13"/>
  <c r="AV318" i="13" s="1"/>
  <c r="AU303" i="13"/>
  <c r="AV303" i="13" s="1"/>
  <c r="AU335" i="13"/>
  <c r="AV335" i="13" s="1"/>
  <c r="AU308" i="13"/>
  <c r="AV308" i="13" s="1"/>
  <c r="AU333" i="13"/>
  <c r="AV333" i="13" s="1"/>
  <c r="AU295" i="13"/>
  <c r="AV295" i="13" s="1"/>
  <c r="AU328" i="13"/>
  <c r="AV328" i="13" s="1"/>
  <c r="AU313" i="13"/>
  <c r="AV313" i="13" s="1"/>
  <c r="AU346" i="13"/>
  <c r="AV346" i="13" s="1"/>
  <c r="AU332" i="13"/>
  <c r="AV332" i="13" s="1"/>
  <c r="AU296" i="13"/>
  <c r="AV296" i="13" s="1"/>
  <c r="AU322" i="13"/>
  <c r="AV322" i="13" s="1"/>
  <c r="AU307" i="13"/>
  <c r="AV307" i="13" s="1"/>
  <c r="E49" i="13"/>
  <c r="DM54" i="13"/>
  <c r="E54" i="13"/>
  <c r="C55" i="13" s="1"/>
  <c r="DK54" i="13"/>
  <c r="AR55" i="13"/>
  <c r="AP55" i="13"/>
  <c r="CG54" i="13"/>
  <c r="CF48" i="13"/>
  <c r="DD54" i="13"/>
  <c r="CI54" i="13"/>
  <c r="AU532" i="13"/>
  <c r="AV532" i="13" s="1"/>
  <c r="AU508" i="13"/>
  <c r="AV508" i="13" s="1"/>
  <c r="AU490" i="13"/>
  <c r="AV490" i="13" s="1"/>
  <c r="AU468" i="13"/>
  <c r="AV468" i="13" s="1"/>
  <c r="AU449" i="13"/>
  <c r="AV449" i="13" s="1"/>
  <c r="AU438" i="13"/>
  <c r="AV438" i="13" s="1"/>
  <c r="AU407" i="13"/>
  <c r="AV407" i="13" s="1"/>
  <c r="AU398" i="13"/>
  <c r="AV398" i="13" s="1"/>
  <c r="AU359" i="13"/>
  <c r="AV359" i="13" s="1"/>
  <c r="AU372" i="13"/>
  <c r="AV372" i="13" s="1"/>
  <c r="AU520" i="13"/>
  <c r="AV520" i="13" s="1"/>
  <c r="AU512" i="13"/>
  <c r="AV512" i="13" s="1"/>
  <c r="AU484" i="13"/>
  <c r="AV484" i="13" s="1"/>
  <c r="AU446" i="13"/>
  <c r="AV446" i="13" s="1"/>
  <c r="AU402" i="13"/>
  <c r="AV402" i="13" s="1"/>
  <c r="AU530" i="13"/>
  <c r="AV530" i="13" s="1"/>
  <c r="AU522" i="13"/>
  <c r="AV522" i="13" s="1"/>
  <c r="AU505" i="13"/>
  <c r="AV505" i="13" s="1"/>
  <c r="AU479" i="13"/>
  <c r="AV479" i="13" s="1"/>
  <c r="AU464" i="13"/>
  <c r="AV464" i="13" s="1"/>
  <c r="AU450" i="13"/>
  <c r="AV450" i="13" s="1"/>
  <c r="AU429" i="13"/>
  <c r="AV429" i="13" s="1"/>
  <c r="AU420" i="13"/>
  <c r="AV420" i="13" s="1"/>
  <c r="AU414" i="13"/>
  <c r="AV414" i="13" s="1"/>
  <c r="AU373" i="13"/>
  <c r="AV373" i="13" s="1"/>
  <c r="AU386" i="13"/>
  <c r="AV386" i="13" s="1"/>
  <c r="AU354" i="13"/>
  <c r="AV354" i="13" s="1"/>
  <c r="AU451" i="13"/>
  <c r="AV451" i="13" s="1"/>
  <c r="AU410" i="13"/>
  <c r="AV410" i="13" s="1"/>
  <c r="AU389" i="13"/>
  <c r="AV389" i="13" s="1"/>
  <c r="AU517" i="13"/>
  <c r="AV517" i="13" s="1"/>
  <c r="AU495" i="13"/>
  <c r="AV495" i="13" s="1"/>
  <c r="AU488" i="13"/>
  <c r="AV488" i="13" s="1"/>
  <c r="AU478" i="13"/>
  <c r="AV478" i="13" s="1"/>
  <c r="AU454" i="13"/>
  <c r="AV454" i="13" s="1"/>
  <c r="AU435" i="13"/>
  <c r="AV435" i="13" s="1"/>
  <c r="AU426" i="13"/>
  <c r="AV426" i="13" s="1"/>
  <c r="AU395" i="13"/>
  <c r="AV395" i="13" s="1"/>
  <c r="AU379" i="13"/>
  <c r="AV379" i="13" s="1"/>
  <c r="AU396" i="13"/>
  <c r="AV396" i="13" s="1"/>
  <c r="AU360" i="13"/>
  <c r="AV360" i="13" s="1"/>
  <c r="AU460" i="13"/>
  <c r="AV460" i="13" s="1"/>
  <c r="AU417" i="13"/>
  <c r="AV417" i="13" s="1"/>
  <c r="AU382" i="13"/>
  <c r="AV382" i="13" s="1"/>
  <c r="EM55" i="13"/>
  <c r="EL55" i="13" s="1"/>
  <c r="EJ56" i="13" s="1"/>
  <c r="EK56" i="13" s="1"/>
  <c r="EN55" i="13"/>
  <c r="AF49" i="13"/>
  <c r="AD55" i="13"/>
  <c r="BB49" i="13"/>
  <c r="AZ55" i="13"/>
  <c r="BU48" i="13"/>
  <c r="CW54" i="13"/>
  <c r="BW54" i="13"/>
  <c r="BY54" i="13"/>
  <c r="O55" i="13"/>
  <c r="M55" i="13"/>
  <c r="EV55" i="13"/>
  <c r="EU55" i="13" s="1"/>
  <c r="ES56" i="13" s="1"/>
  <c r="EW55" i="13"/>
  <c r="Y55" i="13"/>
  <c r="W55" i="13"/>
  <c r="U56" i="13" s="1"/>
  <c r="CQ48" i="13"/>
  <c r="CO55" i="13"/>
  <c r="CP55" i="13" s="1"/>
  <c r="DF54" i="13"/>
  <c r="CH48" i="13"/>
  <c r="BO54" i="13"/>
  <c r="BJ46" i="13" s="1"/>
  <c r="BM54" i="13"/>
  <c r="BL49" i="13"/>
  <c r="EC49" i="13"/>
  <c r="EA55" i="13"/>
  <c r="EB55" i="13" s="1"/>
  <c r="BW48" i="13"/>
  <c r="CY54" i="13"/>
  <c r="C11" i="7"/>
  <c r="B7" i="12"/>
  <c r="G63" i="7"/>
  <c r="C60" i="11" s="1"/>
  <c r="H63" i="7"/>
  <c r="B60" i="11"/>
  <c r="F64" i="7"/>
  <c r="AU361" i="13" l="1"/>
  <c r="AV361" i="13" s="1"/>
  <c r="AU441" i="13"/>
  <c r="AV441" i="13" s="1"/>
  <c r="AU475" i="13"/>
  <c r="AV475" i="13" s="1"/>
  <c r="AU368" i="13"/>
  <c r="AV368" i="13" s="1"/>
  <c r="AU355" i="13"/>
  <c r="AV355" i="13" s="1"/>
  <c r="AU387" i="13"/>
  <c r="AV387" i="13" s="1"/>
  <c r="AU403" i="13"/>
  <c r="AV403" i="13" s="1"/>
  <c r="AU434" i="13"/>
  <c r="AV434" i="13" s="1"/>
  <c r="AU445" i="13"/>
  <c r="AV445" i="13" s="1"/>
  <c r="AU463" i="13"/>
  <c r="AV463" i="13" s="1"/>
  <c r="AU482" i="13"/>
  <c r="AV482" i="13" s="1"/>
  <c r="AU487" i="13"/>
  <c r="AV487" i="13" s="1"/>
  <c r="AU502" i="13"/>
  <c r="AV502" i="13" s="1"/>
  <c r="AU523" i="13"/>
  <c r="AV523" i="13" s="1"/>
  <c r="AU374" i="13"/>
  <c r="AV374" i="13" s="1"/>
  <c r="AU409" i="13"/>
  <c r="AV409" i="13" s="1"/>
  <c r="AU461" i="13"/>
  <c r="AV461" i="13" s="1"/>
  <c r="AU362" i="13"/>
  <c r="AV362" i="13" s="1"/>
  <c r="AU400" i="13"/>
  <c r="AV400" i="13" s="1"/>
  <c r="AU381" i="13"/>
  <c r="AV381" i="13" s="1"/>
  <c r="AU397" i="13"/>
  <c r="AV397" i="13" s="1"/>
  <c r="AU428" i="13"/>
  <c r="AV428" i="13" s="1"/>
  <c r="AU437" i="13"/>
  <c r="AV437" i="13" s="1"/>
  <c r="AU456" i="13"/>
  <c r="AV456" i="13" s="1"/>
  <c r="AU472" i="13"/>
  <c r="AV472" i="13" s="1"/>
  <c r="AU492" i="13"/>
  <c r="AV492" i="13" s="1"/>
  <c r="AU497" i="13"/>
  <c r="AV497" i="13" s="1"/>
  <c r="AU526" i="13"/>
  <c r="AV526" i="13" s="1"/>
  <c r="AU366" i="13"/>
  <c r="AV366" i="13" s="1"/>
  <c r="AU401" i="13"/>
  <c r="AV401" i="13" s="1"/>
  <c r="AU453" i="13"/>
  <c r="AV453" i="13" s="1"/>
  <c r="AU485" i="13"/>
  <c r="AV485" i="13" s="1"/>
  <c r="AU514" i="13"/>
  <c r="AV514" i="13" s="1"/>
  <c r="AU531" i="13"/>
  <c r="AV531" i="13" s="1"/>
  <c r="AU380" i="13"/>
  <c r="AV380" i="13" s="1"/>
  <c r="AU367" i="13"/>
  <c r="AV367" i="13" s="1"/>
  <c r="AU408" i="13"/>
  <c r="AV408" i="13" s="1"/>
  <c r="AU415" i="13"/>
  <c r="AV415" i="13" s="1"/>
  <c r="AU423" i="13"/>
  <c r="AV423" i="13" s="1"/>
  <c r="AU444" i="13"/>
  <c r="AV444" i="13" s="1"/>
  <c r="AU459" i="13"/>
  <c r="AV459" i="13" s="1"/>
  <c r="AU473" i="13"/>
  <c r="AV473" i="13" s="1"/>
  <c r="AU511" i="13"/>
  <c r="AV511" i="13" s="1"/>
  <c r="AU385" i="13"/>
  <c r="AV385" i="13" s="1"/>
  <c r="AU443" i="13"/>
  <c r="AV443" i="13" s="1"/>
  <c r="AU510" i="13"/>
  <c r="AV510" i="13" s="1"/>
  <c r="AU376" i="13"/>
  <c r="AV376" i="13" s="1"/>
  <c r="AU363" i="13"/>
  <c r="AV363" i="13" s="1"/>
  <c r="AU404" i="13"/>
  <c r="AV404" i="13" s="1"/>
  <c r="AU411" i="13"/>
  <c r="AV411" i="13" s="1"/>
  <c r="AU419" i="13"/>
  <c r="AV419" i="13" s="1"/>
  <c r="AU440" i="13"/>
  <c r="AV440" i="13" s="1"/>
  <c r="AU455" i="13"/>
  <c r="AV455" i="13" s="1"/>
  <c r="AU469" i="13"/>
  <c r="AV469" i="13" s="1"/>
  <c r="AU494" i="13"/>
  <c r="AV494" i="13" s="1"/>
  <c r="AU507" i="13"/>
  <c r="AV507" i="13" s="1"/>
  <c r="AU527" i="13"/>
  <c r="AV527" i="13" s="1"/>
  <c r="AU353" i="13"/>
  <c r="AV353" i="13" s="1"/>
  <c r="AU432" i="13"/>
  <c r="AV432" i="13" s="1"/>
  <c r="AU467" i="13"/>
  <c r="AV467" i="13" s="1"/>
  <c r="AU370" i="13"/>
  <c r="AV370" i="13" s="1"/>
  <c r="AU357" i="13"/>
  <c r="AV357" i="13" s="1"/>
  <c r="AU394" i="13"/>
  <c r="AV394" i="13" s="1"/>
  <c r="AU405" i="13"/>
  <c r="AV405" i="13" s="1"/>
  <c r="AU436" i="13"/>
  <c r="AV436" i="13" s="1"/>
  <c r="AU447" i="13"/>
  <c r="AV447" i="13" s="1"/>
  <c r="AU465" i="13"/>
  <c r="AV465" i="13" s="1"/>
  <c r="AU486" i="13"/>
  <c r="AV486" i="13" s="1"/>
  <c r="AU489" i="13"/>
  <c r="AV489" i="13" s="1"/>
  <c r="AU504" i="13"/>
  <c r="AV504" i="13" s="1"/>
  <c r="AU524" i="13"/>
  <c r="AV524" i="13" s="1"/>
  <c r="AU392" i="13"/>
  <c r="AV392" i="13" s="1"/>
  <c r="AU424" i="13"/>
  <c r="AV424" i="13" s="1"/>
  <c r="AU474" i="13"/>
  <c r="AV474" i="13" s="1"/>
  <c r="AU493" i="13"/>
  <c r="AV493" i="13" s="1"/>
  <c r="AU515" i="13"/>
  <c r="AV515" i="13" s="1"/>
  <c r="AU356" i="13"/>
  <c r="AV356" i="13" s="1"/>
  <c r="AU388" i="13"/>
  <c r="AV388" i="13" s="1"/>
  <c r="AU375" i="13"/>
  <c r="AV375" i="13" s="1"/>
  <c r="AU416" i="13"/>
  <c r="AV416" i="13" s="1"/>
  <c r="AU422" i="13"/>
  <c r="AV422" i="13" s="1"/>
  <c r="AU431" i="13"/>
  <c r="AV431" i="13" s="1"/>
  <c r="AU452" i="13"/>
  <c r="AV452" i="13" s="1"/>
  <c r="AU466" i="13"/>
  <c r="AV466" i="13" s="1"/>
  <c r="AU481" i="13"/>
  <c r="AV481" i="13" s="1"/>
  <c r="AU513" i="13"/>
  <c r="AV513" i="13" s="1"/>
  <c r="AU358" i="13"/>
  <c r="AV358" i="13" s="1"/>
  <c r="AU393" i="13"/>
  <c r="AV393" i="13" s="1"/>
  <c r="AU470" i="13"/>
  <c r="AV470" i="13" s="1"/>
  <c r="AU391" i="13"/>
  <c r="AV391" i="13" s="1"/>
  <c r="AU384" i="13"/>
  <c r="AV384" i="13" s="1"/>
  <c r="AU371" i="13"/>
  <c r="AV371" i="13" s="1"/>
  <c r="AU412" i="13"/>
  <c r="AV412" i="13" s="1"/>
  <c r="AU418" i="13"/>
  <c r="AV418" i="13" s="1"/>
  <c r="AU427" i="13"/>
  <c r="AV427" i="13" s="1"/>
  <c r="AU448" i="13"/>
  <c r="AV448" i="13" s="1"/>
  <c r="AU462" i="13"/>
  <c r="AV462" i="13" s="1"/>
  <c r="AU477" i="13"/>
  <c r="AV477" i="13" s="1"/>
  <c r="AU503" i="13"/>
  <c r="AV503" i="13" s="1"/>
  <c r="AU516" i="13"/>
  <c r="AV516" i="13" s="1"/>
  <c r="AU529" i="13"/>
  <c r="AV529" i="13" s="1"/>
  <c r="AU377" i="13"/>
  <c r="AV377" i="13" s="1"/>
  <c r="AU425" i="13"/>
  <c r="AV425" i="13" s="1"/>
  <c r="AU501" i="13"/>
  <c r="AV501" i="13" s="1"/>
  <c r="AU378" i="13"/>
  <c r="AV378" i="13" s="1"/>
  <c r="AU365" i="13"/>
  <c r="AV365" i="13" s="1"/>
  <c r="AU406" i="13"/>
  <c r="AV406" i="13" s="1"/>
  <c r="AU413" i="13"/>
  <c r="AV413" i="13" s="1"/>
  <c r="AU421" i="13"/>
  <c r="AV421" i="13" s="1"/>
  <c r="AU442" i="13"/>
  <c r="AV442" i="13" s="1"/>
  <c r="AU457" i="13"/>
  <c r="AV457" i="13" s="1"/>
  <c r="AU471" i="13"/>
  <c r="AV471" i="13" s="1"/>
  <c r="AU496" i="13"/>
  <c r="AV496" i="13" s="1"/>
  <c r="AU509" i="13"/>
  <c r="AV509" i="13" s="1"/>
  <c r="AU525" i="13"/>
  <c r="AV525" i="13" s="1"/>
  <c r="AU369" i="13"/>
  <c r="AV369" i="13" s="1"/>
  <c r="AU433" i="13"/>
  <c r="AV433" i="13" s="1"/>
  <c r="AU480" i="13"/>
  <c r="AV480" i="13" s="1"/>
  <c r="AU500" i="13"/>
  <c r="AV500" i="13" s="1"/>
  <c r="AU521" i="13"/>
  <c r="AV521" i="13" s="1"/>
  <c r="AU364" i="13"/>
  <c r="AV364" i="13" s="1"/>
  <c r="AU390" i="13"/>
  <c r="AV390" i="13" s="1"/>
  <c r="AU383" i="13"/>
  <c r="AV383" i="13" s="1"/>
  <c r="AU399" i="13"/>
  <c r="AV399" i="13" s="1"/>
  <c r="AU430" i="13"/>
  <c r="AV430" i="13" s="1"/>
  <c r="AU439" i="13"/>
  <c r="AV439" i="13" s="1"/>
  <c r="AU458" i="13"/>
  <c r="AV458" i="13" s="1"/>
  <c r="AU476" i="13"/>
  <c r="AV476" i="13" s="1"/>
  <c r="AU498" i="13"/>
  <c r="AV498" i="13" s="1"/>
  <c r="AU528" i="13"/>
  <c r="AV528" i="13" s="1"/>
  <c r="AU483" i="13"/>
  <c r="AV483" i="13" s="1"/>
  <c r="AU499" i="13"/>
  <c r="AV499" i="13" s="1"/>
  <c r="AU519" i="13"/>
  <c r="AV519" i="13" s="1"/>
  <c r="AU491" i="13"/>
  <c r="AV491" i="13" s="1"/>
  <c r="AU506" i="13"/>
  <c r="AV506" i="13" s="1"/>
  <c r="F49" i="13"/>
  <c r="X56" i="13"/>
  <c r="V56" i="13"/>
  <c r="P55" i="13"/>
  <c r="N55" i="13"/>
  <c r="L56" i="13" s="1"/>
  <c r="CX54" i="13"/>
  <c r="BV48" i="13"/>
  <c r="BU55" i="13"/>
  <c r="AG55" i="13"/>
  <c r="AE55" i="13"/>
  <c r="F55" i="13"/>
  <c r="D55" i="13"/>
  <c r="BM49" i="13"/>
  <c r="BK55" i="13"/>
  <c r="DJ55" i="13" s="1"/>
  <c r="CD45" i="13"/>
  <c r="DG54" i="13"/>
  <c r="CG48" i="13"/>
  <c r="DE54" i="13"/>
  <c r="CE55" i="13"/>
  <c r="DL54" i="13"/>
  <c r="CR55" i="13"/>
  <c r="ED55" i="13"/>
  <c r="EC55" i="13" s="1"/>
  <c r="EA56" i="13" s="1"/>
  <c r="EB56" i="13" s="1"/>
  <c r="EE55" i="13"/>
  <c r="CZ54" i="13"/>
  <c r="BS45" i="13"/>
  <c r="AS55" i="13"/>
  <c r="AQ55" i="13"/>
  <c r="AO56" i="13" s="1"/>
  <c r="ET56" i="13"/>
  <c r="EW56" i="13" s="1"/>
  <c r="EV56" i="13"/>
  <c r="BC55" i="13"/>
  <c r="BA55" i="13"/>
  <c r="EM56" i="13"/>
  <c r="EL56" i="13" s="1"/>
  <c r="EJ57" i="13" s="1"/>
  <c r="EK57" i="13" s="1"/>
  <c r="EN56" i="13"/>
  <c r="DN54" i="13"/>
  <c r="B8" i="12"/>
  <c r="D7" i="12"/>
  <c r="H64" i="7"/>
  <c r="B61" i="11"/>
  <c r="D11" i="7"/>
  <c r="C8" i="12" s="1"/>
  <c r="D60" i="11"/>
  <c r="C12" i="7"/>
  <c r="G64" i="7"/>
  <c r="C61" i="11" s="1"/>
  <c r="F65" i="7"/>
  <c r="C13" i="7"/>
  <c r="D12" i="7"/>
  <c r="C9" i="12" s="1"/>
  <c r="AF55" i="13" l="1"/>
  <c r="AD56" i="13" s="1"/>
  <c r="AE56" i="13" s="1"/>
  <c r="AH55" i="13"/>
  <c r="BD55" i="13"/>
  <c r="BB55" i="13"/>
  <c r="AZ56" i="13" s="1"/>
  <c r="EM57" i="13"/>
  <c r="EL57" i="13" s="1"/>
  <c r="EJ58" i="13" s="1"/>
  <c r="EK58" i="13" s="1"/>
  <c r="EN57" i="13"/>
  <c r="CV55" i="13"/>
  <c r="BV55" i="13"/>
  <c r="BX55" i="13"/>
  <c r="CY55" i="13" s="1"/>
  <c r="O56" i="13"/>
  <c r="M56" i="13"/>
  <c r="ED56" i="13"/>
  <c r="EC56" i="13" s="1"/>
  <c r="EA57" i="13" s="1"/>
  <c r="EB57" i="13" s="1"/>
  <c r="EE56" i="13"/>
  <c r="DC55" i="13"/>
  <c r="CF55" i="13"/>
  <c r="CH55" i="13"/>
  <c r="DF55" i="13" s="1"/>
  <c r="AG56" i="13"/>
  <c r="Y56" i="13"/>
  <c r="W56" i="13"/>
  <c r="U57" i="13" s="1"/>
  <c r="EU56" i="13"/>
  <c r="ES57" i="13" s="1"/>
  <c r="ET57" i="13" s="1"/>
  <c r="AR56" i="13"/>
  <c r="AP56" i="13"/>
  <c r="CQ55" i="13"/>
  <c r="CO56" i="13" s="1"/>
  <c r="CP56" i="13" s="1"/>
  <c r="CS55" i="13"/>
  <c r="BN55" i="13"/>
  <c r="DM55" i="13" s="1"/>
  <c r="BL55" i="13"/>
  <c r="G55" i="13"/>
  <c r="E55" i="13"/>
  <c r="H65" i="7"/>
  <c r="B62" i="11"/>
  <c r="D61" i="11"/>
  <c r="B9" i="12"/>
  <c r="D8" i="12"/>
  <c r="B10" i="12"/>
  <c r="C14" i="7"/>
  <c r="D13" i="7"/>
  <c r="C10" i="12" s="1"/>
  <c r="F66" i="7"/>
  <c r="G65" i="7"/>
  <c r="C62" i="11" s="1"/>
  <c r="AF56" i="13" l="1"/>
  <c r="AD57" i="13" s="1"/>
  <c r="AE57" i="13" s="1"/>
  <c r="AH56" i="13"/>
  <c r="EV57" i="13"/>
  <c r="EU57" i="13" s="1"/>
  <c r="ES58" i="13" s="1"/>
  <c r="ET58" i="13" s="1"/>
  <c r="EW57" i="13"/>
  <c r="AG57" i="13"/>
  <c r="ED57" i="13"/>
  <c r="EC57" i="13" s="1"/>
  <c r="EA58" i="13" s="1"/>
  <c r="EB58" i="13" s="1"/>
  <c r="EE57" i="13"/>
  <c r="EM58" i="13"/>
  <c r="EL58" i="13" s="1"/>
  <c r="EJ59" i="13" s="1"/>
  <c r="EK59" i="13" s="1"/>
  <c r="EN58" i="13"/>
  <c r="DD55" i="13"/>
  <c r="CG55" i="13"/>
  <c r="CI55" i="13"/>
  <c r="CW55" i="13"/>
  <c r="BW55" i="13"/>
  <c r="BY55" i="13"/>
  <c r="BO55" i="13"/>
  <c r="DN55" i="13" s="1"/>
  <c r="BM55" i="13"/>
  <c r="BK56" i="13" s="1"/>
  <c r="CR56" i="13"/>
  <c r="AS56" i="13"/>
  <c r="AQ56" i="13"/>
  <c r="AO57" i="13" s="1"/>
  <c r="BC56" i="13"/>
  <c r="BA56" i="13"/>
  <c r="P56" i="13"/>
  <c r="N56" i="13"/>
  <c r="L57" i="13" s="1"/>
  <c r="DK55" i="13"/>
  <c r="X57" i="13"/>
  <c r="V57" i="13"/>
  <c r="C56" i="13"/>
  <c r="D62" i="11"/>
  <c r="D9" i="12"/>
  <c r="H66" i="7"/>
  <c r="B63" i="11"/>
  <c r="B11" i="12"/>
  <c r="D10" i="12"/>
  <c r="F67" i="7"/>
  <c r="G66" i="7"/>
  <c r="C63" i="11" s="1"/>
  <c r="C15" i="7"/>
  <c r="D14" i="7"/>
  <c r="C11" i="12" s="1"/>
  <c r="DL55" i="13" l="1"/>
  <c r="AF57" i="13"/>
  <c r="AD58" i="13" s="1"/>
  <c r="AG58" i="13" s="1"/>
  <c r="AH57" i="13"/>
  <c r="O57" i="13"/>
  <c r="M57" i="13"/>
  <c r="P57" i="13" s="1"/>
  <c r="AR57" i="13"/>
  <c r="AP57" i="13"/>
  <c r="AS57" i="13" s="1"/>
  <c r="BN56" i="13"/>
  <c r="BL56" i="13"/>
  <c r="CX55" i="13"/>
  <c r="BU56" i="13"/>
  <c r="DE55" i="13"/>
  <c r="CE56" i="13"/>
  <c r="F56" i="13"/>
  <c r="D56" i="13"/>
  <c r="G56" i="13" s="1"/>
  <c r="DJ56" i="13"/>
  <c r="BD56" i="13"/>
  <c r="BB56" i="13"/>
  <c r="AZ57" i="13" s="1"/>
  <c r="ED58" i="13"/>
  <c r="EC58" i="13" s="1"/>
  <c r="EA59" i="13" s="1"/>
  <c r="EB59" i="13" s="1"/>
  <c r="EE58" i="13"/>
  <c r="CZ55" i="13"/>
  <c r="DG55" i="13"/>
  <c r="EV58" i="13"/>
  <c r="EU58" i="13" s="1"/>
  <c r="ES59" i="13" s="1"/>
  <c r="EW58" i="13"/>
  <c r="Y57" i="13"/>
  <c r="W57" i="13"/>
  <c r="U58" i="13" s="1"/>
  <c r="CQ56" i="13"/>
  <c r="CO57" i="13" s="1"/>
  <c r="CP57" i="13" s="1"/>
  <c r="EM59" i="13"/>
  <c r="EL59" i="13" s="1"/>
  <c r="EJ60" i="13" s="1"/>
  <c r="EK60" i="13" s="1"/>
  <c r="EN59" i="13"/>
  <c r="CS56" i="13"/>
  <c r="D63" i="11"/>
  <c r="B12" i="12"/>
  <c r="D11" i="12"/>
  <c r="H67" i="7"/>
  <c r="B64" i="11"/>
  <c r="C16" i="7"/>
  <c r="D15" i="7"/>
  <c r="C12" i="12" s="1"/>
  <c r="G67" i="7"/>
  <c r="C64" i="11" s="1"/>
  <c r="F68" i="7"/>
  <c r="AE58" i="13" l="1"/>
  <c r="AF58" i="13" s="1"/>
  <c r="AD59" i="13" s="1"/>
  <c r="EM60" i="13"/>
  <c r="EL60" i="13" s="1"/>
  <c r="EJ61" i="13" s="1"/>
  <c r="EK61" i="13" s="1"/>
  <c r="EN60" i="13"/>
  <c r="BC57" i="13"/>
  <c r="BA57" i="13"/>
  <c r="CR57" i="13"/>
  <c r="E56" i="13"/>
  <c r="DK56" i="13"/>
  <c r="CV56" i="13"/>
  <c r="BV56" i="13"/>
  <c r="BX56" i="13"/>
  <c r="CY56" i="13" s="1"/>
  <c r="DM56" i="13"/>
  <c r="N57" i="13"/>
  <c r="L58" i="13" s="1"/>
  <c r="ET59" i="13"/>
  <c r="EW59" i="13" s="1"/>
  <c r="EV59" i="13"/>
  <c r="ED59" i="13"/>
  <c r="EC59" i="13" s="1"/>
  <c r="EA60" i="13" s="1"/>
  <c r="EB60" i="13" s="1"/>
  <c r="EE59" i="13"/>
  <c r="AQ57" i="13"/>
  <c r="AO58" i="13" s="1"/>
  <c r="X58" i="13"/>
  <c r="V58" i="13"/>
  <c r="Y58" i="13" s="1"/>
  <c r="AH58" i="13"/>
  <c r="DC56" i="13"/>
  <c r="CF56" i="13"/>
  <c r="CH56" i="13"/>
  <c r="DF56" i="13" s="1"/>
  <c r="BO56" i="13"/>
  <c r="DN56" i="13" s="1"/>
  <c r="BM56" i="13"/>
  <c r="BK57" i="13" s="1"/>
  <c r="D12" i="12"/>
  <c r="H68" i="7"/>
  <c r="B65" i="11"/>
  <c r="B13" i="12"/>
  <c r="D64" i="11"/>
  <c r="C17" i="7"/>
  <c r="D16" i="7"/>
  <c r="C13" i="12" s="1"/>
  <c r="F69" i="7"/>
  <c r="G68" i="7"/>
  <c r="C65" i="11" s="1"/>
  <c r="CQ57" i="13" l="1"/>
  <c r="CO58" i="13" s="1"/>
  <c r="CP58" i="13" s="1"/>
  <c r="CS57" i="13"/>
  <c r="BN57" i="13"/>
  <c r="BL57" i="13"/>
  <c r="DD56" i="13"/>
  <c r="CG56" i="13"/>
  <c r="CI56" i="13"/>
  <c r="AR58" i="13"/>
  <c r="AP58" i="13"/>
  <c r="AS58" i="13" s="1"/>
  <c r="O58" i="13"/>
  <c r="M58" i="13"/>
  <c r="P58" i="13" s="1"/>
  <c r="BW56" i="13"/>
  <c r="CW56" i="13"/>
  <c r="BY56" i="13"/>
  <c r="BD57" i="13"/>
  <c r="BB57" i="13"/>
  <c r="AZ58" i="13" s="1"/>
  <c r="W58" i="13"/>
  <c r="U59" i="13" s="1"/>
  <c r="EU59" i="13"/>
  <c r="ES60" i="13" s="1"/>
  <c r="ET60" i="13" s="1"/>
  <c r="DL56" i="13"/>
  <c r="C57" i="13"/>
  <c r="AE59" i="13"/>
  <c r="AG59" i="13"/>
  <c r="ED60" i="13"/>
  <c r="EC60" i="13" s="1"/>
  <c r="EA61" i="13" s="1"/>
  <c r="EE60" i="13"/>
  <c r="EM61" i="13"/>
  <c r="EL61" i="13" s="1"/>
  <c r="EJ62" i="13" s="1"/>
  <c r="EN61" i="13"/>
  <c r="H69" i="7"/>
  <c r="B66" i="11"/>
  <c r="B14" i="12"/>
  <c r="D13" i="12"/>
  <c r="D65" i="11"/>
  <c r="G69" i="7"/>
  <c r="C66" i="11" s="1"/>
  <c r="F70" i="7"/>
  <c r="C18" i="7"/>
  <c r="D17" i="7"/>
  <c r="C14" i="12" s="1"/>
  <c r="CS58" i="13" l="1"/>
  <c r="CR58" i="13"/>
  <c r="CQ58" i="13" s="1"/>
  <c r="CO59" i="13" s="1"/>
  <c r="CP59" i="13" s="1"/>
  <c r="EM62" i="13"/>
  <c r="EK62" i="13"/>
  <c r="EN62" i="13" s="1"/>
  <c r="AQ58" i="13"/>
  <c r="AO59" i="13" s="1"/>
  <c r="AP59" i="13" s="1"/>
  <c r="AS59" i="13" s="1"/>
  <c r="EB61" i="13"/>
  <c r="EE61" i="13" s="1"/>
  <c r="ED61" i="13"/>
  <c r="EV60" i="13"/>
  <c r="EU60" i="13" s="1"/>
  <c r="ES61" i="13" s="1"/>
  <c r="ET61" i="13" s="1"/>
  <c r="EW60" i="13"/>
  <c r="BC58" i="13"/>
  <c r="BA58" i="13"/>
  <c r="BD58" i="13" s="1"/>
  <c r="DG56" i="13"/>
  <c r="BO57" i="13"/>
  <c r="BM57" i="13"/>
  <c r="BK58" i="13" s="1"/>
  <c r="CX56" i="13"/>
  <c r="BU57" i="13"/>
  <c r="AH59" i="13"/>
  <c r="AF59" i="13"/>
  <c r="AD60" i="13" s="1"/>
  <c r="D57" i="13"/>
  <c r="F57" i="13"/>
  <c r="DM57" i="13" s="1"/>
  <c r="DJ57" i="13"/>
  <c r="V59" i="13"/>
  <c r="Y59" i="13" s="1"/>
  <c r="X59" i="13"/>
  <c r="CZ56" i="13"/>
  <c r="N58" i="13"/>
  <c r="L59" i="13" s="1"/>
  <c r="DE56" i="13"/>
  <c r="CE57" i="13"/>
  <c r="D66" i="11"/>
  <c r="H70" i="7"/>
  <c r="B67" i="11"/>
  <c r="B15" i="12"/>
  <c r="D14" i="12"/>
  <c r="C19" i="7"/>
  <c r="D18" i="7"/>
  <c r="C15" i="12" s="1"/>
  <c r="G70" i="7"/>
  <c r="C67" i="11" s="1"/>
  <c r="F71" i="7"/>
  <c r="EL62" i="13" l="1"/>
  <c r="EJ63" i="13" s="1"/>
  <c r="AR59" i="13"/>
  <c r="AQ59" i="13" s="1"/>
  <c r="AO60" i="13" s="1"/>
  <c r="G57" i="13"/>
  <c r="DN57" i="13" s="1"/>
  <c r="E57" i="13"/>
  <c r="DK57" i="13"/>
  <c r="AG60" i="13"/>
  <c r="AE60" i="13"/>
  <c r="EC61" i="13"/>
  <c r="EA62" i="13" s="1"/>
  <c r="CV57" i="13"/>
  <c r="BX57" i="13"/>
  <c r="CY57" i="13" s="1"/>
  <c r="BV57" i="13"/>
  <c r="DC57" i="13"/>
  <c r="CH57" i="13"/>
  <c r="DF57" i="13" s="1"/>
  <c r="CF57" i="13"/>
  <c r="W59" i="13"/>
  <c r="U60" i="13" s="1"/>
  <c r="CS59" i="13"/>
  <c r="CR59" i="13"/>
  <c r="M59" i="13"/>
  <c r="P59" i="13" s="1"/>
  <c r="O59" i="13"/>
  <c r="BN58" i="13"/>
  <c r="BL58" i="13"/>
  <c r="BB58" i="13"/>
  <c r="AZ59" i="13" s="1"/>
  <c r="EV61" i="13"/>
  <c r="EU61" i="13" s="1"/>
  <c r="ES62" i="13" s="1"/>
  <c r="ET62" i="13" s="1"/>
  <c r="EW61" i="13"/>
  <c r="D15" i="12"/>
  <c r="D67" i="11"/>
  <c r="H71" i="7"/>
  <c r="B68" i="11"/>
  <c r="B16" i="12"/>
  <c r="F72" i="7"/>
  <c r="G71" i="7"/>
  <c r="C68" i="11" s="1"/>
  <c r="C20" i="7"/>
  <c r="D19" i="7"/>
  <c r="C16" i="12" s="1"/>
  <c r="EK63" i="13" l="1"/>
  <c r="EN63" i="13" s="1"/>
  <c r="EM63" i="13"/>
  <c r="N59" i="13"/>
  <c r="L60" i="13" s="1"/>
  <c r="M60" i="13" s="1"/>
  <c r="P60" i="13" s="1"/>
  <c r="AR60" i="13"/>
  <c r="AP60" i="13"/>
  <c r="CW57" i="13"/>
  <c r="BW57" i="13"/>
  <c r="BY57" i="13"/>
  <c r="X60" i="13"/>
  <c r="V60" i="13"/>
  <c r="Y60" i="13" s="1"/>
  <c r="AH60" i="13"/>
  <c r="AF60" i="13"/>
  <c r="AD61" i="13" s="1"/>
  <c r="BA59" i="13"/>
  <c r="BD59" i="13" s="1"/>
  <c r="BC59" i="13"/>
  <c r="BO58" i="13"/>
  <c r="BM58" i="13"/>
  <c r="BK59" i="13" s="1"/>
  <c r="CQ59" i="13"/>
  <c r="CO60" i="13" s="1"/>
  <c r="CP60" i="13" s="1"/>
  <c r="DL57" i="13"/>
  <c r="C58" i="13"/>
  <c r="EV62" i="13"/>
  <c r="EU62" i="13" s="1"/>
  <c r="ES63" i="13" s="1"/>
  <c r="ET63" i="13" s="1"/>
  <c r="EW62" i="13"/>
  <c r="CG57" i="13"/>
  <c r="DD57" i="13"/>
  <c r="CI57" i="13"/>
  <c r="EB62" i="13"/>
  <c r="EE62" i="13" s="1"/>
  <c r="ED62" i="13"/>
  <c r="B17" i="12"/>
  <c r="D68" i="11"/>
  <c r="D16" i="12"/>
  <c r="H72" i="7"/>
  <c r="B69" i="11"/>
  <c r="C21" i="7"/>
  <c r="D20" i="7"/>
  <c r="C17" i="12" s="1"/>
  <c r="F73" i="7"/>
  <c r="G72" i="7"/>
  <c r="C69" i="11" s="1"/>
  <c r="EL63" i="13" l="1"/>
  <c r="EJ64" i="13" s="1"/>
  <c r="EM64" i="13" s="1"/>
  <c r="O60" i="13"/>
  <c r="N60" i="13" s="1"/>
  <c r="L61" i="13" s="1"/>
  <c r="O61" i="13" s="1"/>
  <c r="W60" i="13"/>
  <c r="U61" i="13" s="1"/>
  <c r="V61" i="13" s="1"/>
  <c r="BN59" i="13"/>
  <c r="BL59" i="13"/>
  <c r="DG57" i="13"/>
  <c r="CS60" i="13"/>
  <c r="CR60" i="13"/>
  <c r="CX57" i="13"/>
  <c r="BU58" i="13"/>
  <c r="EC62" i="13"/>
  <c r="EA63" i="13" s="1"/>
  <c r="EB63" i="13" s="1"/>
  <c r="EV63" i="13"/>
  <c r="EU63" i="13" s="1"/>
  <c r="ES64" i="13" s="1"/>
  <c r="ET64" i="13" s="1"/>
  <c r="EW63" i="13"/>
  <c r="BB59" i="13"/>
  <c r="AZ60" i="13" s="1"/>
  <c r="AG61" i="13"/>
  <c r="AE61" i="13"/>
  <c r="AH61" i="13" s="1"/>
  <c r="DE57" i="13"/>
  <c r="CE58" i="13"/>
  <c r="F58" i="13"/>
  <c r="DM58" i="13" s="1"/>
  <c r="D58" i="13"/>
  <c r="DJ58" i="13"/>
  <c r="CZ57" i="13"/>
  <c r="AS60" i="13"/>
  <c r="AQ60" i="13"/>
  <c r="AO61" i="13" s="1"/>
  <c r="H73" i="7"/>
  <c r="B70" i="11"/>
  <c r="B18" i="12"/>
  <c r="D69" i="11"/>
  <c r="D17" i="12"/>
  <c r="C22" i="7"/>
  <c r="D21" i="7"/>
  <c r="C18" i="12" s="1"/>
  <c r="G73" i="7"/>
  <c r="C70" i="11" s="1"/>
  <c r="F74" i="7"/>
  <c r="EK64" i="13" l="1"/>
  <c r="EL64" i="13" s="1"/>
  <c r="EJ65" i="13" s="1"/>
  <c r="X61" i="13"/>
  <c r="W61" i="13" s="1"/>
  <c r="U62" i="13" s="1"/>
  <c r="X62" i="13" s="1"/>
  <c r="Y61" i="13"/>
  <c r="M61" i="13"/>
  <c r="N61" i="13" s="1"/>
  <c r="L62" i="13" s="1"/>
  <c r="CQ60" i="13"/>
  <c r="CO61" i="13" s="1"/>
  <c r="AF61" i="13"/>
  <c r="AD62" i="13" s="1"/>
  <c r="AE62" i="13" s="1"/>
  <c r="ED63" i="13"/>
  <c r="EC63" i="13" s="1"/>
  <c r="EA64" i="13" s="1"/>
  <c r="EB64" i="13" s="1"/>
  <c r="EE63" i="13"/>
  <c r="BC60" i="13"/>
  <c r="BA60" i="13"/>
  <c r="BD60" i="13" s="1"/>
  <c r="BO59" i="13"/>
  <c r="BM59" i="13"/>
  <c r="BK60" i="13" s="1"/>
  <c r="AR61" i="13"/>
  <c r="AP61" i="13"/>
  <c r="AS61" i="13" s="1"/>
  <c r="G58" i="13"/>
  <c r="DN58" i="13" s="1"/>
  <c r="E58" i="13"/>
  <c r="DK58" i="13"/>
  <c r="DC58" i="13"/>
  <c r="CF58" i="13"/>
  <c r="CH58" i="13"/>
  <c r="DF58" i="13" s="1"/>
  <c r="EV64" i="13"/>
  <c r="EU64" i="13" s="1"/>
  <c r="ES65" i="13" s="1"/>
  <c r="ET65" i="13" s="1"/>
  <c r="EW64" i="13"/>
  <c r="CV58" i="13"/>
  <c r="BV58" i="13"/>
  <c r="BX58" i="13"/>
  <c r="CY58" i="13" s="1"/>
  <c r="D70" i="11"/>
  <c r="H74" i="7"/>
  <c r="B71" i="11"/>
  <c r="B19" i="12"/>
  <c r="D18" i="12"/>
  <c r="G74" i="7"/>
  <c r="C71" i="11" s="1"/>
  <c r="F75" i="7"/>
  <c r="C23" i="7"/>
  <c r="D22" i="7"/>
  <c r="C19" i="12" s="1"/>
  <c r="CP61" i="13" l="1"/>
  <c r="CS61" i="13" s="1"/>
  <c r="EN64" i="13"/>
  <c r="V62" i="13"/>
  <c r="W62" i="13" s="1"/>
  <c r="U63" i="13" s="1"/>
  <c r="P61" i="13"/>
  <c r="CR61" i="13"/>
  <c r="CQ61" i="13" s="1"/>
  <c r="CO62" i="13" s="1"/>
  <c r="CP62" i="13" s="1"/>
  <c r="EK65" i="13"/>
  <c r="EN65" i="13" s="1"/>
  <c r="EM65" i="13"/>
  <c r="AH62" i="13"/>
  <c r="AG62" i="13"/>
  <c r="AF62" i="13" s="1"/>
  <c r="AD63" i="13" s="1"/>
  <c r="AQ61" i="13"/>
  <c r="AO62" i="13" s="1"/>
  <c r="AP62" i="13" s="1"/>
  <c r="BB60" i="13"/>
  <c r="AZ61" i="13" s="1"/>
  <c r="BA61" i="13" s="1"/>
  <c r="BW58" i="13"/>
  <c r="CW58" i="13"/>
  <c r="BY58" i="13"/>
  <c r="DL58" i="13"/>
  <c r="C59" i="13"/>
  <c r="BN60" i="13"/>
  <c r="BL60" i="13"/>
  <c r="ED64" i="13"/>
  <c r="EC64" i="13" s="1"/>
  <c r="EA65" i="13" s="1"/>
  <c r="EE64" i="13"/>
  <c r="DD58" i="13"/>
  <c r="CG58" i="13"/>
  <c r="CI58" i="13"/>
  <c r="EV65" i="13"/>
  <c r="EU65" i="13" s="1"/>
  <c r="ES66" i="13" s="1"/>
  <c r="ET66" i="13" s="1"/>
  <c r="EW65" i="13"/>
  <c r="O62" i="13"/>
  <c r="M62" i="13"/>
  <c r="B20" i="12"/>
  <c r="D19" i="12"/>
  <c r="H75" i="7"/>
  <c r="B72" i="11"/>
  <c r="D71" i="11"/>
  <c r="C24" i="7"/>
  <c r="D23" i="7"/>
  <c r="C20" i="12" s="1"/>
  <c r="F76" i="7"/>
  <c r="G75" i="7"/>
  <c r="C72" i="11" s="1"/>
  <c r="P62" i="13" l="1"/>
  <c r="Y62" i="13"/>
  <c r="AR62" i="13"/>
  <c r="AQ62" i="13" s="1"/>
  <c r="AO63" i="13" s="1"/>
  <c r="EL65" i="13"/>
  <c r="EJ66" i="13" s="1"/>
  <c r="BD61" i="13"/>
  <c r="BC61" i="13"/>
  <c r="BB61" i="13" s="1"/>
  <c r="AZ62" i="13" s="1"/>
  <c r="N62" i="13"/>
  <c r="L63" i="13" s="1"/>
  <c r="O63" i="13" s="1"/>
  <c r="CR62" i="13"/>
  <c r="EV66" i="13"/>
  <c r="EU66" i="13" s="1"/>
  <c r="ES67" i="13" s="1"/>
  <c r="ET67" i="13" s="1"/>
  <c r="EW66" i="13"/>
  <c r="DG58" i="13"/>
  <c r="EB65" i="13"/>
  <c r="EE65" i="13" s="1"/>
  <c r="ED65" i="13"/>
  <c r="BO60" i="13"/>
  <c r="BM60" i="13"/>
  <c r="BK61" i="13" s="1"/>
  <c r="F59" i="13"/>
  <c r="DM59" i="13" s="1"/>
  <c r="D59" i="13"/>
  <c r="DJ59" i="13"/>
  <c r="CZ58" i="13"/>
  <c r="DE58" i="13"/>
  <c r="CE59" i="13"/>
  <c r="AG63" i="13"/>
  <c r="AE63" i="13"/>
  <c r="AH63" i="13" s="1"/>
  <c r="AS62" i="13"/>
  <c r="V63" i="13"/>
  <c r="X63" i="13"/>
  <c r="CX58" i="13"/>
  <c r="BU59" i="13"/>
  <c r="D20" i="12"/>
  <c r="H76" i="7"/>
  <c r="B73" i="11"/>
  <c r="D72" i="11"/>
  <c r="B21" i="12"/>
  <c r="F77" i="7"/>
  <c r="G76" i="7"/>
  <c r="C73" i="11" s="1"/>
  <c r="C25" i="7"/>
  <c r="D24" i="7"/>
  <c r="C21" i="12" s="1"/>
  <c r="Y63" i="13" l="1"/>
  <c r="EK66" i="13"/>
  <c r="EN66" i="13" s="1"/>
  <c r="EM66" i="13"/>
  <c r="M63" i="13"/>
  <c r="P63" i="13" s="1"/>
  <c r="EC65" i="13"/>
  <c r="EA66" i="13" s="1"/>
  <c r="ED66" i="13" s="1"/>
  <c r="AF63" i="13"/>
  <c r="AD64" i="13" s="1"/>
  <c r="AE64" i="13" s="1"/>
  <c r="AH64" i="13" s="1"/>
  <c r="CV59" i="13"/>
  <c r="BV59" i="13"/>
  <c r="BX59" i="13"/>
  <c r="CY59" i="13" s="1"/>
  <c r="BC62" i="13"/>
  <c r="BA62" i="13"/>
  <c r="BD62" i="13" s="1"/>
  <c r="G59" i="13"/>
  <c r="DN59" i="13" s="1"/>
  <c r="E59" i="13"/>
  <c r="DK59" i="13"/>
  <c r="CS62" i="13"/>
  <c r="CQ62" i="13"/>
  <c r="CO63" i="13" s="1"/>
  <c r="CP63" i="13" s="1"/>
  <c r="W63" i="13"/>
  <c r="U64" i="13" s="1"/>
  <c r="DC59" i="13"/>
  <c r="CH59" i="13"/>
  <c r="DF59" i="13" s="1"/>
  <c r="CF59" i="13"/>
  <c r="EB66" i="13"/>
  <c r="EE66" i="13" s="1"/>
  <c r="AR63" i="13"/>
  <c r="AP63" i="13"/>
  <c r="AS63" i="13" s="1"/>
  <c r="BN61" i="13"/>
  <c r="BL61" i="13"/>
  <c r="EV67" i="13"/>
  <c r="EU67" i="13" s="1"/>
  <c r="ES68" i="13" s="1"/>
  <c r="ET68" i="13" s="1"/>
  <c r="EW67" i="13"/>
  <c r="B22" i="12"/>
  <c r="H77" i="7"/>
  <c r="B74" i="11"/>
  <c r="D21" i="12"/>
  <c r="D73" i="11"/>
  <c r="C26" i="7"/>
  <c r="D25" i="7"/>
  <c r="C22" i="12" s="1"/>
  <c r="G77" i="7"/>
  <c r="C74" i="11" s="1"/>
  <c r="F78" i="7"/>
  <c r="N63" i="13" l="1"/>
  <c r="L64" i="13" s="1"/>
  <c r="M64" i="13" s="1"/>
  <c r="AG64" i="13"/>
  <c r="AF64" i="13" s="1"/>
  <c r="AD65" i="13" s="1"/>
  <c r="EL66" i="13"/>
  <c r="EJ67" i="13" s="1"/>
  <c r="EM67" i="13" s="1"/>
  <c r="BB62" i="13"/>
  <c r="AZ63" i="13" s="1"/>
  <c r="BA63" i="13" s="1"/>
  <c r="EC66" i="13"/>
  <c r="EA67" i="13" s="1"/>
  <c r="CW59" i="13"/>
  <c r="BW59" i="13"/>
  <c r="BY59" i="13"/>
  <c r="EV68" i="13"/>
  <c r="EU68" i="13" s="1"/>
  <c r="ES69" i="13" s="1"/>
  <c r="EW68" i="13"/>
  <c r="X64" i="13"/>
  <c r="V64" i="13"/>
  <c r="DL59" i="13"/>
  <c r="C60" i="13"/>
  <c r="BO61" i="13"/>
  <c r="BM61" i="13"/>
  <c r="BK62" i="13" s="1"/>
  <c r="AQ63" i="13"/>
  <c r="AO64" i="13" s="1"/>
  <c r="CG59" i="13"/>
  <c r="DD59" i="13"/>
  <c r="CI59" i="13"/>
  <c r="CR63" i="13"/>
  <c r="H78" i="7"/>
  <c r="B75" i="11"/>
  <c r="D22" i="12"/>
  <c r="B23" i="12"/>
  <c r="D74" i="11"/>
  <c r="G78" i="7"/>
  <c r="C75" i="11" s="1"/>
  <c r="F79" i="7"/>
  <c r="C27" i="7"/>
  <c r="D26" i="7"/>
  <c r="C23" i="12" s="1"/>
  <c r="O64" i="13" l="1"/>
  <c r="N64" i="13" s="1"/>
  <c r="L65" i="13" s="1"/>
  <c r="W64" i="13"/>
  <c r="U65" i="13" s="1"/>
  <c r="X65" i="13" s="1"/>
  <c r="EK67" i="13"/>
  <c r="EN67" i="13" s="1"/>
  <c r="BC63" i="13"/>
  <c r="BB63" i="13" s="1"/>
  <c r="AZ64" i="13" s="1"/>
  <c r="BD63" i="13"/>
  <c r="ED67" i="13"/>
  <c r="EB67" i="13"/>
  <c r="EE67" i="13" s="1"/>
  <c r="Y64" i="13"/>
  <c r="CQ63" i="13"/>
  <c r="CO64" i="13" s="1"/>
  <c r="V65" i="13"/>
  <c r="DG59" i="13"/>
  <c r="CS63" i="13"/>
  <c r="CZ59" i="13"/>
  <c r="BN62" i="13"/>
  <c r="BL62" i="13"/>
  <c r="DE59" i="13"/>
  <c r="CE60" i="13"/>
  <c r="F60" i="13"/>
  <c r="DM60" i="13" s="1"/>
  <c r="D60" i="13"/>
  <c r="G60" i="13" s="1"/>
  <c r="DN60" i="13" s="1"/>
  <c r="DJ60" i="13"/>
  <c r="CX59" i="13"/>
  <c r="BU60" i="13"/>
  <c r="P64" i="13"/>
  <c r="AR64" i="13"/>
  <c r="AP64" i="13"/>
  <c r="AS64" i="13" s="1"/>
  <c r="AE65" i="13"/>
  <c r="AH65" i="13" s="1"/>
  <c r="AG65" i="13"/>
  <c r="ET69" i="13"/>
  <c r="EW69" i="13" s="1"/>
  <c r="EV69" i="13"/>
  <c r="H79" i="7"/>
  <c r="B76" i="11"/>
  <c r="D23" i="12"/>
  <c r="B24" i="12"/>
  <c r="D75" i="11"/>
  <c r="C28" i="7"/>
  <c r="D27" i="7"/>
  <c r="C24" i="12" s="1"/>
  <c r="F80" i="7"/>
  <c r="G79" i="7"/>
  <c r="C76" i="11" s="1"/>
  <c r="CR64" i="13" l="1"/>
  <c r="CP64" i="13"/>
  <c r="CQ64" i="13" s="1"/>
  <c r="CO65" i="13" s="1"/>
  <c r="CP65" i="13" s="1"/>
  <c r="EL67" i="13"/>
  <c r="EJ68" i="13" s="1"/>
  <c r="EM68" i="13" s="1"/>
  <c r="W65" i="13"/>
  <c r="U66" i="13" s="1"/>
  <c r="X66" i="13" s="1"/>
  <c r="EC67" i="13"/>
  <c r="EA68" i="13" s="1"/>
  <c r="Y65" i="13"/>
  <c r="AF65" i="13"/>
  <c r="AD66" i="13" s="1"/>
  <c r="AG66" i="13" s="1"/>
  <c r="EU69" i="13"/>
  <c r="ES70" i="13" s="1"/>
  <c r="O65" i="13"/>
  <c r="M65" i="13"/>
  <c r="BO62" i="13"/>
  <c r="BM62" i="13"/>
  <c r="BK63" i="13" s="1"/>
  <c r="CF60" i="13"/>
  <c r="CH60" i="13"/>
  <c r="DF60" i="13" s="1"/>
  <c r="DC60" i="13"/>
  <c r="BX60" i="13"/>
  <c r="CY60" i="13" s="1"/>
  <c r="BV60" i="13"/>
  <c r="CV60" i="13"/>
  <c r="AQ64" i="13"/>
  <c r="AO65" i="13" s="1"/>
  <c r="E60" i="13"/>
  <c r="DK60" i="13"/>
  <c r="BC64" i="13"/>
  <c r="BA64" i="13"/>
  <c r="BD64" i="13" s="1"/>
  <c r="H80" i="7"/>
  <c r="B77" i="11"/>
  <c r="D24" i="12"/>
  <c r="B25" i="12"/>
  <c r="D76" i="11"/>
  <c r="C29" i="7"/>
  <c r="D28" i="7"/>
  <c r="C25" i="12" s="1"/>
  <c r="F81" i="7"/>
  <c r="G80" i="7"/>
  <c r="C77" i="11" s="1"/>
  <c r="EK68" i="13" l="1"/>
  <c r="EN68" i="13" s="1"/>
  <c r="CS64" i="13"/>
  <c r="CS65" i="13" s="1"/>
  <c r="V66" i="13"/>
  <c r="W66" i="13" s="1"/>
  <c r="U67" i="13" s="1"/>
  <c r="AE66" i="13"/>
  <c r="AH66" i="13" s="1"/>
  <c r="ET70" i="13"/>
  <c r="EW70" i="13" s="1"/>
  <c r="EB68" i="13"/>
  <c r="EE68" i="13" s="1"/>
  <c r="ED68" i="13"/>
  <c r="CR65" i="13"/>
  <c r="CQ65" i="13" s="1"/>
  <c r="CO66" i="13" s="1"/>
  <c r="CP66" i="13" s="1"/>
  <c r="EV70" i="13"/>
  <c r="BB64" i="13"/>
  <c r="AZ65" i="13" s="1"/>
  <c r="BC65" i="13" s="1"/>
  <c r="DL60" i="13"/>
  <c r="C61" i="13"/>
  <c r="CG60" i="13"/>
  <c r="DD60" i="13"/>
  <c r="CI60" i="13"/>
  <c r="BN63" i="13"/>
  <c r="BL63" i="13"/>
  <c r="AR65" i="13"/>
  <c r="AP65" i="13"/>
  <c r="CW60" i="13"/>
  <c r="BW60" i="13"/>
  <c r="BY60" i="13"/>
  <c r="P65" i="13"/>
  <c r="N65" i="13"/>
  <c r="L66" i="13" s="1"/>
  <c r="B26" i="12"/>
  <c r="H81" i="7"/>
  <c r="B78" i="11"/>
  <c r="D77" i="11"/>
  <c r="D25" i="12"/>
  <c r="G81" i="7"/>
  <c r="C78" i="11" s="1"/>
  <c r="F82" i="7"/>
  <c r="C30" i="7"/>
  <c r="D29" i="7"/>
  <c r="C26" i="12" s="1"/>
  <c r="EL68" i="13" l="1"/>
  <c r="EJ69" i="13" s="1"/>
  <c r="EM69" i="13" s="1"/>
  <c r="Y66" i="13"/>
  <c r="AF66" i="13"/>
  <c r="AD67" i="13" s="1"/>
  <c r="AG67" i="13" s="1"/>
  <c r="EK69" i="13"/>
  <c r="EL69" i="13" s="1"/>
  <c r="EJ70" i="13" s="1"/>
  <c r="EK70" i="13" s="1"/>
  <c r="EU70" i="13"/>
  <c r="ES71" i="13" s="1"/>
  <c r="ET71" i="13" s="1"/>
  <c r="EW71" i="13" s="1"/>
  <c r="BA65" i="13"/>
  <c r="BD65" i="13" s="1"/>
  <c r="EC68" i="13"/>
  <c r="EA69" i="13" s="1"/>
  <c r="V67" i="13"/>
  <c r="Y67" i="13" s="1"/>
  <c r="X67" i="13"/>
  <c r="AS65" i="13"/>
  <c r="AQ65" i="13"/>
  <c r="AO66" i="13" s="1"/>
  <c r="DG60" i="13"/>
  <c r="O66" i="13"/>
  <c r="M66" i="13"/>
  <c r="P66" i="13" s="1"/>
  <c r="CZ60" i="13"/>
  <c r="CR66" i="13"/>
  <c r="BO63" i="13"/>
  <c r="BM63" i="13"/>
  <c r="BK64" i="13" s="1"/>
  <c r="CX60" i="13"/>
  <c r="BU61" i="13"/>
  <c r="DE60" i="13"/>
  <c r="CE61" i="13"/>
  <c r="D61" i="13"/>
  <c r="F61" i="13"/>
  <c r="DM61" i="13" s="1"/>
  <c r="DJ61" i="13"/>
  <c r="H82" i="7"/>
  <c r="B79" i="11"/>
  <c r="D26" i="12"/>
  <c r="B27" i="12"/>
  <c r="D78" i="11"/>
  <c r="C31" i="7"/>
  <c r="D30" i="7"/>
  <c r="C27" i="12" s="1"/>
  <c r="G82" i="7"/>
  <c r="C79" i="11" s="1"/>
  <c r="F83" i="7"/>
  <c r="AE67" i="13" l="1"/>
  <c r="AH67" i="13" s="1"/>
  <c r="EV71" i="13"/>
  <c r="EN69" i="13"/>
  <c r="EN70" i="13" s="1"/>
  <c r="BB65" i="13"/>
  <c r="AZ66" i="13" s="1"/>
  <c r="BA66" i="13" s="1"/>
  <c r="BD66" i="13" s="1"/>
  <c r="EM70" i="13"/>
  <c r="EL70" i="13" s="1"/>
  <c r="EJ71" i="13" s="1"/>
  <c r="EU71" i="13"/>
  <c r="ES72" i="13" s="1"/>
  <c r="EB69" i="13"/>
  <c r="EE69" i="13" s="1"/>
  <c r="ED69" i="13"/>
  <c r="N66" i="13"/>
  <c r="L67" i="13" s="1"/>
  <c r="O67" i="13" s="1"/>
  <c r="CQ66" i="13"/>
  <c r="CO67" i="13" s="1"/>
  <c r="DC61" i="13"/>
  <c r="CF61" i="13"/>
  <c r="CH61" i="13"/>
  <c r="DF61" i="13" s="1"/>
  <c r="CS66" i="13"/>
  <c r="BN64" i="13"/>
  <c r="BL64" i="13"/>
  <c r="G61" i="13"/>
  <c r="DN61" i="13" s="1"/>
  <c r="E61" i="13"/>
  <c r="DK61" i="13"/>
  <c r="BX61" i="13"/>
  <c r="CY61" i="13" s="1"/>
  <c r="CV61" i="13"/>
  <c r="BV61" i="13"/>
  <c r="AR66" i="13"/>
  <c r="AP66" i="13"/>
  <c r="AS66" i="13" s="1"/>
  <c r="W67" i="13"/>
  <c r="U68" i="13" s="1"/>
  <c r="D79" i="11"/>
  <c r="H83" i="7"/>
  <c r="B80" i="11"/>
  <c r="B28" i="12"/>
  <c r="D27" i="12"/>
  <c r="C32" i="7"/>
  <c r="D31" i="7"/>
  <c r="C28" i="12" s="1"/>
  <c r="F84" i="7"/>
  <c r="G83" i="7"/>
  <c r="C80" i="11" s="1"/>
  <c r="CR67" i="13" l="1"/>
  <c r="CP67" i="13"/>
  <c r="AF67" i="13"/>
  <c r="AD68" i="13" s="1"/>
  <c r="AG68" i="13" s="1"/>
  <c r="BC66" i="13"/>
  <c r="BB66" i="13" s="1"/>
  <c r="AZ67" i="13" s="1"/>
  <c r="BC67" i="13" s="1"/>
  <c r="M67" i="13"/>
  <c r="N67" i="13" s="1"/>
  <c r="L68" i="13" s="1"/>
  <c r="M68" i="13" s="1"/>
  <c r="EC69" i="13"/>
  <c r="EA70" i="13" s="1"/>
  <c r="ET72" i="13"/>
  <c r="EW72" i="13" s="1"/>
  <c r="EV72" i="13"/>
  <c r="EM71" i="13"/>
  <c r="EK71" i="13"/>
  <c r="EN71" i="13" s="1"/>
  <c r="AE68" i="13"/>
  <c r="AQ66" i="13"/>
  <c r="AO67" i="13" s="1"/>
  <c r="CW61" i="13"/>
  <c r="BW61" i="13"/>
  <c r="BY61" i="13"/>
  <c r="DL61" i="13"/>
  <c r="C62" i="13"/>
  <c r="X68" i="13"/>
  <c r="V68" i="13"/>
  <c r="CG61" i="13"/>
  <c r="DD61" i="13"/>
  <c r="CI61" i="13"/>
  <c r="BO64" i="13"/>
  <c r="BM64" i="13"/>
  <c r="BK65" i="13" s="1"/>
  <c r="H84" i="7"/>
  <c r="B81" i="11"/>
  <c r="D28" i="12"/>
  <c r="B29" i="12"/>
  <c r="D80" i="11"/>
  <c r="F85" i="7"/>
  <c r="G84" i="7"/>
  <c r="C81" i="11" s="1"/>
  <c r="C33" i="7"/>
  <c r="D32" i="7"/>
  <c r="C29" i="12" s="1"/>
  <c r="CQ67" i="13" l="1"/>
  <c r="CO68" i="13" s="1"/>
  <c r="CP68" i="13" s="1"/>
  <c r="BA67" i="13"/>
  <c r="BD67" i="13" s="1"/>
  <c r="O68" i="13"/>
  <c r="N68" i="13" s="1"/>
  <c r="L69" i="13" s="1"/>
  <c r="AF68" i="13"/>
  <c r="AD69" i="13" s="1"/>
  <c r="AG69" i="13" s="1"/>
  <c r="P67" i="13"/>
  <c r="P68" i="13" s="1"/>
  <c r="EU72" i="13"/>
  <c r="ES73" i="13" s="1"/>
  <c r="EL71" i="13"/>
  <c r="EJ72" i="13" s="1"/>
  <c r="EB70" i="13"/>
  <c r="EE70" i="13" s="1"/>
  <c r="ED70" i="13"/>
  <c r="AH68" i="13"/>
  <c r="AR67" i="13"/>
  <c r="AP67" i="13"/>
  <c r="AS67" i="13" s="1"/>
  <c r="CS67" i="13"/>
  <c r="BB67" i="13"/>
  <c r="AZ68" i="13" s="1"/>
  <c r="BA68" i="13" s="1"/>
  <c r="CR68" i="13"/>
  <c r="BN65" i="13"/>
  <c r="BL65" i="13"/>
  <c r="DE61" i="13"/>
  <c r="CE62" i="13"/>
  <c r="DG61" i="13"/>
  <c r="Y68" i="13"/>
  <c r="W68" i="13"/>
  <c r="U69" i="13" s="1"/>
  <c r="CZ61" i="13"/>
  <c r="CX61" i="13"/>
  <c r="BU62" i="13"/>
  <c r="D62" i="13"/>
  <c r="G62" i="13" s="1"/>
  <c r="DN62" i="13" s="1"/>
  <c r="F62" i="13"/>
  <c r="DM62" i="13" s="1"/>
  <c r="DJ62" i="13"/>
  <c r="H85" i="7"/>
  <c r="B82" i="11"/>
  <c r="B30" i="12"/>
  <c r="D29" i="12"/>
  <c r="D81" i="11"/>
  <c r="C34" i="7"/>
  <c r="D33" i="7"/>
  <c r="C30" i="12" s="1"/>
  <c r="G85" i="7"/>
  <c r="C82" i="11" s="1"/>
  <c r="F86" i="7"/>
  <c r="BD68" i="13" l="1"/>
  <c r="AE69" i="13"/>
  <c r="AF69" i="13" s="1"/>
  <c r="AD70" i="13" s="1"/>
  <c r="AG70" i="13" s="1"/>
  <c r="BC68" i="13"/>
  <c r="BB68" i="13" s="1"/>
  <c r="AZ69" i="13" s="1"/>
  <c r="BA69" i="13" s="1"/>
  <c r="EC70" i="13"/>
  <c r="EA71" i="13" s="1"/>
  <c r="EK72" i="13"/>
  <c r="EN72" i="13" s="1"/>
  <c r="EM72" i="13"/>
  <c r="ET73" i="13"/>
  <c r="EV73" i="13"/>
  <c r="AQ67" i="13"/>
  <c r="AO68" i="13" s="1"/>
  <c r="AP68" i="13" s="1"/>
  <c r="AS68" i="13" s="1"/>
  <c r="CQ68" i="13"/>
  <c r="CO69" i="13" s="1"/>
  <c r="CP69" i="13" s="1"/>
  <c r="CS68" i="13"/>
  <c r="X69" i="13"/>
  <c r="V69" i="13"/>
  <c r="Y69" i="13" s="1"/>
  <c r="BO65" i="13"/>
  <c r="BM65" i="13"/>
  <c r="BK66" i="13" s="1"/>
  <c r="CH62" i="13"/>
  <c r="DF62" i="13" s="1"/>
  <c r="DC62" i="13"/>
  <c r="CF62" i="13"/>
  <c r="E62" i="13"/>
  <c r="DK62" i="13"/>
  <c r="CV62" i="13"/>
  <c r="BX62" i="13"/>
  <c r="CY62" i="13" s="1"/>
  <c r="BV62" i="13"/>
  <c r="O69" i="13"/>
  <c r="M69" i="13"/>
  <c r="P69" i="13" s="1"/>
  <c r="H86" i="7"/>
  <c r="B83" i="11"/>
  <c r="D82" i="11"/>
  <c r="B31" i="12"/>
  <c r="D30" i="12"/>
  <c r="G86" i="7"/>
  <c r="C83" i="11" s="1"/>
  <c r="F87" i="7"/>
  <c r="C35" i="7"/>
  <c r="D34" i="7"/>
  <c r="C31" i="12" s="1"/>
  <c r="AH69" i="13" l="1"/>
  <c r="AR68" i="13"/>
  <c r="AQ68" i="13" s="1"/>
  <c r="AO69" i="13" s="1"/>
  <c r="AP69" i="13" s="1"/>
  <c r="AE70" i="13"/>
  <c r="AF70" i="13" s="1"/>
  <c r="AD71" i="13" s="1"/>
  <c r="AG71" i="13" s="1"/>
  <c r="EU73" i="13"/>
  <c r="ES74" i="13" s="1"/>
  <c r="ET74" i="13" s="1"/>
  <c r="EW73" i="13"/>
  <c r="EL72" i="13"/>
  <c r="EJ73" i="13" s="1"/>
  <c r="EB71" i="13"/>
  <c r="ED71" i="13"/>
  <c r="BD69" i="13"/>
  <c r="BC69" i="13"/>
  <c r="BB69" i="13" s="1"/>
  <c r="AZ70" i="13" s="1"/>
  <c r="BA70" i="13" s="1"/>
  <c r="CR69" i="13"/>
  <c r="W69" i="13"/>
  <c r="U70" i="13" s="1"/>
  <c r="X70" i="13" s="1"/>
  <c r="N69" i="13"/>
  <c r="L70" i="13" s="1"/>
  <c r="M70" i="13" s="1"/>
  <c r="CW62" i="13"/>
  <c r="BW62" i="13"/>
  <c r="BY62" i="13"/>
  <c r="DL62" i="13"/>
  <c r="C63" i="13"/>
  <c r="BN66" i="13"/>
  <c r="BL66" i="13"/>
  <c r="CG62" i="13"/>
  <c r="DD62" i="13"/>
  <c r="CI62" i="13"/>
  <c r="D83" i="11"/>
  <c r="B32" i="12"/>
  <c r="D31" i="12"/>
  <c r="H87" i="7"/>
  <c r="B84" i="11"/>
  <c r="C36" i="7"/>
  <c r="D35" i="7"/>
  <c r="C32" i="12" s="1"/>
  <c r="F88" i="7"/>
  <c r="G87" i="7"/>
  <c r="C84" i="11" s="1"/>
  <c r="EV74" i="13" l="1"/>
  <c r="AE71" i="13"/>
  <c r="AF71" i="13" s="1"/>
  <c r="AD72" i="13" s="1"/>
  <c r="AG72" i="13" s="1"/>
  <c r="BD70" i="13"/>
  <c r="AR69" i="13"/>
  <c r="AQ69" i="13" s="1"/>
  <c r="AO70" i="13" s="1"/>
  <c r="AR70" i="13" s="1"/>
  <c r="AH70" i="13"/>
  <c r="EC71" i="13"/>
  <c r="EA72" i="13" s="1"/>
  <c r="ED72" i="13" s="1"/>
  <c r="V70" i="13"/>
  <c r="Y70" i="13" s="1"/>
  <c r="EW74" i="13"/>
  <c r="EU74" i="13"/>
  <c r="ES75" i="13" s="1"/>
  <c r="EV75" i="13" s="1"/>
  <c r="EE71" i="13"/>
  <c r="CQ69" i="13"/>
  <c r="CO70" i="13" s="1"/>
  <c r="CP70" i="13" s="1"/>
  <c r="EK73" i="13"/>
  <c r="EM73" i="13"/>
  <c r="BC70" i="13"/>
  <c r="BB70" i="13" s="1"/>
  <c r="AZ71" i="13" s="1"/>
  <c r="AS69" i="13"/>
  <c r="O70" i="13"/>
  <c r="N70" i="13" s="1"/>
  <c r="L71" i="13" s="1"/>
  <c r="CS69" i="13"/>
  <c r="P70" i="13"/>
  <c r="DG62" i="13"/>
  <c r="BO66" i="13"/>
  <c r="BM66" i="13"/>
  <c r="BK67" i="13" s="1"/>
  <c r="CX62" i="13"/>
  <c r="BU63" i="13"/>
  <c r="DE62" i="13"/>
  <c r="CE63" i="13"/>
  <c r="D63" i="13"/>
  <c r="F63" i="13"/>
  <c r="DM63" i="13" s="1"/>
  <c r="DJ63" i="13"/>
  <c r="CZ62" i="13"/>
  <c r="H88" i="7"/>
  <c r="B85" i="11"/>
  <c r="D32" i="12"/>
  <c r="B33" i="12"/>
  <c r="D84" i="11"/>
  <c r="C37" i="7"/>
  <c r="D36" i="7"/>
  <c r="C33" i="12" s="1"/>
  <c r="F89" i="7"/>
  <c r="G88" i="7"/>
  <c r="C85" i="11" s="1"/>
  <c r="EB72" i="13" l="1"/>
  <c r="EE72" i="13" s="1"/>
  <c r="AH71" i="13"/>
  <c r="ET75" i="13"/>
  <c r="EW75" i="13" s="1"/>
  <c r="EL73" i="13"/>
  <c r="EJ74" i="13" s="1"/>
  <c r="EM74" i="13" s="1"/>
  <c r="AE72" i="13"/>
  <c r="W70" i="13"/>
  <c r="U71" i="13" s="1"/>
  <c r="X71" i="13" s="1"/>
  <c r="CR70" i="13"/>
  <c r="CQ70" i="13" s="1"/>
  <c r="CO71" i="13" s="1"/>
  <c r="CP71" i="13" s="1"/>
  <c r="AP70" i="13"/>
  <c r="AS70" i="13" s="1"/>
  <c r="BA71" i="13"/>
  <c r="BD71" i="13" s="1"/>
  <c r="BC71" i="13"/>
  <c r="EN73" i="13"/>
  <c r="O71" i="13"/>
  <c r="M71" i="13"/>
  <c r="P71" i="13" s="1"/>
  <c r="V71" i="13"/>
  <c r="Y71" i="13" s="1"/>
  <c r="CS70" i="13"/>
  <c r="G63" i="13"/>
  <c r="DN63" i="13" s="1"/>
  <c r="E63" i="13"/>
  <c r="DK63" i="13"/>
  <c r="BN67" i="13"/>
  <c r="BL67" i="13"/>
  <c r="CF63" i="13"/>
  <c r="DC63" i="13"/>
  <c r="CH63" i="13"/>
  <c r="DF63" i="13" s="1"/>
  <c r="BX63" i="13"/>
  <c r="CY63" i="13" s="1"/>
  <c r="CV63" i="13"/>
  <c r="BV63" i="13"/>
  <c r="D33" i="12"/>
  <c r="D85" i="11"/>
  <c r="H89" i="7"/>
  <c r="B86" i="11"/>
  <c r="B34" i="12"/>
  <c r="G89" i="7"/>
  <c r="C86" i="11" s="1"/>
  <c r="F90" i="7"/>
  <c r="C38" i="7"/>
  <c r="D37" i="7"/>
  <c r="C34" i="12" s="1"/>
  <c r="AH72" i="13" l="1"/>
  <c r="EU75" i="13"/>
  <c r="ES76" i="13" s="1"/>
  <c r="EV76" i="13" s="1"/>
  <c r="EK74" i="13"/>
  <c r="EL74" i="13" s="1"/>
  <c r="EJ75" i="13" s="1"/>
  <c r="EK75" i="13" s="1"/>
  <c r="EC72" i="13"/>
  <c r="EA73" i="13" s="1"/>
  <c r="ED73" i="13" s="1"/>
  <c r="AF72" i="13"/>
  <c r="AD73" i="13" s="1"/>
  <c r="AE73" i="13" s="1"/>
  <c r="AH73" i="13" s="1"/>
  <c r="BB71" i="13"/>
  <c r="AZ72" i="13" s="1"/>
  <c r="BC72" i="13" s="1"/>
  <c r="W71" i="13"/>
  <c r="U72" i="13" s="1"/>
  <c r="X72" i="13" s="1"/>
  <c r="CR71" i="13"/>
  <c r="AQ70" i="13"/>
  <c r="AO71" i="13" s="1"/>
  <c r="N71" i="13"/>
  <c r="L72" i="13" s="1"/>
  <c r="M72" i="13" s="1"/>
  <c r="P72" i="13" s="1"/>
  <c r="ET76" i="13"/>
  <c r="EW76" i="13" s="1"/>
  <c r="CW63" i="13"/>
  <c r="BW63" i="13"/>
  <c r="BY63" i="13"/>
  <c r="BA72" i="13"/>
  <c r="BO67" i="13"/>
  <c r="BM67" i="13"/>
  <c r="BK68" i="13" s="1"/>
  <c r="DL63" i="13"/>
  <c r="C64" i="13"/>
  <c r="CG63" i="13"/>
  <c r="DD63" i="13"/>
  <c r="CI63" i="13"/>
  <c r="H90" i="7"/>
  <c r="B87" i="11"/>
  <c r="D86" i="11"/>
  <c r="B35" i="12"/>
  <c r="D34" i="12"/>
  <c r="G90" i="7"/>
  <c r="C87" i="11" s="1"/>
  <c r="F91" i="7"/>
  <c r="C39" i="7"/>
  <c r="D38" i="7"/>
  <c r="C35" i="12" s="1"/>
  <c r="V72" i="13" l="1"/>
  <c r="Y72" i="13" s="1"/>
  <c r="EN74" i="13"/>
  <c r="EN75" i="13" s="1"/>
  <c r="EB73" i="13"/>
  <c r="EE73" i="13" s="1"/>
  <c r="AG73" i="13"/>
  <c r="AF73" i="13" s="1"/>
  <c r="AD74" i="13" s="1"/>
  <c r="AG74" i="13" s="1"/>
  <c r="CQ71" i="13"/>
  <c r="CO72" i="13" s="1"/>
  <c r="CS71" i="13"/>
  <c r="O72" i="13"/>
  <c r="N72" i="13" s="1"/>
  <c r="L73" i="13" s="1"/>
  <c r="M73" i="13" s="1"/>
  <c r="EM75" i="13"/>
  <c r="EL75" i="13" s="1"/>
  <c r="EJ76" i="13" s="1"/>
  <c r="AP71" i="13"/>
  <c r="AR71" i="13"/>
  <c r="EC73" i="13"/>
  <c r="EA74" i="13" s="1"/>
  <c r="EB74" i="13" s="1"/>
  <c r="EU76" i="13"/>
  <c r="ES77" i="13" s="1"/>
  <c r="BN68" i="13"/>
  <c r="BL68" i="13"/>
  <c r="CZ63" i="13"/>
  <c r="CX63" i="13"/>
  <c r="BU64" i="13"/>
  <c r="DE63" i="13"/>
  <c r="CE64" i="13"/>
  <c r="DG63" i="13"/>
  <c r="F64" i="13"/>
  <c r="DM64" i="13" s="1"/>
  <c r="D64" i="13"/>
  <c r="G64" i="13" s="1"/>
  <c r="DN64" i="13" s="1"/>
  <c r="DJ64" i="13"/>
  <c r="BD72" i="13"/>
  <c r="BB72" i="13"/>
  <c r="AZ73" i="13" s="1"/>
  <c r="B36" i="12"/>
  <c r="D87" i="11"/>
  <c r="D35" i="12"/>
  <c r="H91" i="7"/>
  <c r="B88" i="11"/>
  <c r="F92" i="7"/>
  <c r="G91" i="7"/>
  <c r="C88" i="11" s="1"/>
  <c r="C40" i="7"/>
  <c r="D39" i="7"/>
  <c r="C36" i="12" s="1"/>
  <c r="W72" i="13" l="1"/>
  <c r="U73" i="13" s="1"/>
  <c r="V73" i="13" s="1"/>
  <c r="Y73" i="13" s="1"/>
  <c r="CR72" i="13"/>
  <c r="CP72" i="13"/>
  <c r="CS72" i="13" s="1"/>
  <c r="EE74" i="13"/>
  <c r="ED74" i="13"/>
  <c r="EC74" i="13" s="1"/>
  <c r="EA75" i="13" s="1"/>
  <c r="EB75" i="13" s="1"/>
  <c r="AQ71" i="13"/>
  <c r="AO72" i="13" s="1"/>
  <c r="AS71" i="13"/>
  <c r="X73" i="13"/>
  <c r="W73" i="13" s="1"/>
  <c r="U74" i="13" s="1"/>
  <c r="EK76" i="13"/>
  <c r="EN76" i="13" s="1"/>
  <c r="EM76" i="13"/>
  <c r="ET77" i="13"/>
  <c r="EW77" i="13" s="1"/>
  <c r="EV77" i="13"/>
  <c r="O73" i="13"/>
  <c r="N73" i="13" s="1"/>
  <c r="L74" i="13" s="1"/>
  <c r="AE74" i="13"/>
  <c r="AF74" i="13" s="1"/>
  <c r="AD75" i="13" s="1"/>
  <c r="AG75" i="13" s="1"/>
  <c r="E64" i="13"/>
  <c r="DK64" i="13"/>
  <c r="DC64" i="13"/>
  <c r="CF64" i="13"/>
  <c r="CH64" i="13"/>
  <c r="DF64" i="13" s="1"/>
  <c r="BO68" i="13"/>
  <c r="BM68" i="13"/>
  <c r="BK69" i="13" s="1"/>
  <c r="BX64" i="13"/>
  <c r="CY64" i="13" s="1"/>
  <c r="CV64" i="13"/>
  <c r="BV64" i="13"/>
  <c r="BC73" i="13"/>
  <c r="BA73" i="13"/>
  <c r="P73" i="13"/>
  <c r="D36" i="12"/>
  <c r="H92" i="7"/>
  <c r="B89" i="11"/>
  <c r="D88" i="11"/>
  <c r="B37" i="12"/>
  <c r="F93" i="7"/>
  <c r="G92" i="7"/>
  <c r="C89" i="11" s="1"/>
  <c r="C41" i="7"/>
  <c r="D40" i="7"/>
  <c r="C37" i="12" s="1"/>
  <c r="EE75" i="13" l="1"/>
  <c r="CQ72" i="13"/>
  <c r="CO73" i="13" s="1"/>
  <c r="ED75" i="13"/>
  <c r="EC75" i="13" s="1"/>
  <c r="EA76" i="13" s="1"/>
  <c r="AR72" i="13"/>
  <c r="AP72" i="13"/>
  <c r="EL76" i="13"/>
  <c r="EJ77" i="13" s="1"/>
  <c r="EM77" i="13" s="1"/>
  <c r="EU77" i="13"/>
  <c r="ES78" i="13" s="1"/>
  <c r="AH74" i="13"/>
  <c r="AE75" i="13"/>
  <c r="AF75" i="13" s="1"/>
  <c r="AD76" i="13" s="1"/>
  <c r="BN69" i="13"/>
  <c r="BL69" i="13"/>
  <c r="CG64" i="13"/>
  <c r="DD64" i="13"/>
  <c r="CI64" i="13"/>
  <c r="O74" i="13"/>
  <c r="M74" i="13"/>
  <c r="P74" i="13" s="1"/>
  <c r="BD73" i="13"/>
  <c r="BB73" i="13"/>
  <c r="AZ74" i="13" s="1"/>
  <c r="CW64" i="13"/>
  <c r="BW64" i="13"/>
  <c r="BY64" i="13"/>
  <c r="V74" i="13"/>
  <c r="Y74" i="13" s="1"/>
  <c r="X74" i="13"/>
  <c r="DL64" i="13"/>
  <c r="C65" i="13"/>
  <c r="D37" i="12"/>
  <c r="D89" i="11"/>
  <c r="H93" i="7"/>
  <c r="B90" i="11"/>
  <c r="B38" i="12"/>
  <c r="C42" i="7"/>
  <c r="D41" i="7"/>
  <c r="C38" i="12" s="1"/>
  <c r="G93" i="7"/>
  <c r="C90" i="11" s="1"/>
  <c r="F94" i="7"/>
  <c r="CP73" i="13" l="1"/>
  <c r="CS73" i="13" s="1"/>
  <c r="CR73" i="13"/>
  <c r="EK77" i="13"/>
  <c r="EL77" i="13" s="1"/>
  <c r="EJ78" i="13" s="1"/>
  <c r="EM78" i="13" s="1"/>
  <c r="AS72" i="13"/>
  <c r="AQ72" i="13"/>
  <c r="AO73" i="13" s="1"/>
  <c r="ET78" i="13"/>
  <c r="EW78" i="13" s="1"/>
  <c r="EV78" i="13"/>
  <c r="EB76" i="13"/>
  <c r="EE76" i="13" s="1"/>
  <c r="ED76" i="13"/>
  <c r="AH75" i="13"/>
  <c r="N74" i="13"/>
  <c r="L75" i="13" s="1"/>
  <c r="O75" i="13" s="1"/>
  <c r="W74" i="13"/>
  <c r="U75" i="13" s="1"/>
  <c r="CZ64" i="13"/>
  <c r="AG76" i="13"/>
  <c r="AE76" i="13"/>
  <c r="CX64" i="13"/>
  <c r="BU65" i="13"/>
  <c r="DG64" i="13"/>
  <c r="BO69" i="13"/>
  <c r="BM69" i="13"/>
  <c r="BK70" i="13" s="1"/>
  <c r="F65" i="13"/>
  <c r="DM65" i="13" s="1"/>
  <c r="D65" i="13"/>
  <c r="DJ65" i="13"/>
  <c r="BA74" i="13"/>
  <c r="BD74" i="13" s="1"/>
  <c r="BC74" i="13"/>
  <c r="DE64" i="13"/>
  <c r="CE65" i="13"/>
  <c r="H94" i="7"/>
  <c r="B91" i="11"/>
  <c r="B39" i="12"/>
  <c r="D38" i="12"/>
  <c r="D90" i="11"/>
  <c r="G94" i="7"/>
  <c r="C91" i="11" s="1"/>
  <c r="F95" i="7"/>
  <c r="C43" i="7"/>
  <c r="D42" i="7"/>
  <c r="C39" i="12" s="1"/>
  <c r="CQ73" i="13" l="1"/>
  <c r="CO74" i="13" s="1"/>
  <c r="CP74" i="13" s="1"/>
  <c r="EN77" i="13"/>
  <c r="CR74" i="13"/>
  <c r="EK78" i="13"/>
  <c r="EL78" i="13" s="1"/>
  <c r="EJ79" i="13" s="1"/>
  <c r="AH76" i="13"/>
  <c r="AP73" i="13"/>
  <c r="AS73" i="13" s="1"/>
  <c r="AR73" i="13"/>
  <c r="EC76" i="13"/>
  <c r="EA77" i="13" s="1"/>
  <c r="EU78" i="13"/>
  <c r="ES79" i="13" s="1"/>
  <c r="M75" i="13"/>
  <c r="P75" i="13" s="1"/>
  <c r="BB74" i="13"/>
  <c r="AZ75" i="13" s="1"/>
  <c r="BC75" i="13" s="1"/>
  <c r="AF76" i="13"/>
  <c r="AD77" i="13" s="1"/>
  <c r="AG77" i="13" s="1"/>
  <c r="BN70" i="13"/>
  <c r="BL70" i="13"/>
  <c r="DC65" i="13"/>
  <c r="CF65" i="13"/>
  <c r="CH65" i="13"/>
  <c r="DF65" i="13" s="1"/>
  <c r="G65" i="13"/>
  <c r="DN65" i="13" s="1"/>
  <c r="E65" i="13"/>
  <c r="DK65" i="13"/>
  <c r="BX65" i="13"/>
  <c r="CY65" i="13" s="1"/>
  <c r="CV65" i="13"/>
  <c r="BV65" i="13"/>
  <c r="X75" i="13"/>
  <c r="V75" i="13"/>
  <c r="Y75" i="13" s="1"/>
  <c r="D39" i="12"/>
  <c r="B40" i="12"/>
  <c r="H95" i="7"/>
  <c r="B92" i="11"/>
  <c r="D91" i="11"/>
  <c r="F96" i="7"/>
  <c r="G95" i="7"/>
  <c r="C92" i="11" s="1"/>
  <c r="C44" i="7"/>
  <c r="D43" i="7"/>
  <c r="C40" i="12" s="1"/>
  <c r="CS74" i="13" l="1"/>
  <c r="CQ74" i="13"/>
  <c r="CO75" i="13" s="1"/>
  <c r="CP75" i="13" s="1"/>
  <c r="EN78" i="13"/>
  <c r="BA75" i="13"/>
  <c r="BB75" i="13" s="1"/>
  <c r="AZ76" i="13" s="1"/>
  <c r="AQ73" i="13"/>
  <c r="AO74" i="13" s="1"/>
  <c r="EK79" i="13"/>
  <c r="EM79" i="13"/>
  <c r="EV79" i="13"/>
  <c r="ET79" i="13"/>
  <c r="EW79" i="13" s="1"/>
  <c r="EB77" i="13"/>
  <c r="EE77" i="13" s="1"/>
  <c r="ED77" i="13"/>
  <c r="AE77" i="13"/>
  <c r="AH77" i="13" s="1"/>
  <c r="N75" i="13"/>
  <c r="L76" i="13" s="1"/>
  <c r="O76" i="13" s="1"/>
  <c r="W75" i="13"/>
  <c r="U76" i="13" s="1"/>
  <c r="V76" i="13" s="1"/>
  <c r="CW65" i="13"/>
  <c r="BW65" i="13"/>
  <c r="BY65" i="13"/>
  <c r="DL65" i="13"/>
  <c r="C66" i="13"/>
  <c r="CG65" i="13"/>
  <c r="DD65" i="13"/>
  <c r="CI65" i="13"/>
  <c r="BO70" i="13"/>
  <c r="BM70" i="13"/>
  <c r="BK71" i="13" s="1"/>
  <c r="D40" i="12"/>
  <c r="B41" i="12"/>
  <c r="H96" i="7"/>
  <c r="B93" i="11"/>
  <c r="D92" i="11"/>
  <c r="F97" i="7"/>
  <c r="G96" i="7"/>
  <c r="C93" i="11" s="1"/>
  <c r="C45" i="7"/>
  <c r="D44" i="7"/>
  <c r="C41" i="12" s="1"/>
  <c r="BD75" i="13" l="1"/>
  <c r="EN79" i="13"/>
  <c r="CR75" i="13"/>
  <c r="M76" i="13"/>
  <c r="P76" i="13" s="1"/>
  <c r="AR74" i="13"/>
  <c r="AP74" i="13"/>
  <c r="Y76" i="13"/>
  <c r="X76" i="13"/>
  <c r="W76" i="13" s="1"/>
  <c r="U77" i="13" s="1"/>
  <c r="EC77" i="13"/>
  <c r="EA78" i="13" s="1"/>
  <c r="EU79" i="13"/>
  <c r="ES80" i="13" s="1"/>
  <c r="EL79" i="13"/>
  <c r="EJ80" i="13" s="1"/>
  <c r="AF77" i="13"/>
  <c r="AD78" i="13" s="1"/>
  <c r="BC76" i="13"/>
  <c r="BA76" i="13"/>
  <c r="CZ65" i="13"/>
  <c r="CX65" i="13"/>
  <c r="BU66" i="13"/>
  <c r="BN71" i="13"/>
  <c r="BL71" i="13"/>
  <c r="DE65" i="13"/>
  <c r="CE66" i="13"/>
  <c r="D66" i="13"/>
  <c r="F66" i="13"/>
  <c r="DM66" i="13" s="1"/>
  <c r="DJ66" i="13"/>
  <c r="DG65" i="13"/>
  <c r="H97" i="7"/>
  <c r="B94" i="11"/>
  <c r="B42" i="12"/>
  <c r="D93" i="11"/>
  <c r="D41" i="12"/>
  <c r="G97" i="7"/>
  <c r="C94" i="11" s="1"/>
  <c r="F98" i="7"/>
  <c r="C46" i="7"/>
  <c r="D45" i="7"/>
  <c r="C42" i="12" s="1"/>
  <c r="CQ75" i="13" l="1"/>
  <c r="CO76" i="13" s="1"/>
  <c r="CP76" i="13" s="1"/>
  <c r="CS75" i="13"/>
  <c r="AQ74" i="13"/>
  <c r="AO75" i="13" s="1"/>
  <c r="AP75" i="13" s="1"/>
  <c r="N76" i="13"/>
  <c r="L77" i="13" s="1"/>
  <c r="AS74" i="13"/>
  <c r="EK80" i="13"/>
  <c r="EN80" i="13" s="1"/>
  <c r="EM80" i="13"/>
  <c r="ET80" i="13"/>
  <c r="EW80" i="13" s="1"/>
  <c r="EV80" i="13"/>
  <c r="EB78" i="13"/>
  <c r="EE78" i="13" s="1"/>
  <c r="ED78" i="13"/>
  <c r="AG78" i="13"/>
  <c r="AE78" i="13"/>
  <c r="X77" i="13"/>
  <c r="V77" i="13"/>
  <c r="Y77" i="13" s="1"/>
  <c r="BO71" i="13"/>
  <c r="BM71" i="13"/>
  <c r="BK72" i="13" s="1"/>
  <c r="BV66" i="13"/>
  <c r="BX66" i="13"/>
  <c r="CY66" i="13" s="1"/>
  <c r="CV66" i="13"/>
  <c r="BD76" i="13"/>
  <c r="BB76" i="13"/>
  <c r="AZ77" i="13" s="1"/>
  <c r="CH66" i="13"/>
  <c r="DF66" i="13" s="1"/>
  <c r="DC66" i="13"/>
  <c r="CF66" i="13"/>
  <c r="G66" i="13"/>
  <c r="DN66" i="13" s="1"/>
  <c r="E66" i="13"/>
  <c r="DK66" i="13"/>
  <c r="D94" i="11"/>
  <c r="B43" i="12"/>
  <c r="H98" i="7"/>
  <c r="B95" i="11"/>
  <c r="D42" i="12"/>
  <c r="C47" i="7"/>
  <c r="D46" i="7"/>
  <c r="C43" i="12" s="1"/>
  <c r="G98" i="7"/>
  <c r="C95" i="11" s="1"/>
  <c r="F99" i="7"/>
  <c r="AR75" i="13" l="1"/>
  <c r="AQ75" i="13" s="1"/>
  <c r="AO76" i="13" s="1"/>
  <c r="CR76" i="13"/>
  <c r="CQ76" i="13" s="1"/>
  <c r="CO77" i="13" s="1"/>
  <c r="CP77" i="13" s="1"/>
  <c r="CS76" i="13"/>
  <c r="O77" i="13"/>
  <c r="M77" i="13"/>
  <c r="AF78" i="13"/>
  <c r="AD79" i="13" s="1"/>
  <c r="AG79" i="13" s="1"/>
  <c r="AS75" i="13"/>
  <c r="EL80" i="13"/>
  <c r="EJ81" i="13" s="1"/>
  <c r="EC78" i="13"/>
  <c r="EA79" i="13" s="1"/>
  <c r="EU80" i="13"/>
  <c r="ES81" i="13" s="1"/>
  <c r="AH78" i="13"/>
  <c r="W77" i="13"/>
  <c r="U78" i="13" s="1"/>
  <c r="X78" i="13" s="1"/>
  <c r="BN72" i="13"/>
  <c r="BL72" i="13"/>
  <c r="DL66" i="13"/>
  <c r="C67" i="13"/>
  <c r="BC77" i="13"/>
  <c r="BA77" i="13"/>
  <c r="BD77" i="13" s="1"/>
  <c r="CG66" i="13"/>
  <c r="DD66" i="13"/>
  <c r="CI66" i="13"/>
  <c r="CW66" i="13"/>
  <c r="BW66" i="13"/>
  <c r="BY66" i="13"/>
  <c r="B44" i="12"/>
  <c r="D95" i="11"/>
  <c r="H99" i="7"/>
  <c r="B96" i="11"/>
  <c r="D43" i="12"/>
  <c r="C48" i="7"/>
  <c r="D47" i="7"/>
  <c r="C44" i="12" s="1"/>
  <c r="F100" i="7"/>
  <c r="G99" i="7"/>
  <c r="C96" i="11" s="1"/>
  <c r="CR77" i="13" l="1"/>
  <c r="P77" i="13"/>
  <c r="N77" i="13"/>
  <c r="L78" i="13" s="1"/>
  <c r="AE79" i="13"/>
  <c r="AF79" i="13" s="1"/>
  <c r="AD80" i="13" s="1"/>
  <c r="AG80" i="13" s="1"/>
  <c r="V78" i="13"/>
  <c r="W78" i="13" s="1"/>
  <c r="U79" i="13" s="1"/>
  <c r="AR76" i="13"/>
  <c r="AP76" i="13"/>
  <c r="ET81" i="13"/>
  <c r="EW81" i="13" s="1"/>
  <c r="EV81" i="13"/>
  <c r="EB79" i="13"/>
  <c r="EE79" i="13" s="1"/>
  <c r="ED79" i="13"/>
  <c r="EK81" i="13"/>
  <c r="EM81" i="13"/>
  <c r="BB77" i="13"/>
  <c r="AZ78" i="13" s="1"/>
  <c r="BA78" i="13" s="1"/>
  <c r="BO72" i="13"/>
  <c r="BM72" i="13"/>
  <c r="BK73" i="13" s="1"/>
  <c r="DE66" i="13"/>
  <c r="CE67" i="13"/>
  <c r="CX66" i="13"/>
  <c r="BU67" i="13"/>
  <c r="CZ66" i="13"/>
  <c r="DG66" i="13"/>
  <c r="F67" i="13"/>
  <c r="DM67" i="13" s="1"/>
  <c r="D67" i="13"/>
  <c r="DJ67" i="13"/>
  <c r="D44" i="12"/>
  <c r="B45" i="12"/>
  <c r="H100" i="7"/>
  <c r="B97" i="11"/>
  <c r="D96" i="11"/>
  <c r="C49" i="7"/>
  <c r="D48" i="7"/>
  <c r="C45" i="12" s="1"/>
  <c r="F101" i="7"/>
  <c r="G100" i="7"/>
  <c r="C97" i="11" s="1"/>
  <c r="CQ77" i="13" l="1"/>
  <c r="CO78" i="13" s="1"/>
  <c r="CP78" i="13" s="1"/>
  <c r="CS77" i="13"/>
  <c r="AH79" i="13"/>
  <c r="Y78" i="13"/>
  <c r="O78" i="13"/>
  <c r="M78" i="13"/>
  <c r="AE80" i="13"/>
  <c r="AH80" i="13" s="1"/>
  <c r="AS76" i="13"/>
  <c r="AQ76" i="13"/>
  <c r="AO77" i="13" s="1"/>
  <c r="EL81" i="13"/>
  <c r="EJ82" i="13" s="1"/>
  <c r="EK82" i="13" s="1"/>
  <c r="EU81" i="13"/>
  <c r="ES82" i="13" s="1"/>
  <c r="EN81" i="13"/>
  <c r="EC79" i="13"/>
  <c r="EA80" i="13" s="1"/>
  <c r="BC78" i="13"/>
  <c r="BB78" i="13" s="1"/>
  <c r="AZ79" i="13" s="1"/>
  <c r="BD78" i="13"/>
  <c r="BX67" i="13"/>
  <c r="CY67" i="13" s="1"/>
  <c r="CV67" i="13"/>
  <c r="BV67" i="13"/>
  <c r="BN73" i="13"/>
  <c r="BL73" i="13"/>
  <c r="X79" i="13"/>
  <c r="V79" i="13"/>
  <c r="G67" i="13"/>
  <c r="DN67" i="13" s="1"/>
  <c r="E67" i="13"/>
  <c r="DK67" i="13"/>
  <c r="CH67" i="13"/>
  <c r="DF67" i="13" s="1"/>
  <c r="DC67" i="13"/>
  <c r="CF67" i="13"/>
  <c r="D45" i="12"/>
  <c r="H101" i="7"/>
  <c r="B98" i="11"/>
  <c r="D97" i="11"/>
  <c r="B46" i="12"/>
  <c r="G101" i="7"/>
  <c r="C98" i="11" s="1"/>
  <c r="F102" i="7"/>
  <c r="C50" i="7"/>
  <c r="D49" i="7"/>
  <c r="C46" i="12" s="1"/>
  <c r="CR78" i="13" l="1"/>
  <c r="CQ78" i="13" s="1"/>
  <c r="CO79" i="13" s="1"/>
  <c r="CS78" i="13"/>
  <c r="AF80" i="13"/>
  <c r="AD81" i="13" s="1"/>
  <c r="AG81" i="13" s="1"/>
  <c r="P78" i="13"/>
  <c r="N78" i="13"/>
  <c r="L79" i="13" s="1"/>
  <c r="EM82" i="13"/>
  <c r="EL82" i="13" s="1"/>
  <c r="EJ83" i="13" s="1"/>
  <c r="AP77" i="13"/>
  <c r="AR77" i="13"/>
  <c r="EN82" i="13"/>
  <c r="ET82" i="13"/>
  <c r="EW82" i="13" s="1"/>
  <c r="EV82" i="13"/>
  <c r="EB80" i="13"/>
  <c r="EE80" i="13" s="1"/>
  <c r="ED80" i="13"/>
  <c r="DL67" i="13"/>
  <c r="C68" i="13"/>
  <c r="Y79" i="13"/>
  <c r="W79" i="13"/>
  <c r="U80" i="13" s="1"/>
  <c r="BC79" i="13"/>
  <c r="BA79" i="13"/>
  <c r="BO73" i="13"/>
  <c r="BM73" i="13"/>
  <c r="BK74" i="13" s="1"/>
  <c r="BW67" i="13"/>
  <c r="CW67" i="13"/>
  <c r="BY67" i="13"/>
  <c r="CG67" i="13"/>
  <c r="DD67" i="13"/>
  <c r="CI67" i="13"/>
  <c r="H102" i="7"/>
  <c r="B99" i="11"/>
  <c r="D98" i="11"/>
  <c r="B47" i="12"/>
  <c r="D46" i="12"/>
  <c r="C51" i="7"/>
  <c r="D50" i="7"/>
  <c r="C47" i="12" s="1"/>
  <c r="G102" i="7"/>
  <c r="C99" i="11" s="1"/>
  <c r="F103" i="7"/>
  <c r="CR79" i="13" l="1"/>
  <c r="CP79" i="13"/>
  <c r="CQ79" i="13" s="1"/>
  <c r="CO80" i="13" s="1"/>
  <c r="CP80" i="13" s="1"/>
  <c r="AE81" i="13"/>
  <c r="AH81" i="13" s="1"/>
  <c r="O79" i="13"/>
  <c r="M79" i="13"/>
  <c r="AS77" i="13"/>
  <c r="AQ77" i="13"/>
  <c r="AO78" i="13" s="1"/>
  <c r="EU82" i="13"/>
  <c r="ES83" i="13" s="1"/>
  <c r="EV83" i="13" s="1"/>
  <c r="EK83" i="13"/>
  <c r="EN83" i="13" s="1"/>
  <c r="EM83" i="13"/>
  <c r="EC80" i="13"/>
  <c r="EA81" i="13" s="1"/>
  <c r="BN74" i="13"/>
  <c r="BL74" i="13"/>
  <c r="X80" i="13"/>
  <c r="V80" i="13"/>
  <c r="CZ67" i="13"/>
  <c r="DE67" i="13"/>
  <c r="CE68" i="13"/>
  <c r="BD79" i="13"/>
  <c r="BB79" i="13"/>
  <c r="AZ80" i="13" s="1"/>
  <c r="F68" i="13"/>
  <c r="DM68" i="13" s="1"/>
  <c r="D68" i="13"/>
  <c r="G68" i="13" s="1"/>
  <c r="DN68" i="13" s="1"/>
  <c r="DJ68" i="13"/>
  <c r="DG67" i="13"/>
  <c r="CX67" i="13"/>
  <c r="BU68" i="13"/>
  <c r="D47" i="12"/>
  <c r="D99" i="11"/>
  <c r="B48" i="12"/>
  <c r="H103" i="7"/>
  <c r="B100" i="11"/>
  <c r="C52" i="7"/>
  <c r="D51" i="7"/>
  <c r="C48" i="12" s="1"/>
  <c r="F104" i="7"/>
  <c r="G103" i="7"/>
  <c r="C100" i="11" s="1"/>
  <c r="AF81" i="13" l="1"/>
  <c r="AD82" i="13" s="1"/>
  <c r="AG82" i="13" s="1"/>
  <c r="CS79" i="13"/>
  <c r="N79" i="13"/>
  <c r="L80" i="13" s="1"/>
  <c r="O80" i="13" s="1"/>
  <c r="CR80" i="13"/>
  <c r="P79" i="13"/>
  <c r="ET83" i="13"/>
  <c r="EW83" i="13" s="1"/>
  <c r="AR78" i="13"/>
  <c r="AP78" i="13"/>
  <c r="EL83" i="13"/>
  <c r="EJ84" i="13" s="1"/>
  <c r="EK84" i="13" s="1"/>
  <c r="EN84" i="13" s="1"/>
  <c r="EB81" i="13"/>
  <c r="EE81" i="13" s="1"/>
  <c r="ED81" i="13"/>
  <c r="E68" i="13"/>
  <c r="DK68" i="13"/>
  <c r="BA80" i="13"/>
  <c r="BD80" i="13" s="1"/>
  <c r="BC80" i="13"/>
  <c r="BO74" i="13"/>
  <c r="BM74" i="13"/>
  <c r="BK75" i="13" s="1"/>
  <c r="Y80" i="13"/>
  <c r="W80" i="13"/>
  <c r="U81" i="13" s="1"/>
  <c r="BV68" i="13"/>
  <c r="CV68" i="13"/>
  <c r="BX68" i="13"/>
  <c r="CY68" i="13" s="1"/>
  <c r="CF68" i="13"/>
  <c r="DC68" i="13"/>
  <c r="CH68" i="13"/>
  <c r="DF68" i="13" s="1"/>
  <c r="B49" i="12"/>
  <c r="D100" i="11"/>
  <c r="D48" i="12"/>
  <c r="H104" i="7"/>
  <c r="B101" i="11"/>
  <c r="F105" i="7"/>
  <c r="G104" i="7"/>
  <c r="C101" i="11" s="1"/>
  <c r="C53" i="7"/>
  <c r="D52" i="7"/>
  <c r="C49" i="12" s="1"/>
  <c r="AE82" i="13" l="1"/>
  <c r="M80" i="13"/>
  <c r="N80" i="13" s="1"/>
  <c r="L81" i="13" s="1"/>
  <c r="O81" i="13" s="1"/>
  <c r="CQ80" i="13"/>
  <c r="CO81" i="13" s="1"/>
  <c r="CP81" i="13" s="1"/>
  <c r="CS80" i="13"/>
  <c r="AF82" i="13"/>
  <c r="AD83" i="13" s="1"/>
  <c r="AH82" i="13"/>
  <c r="EM84" i="13"/>
  <c r="EL84" i="13" s="1"/>
  <c r="EJ85" i="13" s="1"/>
  <c r="EU83" i="13"/>
  <c r="ES84" i="13" s="1"/>
  <c r="EV84" i="13" s="1"/>
  <c r="AS78" i="13"/>
  <c r="AQ78" i="13"/>
  <c r="AO79" i="13" s="1"/>
  <c r="EC81" i="13"/>
  <c r="EA82" i="13" s="1"/>
  <c r="CW68" i="13"/>
  <c r="BW68" i="13"/>
  <c r="BY68" i="13"/>
  <c r="BB80" i="13"/>
  <c r="AZ81" i="13" s="1"/>
  <c r="DL68" i="13"/>
  <c r="C69" i="13"/>
  <c r="CG68" i="13"/>
  <c r="DD68" i="13"/>
  <c r="CI68" i="13"/>
  <c r="X81" i="13"/>
  <c r="V81" i="13"/>
  <c r="Y81" i="13" s="1"/>
  <c r="BN75" i="13"/>
  <c r="BL75" i="13"/>
  <c r="H105" i="7"/>
  <c r="B102" i="11"/>
  <c r="D49" i="12"/>
  <c r="B50" i="12"/>
  <c r="D101" i="11"/>
  <c r="C54" i="7"/>
  <c r="D53" i="7"/>
  <c r="C50" i="12" s="1"/>
  <c r="G105" i="7"/>
  <c r="C102" i="11" s="1"/>
  <c r="F106" i="7"/>
  <c r="P80" i="13" l="1"/>
  <c r="M81" i="13"/>
  <c r="CR81" i="13"/>
  <c r="ET84" i="13"/>
  <c r="EW84" i="13" s="1"/>
  <c r="AG83" i="13"/>
  <c r="AE83" i="13"/>
  <c r="AR79" i="13"/>
  <c r="AP79" i="13"/>
  <c r="EB82" i="13"/>
  <c r="EE82" i="13" s="1"/>
  <c r="ED82" i="13"/>
  <c r="EM85" i="13"/>
  <c r="EK85" i="13"/>
  <c r="EN85" i="13" s="1"/>
  <c r="DE68" i="13"/>
  <c r="CE69" i="13"/>
  <c r="BC81" i="13"/>
  <c r="BA81" i="13"/>
  <c r="W81" i="13"/>
  <c r="U82" i="13" s="1"/>
  <c r="DG68" i="13"/>
  <c r="D69" i="13"/>
  <c r="F69" i="13"/>
  <c r="DM69" i="13" s="1"/>
  <c r="DJ69" i="13"/>
  <c r="CZ68" i="13"/>
  <c r="BO75" i="13"/>
  <c r="BM75" i="13"/>
  <c r="BK76" i="13" s="1"/>
  <c r="CX68" i="13"/>
  <c r="BU69" i="13"/>
  <c r="H106" i="7"/>
  <c r="B103" i="11"/>
  <c r="B51" i="12"/>
  <c r="D102" i="11"/>
  <c r="D50" i="12"/>
  <c r="G106" i="7"/>
  <c r="C103" i="11" s="1"/>
  <c r="F107" i="7"/>
  <c r="C55" i="7"/>
  <c r="D54" i="7"/>
  <c r="C51" i="12" s="1"/>
  <c r="P81" i="13" l="1"/>
  <c r="N81" i="13"/>
  <c r="L82" i="13" s="1"/>
  <c r="O82" i="13" s="1"/>
  <c r="CS81" i="13"/>
  <c r="CQ81" i="13"/>
  <c r="CO82" i="13" s="1"/>
  <c r="CP82" i="13" s="1"/>
  <c r="EU84" i="13"/>
  <c r="ES85" i="13" s="1"/>
  <c r="ET85" i="13" s="1"/>
  <c r="EW85" i="13" s="1"/>
  <c r="AH83" i="13"/>
  <c r="AF83" i="13"/>
  <c r="AD84" i="13" s="1"/>
  <c r="BB81" i="13"/>
  <c r="AZ82" i="13" s="1"/>
  <c r="BA82" i="13" s="1"/>
  <c r="AS79" i="13"/>
  <c r="AQ79" i="13"/>
  <c r="AO80" i="13" s="1"/>
  <c r="EC82" i="13"/>
  <c r="EA83" i="13" s="1"/>
  <c r="EB83" i="13" s="1"/>
  <c r="EE83" i="13" s="1"/>
  <c r="EL85" i="13"/>
  <c r="EJ86" i="13" s="1"/>
  <c r="BD81" i="13"/>
  <c r="BV69" i="13"/>
  <c r="BX69" i="13"/>
  <c r="CY69" i="13" s="1"/>
  <c r="CV69" i="13"/>
  <c r="DC69" i="13"/>
  <c r="CF69" i="13"/>
  <c r="CH69" i="13"/>
  <c r="DF69" i="13" s="1"/>
  <c r="X82" i="13"/>
  <c r="V82" i="13"/>
  <c r="Y82" i="13" s="1"/>
  <c r="G69" i="13"/>
  <c r="DN69" i="13" s="1"/>
  <c r="E69" i="13"/>
  <c r="DK69" i="13"/>
  <c r="BN76" i="13"/>
  <c r="BL76" i="13"/>
  <c r="H107" i="7"/>
  <c r="B104" i="11"/>
  <c r="D51" i="12"/>
  <c r="B52" i="12"/>
  <c r="D103" i="11"/>
  <c r="C56" i="7"/>
  <c r="D55" i="7"/>
  <c r="C52" i="12" s="1"/>
  <c r="F108" i="7"/>
  <c r="G107" i="7"/>
  <c r="C104" i="11" s="1"/>
  <c r="M82" i="13" l="1"/>
  <c r="CR82" i="13"/>
  <c r="BC82" i="13"/>
  <c r="BB82" i="13" s="1"/>
  <c r="AZ83" i="13" s="1"/>
  <c r="BD82" i="13"/>
  <c r="EV85" i="13"/>
  <c r="EU85" i="13" s="1"/>
  <c r="ES86" i="13" s="1"/>
  <c r="EV86" i="13" s="1"/>
  <c r="AG84" i="13"/>
  <c r="AE84" i="13"/>
  <c r="ED83" i="13"/>
  <c r="EC83" i="13" s="1"/>
  <c r="EA84" i="13" s="1"/>
  <c r="EB84" i="13" s="1"/>
  <c r="EE84" i="13" s="1"/>
  <c r="AR80" i="13"/>
  <c r="AP80" i="13"/>
  <c r="EK86" i="13"/>
  <c r="EN86" i="13" s="1"/>
  <c r="EM86" i="13"/>
  <c r="W82" i="13"/>
  <c r="U83" i="13" s="1"/>
  <c r="X83" i="13" s="1"/>
  <c r="DL69" i="13"/>
  <c r="C70" i="13"/>
  <c r="DD69" i="13"/>
  <c r="CG69" i="13"/>
  <c r="CI69" i="13"/>
  <c r="CW69" i="13"/>
  <c r="BW69" i="13"/>
  <c r="BY69" i="13"/>
  <c r="BO76" i="13"/>
  <c r="BM76" i="13"/>
  <c r="BK77" i="13" s="1"/>
  <c r="D52" i="12"/>
  <c r="D104" i="11"/>
  <c r="H108" i="7"/>
  <c r="B105" i="11"/>
  <c r="B53" i="12"/>
  <c r="C57" i="7"/>
  <c r="D56" i="7"/>
  <c r="C53" i="12" s="1"/>
  <c r="F109" i="7"/>
  <c r="G108" i="7"/>
  <c r="C105" i="11" s="1"/>
  <c r="N82" i="13" l="1"/>
  <c r="L83" i="13" s="1"/>
  <c r="P82" i="13"/>
  <c r="ET86" i="13"/>
  <c r="EW86" i="13" s="1"/>
  <c r="CS82" i="13"/>
  <c r="CQ82" i="13"/>
  <c r="CO83" i="13" s="1"/>
  <c r="CP83" i="13" s="1"/>
  <c r="AH84" i="13"/>
  <c r="AF84" i="13"/>
  <c r="AD85" i="13" s="1"/>
  <c r="ED84" i="13"/>
  <c r="EC84" i="13" s="1"/>
  <c r="EA85" i="13" s="1"/>
  <c r="AS80" i="13"/>
  <c r="AQ80" i="13"/>
  <c r="AO81" i="13" s="1"/>
  <c r="EL86" i="13"/>
  <c r="EJ87" i="13" s="1"/>
  <c r="EK87" i="13" s="1"/>
  <c r="EN87" i="13" s="1"/>
  <c r="BC83" i="13"/>
  <c r="V83" i="13"/>
  <c r="Y83" i="13" s="1"/>
  <c r="BA83" i="13"/>
  <c r="CZ69" i="13"/>
  <c r="DE69" i="13"/>
  <c r="CE70" i="13"/>
  <c r="D70" i="13"/>
  <c r="G70" i="13" s="1"/>
  <c r="DN70" i="13" s="1"/>
  <c r="F70" i="13"/>
  <c r="DM70" i="13" s="1"/>
  <c r="DJ70" i="13"/>
  <c r="BN77" i="13"/>
  <c r="BL77" i="13"/>
  <c r="CX69" i="13"/>
  <c r="BU70" i="13"/>
  <c r="DG69" i="13"/>
  <c r="H109" i="7"/>
  <c r="B106" i="11"/>
  <c r="D105" i="11"/>
  <c r="D53" i="12"/>
  <c r="B54" i="12"/>
  <c r="G109" i="7"/>
  <c r="C106" i="11" s="1"/>
  <c r="F110" i="7"/>
  <c r="C58" i="7"/>
  <c r="D57" i="7"/>
  <c r="C54" i="12" s="1"/>
  <c r="O83" i="13" l="1"/>
  <c r="M83" i="13"/>
  <c r="N83" i="13" s="1"/>
  <c r="L84" i="13" s="1"/>
  <c r="EU86" i="13"/>
  <c r="ES87" i="13" s="1"/>
  <c r="EV87" i="13" s="1"/>
  <c r="CS83" i="13"/>
  <c r="CR83" i="13"/>
  <c r="AG85" i="13"/>
  <c r="AE85" i="13"/>
  <c r="BB83" i="13"/>
  <c r="AZ84" i="13" s="1"/>
  <c r="BC84" i="13" s="1"/>
  <c r="EM87" i="13"/>
  <c r="EL87" i="13" s="1"/>
  <c r="EJ88" i="13" s="1"/>
  <c r="EM88" i="13" s="1"/>
  <c r="AR81" i="13"/>
  <c r="AP81" i="13"/>
  <c r="ED85" i="13"/>
  <c r="EB85" i="13"/>
  <c r="BD83" i="13"/>
  <c r="W83" i="13"/>
  <c r="U84" i="13" s="1"/>
  <c r="E70" i="13"/>
  <c r="DK70" i="13"/>
  <c r="DC70" i="13"/>
  <c r="CF70" i="13"/>
  <c r="CH70" i="13"/>
  <c r="DF70" i="13" s="1"/>
  <c r="BO77" i="13"/>
  <c r="BM77" i="13"/>
  <c r="BK78" i="13" s="1"/>
  <c r="CV70" i="13"/>
  <c r="BV70" i="13"/>
  <c r="BX70" i="13"/>
  <c r="CY70" i="13" s="1"/>
  <c r="D54" i="12"/>
  <c r="H110" i="7"/>
  <c r="B107" i="11"/>
  <c r="B55" i="12"/>
  <c r="D106" i="11"/>
  <c r="G110" i="7"/>
  <c r="C107" i="11" s="1"/>
  <c r="F111" i="7"/>
  <c r="C59" i="7"/>
  <c r="D58" i="7"/>
  <c r="C55" i="12" s="1"/>
  <c r="O84" i="13" l="1"/>
  <c r="M84" i="13"/>
  <c r="ET87" i="13"/>
  <c r="EU87" i="13" s="1"/>
  <c r="ES88" i="13" s="1"/>
  <c r="P83" i="13"/>
  <c r="CQ83" i="13"/>
  <c r="CO84" i="13" s="1"/>
  <c r="EC85" i="13"/>
  <c r="EA86" i="13" s="1"/>
  <c r="EB86" i="13" s="1"/>
  <c r="BA84" i="13"/>
  <c r="BD84" i="13" s="1"/>
  <c r="AQ81" i="13"/>
  <c r="AO82" i="13" s="1"/>
  <c r="AP82" i="13" s="1"/>
  <c r="AH85" i="13"/>
  <c r="AF85" i="13"/>
  <c r="AD86" i="13" s="1"/>
  <c r="AS81" i="13"/>
  <c r="EK88" i="13"/>
  <c r="EL88" i="13" s="1"/>
  <c r="EJ89" i="13" s="1"/>
  <c r="EE85" i="13"/>
  <c r="X84" i="13"/>
  <c r="V84" i="13"/>
  <c r="CW70" i="13"/>
  <c r="BW70" i="13"/>
  <c r="BY70" i="13"/>
  <c r="DL70" i="13"/>
  <c r="C71" i="13"/>
  <c r="DD70" i="13"/>
  <c r="CG70" i="13"/>
  <c r="CI70" i="13"/>
  <c r="BN78" i="13"/>
  <c r="BL78" i="13"/>
  <c r="D55" i="12"/>
  <c r="B56" i="12"/>
  <c r="H111" i="7"/>
  <c r="B108" i="11"/>
  <c r="D107" i="11"/>
  <c r="C60" i="7"/>
  <c r="D59" i="7"/>
  <c r="C56" i="12" s="1"/>
  <c r="F112" i="7"/>
  <c r="G111" i="7"/>
  <c r="C108" i="11" s="1"/>
  <c r="CR84" i="13" l="1"/>
  <c r="CP84" i="13"/>
  <c r="CQ84" i="13" s="1"/>
  <c r="CO85" i="13" s="1"/>
  <c r="CP85" i="13" s="1"/>
  <c r="P84" i="13"/>
  <c r="EW87" i="13"/>
  <c r="N84" i="13"/>
  <c r="L85" i="13" s="1"/>
  <c r="ED86" i="13"/>
  <c r="EC86" i="13" s="1"/>
  <c r="EA87" i="13" s="1"/>
  <c r="EB87" i="13" s="1"/>
  <c r="BB84" i="13"/>
  <c r="AZ85" i="13" s="1"/>
  <c r="BC85" i="13" s="1"/>
  <c r="AR82" i="13"/>
  <c r="AQ82" i="13" s="1"/>
  <c r="AO83" i="13" s="1"/>
  <c r="AR83" i="13" s="1"/>
  <c r="AE86" i="13"/>
  <c r="AH86" i="13" s="1"/>
  <c r="AG86" i="13"/>
  <c r="EN88" i="13"/>
  <c r="EK89" i="13"/>
  <c r="EM89" i="13"/>
  <c r="AS82" i="13"/>
  <c r="W84" i="13"/>
  <c r="U85" i="13" s="1"/>
  <c r="V85" i="13" s="1"/>
  <c r="EE86" i="13"/>
  <c r="ET88" i="13"/>
  <c r="EV88" i="13"/>
  <c r="Y84" i="13"/>
  <c r="CX70" i="13"/>
  <c r="BU71" i="13"/>
  <c r="D71" i="13"/>
  <c r="F71" i="13"/>
  <c r="DM71" i="13" s="1"/>
  <c r="DJ71" i="13"/>
  <c r="DG70" i="13"/>
  <c r="DE70" i="13"/>
  <c r="CE71" i="13"/>
  <c r="BO78" i="13"/>
  <c r="BM78" i="13"/>
  <c r="BK79" i="13" s="1"/>
  <c r="CZ70" i="13"/>
  <c r="H112" i="7"/>
  <c r="B109" i="11"/>
  <c r="D56" i="12"/>
  <c r="D108" i="11"/>
  <c r="B57" i="12"/>
  <c r="F113" i="7"/>
  <c r="G112" i="7"/>
  <c r="C109" i="11" s="1"/>
  <c r="C61" i="7"/>
  <c r="D60" i="7"/>
  <c r="C57" i="12" s="1"/>
  <c r="EW88" i="13" l="1"/>
  <c r="CS84" i="13"/>
  <c r="M85" i="13"/>
  <c r="P85" i="13" s="1"/>
  <c r="O85" i="13"/>
  <c r="BA85" i="13"/>
  <c r="BD85" i="13" s="1"/>
  <c r="AP83" i="13"/>
  <c r="AS83" i="13" s="1"/>
  <c r="EN89" i="13"/>
  <c r="CR85" i="13"/>
  <c r="AF86" i="13"/>
  <c r="AD87" i="13" s="1"/>
  <c r="AE87" i="13" s="1"/>
  <c r="EE87" i="13"/>
  <c r="ED87" i="13"/>
  <c r="EC87" i="13" s="1"/>
  <c r="EA88" i="13" s="1"/>
  <c r="EB88" i="13" s="1"/>
  <c r="EL89" i="13"/>
  <c r="EJ90" i="13" s="1"/>
  <c r="EM90" i="13" s="1"/>
  <c r="Y85" i="13"/>
  <c r="X85" i="13"/>
  <c r="W85" i="13" s="1"/>
  <c r="U86" i="13" s="1"/>
  <c r="V86" i="13" s="1"/>
  <c r="EU88" i="13"/>
  <c r="ES89" i="13" s="1"/>
  <c r="CF71" i="13"/>
  <c r="CH71" i="13"/>
  <c r="DF71" i="13" s="1"/>
  <c r="DC71" i="13"/>
  <c r="G71" i="13"/>
  <c r="DN71" i="13" s="1"/>
  <c r="E71" i="13"/>
  <c r="DK71" i="13"/>
  <c r="BV71" i="13"/>
  <c r="BX71" i="13"/>
  <c r="CY71" i="13" s="1"/>
  <c r="CV71" i="13"/>
  <c r="BN79" i="13"/>
  <c r="BL79" i="13"/>
  <c r="D57" i="12"/>
  <c r="B58" i="12"/>
  <c r="D109" i="11"/>
  <c r="H113" i="7"/>
  <c r="B110" i="11"/>
  <c r="C62" i="7"/>
  <c r="D61" i="7"/>
  <c r="C58" i="12" s="1"/>
  <c r="G113" i="7"/>
  <c r="C110" i="11" s="1"/>
  <c r="F114" i="7"/>
  <c r="BB85" i="13" l="1"/>
  <c r="AZ86" i="13" s="1"/>
  <c r="BA86" i="13" s="1"/>
  <c r="AQ83" i="13"/>
  <c r="AO84" i="13" s="1"/>
  <c r="AR84" i="13" s="1"/>
  <c r="N85" i="13"/>
  <c r="L86" i="13" s="1"/>
  <c r="O86" i="13" s="1"/>
  <c r="EE88" i="13"/>
  <c r="AG87" i="13"/>
  <c r="AF87" i="13" s="1"/>
  <c r="AD88" i="13" s="1"/>
  <c r="AG88" i="13" s="1"/>
  <c r="CQ85" i="13"/>
  <c r="CO86" i="13" s="1"/>
  <c r="CP86" i="13" s="1"/>
  <c r="BC86" i="13"/>
  <c r="BB86" i="13" s="1"/>
  <c r="AZ87" i="13" s="1"/>
  <c r="BC87" i="13" s="1"/>
  <c r="EK90" i="13"/>
  <c r="EN90" i="13" s="1"/>
  <c r="CS85" i="13"/>
  <c r="AH87" i="13"/>
  <c r="Y86" i="13"/>
  <c r="X86" i="13"/>
  <c r="W86" i="13" s="1"/>
  <c r="U87" i="13" s="1"/>
  <c r="V87" i="13" s="1"/>
  <c r="ED88" i="13"/>
  <c r="EC88" i="13" s="1"/>
  <c r="EA89" i="13" s="1"/>
  <c r="AP84" i="13"/>
  <c r="AS84" i="13" s="1"/>
  <c r="ET89" i="13"/>
  <c r="EW89" i="13" s="1"/>
  <c r="EV89" i="13"/>
  <c r="BD86" i="13"/>
  <c r="BO79" i="13"/>
  <c r="BM79" i="13"/>
  <c r="BK80" i="13" s="1"/>
  <c r="DL71" i="13"/>
  <c r="C72" i="13"/>
  <c r="BW71" i="13"/>
  <c r="CW71" i="13"/>
  <c r="BY71" i="13"/>
  <c r="DD71" i="13"/>
  <c r="CG71" i="13"/>
  <c r="CI71" i="13"/>
  <c r="H114" i="7"/>
  <c r="B111" i="11"/>
  <c r="B59" i="12"/>
  <c r="D110" i="11"/>
  <c r="D58" i="12"/>
  <c r="C63" i="7"/>
  <c r="D62" i="7"/>
  <c r="C59" i="12" s="1"/>
  <c r="G114" i="7"/>
  <c r="C111" i="11" s="1"/>
  <c r="F115" i="7"/>
  <c r="M86" i="13" l="1"/>
  <c r="P86" i="13" s="1"/>
  <c r="EL90" i="13"/>
  <c r="EJ91" i="13" s="1"/>
  <c r="EK91" i="13" s="1"/>
  <c r="EN91" i="13" s="1"/>
  <c r="AE88" i="13"/>
  <c r="AF88" i="13" s="1"/>
  <c r="AD89" i="13" s="1"/>
  <c r="CS86" i="13"/>
  <c r="CR86" i="13"/>
  <c r="BA87" i="13"/>
  <c r="BD87" i="13" s="1"/>
  <c r="Y87" i="13"/>
  <c r="X87" i="13"/>
  <c r="W87" i="13" s="1"/>
  <c r="U88" i="13" s="1"/>
  <c r="AQ84" i="13"/>
  <c r="AO85" i="13" s="1"/>
  <c r="EM91" i="13"/>
  <c r="EB89" i="13"/>
  <c r="EE89" i="13" s="1"/>
  <c r="ED89" i="13"/>
  <c r="EU89" i="13"/>
  <c r="ES90" i="13" s="1"/>
  <c r="DG71" i="13"/>
  <c r="BN80" i="13"/>
  <c r="BL80" i="13"/>
  <c r="D72" i="13"/>
  <c r="G72" i="13" s="1"/>
  <c r="DN72" i="13" s="1"/>
  <c r="F72" i="13"/>
  <c r="DM72" i="13" s="1"/>
  <c r="DJ72" i="13"/>
  <c r="DE71" i="13"/>
  <c r="CE72" i="13"/>
  <c r="CX71" i="13"/>
  <c r="BU72" i="13"/>
  <c r="CZ71" i="13"/>
  <c r="B60" i="12"/>
  <c r="H115" i="7"/>
  <c r="B112" i="11"/>
  <c r="D59" i="12"/>
  <c r="D111" i="11"/>
  <c r="F116" i="7"/>
  <c r="G115" i="7"/>
  <c r="C112" i="11" s="1"/>
  <c r="C64" i="7"/>
  <c r="D63" i="7"/>
  <c r="C60" i="12" s="1"/>
  <c r="N86" i="13" l="1"/>
  <c r="L87" i="13" s="1"/>
  <c r="O87" i="13" s="1"/>
  <c r="EL91" i="13"/>
  <c r="EJ92" i="13" s="1"/>
  <c r="EM92" i="13" s="1"/>
  <c r="AH88" i="13"/>
  <c r="BB87" i="13"/>
  <c r="AZ88" i="13" s="1"/>
  <c r="CQ86" i="13"/>
  <c r="CO87" i="13" s="1"/>
  <c r="CP87" i="13" s="1"/>
  <c r="AE89" i="13"/>
  <c r="AG89" i="13"/>
  <c r="AR85" i="13"/>
  <c r="AP85" i="13"/>
  <c r="X88" i="13"/>
  <c r="V88" i="13"/>
  <c r="EC89" i="13"/>
  <c r="EA90" i="13" s="1"/>
  <c r="ET90" i="13"/>
  <c r="EW90" i="13" s="1"/>
  <c r="EV90" i="13"/>
  <c r="CH72" i="13"/>
  <c r="DF72" i="13" s="1"/>
  <c r="CF72" i="13"/>
  <c r="DC72" i="13"/>
  <c r="E72" i="13"/>
  <c r="DK72" i="13"/>
  <c r="BO80" i="13"/>
  <c r="BM80" i="13"/>
  <c r="BK81" i="13" s="1"/>
  <c r="BX72" i="13"/>
  <c r="CY72" i="13" s="1"/>
  <c r="CV72" i="13"/>
  <c r="BV72" i="13"/>
  <c r="D60" i="12"/>
  <c r="H116" i="7"/>
  <c r="B113" i="11"/>
  <c r="B61" i="12"/>
  <c r="D112" i="11"/>
  <c r="D64" i="7"/>
  <c r="C61" i="12" s="1"/>
  <c r="C65" i="7"/>
  <c r="F117" i="7"/>
  <c r="G116" i="7"/>
  <c r="C113" i="11" s="1"/>
  <c r="EK92" i="13" l="1"/>
  <c r="EN92" i="13" s="1"/>
  <c r="M87" i="13"/>
  <c r="N87" i="13" s="1"/>
  <c r="L88" i="13" s="1"/>
  <c r="O88" i="13" s="1"/>
  <c r="BC88" i="13"/>
  <c r="BA88" i="13"/>
  <c r="CR87" i="13"/>
  <c r="AH89" i="13"/>
  <c r="AF89" i="13"/>
  <c r="AD90" i="13" s="1"/>
  <c r="AS85" i="13"/>
  <c r="AQ85" i="13"/>
  <c r="AO86" i="13" s="1"/>
  <c r="EL92" i="13"/>
  <c r="EJ93" i="13" s="1"/>
  <c r="EM93" i="13" s="1"/>
  <c r="Y88" i="13"/>
  <c r="W88" i="13"/>
  <c r="U89" i="13" s="1"/>
  <c r="EB90" i="13"/>
  <c r="EE90" i="13" s="1"/>
  <c r="ED90" i="13"/>
  <c r="EU90" i="13"/>
  <c r="ES91" i="13" s="1"/>
  <c r="CW72" i="13"/>
  <c r="BW72" i="13"/>
  <c r="BY72" i="13"/>
  <c r="BN81" i="13"/>
  <c r="BL81" i="13"/>
  <c r="DD72" i="13"/>
  <c r="CG72" i="13"/>
  <c r="CI72" i="13"/>
  <c r="DL72" i="13"/>
  <c r="C73" i="13"/>
  <c r="B62" i="12"/>
  <c r="D61" i="12"/>
  <c r="H117" i="7"/>
  <c r="B114" i="11"/>
  <c r="D113" i="11"/>
  <c r="D65" i="7"/>
  <c r="C62" i="12" s="1"/>
  <c r="C66" i="7"/>
  <c r="G117" i="7"/>
  <c r="C114" i="11" s="1"/>
  <c r="F118" i="7"/>
  <c r="M88" i="13" l="1"/>
  <c r="N88" i="13" s="1"/>
  <c r="L89" i="13" s="1"/>
  <c r="O89" i="13" s="1"/>
  <c r="P87" i="13"/>
  <c r="BB88" i="13"/>
  <c r="AZ89" i="13" s="1"/>
  <c r="BC89" i="13" s="1"/>
  <c r="BD88" i="13"/>
  <c r="CQ87" i="13"/>
  <c r="CO88" i="13" s="1"/>
  <c r="CP88" i="13" s="1"/>
  <c r="CS87" i="13"/>
  <c r="AG90" i="13"/>
  <c r="AE90" i="13"/>
  <c r="EK93" i="13"/>
  <c r="EN93" i="13" s="1"/>
  <c r="AP86" i="13"/>
  <c r="AS86" i="13" s="1"/>
  <c r="AR86" i="13"/>
  <c r="X89" i="13"/>
  <c r="V89" i="13"/>
  <c r="ET91" i="13"/>
  <c r="EW91" i="13" s="1"/>
  <c r="EV91" i="13"/>
  <c r="EC90" i="13"/>
  <c r="EA91" i="13" s="1"/>
  <c r="DE72" i="13"/>
  <c r="CE73" i="13"/>
  <c r="F73" i="13"/>
  <c r="DM73" i="13" s="1"/>
  <c r="D73" i="13"/>
  <c r="DJ73" i="13"/>
  <c r="BO81" i="13"/>
  <c r="BM81" i="13"/>
  <c r="BK82" i="13" s="1"/>
  <c r="CZ72" i="13"/>
  <c r="DG72" i="13"/>
  <c r="CX72" i="13"/>
  <c r="BU73" i="13"/>
  <c r="D62" i="12"/>
  <c r="D114" i="11"/>
  <c r="B63" i="12"/>
  <c r="H118" i="7"/>
  <c r="B115" i="11"/>
  <c r="C67" i="7"/>
  <c r="D66" i="7"/>
  <c r="C63" i="12" s="1"/>
  <c r="G118" i="7"/>
  <c r="C115" i="11" s="1"/>
  <c r="F119" i="7"/>
  <c r="P88" i="13" l="1"/>
  <c r="M89" i="13"/>
  <c r="N89" i="13" s="1"/>
  <c r="L90" i="13" s="1"/>
  <c r="O90" i="13" s="1"/>
  <c r="BA89" i="13"/>
  <c r="BB89" i="13" s="1"/>
  <c r="AZ90" i="13" s="1"/>
  <c r="CR88" i="13"/>
  <c r="AH90" i="13"/>
  <c r="AF90" i="13"/>
  <c r="AD91" i="13" s="1"/>
  <c r="EL93" i="13"/>
  <c r="EJ94" i="13" s="1"/>
  <c r="EM94" i="13" s="1"/>
  <c r="AQ86" i="13"/>
  <c r="AO87" i="13" s="1"/>
  <c r="EU91" i="13"/>
  <c r="ES92" i="13" s="1"/>
  <c r="EV92" i="13" s="1"/>
  <c r="Y89" i="13"/>
  <c r="W89" i="13"/>
  <c r="U90" i="13" s="1"/>
  <c r="EB91" i="13"/>
  <c r="EE91" i="13" s="1"/>
  <c r="ED91" i="13"/>
  <c r="BN82" i="13"/>
  <c r="BL82" i="13"/>
  <c r="CV73" i="13"/>
  <c r="BV73" i="13"/>
  <c r="BX73" i="13"/>
  <c r="CY73" i="13" s="1"/>
  <c r="G73" i="13"/>
  <c r="DN73" i="13" s="1"/>
  <c r="E73" i="13"/>
  <c r="DK73" i="13"/>
  <c r="CF73" i="13"/>
  <c r="DC73" i="13"/>
  <c r="CH73" i="13"/>
  <c r="DF73" i="13" s="1"/>
  <c r="D115" i="11"/>
  <c r="D63" i="12"/>
  <c r="H119" i="7"/>
  <c r="B116" i="11"/>
  <c r="B64" i="12"/>
  <c r="C68" i="7"/>
  <c r="D67" i="7"/>
  <c r="C64" i="12" s="1"/>
  <c r="F120" i="7"/>
  <c r="G119" i="7"/>
  <c r="C116" i="11" s="1"/>
  <c r="BD89" i="13" l="1"/>
  <c r="M90" i="13"/>
  <c r="N90" i="13" s="1"/>
  <c r="L91" i="13" s="1"/>
  <c r="M91" i="13" s="1"/>
  <c r="EK94" i="13"/>
  <c r="EN94" i="13" s="1"/>
  <c r="P89" i="13"/>
  <c r="BC90" i="13"/>
  <c r="BA90" i="13"/>
  <c r="BD90" i="13" s="1"/>
  <c r="CQ88" i="13"/>
  <c r="CO89" i="13" s="1"/>
  <c r="CP89" i="13" s="1"/>
  <c r="CS88" i="13"/>
  <c r="AG91" i="13"/>
  <c r="AE91" i="13"/>
  <c r="AP87" i="13"/>
  <c r="AR87" i="13"/>
  <c r="ET92" i="13"/>
  <c r="EW92" i="13" s="1"/>
  <c r="X90" i="13"/>
  <c r="V90" i="13"/>
  <c r="EC91" i="13"/>
  <c r="EA92" i="13" s="1"/>
  <c r="BW73" i="13"/>
  <c r="CW73" i="13"/>
  <c r="BY73" i="13"/>
  <c r="DD73" i="13"/>
  <c r="CG73" i="13"/>
  <c r="CI73" i="13"/>
  <c r="BO82" i="13"/>
  <c r="BM82" i="13"/>
  <c r="BK83" i="13" s="1"/>
  <c r="DL73" i="13"/>
  <c r="C74" i="13"/>
  <c r="D64" i="12"/>
  <c r="H120" i="7"/>
  <c r="B117" i="11"/>
  <c r="B65" i="12"/>
  <c r="D116" i="11"/>
  <c r="F121" i="7"/>
  <c r="G120" i="7"/>
  <c r="C117" i="11" s="1"/>
  <c r="C69" i="7"/>
  <c r="D68" i="7"/>
  <c r="C65" i="12" s="1"/>
  <c r="EL94" i="13" l="1"/>
  <c r="EJ95" i="13" s="1"/>
  <c r="EM95" i="13" s="1"/>
  <c r="BB90" i="13"/>
  <c r="AZ91" i="13" s="1"/>
  <c r="BA91" i="13" s="1"/>
  <c r="BD91" i="13" s="1"/>
  <c r="O91" i="13"/>
  <c r="N91" i="13" s="1"/>
  <c r="L92" i="13" s="1"/>
  <c r="P90" i="13"/>
  <c r="P91" i="13" s="1"/>
  <c r="CR89" i="13"/>
  <c r="EU92" i="13"/>
  <c r="ES93" i="13" s="1"/>
  <c r="ET93" i="13" s="1"/>
  <c r="EW93" i="13" s="1"/>
  <c r="AH91" i="13"/>
  <c r="AF91" i="13"/>
  <c r="AD92" i="13" s="1"/>
  <c r="W90" i="13"/>
  <c r="U91" i="13" s="1"/>
  <c r="X91" i="13" s="1"/>
  <c r="AS87" i="13"/>
  <c r="AQ87" i="13"/>
  <c r="AO88" i="13" s="1"/>
  <c r="Y90" i="13"/>
  <c r="EB92" i="13"/>
  <c r="EE92" i="13" s="1"/>
  <c r="ED92" i="13"/>
  <c r="EK95" i="13"/>
  <c r="EN95" i="13" s="1"/>
  <c r="DG73" i="13"/>
  <c r="CX73" i="13"/>
  <c r="BU74" i="13"/>
  <c r="BN83" i="13"/>
  <c r="BL83" i="13"/>
  <c r="DE73" i="13"/>
  <c r="CE74" i="13"/>
  <c r="CZ73" i="13"/>
  <c r="F74" i="13"/>
  <c r="DM74" i="13" s="1"/>
  <c r="D74" i="13"/>
  <c r="G74" i="13" s="1"/>
  <c r="DN74" i="13" s="1"/>
  <c r="DJ74" i="13"/>
  <c r="D65" i="12"/>
  <c r="B66" i="12"/>
  <c r="H121" i="7"/>
  <c r="B118" i="11"/>
  <c r="D117" i="11"/>
  <c r="C70" i="7"/>
  <c r="D69" i="7"/>
  <c r="C66" i="12" s="1"/>
  <c r="G121" i="7"/>
  <c r="C118" i="11" s="1"/>
  <c r="F122" i="7"/>
  <c r="BC91" i="13" l="1"/>
  <c r="BB91" i="13" s="1"/>
  <c r="AZ92" i="13" s="1"/>
  <c r="BC92" i="13" s="1"/>
  <c r="O92" i="13"/>
  <c r="M92" i="13"/>
  <c r="CQ89" i="13"/>
  <c r="CO90" i="13" s="1"/>
  <c r="CP90" i="13" s="1"/>
  <c r="CS89" i="13"/>
  <c r="EV93" i="13"/>
  <c r="EU93" i="13" s="1"/>
  <c r="ES94" i="13" s="1"/>
  <c r="AG92" i="13"/>
  <c r="AE92" i="13"/>
  <c r="V91" i="13"/>
  <c r="W91" i="13" s="1"/>
  <c r="U92" i="13" s="1"/>
  <c r="AP88" i="13"/>
  <c r="AS88" i="13" s="1"/>
  <c r="AR88" i="13"/>
  <c r="EC92" i="13"/>
  <c r="EA93" i="13" s="1"/>
  <c r="EB93" i="13" s="1"/>
  <c r="EE93" i="13" s="1"/>
  <c r="EL95" i="13"/>
  <c r="EJ96" i="13" s="1"/>
  <c r="BO83" i="13"/>
  <c r="BM83" i="13"/>
  <c r="BK84" i="13" s="1"/>
  <c r="DC74" i="13"/>
  <c r="CF74" i="13"/>
  <c r="CH74" i="13"/>
  <c r="DF74" i="13" s="1"/>
  <c r="E74" i="13"/>
  <c r="DK74" i="13"/>
  <c r="BV74" i="13"/>
  <c r="BX74" i="13"/>
  <c r="CY74" i="13" s="1"/>
  <c r="CV74" i="13"/>
  <c r="D118" i="11"/>
  <c r="H122" i="7"/>
  <c r="B119" i="11"/>
  <c r="B67" i="12"/>
  <c r="D66" i="12"/>
  <c r="G122" i="7"/>
  <c r="C119" i="11" s="1"/>
  <c r="F123" i="7"/>
  <c r="D70" i="7"/>
  <c r="C67" i="12" s="1"/>
  <c r="C71" i="7"/>
  <c r="BA92" i="13" l="1"/>
  <c r="BD92" i="13" s="1"/>
  <c r="N92" i="13"/>
  <c r="L93" i="13" s="1"/>
  <c r="P92" i="13"/>
  <c r="Y91" i="13"/>
  <c r="CR90" i="13"/>
  <c r="EV94" i="13"/>
  <c r="ET94" i="13"/>
  <c r="EW94" i="13" s="1"/>
  <c r="V92" i="13"/>
  <c r="Y92" i="13" s="1"/>
  <c r="X92" i="13"/>
  <c r="AH92" i="13"/>
  <c r="AF92" i="13"/>
  <c r="AD93" i="13" s="1"/>
  <c r="ED93" i="13"/>
  <c r="EC93" i="13" s="1"/>
  <c r="EA94" i="13" s="1"/>
  <c r="EB94" i="13" s="1"/>
  <c r="EE94" i="13" s="1"/>
  <c r="BB92" i="13"/>
  <c r="AZ93" i="13" s="1"/>
  <c r="BC93" i="13" s="1"/>
  <c r="AQ88" i="13"/>
  <c r="AO89" i="13" s="1"/>
  <c r="EK96" i="13"/>
  <c r="EN96" i="13" s="1"/>
  <c r="EM96" i="13"/>
  <c r="DL74" i="13"/>
  <c r="C75" i="13"/>
  <c r="BW74" i="13"/>
  <c r="CW74" i="13"/>
  <c r="BY74" i="13"/>
  <c r="BN84" i="13"/>
  <c r="BL84" i="13"/>
  <c r="DD74" i="13"/>
  <c r="CG74" i="13"/>
  <c r="CI74" i="13"/>
  <c r="B68" i="12"/>
  <c r="D67" i="12"/>
  <c r="H123" i="7"/>
  <c r="B120" i="11"/>
  <c r="D119" i="11"/>
  <c r="D71" i="7"/>
  <c r="C68" i="12" s="1"/>
  <c r="C72" i="7"/>
  <c r="F124" i="7"/>
  <c r="G123" i="7"/>
  <c r="C120" i="11" s="1"/>
  <c r="O93" i="13" l="1"/>
  <c r="M93" i="13"/>
  <c r="CQ90" i="13"/>
  <c r="CO91" i="13" s="1"/>
  <c r="BA93" i="13"/>
  <c r="BD93" i="13" s="1"/>
  <c r="EU94" i="13"/>
  <c r="ES95" i="13" s="1"/>
  <c r="ET95" i="13" s="1"/>
  <c r="CS90" i="13"/>
  <c r="W92" i="13"/>
  <c r="U93" i="13" s="1"/>
  <c r="X93" i="13" s="1"/>
  <c r="AG93" i="13"/>
  <c r="AE93" i="13"/>
  <c r="AP89" i="13"/>
  <c r="AS89" i="13" s="1"/>
  <c r="AR89" i="13"/>
  <c r="ED94" i="13"/>
  <c r="EC94" i="13" s="1"/>
  <c r="EA95" i="13" s="1"/>
  <c r="EL96" i="13"/>
  <c r="EJ97" i="13" s="1"/>
  <c r="EM97" i="13" s="1"/>
  <c r="CX74" i="13"/>
  <c r="BU75" i="13"/>
  <c r="DG74" i="13"/>
  <c r="DE74" i="13"/>
  <c r="CE75" i="13"/>
  <c r="CZ74" i="13"/>
  <c r="BO84" i="13"/>
  <c r="BM84" i="13"/>
  <c r="BK85" i="13" s="1"/>
  <c r="D75" i="13"/>
  <c r="F75" i="13"/>
  <c r="DM75" i="13" s="1"/>
  <c r="DJ75" i="13"/>
  <c r="H124" i="7"/>
  <c r="B121" i="11"/>
  <c r="B69" i="12"/>
  <c r="D120" i="11"/>
  <c r="D68" i="12"/>
  <c r="C73" i="7"/>
  <c r="D72" i="7"/>
  <c r="C69" i="12" s="1"/>
  <c r="F125" i="7"/>
  <c r="G124" i="7"/>
  <c r="C121" i="11" s="1"/>
  <c r="CR91" i="13" l="1"/>
  <c r="CP91" i="13"/>
  <c r="CS91" i="13" s="1"/>
  <c r="P93" i="13"/>
  <c r="N93" i="13"/>
  <c r="L94" i="13" s="1"/>
  <c r="BB93" i="13"/>
  <c r="AZ94" i="13" s="1"/>
  <c r="BC94" i="13" s="1"/>
  <c r="EV95" i="13"/>
  <c r="V93" i="13"/>
  <c r="Y93" i="13" s="1"/>
  <c r="AH93" i="13"/>
  <c r="AF93" i="13"/>
  <c r="AD94" i="13" s="1"/>
  <c r="EK97" i="13"/>
  <c r="EN97" i="13" s="1"/>
  <c r="EU95" i="13"/>
  <c r="ES96" i="13" s="1"/>
  <c r="EV96" i="13" s="1"/>
  <c r="EB95" i="13"/>
  <c r="EE95" i="13" s="1"/>
  <c r="ED95" i="13"/>
  <c r="AQ89" i="13"/>
  <c r="AO90" i="13" s="1"/>
  <c r="EW95" i="13"/>
  <c r="BV75" i="13"/>
  <c r="CV75" i="13"/>
  <c r="BX75" i="13"/>
  <c r="CY75" i="13" s="1"/>
  <c r="CH75" i="13"/>
  <c r="DF75" i="13" s="1"/>
  <c r="CF75" i="13"/>
  <c r="DC75" i="13"/>
  <c r="BN85" i="13"/>
  <c r="BL85" i="13"/>
  <c r="G75" i="13"/>
  <c r="DN75" i="13" s="1"/>
  <c r="E75" i="13"/>
  <c r="DK75" i="13"/>
  <c r="D121" i="11"/>
  <c r="H125" i="7"/>
  <c r="B122" i="11"/>
  <c r="B70" i="12"/>
  <c r="D69" i="12"/>
  <c r="G125" i="7"/>
  <c r="C122" i="11" s="1"/>
  <c r="F126" i="7"/>
  <c r="C74" i="7"/>
  <c r="D73" i="7"/>
  <c r="C70" i="12" s="1"/>
  <c r="CQ91" i="13" l="1"/>
  <c r="CO92" i="13" s="1"/>
  <c r="CP92" i="13" s="1"/>
  <c r="CS92" i="13" s="1"/>
  <c r="O94" i="13"/>
  <c r="M94" i="13"/>
  <c r="N94" i="13" s="1"/>
  <c r="L95" i="13" s="1"/>
  <c r="O95" i="13" s="1"/>
  <c r="BA94" i="13"/>
  <c r="BD94" i="13" s="1"/>
  <c r="W93" i="13"/>
  <c r="U94" i="13" s="1"/>
  <c r="X94" i="13" s="1"/>
  <c r="ET96" i="13"/>
  <c r="EW96" i="13" s="1"/>
  <c r="AE94" i="13"/>
  <c r="AH94" i="13" s="1"/>
  <c r="AG94" i="13"/>
  <c r="EL97" i="13"/>
  <c r="EJ98" i="13" s="1"/>
  <c r="EM98" i="13" s="1"/>
  <c r="EC95" i="13"/>
  <c r="EA96" i="13" s="1"/>
  <c r="ED96" i="13" s="1"/>
  <c r="AP90" i="13"/>
  <c r="AS90" i="13" s="1"/>
  <c r="AR90" i="13"/>
  <c r="DL75" i="13"/>
  <c r="C76" i="13"/>
  <c r="BO85" i="13"/>
  <c r="BM85" i="13"/>
  <c r="BK86" i="13" s="1"/>
  <c r="DD75" i="13"/>
  <c r="CG75" i="13"/>
  <c r="CI75" i="13"/>
  <c r="BW75" i="13"/>
  <c r="CW75" i="13"/>
  <c r="BY75" i="13"/>
  <c r="D122" i="11"/>
  <c r="D70" i="12"/>
  <c r="H126" i="7"/>
  <c r="B123" i="11"/>
  <c r="B71" i="12"/>
  <c r="G126" i="7"/>
  <c r="C123" i="11" s="1"/>
  <c r="F127" i="7"/>
  <c r="D74" i="7"/>
  <c r="C71" i="12" s="1"/>
  <c r="C75" i="7"/>
  <c r="CR92" i="13" l="1"/>
  <c r="CQ92" i="13" s="1"/>
  <c r="CO93" i="13" s="1"/>
  <c r="P94" i="13"/>
  <c r="BB94" i="13"/>
  <c r="AZ95" i="13" s="1"/>
  <c r="BC95" i="13" s="1"/>
  <c r="M95" i="13"/>
  <c r="P95" i="13" s="1"/>
  <c r="V94" i="13"/>
  <c r="W94" i="13" s="1"/>
  <c r="U95" i="13" s="1"/>
  <c r="X95" i="13" s="1"/>
  <c r="EU96" i="13"/>
  <c r="ES97" i="13" s="1"/>
  <c r="ET97" i="13" s="1"/>
  <c r="EK98" i="13"/>
  <c r="EN98" i="13" s="1"/>
  <c r="EB96" i="13"/>
  <c r="EE96" i="13" s="1"/>
  <c r="AF94" i="13"/>
  <c r="AD95" i="13" s="1"/>
  <c r="AQ90" i="13"/>
  <c r="AO91" i="13" s="1"/>
  <c r="CX75" i="13"/>
  <c r="BU76" i="13"/>
  <c r="F76" i="13"/>
  <c r="DM76" i="13" s="1"/>
  <c r="D76" i="13"/>
  <c r="G76" i="13" s="1"/>
  <c r="DN76" i="13" s="1"/>
  <c r="DJ76" i="13"/>
  <c r="BN86" i="13"/>
  <c r="BL86" i="13"/>
  <c r="DE75" i="13"/>
  <c r="CE76" i="13"/>
  <c r="DG75" i="13"/>
  <c r="CZ75" i="13"/>
  <c r="H127" i="7"/>
  <c r="B124" i="11"/>
  <c r="D123" i="11"/>
  <c r="B72" i="12"/>
  <c r="D71" i="12"/>
  <c r="F128" i="7"/>
  <c r="G127" i="7"/>
  <c r="C124" i="11" s="1"/>
  <c r="D75" i="7"/>
  <c r="C72" i="12" s="1"/>
  <c r="C76" i="7"/>
  <c r="BA95" i="13" l="1"/>
  <c r="BB95" i="13" s="1"/>
  <c r="AZ96" i="13" s="1"/>
  <c r="BC96" i="13" s="1"/>
  <c r="CR93" i="13"/>
  <c r="CP93" i="13"/>
  <c r="CQ93" i="13" s="1"/>
  <c r="CO94" i="13" s="1"/>
  <c r="CP94" i="13" s="1"/>
  <c r="N95" i="13"/>
  <c r="L96" i="13" s="1"/>
  <c r="O96" i="13" s="1"/>
  <c r="V95" i="13"/>
  <c r="W95" i="13" s="1"/>
  <c r="U96" i="13" s="1"/>
  <c r="EW97" i="13"/>
  <c r="EV97" i="13"/>
  <c r="EU97" i="13" s="1"/>
  <c r="ES98" i="13" s="1"/>
  <c r="ET98" i="13" s="1"/>
  <c r="EW98" i="13" s="1"/>
  <c r="Y94" i="13"/>
  <c r="EC96" i="13"/>
  <c r="EA97" i="13" s="1"/>
  <c r="ED97" i="13" s="1"/>
  <c r="EL98" i="13"/>
  <c r="EJ99" i="13" s="1"/>
  <c r="EM99" i="13" s="1"/>
  <c r="AE95" i="13"/>
  <c r="AG95" i="13"/>
  <c r="AR91" i="13"/>
  <c r="AP91" i="13"/>
  <c r="E76" i="13"/>
  <c r="DK76" i="13"/>
  <c r="CH76" i="13"/>
  <c r="DF76" i="13" s="1"/>
  <c r="DC76" i="13"/>
  <c r="CF76" i="13"/>
  <c r="BO86" i="13"/>
  <c r="BM86" i="13"/>
  <c r="BK87" i="13" s="1"/>
  <c r="BX76" i="13"/>
  <c r="CY76" i="13" s="1"/>
  <c r="CV76" i="13"/>
  <c r="BV76" i="13"/>
  <c r="H128" i="7"/>
  <c r="B125" i="11"/>
  <c r="D124" i="11"/>
  <c r="D72" i="12"/>
  <c r="B73" i="12"/>
  <c r="C77" i="7"/>
  <c r="D76" i="7"/>
  <c r="C73" i="12" s="1"/>
  <c r="F129" i="7"/>
  <c r="G128" i="7"/>
  <c r="C125" i="11" s="1"/>
  <c r="BD95" i="13" l="1"/>
  <c r="M96" i="13"/>
  <c r="P96" i="13" s="1"/>
  <c r="BA96" i="13"/>
  <c r="BB96" i="13" s="1"/>
  <c r="AZ97" i="13" s="1"/>
  <c r="BC97" i="13" s="1"/>
  <c r="CR94" i="13"/>
  <c r="CQ94" i="13" s="1"/>
  <c r="CO95" i="13" s="1"/>
  <c r="CP95" i="13" s="1"/>
  <c r="CS93" i="13"/>
  <c r="CS94" i="13" s="1"/>
  <c r="EV98" i="13"/>
  <c r="EU98" i="13" s="1"/>
  <c r="ES99" i="13" s="1"/>
  <c r="V96" i="13"/>
  <c r="X96" i="13"/>
  <c r="Y95" i="13"/>
  <c r="EB97" i="13"/>
  <c r="EE97" i="13" s="1"/>
  <c r="EK99" i="13"/>
  <c r="EN99" i="13" s="1"/>
  <c r="AH95" i="13"/>
  <c r="AF95" i="13"/>
  <c r="AD96" i="13" s="1"/>
  <c r="AS91" i="13"/>
  <c r="AQ91" i="13"/>
  <c r="AO92" i="13" s="1"/>
  <c r="CW76" i="13"/>
  <c r="BW76" i="13"/>
  <c r="BY76" i="13"/>
  <c r="BN87" i="13"/>
  <c r="BL87" i="13"/>
  <c r="DD76" i="13"/>
  <c r="CG76" i="13"/>
  <c r="CI76" i="13"/>
  <c r="DL76" i="13"/>
  <c r="C77" i="13"/>
  <c r="H129" i="7"/>
  <c r="B126" i="11"/>
  <c r="D125" i="11"/>
  <c r="D73" i="12"/>
  <c r="B74" i="12"/>
  <c r="C78" i="7"/>
  <c r="D77" i="7"/>
  <c r="C74" i="12" s="1"/>
  <c r="G129" i="7"/>
  <c r="C126" i="11" s="1"/>
  <c r="F130" i="7"/>
  <c r="BD96" i="13" l="1"/>
  <c r="BA97" i="13"/>
  <c r="BD97" i="13" s="1"/>
  <c r="EC97" i="13"/>
  <c r="EA98" i="13" s="1"/>
  <c r="ED98" i="13" s="1"/>
  <c r="N96" i="13"/>
  <c r="L97" i="13" s="1"/>
  <c r="M97" i="13" s="1"/>
  <c r="CR95" i="13"/>
  <c r="CQ95" i="13" s="1"/>
  <c r="CO96" i="13" s="1"/>
  <c r="CP96" i="13" s="1"/>
  <c r="Y96" i="13"/>
  <c r="W96" i="13"/>
  <c r="U97" i="13" s="1"/>
  <c r="X97" i="13" s="1"/>
  <c r="EL99" i="13"/>
  <c r="EJ100" i="13" s="1"/>
  <c r="EK100" i="13" s="1"/>
  <c r="EN100" i="13" s="1"/>
  <c r="CS95" i="13"/>
  <c r="AE96" i="13"/>
  <c r="AH96" i="13" s="1"/>
  <c r="AG96" i="13"/>
  <c r="EB98" i="13"/>
  <c r="EE98" i="13" s="1"/>
  <c r="AP92" i="13"/>
  <c r="AR92" i="13"/>
  <c r="ET99" i="13"/>
  <c r="EW99" i="13" s="1"/>
  <c r="EV99" i="13"/>
  <c r="DG76" i="13"/>
  <c r="CZ76" i="13"/>
  <c r="D77" i="13"/>
  <c r="F77" i="13"/>
  <c r="DM77" i="13" s="1"/>
  <c r="DJ77" i="13"/>
  <c r="DE76" i="13"/>
  <c r="CE77" i="13"/>
  <c r="BO87" i="13"/>
  <c r="BM87" i="13"/>
  <c r="BK88" i="13" s="1"/>
  <c r="CX76" i="13"/>
  <c r="BU77" i="13"/>
  <c r="D126" i="11"/>
  <c r="H130" i="7"/>
  <c r="B127" i="11"/>
  <c r="B75" i="12"/>
  <c r="D74" i="12"/>
  <c r="G130" i="7"/>
  <c r="C127" i="11" s="1"/>
  <c r="F131" i="7"/>
  <c r="D78" i="7"/>
  <c r="C75" i="12" s="1"/>
  <c r="C79" i="7"/>
  <c r="BB97" i="13" l="1"/>
  <c r="AZ98" i="13" s="1"/>
  <c r="BA98" i="13" s="1"/>
  <c r="O97" i="13"/>
  <c r="V97" i="13"/>
  <c r="W97" i="13" s="1"/>
  <c r="U98" i="13" s="1"/>
  <c r="X98" i="13" s="1"/>
  <c r="EM100" i="13"/>
  <c r="EL100" i="13" s="1"/>
  <c r="EJ101" i="13" s="1"/>
  <c r="P97" i="13"/>
  <c r="N97" i="13"/>
  <c r="L98" i="13" s="1"/>
  <c r="CR96" i="13"/>
  <c r="EC98" i="13"/>
  <c r="EA99" i="13" s="1"/>
  <c r="EB99" i="13" s="1"/>
  <c r="EE99" i="13" s="1"/>
  <c r="AF96" i="13"/>
  <c r="AD97" i="13" s="1"/>
  <c r="AG97" i="13" s="1"/>
  <c r="AS92" i="13"/>
  <c r="AQ92" i="13"/>
  <c r="AO93" i="13" s="1"/>
  <c r="EU99" i="13"/>
  <c r="ES100" i="13" s="1"/>
  <c r="EV100" i="13" s="1"/>
  <c r="CH77" i="13"/>
  <c r="DF77" i="13" s="1"/>
  <c r="DC77" i="13"/>
  <c r="CF77" i="13"/>
  <c r="BD98" i="13"/>
  <c r="BV77" i="13"/>
  <c r="BX77" i="13"/>
  <c r="CY77" i="13" s="1"/>
  <c r="CV77" i="13"/>
  <c r="BN88" i="13"/>
  <c r="BL88" i="13"/>
  <c r="G77" i="13"/>
  <c r="DN77" i="13" s="1"/>
  <c r="E77" i="13"/>
  <c r="DK77" i="13"/>
  <c r="D75" i="12"/>
  <c r="H131" i="7"/>
  <c r="B128" i="11"/>
  <c r="B76" i="12"/>
  <c r="D127" i="11"/>
  <c r="F132" i="7"/>
  <c r="G131" i="7"/>
  <c r="C128" i="11" s="1"/>
  <c r="D79" i="7"/>
  <c r="C76" i="12" s="1"/>
  <c r="C80" i="7"/>
  <c r="BC98" i="13" l="1"/>
  <c r="BB98" i="13" s="1"/>
  <c r="AZ99" i="13" s="1"/>
  <c r="BA99" i="13" s="1"/>
  <c r="V98" i="13"/>
  <c r="W98" i="13" s="1"/>
  <c r="U99" i="13" s="1"/>
  <c r="X99" i="13" s="1"/>
  <c r="Y97" i="13"/>
  <c r="O98" i="13"/>
  <c r="M98" i="13"/>
  <c r="CS96" i="13"/>
  <c r="CQ96" i="13"/>
  <c r="CO97" i="13" s="1"/>
  <c r="CP97" i="13" s="1"/>
  <c r="ED99" i="13"/>
  <c r="AE97" i="13"/>
  <c r="AH97" i="13" s="1"/>
  <c r="ET100" i="13"/>
  <c r="EW100" i="13" s="1"/>
  <c r="AP93" i="13"/>
  <c r="AS93" i="13" s="1"/>
  <c r="AR93" i="13"/>
  <c r="Y98" i="13"/>
  <c r="EK101" i="13"/>
  <c r="EN101" i="13" s="1"/>
  <c r="EM101" i="13"/>
  <c r="EC99" i="13"/>
  <c r="EA100" i="13" s="1"/>
  <c r="CW77" i="13"/>
  <c r="BW77" i="13"/>
  <c r="BY77" i="13"/>
  <c r="BO88" i="13"/>
  <c r="BM88" i="13"/>
  <c r="BK89" i="13" s="1"/>
  <c r="CG77" i="13"/>
  <c r="DD77" i="13"/>
  <c r="CI77" i="13"/>
  <c r="DL77" i="13"/>
  <c r="C78" i="13"/>
  <c r="BC99" i="13"/>
  <c r="B77" i="12"/>
  <c r="D76" i="12"/>
  <c r="H132" i="7"/>
  <c r="B129" i="11"/>
  <c r="D128" i="11"/>
  <c r="F133" i="7"/>
  <c r="G132" i="7"/>
  <c r="C129" i="11" s="1"/>
  <c r="C81" i="7"/>
  <c r="D80" i="7"/>
  <c r="C77" i="12" s="1"/>
  <c r="P98" i="13" l="1"/>
  <c r="N98" i="13"/>
  <c r="L99" i="13" s="1"/>
  <c r="CR97" i="13"/>
  <c r="AF97" i="13"/>
  <c r="AD98" i="13" s="1"/>
  <c r="AG98" i="13" s="1"/>
  <c r="EU100" i="13"/>
  <c r="ES101" i="13" s="1"/>
  <c r="EV101" i="13" s="1"/>
  <c r="V99" i="13"/>
  <c r="Y99" i="13" s="1"/>
  <c r="AQ93" i="13"/>
  <c r="AO94" i="13" s="1"/>
  <c r="AR94" i="13" s="1"/>
  <c r="EL101" i="13"/>
  <c r="EJ102" i="13" s="1"/>
  <c r="EK102" i="13" s="1"/>
  <c r="EN102" i="13" s="1"/>
  <c r="EB100" i="13"/>
  <c r="EE100" i="13" s="1"/>
  <c r="ED100" i="13"/>
  <c r="ET101" i="13"/>
  <c r="F78" i="13"/>
  <c r="DM78" i="13" s="1"/>
  <c r="D78" i="13"/>
  <c r="G78" i="13" s="1"/>
  <c r="DN78" i="13" s="1"/>
  <c r="DJ78" i="13"/>
  <c r="CZ77" i="13"/>
  <c r="BD99" i="13"/>
  <c r="BB99" i="13"/>
  <c r="AZ100" i="13" s="1"/>
  <c r="DG77" i="13"/>
  <c r="CX77" i="13"/>
  <c r="BU78" i="13"/>
  <c r="DE77" i="13"/>
  <c r="CE78" i="13"/>
  <c r="BN89" i="13"/>
  <c r="BL89" i="13"/>
  <c r="B78" i="12"/>
  <c r="D129" i="11"/>
  <c r="D77" i="12"/>
  <c r="H133" i="7"/>
  <c r="B130" i="11"/>
  <c r="G133" i="7"/>
  <c r="C130" i="11" s="1"/>
  <c r="F134" i="7"/>
  <c r="C82" i="7"/>
  <c r="D81" i="7"/>
  <c r="C78" i="12" s="1"/>
  <c r="EW101" i="13" l="1"/>
  <c r="AE98" i="13"/>
  <c r="AH98" i="13" s="1"/>
  <c r="CQ97" i="13"/>
  <c r="CO98" i="13" s="1"/>
  <c r="CP98" i="13" s="1"/>
  <c r="O99" i="13"/>
  <c r="M99" i="13"/>
  <c r="CS97" i="13"/>
  <c r="CR98" i="13"/>
  <c r="W99" i="13"/>
  <c r="U100" i="13" s="1"/>
  <c r="EM102" i="13"/>
  <c r="EL102" i="13" s="1"/>
  <c r="EJ103" i="13" s="1"/>
  <c r="AP94" i="13"/>
  <c r="AQ94" i="13" s="1"/>
  <c r="AO95" i="13" s="1"/>
  <c r="EC100" i="13"/>
  <c r="EA101" i="13" s="1"/>
  <c r="EB101" i="13" s="1"/>
  <c r="EE101" i="13" s="1"/>
  <c r="EU101" i="13"/>
  <c r="ES102" i="13" s="1"/>
  <c r="BX78" i="13"/>
  <c r="CY78" i="13" s="1"/>
  <c r="BV78" i="13"/>
  <c r="CV78" i="13"/>
  <c r="BO89" i="13"/>
  <c r="BM89" i="13"/>
  <c r="BK90" i="13" s="1"/>
  <c r="DC78" i="13"/>
  <c r="CF78" i="13"/>
  <c r="CH78" i="13"/>
  <c r="DF78" i="13" s="1"/>
  <c r="BC100" i="13"/>
  <c r="BA100" i="13"/>
  <c r="BD100" i="13" s="1"/>
  <c r="E78" i="13"/>
  <c r="DK78" i="13"/>
  <c r="D130" i="11"/>
  <c r="H134" i="7"/>
  <c r="B131" i="11"/>
  <c r="B79" i="12"/>
  <c r="D78" i="12"/>
  <c r="D82" i="7"/>
  <c r="C79" i="12" s="1"/>
  <c r="C83" i="7"/>
  <c r="F135" i="7"/>
  <c r="G134" i="7"/>
  <c r="C131" i="11" s="1"/>
  <c r="AF98" i="13" l="1"/>
  <c r="AD99" i="13" s="1"/>
  <c r="AG99" i="13" s="1"/>
  <c r="P99" i="13"/>
  <c r="N99" i="13"/>
  <c r="L100" i="13" s="1"/>
  <c r="CS98" i="13"/>
  <c r="CQ98" i="13"/>
  <c r="CO99" i="13" s="1"/>
  <c r="CP99" i="13" s="1"/>
  <c r="X100" i="13"/>
  <c r="V100" i="13"/>
  <c r="AS94" i="13"/>
  <c r="AR95" i="13"/>
  <c r="AP95" i="13"/>
  <c r="ED101" i="13"/>
  <c r="EC101" i="13" s="1"/>
  <c r="EA102" i="13" s="1"/>
  <c r="EK103" i="13"/>
  <c r="EN103" i="13" s="1"/>
  <c r="EM103" i="13"/>
  <c r="ET102" i="13"/>
  <c r="EW102" i="13" s="1"/>
  <c r="EV102" i="13"/>
  <c r="DL78" i="13"/>
  <c r="C79" i="13"/>
  <c r="CG78" i="13"/>
  <c r="DD78" i="13"/>
  <c r="CI78" i="13"/>
  <c r="CW78" i="13"/>
  <c r="BW78" i="13"/>
  <c r="BY78" i="13"/>
  <c r="BB100" i="13"/>
  <c r="AZ101" i="13" s="1"/>
  <c r="BN90" i="13"/>
  <c r="BL90" i="13"/>
  <c r="D79" i="12"/>
  <c r="D131" i="11"/>
  <c r="H135" i="7"/>
  <c r="B132" i="11"/>
  <c r="B80" i="12"/>
  <c r="F136" i="7"/>
  <c r="G135" i="7"/>
  <c r="C132" i="11" s="1"/>
  <c r="D83" i="7"/>
  <c r="C80" i="12" s="1"/>
  <c r="C84" i="7"/>
  <c r="AS95" i="13" l="1"/>
  <c r="AE99" i="13"/>
  <c r="AF99" i="13" s="1"/>
  <c r="AD100" i="13" s="1"/>
  <c r="M100" i="13"/>
  <c r="P100" i="13" s="1"/>
  <c r="O100" i="13"/>
  <c r="CR99" i="13"/>
  <c r="Y100" i="13"/>
  <c r="W100" i="13"/>
  <c r="U101" i="13" s="1"/>
  <c r="AQ95" i="13"/>
  <c r="AO96" i="13" s="1"/>
  <c r="AR96" i="13" s="1"/>
  <c r="EU102" i="13"/>
  <c r="ES103" i="13" s="1"/>
  <c r="EV103" i="13" s="1"/>
  <c r="EL103" i="13"/>
  <c r="EJ104" i="13" s="1"/>
  <c r="EB102" i="13"/>
  <c r="EE102" i="13" s="1"/>
  <c r="ED102" i="13"/>
  <c r="DE78" i="13"/>
  <c r="CE79" i="13"/>
  <c r="BC101" i="13"/>
  <c r="BA101" i="13"/>
  <c r="CX78" i="13"/>
  <c r="BU79" i="13"/>
  <c r="D79" i="13"/>
  <c r="F79" i="13"/>
  <c r="DM79" i="13" s="1"/>
  <c r="DJ79" i="13"/>
  <c r="BO90" i="13"/>
  <c r="BM90" i="13"/>
  <c r="BK91" i="13" s="1"/>
  <c r="CZ78" i="13"/>
  <c r="DG78" i="13"/>
  <c r="B81" i="12"/>
  <c r="D132" i="11"/>
  <c r="H136" i="7"/>
  <c r="B133" i="11"/>
  <c r="D80" i="12"/>
  <c r="C85" i="7"/>
  <c r="D84" i="7"/>
  <c r="C81" i="12" s="1"/>
  <c r="G136" i="7"/>
  <c r="C133" i="11" s="1"/>
  <c r="F137" i="7"/>
  <c r="AH99" i="13" l="1"/>
  <c r="N100" i="13"/>
  <c r="L101" i="13" s="1"/>
  <c r="CS99" i="13"/>
  <c r="CQ99" i="13"/>
  <c r="CO100" i="13" s="1"/>
  <c r="CP100" i="13" s="1"/>
  <c r="AP96" i="13"/>
  <c r="AQ96" i="13" s="1"/>
  <c r="AO97" i="13" s="1"/>
  <c r="AP97" i="13" s="1"/>
  <c r="ET103" i="13"/>
  <c r="EW103" i="13" s="1"/>
  <c r="V101" i="13"/>
  <c r="X101" i="13"/>
  <c r="AE100" i="13"/>
  <c r="AG100" i="13"/>
  <c r="BB101" i="13"/>
  <c r="AZ102" i="13" s="1"/>
  <c r="BA102" i="13" s="1"/>
  <c r="EC102" i="13"/>
  <c r="EA103" i="13" s="1"/>
  <c r="EK104" i="13"/>
  <c r="EN104" i="13" s="1"/>
  <c r="EM104" i="13"/>
  <c r="BD101" i="13"/>
  <c r="G79" i="13"/>
  <c r="DN79" i="13" s="1"/>
  <c r="E79" i="13"/>
  <c r="DK79" i="13"/>
  <c r="CF79" i="13"/>
  <c r="CH79" i="13"/>
  <c r="DF79" i="13" s="1"/>
  <c r="DC79" i="13"/>
  <c r="BN91" i="13"/>
  <c r="BL91" i="13"/>
  <c r="BX79" i="13"/>
  <c r="CY79" i="13" s="1"/>
  <c r="CV79" i="13"/>
  <c r="BV79" i="13"/>
  <c r="B82" i="12"/>
  <c r="H137" i="7"/>
  <c r="B134" i="11"/>
  <c r="D133" i="11"/>
  <c r="D81" i="12"/>
  <c r="C86" i="7"/>
  <c r="D85" i="7"/>
  <c r="C82" i="12" s="1"/>
  <c r="G137" i="7"/>
  <c r="C134" i="11" s="1"/>
  <c r="F138" i="7"/>
  <c r="AS96" i="13" l="1"/>
  <c r="AS97" i="13" s="1"/>
  <c r="O101" i="13"/>
  <c r="M101" i="13"/>
  <c r="CR100" i="13"/>
  <c r="EU103" i="13"/>
  <c r="ES104" i="13" s="1"/>
  <c r="EV104" i="13" s="1"/>
  <c r="AH100" i="13"/>
  <c r="AF100" i="13"/>
  <c r="AD101" i="13" s="1"/>
  <c r="BC102" i="13"/>
  <c r="BB102" i="13" s="1"/>
  <c r="AZ103" i="13" s="1"/>
  <c r="BA103" i="13" s="1"/>
  <c r="W101" i="13"/>
  <c r="U102" i="13" s="1"/>
  <c r="Y101" i="13"/>
  <c r="AR97" i="13"/>
  <c r="AQ97" i="13" s="1"/>
  <c r="AO98" i="13" s="1"/>
  <c r="BD102" i="13"/>
  <c r="EB103" i="13"/>
  <c r="EE103" i="13" s="1"/>
  <c r="ED103" i="13"/>
  <c r="EL104" i="13"/>
  <c r="EJ105" i="13" s="1"/>
  <c r="BO91" i="13"/>
  <c r="BM91" i="13"/>
  <c r="BK92" i="13" s="1"/>
  <c r="DL79" i="13"/>
  <c r="C80" i="13"/>
  <c r="CW79" i="13"/>
  <c r="BW79" i="13"/>
  <c r="BY79" i="13"/>
  <c r="DD79" i="13"/>
  <c r="CG79" i="13"/>
  <c r="CI79" i="13"/>
  <c r="B83" i="12"/>
  <c r="D82" i="12"/>
  <c r="D134" i="11"/>
  <c r="H138" i="7"/>
  <c r="B135" i="11"/>
  <c r="D86" i="7"/>
  <c r="C83" i="12" s="1"/>
  <c r="C87" i="7"/>
  <c r="F139" i="7"/>
  <c r="G138" i="7"/>
  <c r="C135" i="11" s="1"/>
  <c r="ET104" i="13" l="1"/>
  <c r="EU104" i="13" s="1"/>
  <c r="ES105" i="13" s="1"/>
  <c r="EV105" i="13" s="1"/>
  <c r="N101" i="13"/>
  <c r="L102" i="13" s="1"/>
  <c r="O102" i="13" s="1"/>
  <c r="P101" i="13"/>
  <c r="CS100" i="13"/>
  <c r="CQ100" i="13"/>
  <c r="CO101" i="13" s="1"/>
  <c r="CP101" i="13" s="1"/>
  <c r="AG101" i="13"/>
  <c r="AE101" i="13"/>
  <c r="V102" i="13"/>
  <c r="X102" i="13"/>
  <c r="AR98" i="13"/>
  <c r="AP98" i="13"/>
  <c r="EC103" i="13"/>
  <c r="EA104" i="13" s="1"/>
  <c r="ED104" i="13" s="1"/>
  <c r="EW104" i="13"/>
  <c r="EK105" i="13"/>
  <c r="EN105" i="13" s="1"/>
  <c r="EM105" i="13"/>
  <c r="BD103" i="13"/>
  <c r="BC103" i="13"/>
  <c r="BB103" i="13" s="1"/>
  <c r="AZ104" i="13" s="1"/>
  <c r="F80" i="13"/>
  <c r="DM80" i="13" s="1"/>
  <c r="D80" i="13"/>
  <c r="G80" i="13" s="1"/>
  <c r="DN80" i="13" s="1"/>
  <c r="DJ80" i="13"/>
  <c r="CZ79" i="13"/>
  <c r="BN92" i="13"/>
  <c r="BL92" i="13"/>
  <c r="DG79" i="13"/>
  <c r="CX79" i="13"/>
  <c r="BU80" i="13"/>
  <c r="DE79" i="13"/>
  <c r="CE80" i="13"/>
  <c r="B84" i="12"/>
  <c r="D83" i="12"/>
  <c r="H139" i="7"/>
  <c r="B136" i="11"/>
  <c r="D135" i="11"/>
  <c r="D87" i="7"/>
  <c r="C84" i="12" s="1"/>
  <c r="C88" i="7"/>
  <c r="F140" i="7"/>
  <c r="G139" i="7"/>
  <c r="C136" i="11" s="1"/>
  <c r="M102" i="13" l="1"/>
  <c r="N102" i="13" s="1"/>
  <c r="L103" i="13" s="1"/>
  <c r="CR101" i="13"/>
  <c r="AF101" i="13"/>
  <c r="AD102" i="13" s="1"/>
  <c r="AG102" i="13" s="1"/>
  <c r="AH101" i="13"/>
  <c r="ET105" i="13"/>
  <c r="EW105" i="13" s="1"/>
  <c r="AQ98" i="13"/>
  <c r="AO99" i="13" s="1"/>
  <c r="AR99" i="13" s="1"/>
  <c r="W102" i="13"/>
  <c r="U103" i="13" s="1"/>
  <c r="Y102" i="13"/>
  <c r="EB104" i="13"/>
  <c r="EE104" i="13" s="1"/>
  <c r="AS98" i="13"/>
  <c r="EL105" i="13"/>
  <c r="EJ106" i="13" s="1"/>
  <c r="EK106" i="13" s="1"/>
  <c r="EN106" i="13" s="1"/>
  <c r="BA104" i="13"/>
  <c r="BD104" i="13" s="1"/>
  <c r="BC104" i="13"/>
  <c r="E80" i="13"/>
  <c r="DK80" i="13"/>
  <c r="BO92" i="13"/>
  <c r="BM92" i="13"/>
  <c r="BK93" i="13" s="1"/>
  <c r="CV80" i="13"/>
  <c r="BV80" i="13"/>
  <c r="BX80" i="13"/>
  <c r="CY80" i="13" s="1"/>
  <c r="CF80" i="13"/>
  <c r="DC80" i="13"/>
  <c r="CH80" i="13"/>
  <c r="DF80" i="13" s="1"/>
  <c r="D136" i="11"/>
  <c r="H140" i="7"/>
  <c r="B137" i="11"/>
  <c r="B85" i="12"/>
  <c r="D84" i="12"/>
  <c r="G140" i="7"/>
  <c r="C137" i="11" s="1"/>
  <c r="F141" i="7"/>
  <c r="C89" i="7"/>
  <c r="D88" i="7"/>
  <c r="C85" i="12" s="1"/>
  <c r="O103" i="13" l="1"/>
  <c r="M103" i="13"/>
  <c r="P102" i="13"/>
  <c r="AP99" i="13"/>
  <c r="AQ99" i="13" s="1"/>
  <c r="AO100" i="13" s="1"/>
  <c r="AR100" i="13" s="1"/>
  <c r="CS101" i="13"/>
  <c r="CQ101" i="13"/>
  <c r="CO102" i="13" s="1"/>
  <c r="CP102" i="13" s="1"/>
  <c r="AE102" i="13"/>
  <c r="AF102" i="13" s="1"/>
  <c r="AD103" i="13" s="1"/>
  <c r="EC104" i="13"/>
  <c r="EA105" i="13" s="1"/>
  <c r="EB105" i="13" s="1"/>
  <c r="EM106" i="13"/>
  <c r="EL106" i="13" s="1"/>
  <c r="EJ107" i="13" s="1"/>
  <c r="X103" i="13"/>
  <c r="V103" i="13"/>
  <c r="EU105" i="13"/>
  <c r="ES106" i="13" s="1"/>
  <c r="BB104" i="13"/>
  <c r="AZ105" i="13" s="1"/>
  <c r="BC105" i="13" s="1"/>
  <c r="CG80" i="13"/>
  <c r="DD80" i="13"/>
  <c r="CI80" i="13"/>
  <c r="DL80" i="13"/>
  <c r="C81" i="13"/>
  <c r="BN93" i="13"/>
  <c r="BL93" i="13"/>
  <c r="BW80" i="13"/>
  <c r="CW80" i="13"/>
  <c r="BY80" i="13"/>
  <c r="D85" i="12"/>
  <c r="H141" i="7"/>
  <c r="B138" i="11"/>
  <c r="B86" i="12"/>
  <c r="D137" i="11"/>
  <c r="C90" i="7"/>
  <c r="D89" i="7"/>
  <c r="C86" i="12" s="1"/>
  <c r="G141" i="7"/>
  <c r="C138" i="11" s="1"/>
  <c r="F142" i="7"/>
  <c r="AS99" i="13" l="1"/>
  <c r="N103" i="13"/>
  <c r="L104" i="13" s="1"/>
  <c r="O104" i="13" s="1"/>
  <c r="P103" i="13"/>
  <c r="CR102" i="13"/>
  <c r="AH102" i="13"/>
  <c r="AE103" i="13"/>
  <c r="AG103" i="13"/>
  <c r="ED105" i="13"/>
  <c r="EC105" i="13" s="1"/>
  <c r="EA106" i="13" s="1"/>
  <c r="W103" i="13"/>
  <c r="U104" i="13" s="1"/>
  <c r="V104" i="13" s="1"/>
  <c r="BA105" i="13"/>
  <c r="BD105" i="13" s="1"/>
  <c r="ET106" i="13"/>
  <c r="EV106" i="13"/>
  <c r="Y103" i="13"/>
  <c r="AP100" i="13"/>
  <c r="AQ100" i="13" s="1"/>
  <c r="AO101" i="13" s="1"/>
  <c r="EE105" i="13"/>
  <c r="EM107" i="13"/>
  <c r="EK107" i="13"/>
  <c r="EN107" i="13" s="1"/>
  <c r="CX80" i="13"/>
  <c r="BU81" i="13"/>
  <c r="BO93" i="13"/>
  <c r="BM93" i="13"/>
  <c r="BK94" i="13" s="1"/>
  <c r="DG80" i="13"/>
  <c r="D81" i="13"/>
  <c r="F81" i="13"/>
  <c r="DM81" i="13" s="1"/>
  <c r="DJ81" i="13"/>
  <c r="CZ80" i="13"/>
  <c r="DE80" i="13"/>
  <c r="CE81" i="13"/>
  <c r="D86" i="12"/>
  <c r="H142" i="7"/>
  <c r="B139" i="11"/>
  <c r="B87" i="12"/>
  <c r="D138" i="11"/>
  <c r="F143" i="7"/>
  <c r="G142" i="7"/>
  <c r="C139" i="11" s="1"/>
  <c r="D90" i="7"/>
  <c r="C87" i="12" s="1"/>
  <c r="C91" i="7"/>
  <c r="M104" i="13" l="1"/>
  <c r="P104" i="13" s="1"/>
  <c r="X104" i="13"/>
  <c r="W104" i="13" s="1"/>
  <c r="U105" i="13" s="1"/>
  <c r="AH103" i="13"/>
  <c r="ED106" i="13"/>
  <c r="EB106" i="13"/>
  <c r="EE106" i="13" s="1"/>
  <c r="BB105" i="13"/>
  <c r="AZ106" i="13" s="1"/>
  <c r="BA106" i="13" s="1"/>
  <c r="BD106" i="13" s="1"/>
  <c r="CS102" i="13"/>
  <c r="CQ102" i="13"/>
  <c r="CO103" i="13" s="1"/>
  <c r="CP103" i="13" s="1"/>
  <c r="AF103" i="13"/>
  <c r="AD104" i="13" s="1"/>
  <c r="AE104" i="13" s="1"/>
  <c r="AS100" i="13"/>
  <c r="Y104" i="13"/>
  <c r="EU106" i="13"/>
  <c r="ES107" i="13" s="1"/>
  <c r="EW106" i="13"/>
  <c r="AR101" i="13"/>
  <c r="AP101" i="13"/>
  <c r="EL107" i="13"/>
  <c r="EJ108" i="13" s="1"/>
  <c r="BN94" i="13"/>
  <c r="BL94" i="13"/>
  <c r="CV81" i="13"/>
  <c r="BV81" i="13"/>
  <c r="BX81" i="13"/>
  <c r="CY81" i="13" s="1"/>
  <c r="CF81" i="13"/>
  <c r="CH81" i="13"/>
  <c r="DF81" i="13" s="1"/>
  <c r="DC81" i="13"/>
  <c r="G81" i="13"/>
  <c r="DN81" i="13" s="1"/>
  <c r="E81" i="13"/>
  <c r="DK81" i="13"/>
  <c r="D87" i="12"/>
  <c r="B88" i="12"/>
  <c r="D139" i="11"/>
  <c r="H143" i="7"/>
  <c r="B140" i="11"/>
  <c r="F144" i="7"/>
  <c r="G143" i="7"/>
  <c r="C140" i="11" s="1"/>
  <c r="D91" i="7"/>
  <c r="C88" i="12" s="1"/>
  <c r="C92" i="7"/>
  <c r="N104" i="13" l="1"/>
  <c r="L105" i="13" s="1"/>
  <c r="M105" i="13" s="1"/>
  <c r="P105" i="13" s="1"/>
  <c r="AH104" i="13"/>
  <c r="BC106" i="13"/>
  <c r="BB106" i="13" s="1"/>
  <c r="AZ107" i="13" s="1"/>
  <c r="BA107" i="13" s="1"/>
  <c r="AG104" i="13"/>
  <c r="AF104" i="13" s="1"/>
  <c r="AD105" i="13" s="1"/>
  <c r="AE105" i="13" s="1"/>
  <c r="EC106" i="13"/>
  <c r="EA107" i="13" s="1"/>
  <c r="ED107" i="13" s="1"/>
  <c r="CR103" i="13"/>
  <c r="ET107" i="13"/>
  <c r="EV107" i="13"/>
  <c r="X105" i="13"/>
  <c r="V105" i="13"/>
  <c r="Y105" i="13" s="1"/>
  <c r="AS101" i="13"/>
  <c r="AQ101" i="13"/>
  <c r="AO102" i="13" s="1"/>
  <c r="EK108" i="13"/>
  <c r="EM108" i="13"/>
  <c r="DL81" i="13"/>
  <c r="C82" i="13"/>
  <c r="BW81" i="13"/>
  <c r="CW81" i="13"/>
  <c r="BY81" i="13"/>
  <c r="DD81" i="13"/>
  <c r="CG81" i="13"/>
  <c r="CI81" i="13"/>
  <c r="BO94" i="13"/>
  <c r="BM94" i="13"/>
  <c r="BK95" i="13" s="1"/>
  <c r="B89" i="12"/>
  <c r="D88" i="12"/>
  <c r="H144" i="7"/>
  <c r="B141" i="11"/>
  <c r="D140" i="11"/>
  <c r="C93" i="7"/>
  <c r="D92" i="7"/>
  <c r="C89" i="12" s="1"/>
  <c r="G144" i="7"/>
  <c r="C141" i="11" s="1"/>
  <c r="F145" i="7"/>
  <c r="O105" i="13" l="1"/>
  <c r="N105" i="13"/>
  <c r="L106" i="13" s="1"/>
  <c r="M106" i="13" s="1"/>
  <c r="P106" i="13" s="1"/>
  <c r="EB107" i="13"/>
  <c r="EE107" i="13" s="1"/>
  <c r="CQ103" i="13"/>
  <c r="CO104" i="13" s="1"/>
  <c r="CP104" i="13" s="1"/>
  <c r="CS103" i="13"/>
  <c r="W105" i="13"/>
  <c r="U106" i="13" s="1"/>
  <c r="X106" i="13" s="1"/>
  <c r="AG105" i="13"/>
  <c r="AF105" i="13" s="1"/>
  <c r="AD106" i="13" s="1"/>
  <c r="EL108" i="13"/>
  <c r="EJ109" i="13" s="1"/>
  <c r="EK109" i="13" s="1"/>
  <c r="EW107" i="13"/>
  <c r="EU107" i="13"/>
  <c r="ES108" i="13" s="1"/>
  <c r="AH105" i="13"/>
  <c r="AR102" i="13"/>
  <c r="AP102" i="13"/>
  <c r="EN108" i="13"/>
  <c r="BC107" i="13"/>
  <c r="BB107" i="13" s="1"/>
  <c r="AZ108" i="13" s="1"/>
  <c r="CZ81" i="13"/>
  <c r="D82" i="13"/>
  <c r="G82" i="13" s="1"/>
  <c r="DN82" i="13" s="1"/>
  <c r="F82" i="13"/>
  <c r="DM82" i="13" s="1"/>
  <c r="DJ82" i="13"/>
  <c r="DG81" i="13"/>
  <c r="BD107" i="13"/>
  <c r="DE81" i="13"/>
  <c r="CE82" i="13"/>
  <c r="BN95" i="13"/>
  <c r="BL95" i="13"/>
  <c r="CX81" i="13"/>
  <c r="BU82" i="13"/>
  <c r="D89" i="12"/>
  <c r="D141" i="11"/>
  <c r="B90" i="12"/>
  <c r="H145" i="7"/>
  <c r="B142" i="11"/>
  <c r="G145" i="7"/>
  <c r="C142" i="11" s="1"/>
  <c r="F146" i="7"/>
  <c r="C94" i="7"/>
  <c r="D93" i="7"/>
  <c r="C90" i="12" s="1"/>
  <c r="O106" i="13" l="1"/>
  <c r="N106" i="13" s="1"/>
  <c r="L107" i="13" s="1"/>
  <c r="O107" i="13" s="1"/>
  <c r="EC107" i="13"/>
  <c r="EA108" i="13" s="1"/>
  <c r="V106" i="13"/>
  <c r="Y106" i="13" s="1"/>
  <c r="CR104" i="13"/>
  <c r="EM109" i="13"/>
  <c r="EL109" i="13" s="1"/>
  <c r="EJ110" i="13" s="1"/>
  <c r="EM110" i="13" s="1"/>
  <c r="EN109" i="13"/>
  <c r="AG106" i="13"/>
  <c r="AE106" i="13"/>
  <c r="ET108" i="13"/>
  <c r="EV108" i="13"/>
  <c r="AQ102" i="13"/>
  <c r="AO103" i="13" s="1"/>
  <c r="AP103" i="13" s="1"/>
  <c r="AS102" i="13"/>
  <c r="EB108" i="13"/>
  <c r="EE108" i="13" s="1"/>
  <c r="ED108" i="13"/>
  <c r="BC108" i="13"/>
  <c r="BA108" i="13"/>
  <c r="E82" i="13"/>
  <c r="DK82" i="13"/>
  <c r="BO95" i="13"/>
  <c r="BM95" i="13"/>
  <c r="BK96" i="13" s="1"/>
  <c r="CV82" i="13"/>
  <c r="BV82" i="13"/>
  <c r="BX82" i="13"/>
  <c r="CY82" i="13" s="1"/>
  <c r="CF82" i="13"/>
  <c r="DC82" i="13"/>
  <c r="CH82" i="13"/>
  <c r="DF82" i="13" s="1"/>
  <c r="B91" i="12"/>
  <c r="D90" i="12"/>
  <c r="D142" i="11"/>
  <c r="H146" i="7"/>
  <c r="B143" i="11"/>
  <c r="F147" i="7"/>
  <c r="G146" i="7"/>
  <c r="C143" i="11" s="1"/>
  <c r="D94" i="7"/>
  <c r="C91" i="12" s="1"/>
  <c r="C95" i="7"/>
  <c r="W106" i="13" l="1"/>
  <c r="U107" i="13" s="1"/>
  <c r="V107" i="13" s="1"/>
  <c r="M107" i="13"/>
  <c r="P107" i="13" s="1"/>
  <c r="CS104" i="13"/>
  <c r="CQ104" i="13"/>
  <c r="CO105" i="13" s="1"/>
  <c r="CP105" i="13" s="1"/>
  <c r="EK110" i="13"/>
  <c r="EN110" i="13" s="1"/>
  <c r="AF106" i="13"/>
  <c r="AD107" i="13" s="1"/>
  <c r="AE107" i="13" s="1"/>
  <c r="AH106" i="13"/>
  <c r="EW108" i="13"/>
  <c r="EU108" i="13"/>
  <c r="ES109" i="13" s="1"/>
  <c r="AR103" i="13"/>
  <c r="AQ103" i="13" s="1"/>
  <c r="AO104" i="13" s="1"/>
  <c r="AR104" i="13" s="1"/>
  <c r="AS103" i="13"/>
  <c r="EC108" i="13"/>
  <c r="EA109" i="13" s="1"/>
  <c r="BW82" i="13"/>
  <c r="CW82" i="13"/>
  <c r="BY82" i="13"/>
  <c r="BN96" i="13"/>
  <c r="BL96" i="13"/>
  <c r="DL82" i="13"/>
  <c r="C83" i="13"/>
  <c r="CG82" i="13"/>
  <c r="DD82" i="13"/>
  <c r="CI82" i="13"/>
  <c r="BD108" i="13"/>
  <c r="BB108" i="13"/>
  <c r="AZ109" i="13" s="1"/>
  <c r="B92" i="12"/>
  <c r="D91" i="12"/>
  <c r="D143" i="11"/>
  <c r="H147" i="7"/>
  <c r="B144" i="11"/>
  <c r="F148" i="7"/>
  <c r="G147" i="7"/>
  <c r="C144" i="11" s="1"/>
  <c r="D95" i="7"/>
  <c r="C92" i="12" s="1"/>
  <c r="C96" i="7"/>
  <c r="X107" i="13" l="1"/>
  <c r="Y107" i="13"/>
  <c r="N107" i="13"/>
  <c r="L108" i="13" s="1"/>
  <c r="M108" i="13" s="1"/>
  <c r="AG107" i="13"/>
  <c r="AF107" i="13" s="1"/>
  <c r="AD108" i="13" s="1"/>
  <c r="CR105" i="13"/>
  <c r="EL110" i="13"/>
  <c r="EJ111" i="13" s="1"/>
  <c r="EM111" i="13" s="1"/>
  <c r="AH107" i="13"/>
  <c r="ET109" i="13"/>
  <c r="EV109" i="13"/>
  <c r="AP104" i="13"/>
  <c r="AQ104" i="13" s="1"/>
  <c r="AO105" i="13" s="1"/>
  <c r="W107" i="13"/>
  <c r="U108" i="13" s="1"/>
  <c r="EB109" i="13"/>
  <c r="EE109" i="13" s="1"/>
  <c r="ED109" i="13"/>
  <c r="F83" i="13"/>
  <c r="DM83" i="13" s="1"/>
  <c r="D83" i="13"/>
  <c r="DJ83" i="13"/>
  <c r="CX82" i="13"/>
  <c r="BU83" i="13"/>
  <c r="BO96" i="13"/>
  <c r="BM96" i="13"/>
  <c r="BK97" i="13" s="1"/>
  <c r="CZ82" i="13"/>
  <c r="DG82" i="13"/>
  <c r="BC109" i="13"/>
  <c r="BA109" i="13"/>
  <c r="DE82" i="13"/>
  <c r="CE83" i="13"/>
  <c r="B93" i="12"/>
  <c r="H148" i="7"/>
  <c r="B145" i="11"/>
  <c r="D144" i="11"/>
  <c r="D92" i="12"/>
  <c r="C97" i="7"/>
  <c r="D96" i="7"/>
  <c r="C93" i="12" s="1"/>
  <c r="G148" i="7"/>
  <c r="C145" i="11" s="1"/>
  <c r="F149" i="7"/>
  <c r="EK111" i="13" l="1"/>
  <c r="EN111" i="13" s="1"/>
  <c r="O108" i="13"/>
  <c r="CQ105" i="13"/>
  <c r="CO106" i="13" s="1"/>
  <c r="CS105" i="13"/>
  <c r="P108" i="13"/>
  <c r="N108" i="13"/>
  <c r="L109" i="13" s="1"/>
  <c r="AS104" i="13"/>
  <c r="AP105" i="13"/>
  <c r="AR105" i="13"/>
  <c r="V108" i="13"/>
  <c r="X108" i="13"/>
  <c r="AE108" i="13"/>
  <c r="AH108" i="13" s="1"/>
  <c r="AG108" i="13"/>
  <c r="EW109" i="13"/>
  <c r="EU109" i="13"/>
  <c r="ES110" i="13" s="1"/>
  <c r="EC109" i="13"/>
  <c r="EA110" i="13" s="1"/>
  <c r="BN97" i="13"/>
  <c r="BL97" i="13"/>
  <c r="CF83" i="13"/>
  <c r="CH83" i="13"/>
  <c r="DF83" i="13" s="1"/>
  <c r="DC83" i="13"/>
  <c r="G83" i="13"/>
  <c r="DN83" i="13" s="1"/>
  <c r="E83" i="13"/>
  <c r="DK83" i="13"/>
  <c r="BD109" i="13"/>
  <c r="BB109" i="13"/>
  <c r="AZ110" i="13" s="1"/>
  <c r="BX83" i="13"/>
  <c r="CY83" i="13" s="1"/>
  <c r="BV83" i="13"/>
  <c r="CV83" i="13"/>
  <c r="D93" i="12"/>
  <c r="H149" i="7"/>
  <c r="B146" i="11"/>
  <c r="B94" i="12"/>
  <c r="D145" i="11"/>
  <c r="C98" i="7"/>
  <c r="D97" i="7"/>
  <c r="C94" i="12" s="1"/>
  <c r="G149" i="7"/>
  <c r="C146" i="11" s="1"/>
  <c r="F150" i="7"/>
  <c r="CR106" i="13" l="1"/>
  <c r="CP106" i="13"/>
  <c r="CQ106" i="13" s="1"/>
  <c r="CO107" i="13" s="1"/>
  <c r="CP107" i="13" s="1"/>
  <c r="EL111" i="13"/>
  <c r="EJ112" i="13" s="1"/>
  <c r="EM112" i="13" s="1"/>
  <c r="AS105" i="13"/>
  <c r="O109" i="13"/>
  <c r="M109" i="13"/>
  <c r="AQ105" i="13"/>
  <c r="AO106" i="13" s="1"/>
  <c r="AR106" i="13" s="1"/>
  <c r="AF108" i="13"/>
  <c r="AD109" i="13" s="1"/>
  <c r="AG109" i="13" s="1"/>
  <c r="W108" i="13"/>
  <c r="U109" i="13" s="1"/>
  <c r="ET110" i="13"/>
  <c r="EV110" i="13"/>
  <c r="Y108" i="13"/>
  <c r="EB110" i="13"/>
  <c r="EE110" i="13" s="1"/>
  <c r="ED110" i="13"/>
  <c r="DL83" i="13"/>
  <c r="C84" i="13"/>
  <c r="BW83" i="13"/>
  <c r="CW83" i="13"/>
  <c r="BY83" i="13"/>
  <c r="BC110" i="13"/>
  <c r="BA110" i="13"/>
  <c r="BD110" i="13" s="1"/>
  <c r="DD83" i="13"/>
  <c r="CG83" i="13"/>
  <c r="CI83" i="13"/>
  <c r="BO97" i="13"/>
  <c r="BM97" i="13"/>
  <c r="BK98" i="13" s="1"/>
  <c r="B95" i="12"/>
  <c r="D146" i="11"/>
  <c r="H150" i="7"/>
  <c r="B147" i="11"/>
  <c r="D94" i="12"/>
  <c r="F151" i="7"/>
  <c r="G150" i="7"/>
  <c r="C147" i="11" s="1"/>
  <c r="D98" i="7"/>
  <c r="C95" i="12" s="1"/>
  <c r="C99" i="7"/>
  <c r="CS106" i="13" l="1"/>
  <c r="CS107" i="13" s="1"/>
  <c r="EK112" i="13"/>
  <c r="EN112" i="13" s="1"/>
  <c r="CR107" i="13"/>
  <c r="CQ107" i="13" s="1"/>
  <c r="CO108" i="13" s="1"/>
  <c r="CP108" i="13" s="1"/>
  <c r="N109" i="13"/>
  <c r="L110" i="13" s="1"/>
  <c r="P109" i="13"/>
  <c r="AP106" i="13"/>
  <c r="AQ106" i="13" s="1"/>
  <c r="AO107" i="13" s="1"/>
  <c r="AE109" i="13"/>
  <c r="AH109" i="13" s="1"/>
  <c r="EW110" i="13"/>
  <c r="EU110" i="13"/>
  <c r="ES111" i="13" s="1"/>
  <c r="V109" i="13"/>
  <c r="X109" i="13"/>
  <c r="EC110" i="13"/>
  <c r="EA111" i="13" s="1"/>
  <c r="CX83" i="13"/>
  <c r="BU84" i="13"/>
  <c r="D84" i="13"/>
  <c r="G84" i="13" s="1"/>
  <c r="DN84" i="13" s="1"/>
  <c r="F84" i="13"/>
  <c r="DM84" i="13" s="1"/>
  <c r="DJ84" i="13"/>
  <c r="DG83" i="13"/>
  <c r="BB110" i="13"/>
  <c r="AZ111" i="13" s="1"/>
  <c r="BN98" i="13"/>
  <c r="BL98" i="13"/>
  <c r="DE83" i="13"/>
  <c r="CE84" i="13"/>
  <c r="CZ83" i="13"/>
  <c r="B96" i="12"/>
  <c r="D95" i="12"/>
  <c r="H151" i="7"/>
  <c r="B148" i="11"/>
  <c r="D147" i="11"/>
  <c r="F152" i="7"/>
  <c r="G151" i="7"/>
  <c r="C148" i="11" s="1"/>
  <c r="D99" i="7"/>
  <c r="C96" i="12" s="1"/>
  <c r="C100" i="7"/>
  <c r="EL112" i="13" l="1"/>
  <c r="EJ113" i="13" s="1"/>
  <c r="AS106" i="13"/>
  <c r="CS108" i="13"/>
  <c r="CR108" i="13"/>
  <c r="AF109" i="13"/>
  <c r="AD110" i="13" s="1"/>
  <c r="AG110" i="13" s="1"/>
  <c r="M110" i="13"/>
  <c r="O110" i="13"/>
  <c r="W109" i="13"/>
  <c r="U110" i="13" s="1"/>
  <c r="V110" i="13" s="1"/>
  <c r="Y109" i="13"/>
  <c r="EV111" i="13"/>
  <c r="ET111" i="13"/>
  <c r="AR107" i="13"/>
  <c r="AP107" i="13"/>
  <c r="EB111" i="13"/>
  <c r="EE111" i="13" s="1"/>
  <c r="ED111" i="13"/>
  <c r="CF84" i="13"/>
  <c r="DC84" i="13"/>
  <c r="CH84" i="13"/>
  <c r="DF84" i="13" s="1"/>
  <c r="BX84" i="13"/>
  <c r="CY84" i="13" s="1"/>
  <c r="CV84" i="13"/>
  <c r="BV84" i="13"/>
  <c r="E84" i="13"/>
  <c r="DK84" i="13"/>
  <c r="BO98" i="13"/>
  <c r="BM98" i="13"/>
  <c r="BK99" i="13" s="1"/>
  <c r="BC111" i="13"/>
  <c r="BA111" i="13"/>
  <c r="BD111" i="13" s="1"/>
  <c r="H152" i="7"/>
  <c r="B149" i="11"/>
  <c r="D96" i="12"/>
  <c r="B97" i="12"/>
  <c r="D148" i="11"/>
  <c r="C101" i="7"/>
  <c r="D100" i="7"/>
  <c r="C97" i="12" s="1"/>
  <c r="G152" i="7"/>
  <c r="C149" i="11" s="1"/>
  <c r="F153" i="7"/>
  <c r="EM113" i="13" l="1"/>
  <c r="EK113" i="13"/>
  <c r="CQ108" i="13"/>
  <c r="CO109" i="13" s="1"/>
  <c r="AE110" i="13"/>
  <c r="AH110" i="13" s="1"/>
  <c r="P110" i="13"/>
  <c r="N110" i="13"/>
  <c r="L111" i="13" s="1"/>
  <c r="X110" i="13"/>
  <c r="W110" i="13" s="1"/>
  <c r="U111" i="13" s="1"/>
  <c r="Y110" i="13"/>
  <c r="EW111" i="13"/>
  <c r="EU111" i="13"/>
  <c r="ES112" i="13" s="1"/>
  <c r="AS107" i="13"/>
  <c r="AQ107" i="13"/>
  <c r="AO108" i="13" s="1"/>
  <c r="EC111" i="13"/>
  <c r="EA112" i="13" s="1"/>
  <c r="EB112" i="13" s="1"/>
  <c r="EE112" i="13" s="1"/>
  <c r="BB111" i="13"/>
  <c r="AZ112" i="13" s="1"/>
  <c r="BA112" i="13" s="1"/>
  <c r="BN99" i="13"/>
  <c r="BL99" i="13"/>
  <c r="DL84" i="13"/>
  <c r="C85" i="13"/>
  <c r="BW84" i="13"/>
  <c r="CW84" i="13"/>
  <c r="BY84" i="13"/>
  <c r="CG84" i="13"/>
  <c r="DD84" i="13"/>
  <c r="CI84" i="13"/>
  <c r="H153" i="7"/>
  <c r="B150" i="11"/>
  <c r="D97" i="12"/>
  <c r="D149" i="11"/>
  <c r="B98" i="12"/>
  <c r="C102" i="7"/>
  <c r="D101" i="7"/>
  <c r="C98" i="12" s="1"/>
  <c r="G153" i="7"/>
  <c r="C150" i="11" s="1"/>
  <c r="F154" i="7"/>
  <c r="CR109" i="13" l="1"/>
  <c r="CP109" i="13"/>
  <c r="EN113" i="13"/>
  <c r="EL113" i="13"/>
  <c r="EJ114" i="13" s="1"/>
  <c r="AF110" i="13"/>
  <c r="AD111" i="13" s="1"/>
  <c r="AE111" i="13" s="1"/>
  <c r="O111" i="13"/>
  <c r="M111" i="13"/>
  <c r="V111" i="13"/>
  <c r="Y111" i="13" s="1"/>
  <c r="X111" i="13"/>
  <c r="EV112" i="13"/>
  <c r="ET112" i="13"/>
  <c r="ED112" i="13"/>
  <c r="EC112" i="13" s="1"/>
  <c r="EA113" i="13" s="1"/>
  <c r="AR108" i="13"/>
  <c r="AP108" i="13"/>
  <c r="BD112" i="13"/>
  <c r="BC112" i="13"/>
  <c r="BB112" i="13" s="1"/>
  <c r="AZ113" i="13" s="1"/>
  <c r="D85" i="13"/>
  <c r="G85" i="13" s="1"/>
  <c r="DN85" i="13" s="1"/>
  <c r="F85" i="13"/>
  <c r="DM85" i="13" s="1"/>
  <c r="DJ85" i="13"/>
  <c r="DE84" i="13"/>
  <c r="CE85" i="13"/>
  <c r="DG84" i="13"/>
  <c r="CZ84" i="13"/>
  <c r="CX84" i="13"/>
  <c r="BU85" i="13"/>
  <c r="BO99" i="13"/>
  <c r="BM99" i="13"/>
  <c r="BK100" i="13" s="1"/>
  <c r="D150" i="11"/>
  <c r="B99" i="12"/>
  <c r="H154" i="7"/>
  <c r="B151" i="11"/>
  <c r="D98" i="12"/>
  <c r="F155" i="7"/>
  <c r="G154" i="7"/>
  <c r="C151" i="11" s="1"/>
  <c r="D102" i="7"/>
  <c r="C99" i="12" s="1"/>
  <c r="C103" i="7"/>
  <c r="CQ109" i="13" l="1"/>
  <c r="CO110" i="13" s="1"/>
  <c r="CP110" i="13" s="1"/>
  <c r="CS109" i="13"/>
  <c r="EK114" i="13"/>
  <c r="EM114" i="13"/>
  <c r="AH111" i="13"/>
  <c r="AG111" i="13"/>
  <c r="AF111" i="13" s="1"/>
  <c r="AD112" i="13" s="1"/>
  <c r="N111" i="13"/>
  <c r="L112" i="13" s="1"/>
  <c r="P111" i="13"/>
  <c r="W111" i="13"/>
  <c r="U112" i="13" s="1"/>
  <c r="V112" i="13" s="1"/>
  <c r="Y112" i="13" s="1"/>
  <c r="EW112" i="13"/>
  <c r="EU112" i="13"/>
  <c r="ES113" i="13" s="1"/>
  <c r="AS108" i="13"/>
  <c r="AQ108" i="13"/>
  <c r="AO109" i="13" s="1"/>
  <c r="ED113" i="13"/>
  <c r="EB113" i="13"/>
  <c r="EE113" i="13" s="1"/>
  <c r="BA113" i="13"/>
  <c r="BD113" i="13" s="1"/>
  <c r="BC113" i="13"/>
  <c r="CH85" i="13"/>
  <c r="DF85" i="13" s="1"/>
  <c r="CF85" i="13"/>
  <c r="DC85" i="13"/>
  <c r="BN100" i="13"/>
  <c r="BL100" i="13"/>
  <c r="E85" i="13"/>
  <c r="DK85" i="13"/>
  <c r="BV85" i="13"/>
  <c r="BX85" i="13"/>
  <c r="CY85" i="13" s="1"/>
  <c r="CV85" i="13"/>
  <c r="B100" i="12"/>
  <c r="H155" i="7"/>
  <c r="B152" i="11"/>
  <c r="D99" i="12"/>
  <c r="D151" i="11"/>
  <c r="F156" i="7"/>
  <c r="G155" i="7"/>
  <c r="C152" i="11" s="1"/>
  <c r="D103" i="7"/>
  <c r="C100" i="12" s="1"/>
  <c r="C104" i="7"/>
  <c r="CR110" i="13" l="1"/>
  <c r="CQ110" i="13" s="1"/>
  <c r="CO111" i="13" s="1"/>
  <c r="EN114" i="13"/>
  <c r="EL114" i="13"/>
  <c r="EJ115" i="13" s="1"/>
  <c r="AG112" i="13"/>
  <c r="AE112" i="13"/>
  <c r="X112" i="13"/>
  <c r="W112" i="13" s="1"/>
  <c r="U113" i="13" s="1"/>
  <c r="V113" i="13" s="1"/>
  <c r="M112" i="13"/>
  <c r="P112" i="13" s="1"/>
  <c r="O112" i="13"/>
  <c r="CS110" i="13"/>
  <c r="ET113" i="13"/>
  <c r="EV113" i="13"/>
  <c r="AP109" i="13"/>
  <c r="AR109" i="13"/>
  <c r="EC113" i="13"/>
  <c r="EA114" i="13" s="1"/>
  <c r="BB113" i="13"/>
  <c r="AZ114" i="13" s="1"/>
  <c r="BC114" i="13" s="1"/>
  <c r="CW85" i="13"/>
  <c r="BW85" i="13"/>
  <c r="BY85" i="13"/>
  <c r="BO100" i="13"/>
  <c r="BM100" i="13"/>
  <c r="BK101" i="13" s="1"/>
  <c r="DL85" i="13"/>
  <c r="C86" i="13"/>
  <c r="CG85" i="13"/>
  <c r="DD85" i="13"/>
  <c r="CI85" i="13"/>
  <c r="D100" i="12"/>
  <c r="D152" i="11"/>
  <c r="H156" i="7"/>
  <c r="B153" i="11"/>
  <c r="B101" i="12"/>
  <c r="G156" i="7"/>
  <c r="C153" i="11" s="1"/>
  <c r="F157" i="7"/>
  <c r="C105" i="7"/>
  <c r="D104" i="7"/>
  <c r="C101" i="12" s="1"/>
  <c r="CR111" i="13" l="1"/>
  <c r="CP111" i="13"/>
  <c r="CS111" i="13" s="1"/>
  <c r="AF112" i="13"/>
  <c r="AD113" i="13" s="1"/>
  <c r="AG113" i="13" s="1"/>
  <c r="EK115" i="13"/>
  <c r="EN115" i="13" s="1"/>
  <c r="EM115" i="13"/>
  <c r="AH112" i="13"/>
  <c r="X113" i="13"/>
  <c r="W113" i="13" s="1"/>
  <c r="U114" i="13" s="1"/>
  <c r="N112" i="13"/>
  <c r="L113" i="13" s="1"/>
  <c r="EW113" i="13"/>
  <c r="EU113" i="13"/>
  <c r="ES114" i="13" s="1"/>
  <c r="Y113" i="13"/>
  <c r="AS109" i="13"/>
  <c r="AQ109" i="13"/>
  <c r="AO110" i="13" s="1"/>
  <c r="BA114" i="13"/>
  <c r="BB114" i="13" s="1"/>
  <c r="AZ115" i="13" s="1"/>
  <c r="EB114" i="13"/>
  <c r="EE114" i="13" s="1"/>
  <c r="ED114" i="13"/>
  <c r="DG85" i="13"/>
  <c r="DE85" i="13"/>
  <c r="CE86" i="13"/>
  <c r="F86" i="13"/>
  <c r="DM86" i="13" s="1"/>
  <c r="D86" i="13"/>
  <c r="G86" i="13" s="1"/>
  <c r="DN86" i="13" s="1"/>
  <c r="DJ86" i="13"/>
  <c r="BN101" i="13"/>
  <c r="BL101" i="13"/>
  <c r="CZ85" i="13"/>
  <c r="CX85" i="13"/>
  <c r="BU86" i="13"/>
  <c r="D101" i="12"/>
  <c r="B102" i="12"/>
  <c r="H157" i="7"/>
  <c r="B154" i="11"/>
  <c r="D153" i="11"/>
  <c r="G157" i="7"/>
  <c r="C154" i="11" s="1"/>
  <c r="F158" i="7"/>
  <c r="C106" i="7"/>
  <c r="D105" i="7"/>
  <c r="C102" i="12" s="1"/>
  <c r="AE113" i="13" l="1"/>
  <c r="AH113" i="13" s="1"/>
  <c r="CQ111" i="13"/>
  <c r="CO112" i="13" s="1"/>
  <c r="CP112" i="13" s="1"/>
  <c r="EL115" i="13"/>
  <c r="EJ116" i="13" s="1"/>
  <c r="EM116" i="13" s="1"/>
  <c r="O113" i="13"/>
  <c r="M113" i="13"/>
  <c r="BD114" i="13"/>
  <c r="AF113" i="13"/>
  <c r="AD114" i="13" s="1"/>
  <c r="ET114" i="13"/>
  <c r="EV114" i="13"/>
  <c r="X114" i="13"/>
  <c r="V114" i="13"/>
  <c r="Y114" i="13" s="1"/>
  <c r="AP110" i="13"/>
  <c r="AR110" i="13"/>
  <c r="BA115" i="13"/>
  <c r="BC115" i="13"/>
  <c r="EC114" i="13"/>
  <c r="EA115" i="13" s="1"/>
  <c r="E86" i="13"/>
  <c r="DK86" i="13"/>
  <c r="CV86" i="13"/>
  <c r="BV86" i="13"/>
  <c r="BX86" i="13"/>
  <c r="CY86" i="13" s="1"/>
  <c r="BO101" i="13"/>
  <c r="BM101" i="13"/>
  <c r="BK102" i="13" s="1"/>
  <c r="DC86" i="13"/>
  <c r="CH86" i="13"/>
  <c r="DF86" i="13" s="1"/>
  <c r="CF86" i="13"/>
  <c r="D154" i="11"/>
  <c r="H158" i="7"/>
  <c r="B155" i="11"/>
  <c r="D102" i="12"/>
  <c r="B103" i="12"/>
  <c r="F159" i="7"/>
  <c r="G158" i="7"/>
  <c r="C155" i="11" s="1"/>
  <c r="D106" i="7"/>
  <c r="C103" i="12" s="1"/>
  <c r="C107" i="7"/>
  <c r="CR112" i="13" l="1"/>
  <c r="EK116" i="13"/>
  <c r="EN116" i="13" s="1"/>
  <c r="BD115" i="13"/>
  <c r="CQ112" i="13"/>
  <c r="CO113" i="13" s="1"/>
  <c r="CS112" i="13"/>
  <c r="P113" i="13"/>
  <c r="N113" i="13"/>
  <c r="L114" i="13" s="1"/>
  <c r="BB115" i="13"/>
  <c r="AZ116" i="13" s="1"/>
  <c r="BC116" i="13" s="1"/>
  <c r="W114" i="13"/>
  <c r="U115" i="13" s="1"/>
  <c r="X115" i="13" s="1"/>
  <c r="AG114" i="13"/>
  <c r="AE114" i="13"/>
  <c r="EW114" i="13"/>
  <c r="EU114" i="13"/>
  <c r="ES115" i="13" s="1"/>
  <c r="AS110" i="13"/>
  <c r="AQ110" i="13"/>
  <c r="AO111" i="13" s="1"/>
  <c r="EB115" i="13"/>
  <c r="EE115" i="13" s="1"/>
  <c r="ED115" i="13"/>
  <c r="BN102" i="13"/>
  <c r="BL102" i="13"/>
  <c r="DD86" i="13"/>
  <c r="CG86" i="13"/>
  <c r="CI86" i="13"/>
  <c r="CW86" i="13"/>
  <c r="BW86" i="13"/>
  <c r="BY86" i="13"/>
  <c r="DL86" i="13"/>
  <c r="C87" i="13"/>
  <c r="B104" i="12"/>
  <c r="H159" i="7"/>
  <c r="B156" i="11"/>
  <c r="D103" i="12"/>
  <c r="D155" i="11"/>
  <c r="F160" i="7"/>
  <c r="G159" i="7"/>
  <c r="C156" i="11" s="1"/>
  <c r="D107" i="7"/>
  <c r="C104" i="12" s="1"/>
  <c r="C108" i="7"/>
  <c r="EL116" i="13" l="1"/>
  <c r="EJ117" i="13" s="1"/>
  <c r="EM117" i="13" s="1"/>
  <c r="AF114" i="13"/>
  <c r="AD115" i="13" s="1"/>
  <c r="CR113" i="13"/>
  <c r="CP113" i="13"/>
  <c r="EK117" i="13"/>
  <c r="EN117" i="13" s="1"/>
  <c r="BA116" i="13"/>
  <c r="BD116" i="13" s="1"/>
  <c r="O114" i="13"/>
  <c r="M114" i="13"/>
  <c r="V115" i="13"/>
  <c r="W115" i="13" s="1"/>
  <c r="U116" i="13" s="1"/>
  <c r="AH114" i="13"/>
  <c r="AG115" i="13"/>
  <c r="AE115" i="13"/>
  <c r="ET115" i="13"/>
  <c r="EV115" i="13"/>
  <c r="AP111" i="13"/>
  <c r="AR111" i="13"/>
  <c r="EC115" i="13"/>
  <c r="EA116" i="13" s="1"/>
  <c r="BB116" i="13"/>
  <c r="AZ117" i="13" s="1"/>
  <c r="DG86" i="13"/>
  <c r="D87" i="13"/>
  <c r="F87" i="13"/>
  <c r="DM87" i="13" s="1"/>
  <c r="DJ87" i="13"/>
  <c r="CZ86" i="13"/>
  <c r="DE86" i="13"/>
  <c r="CE87" i="13"/>
  <c r="BO102" i="13"/>
  <c r="BM102" i="13"/>
  <c r="BK103" i="13" s="1"/>
  <c r="CX86" i="13"/>
  <c r="BU87" i="13"/>
  <c r="D104" i="12"/>
  <c r="B105" i="12"/>
  <c r="H160" i="7"/>
  <c r="B157" i="11"/>
  <c r="D156" i="11"/>
  <c r="C109" i="7"/>
  <c r="D108" i="7"/>
  <c r="C105" i="12" s="1"/>
  <c r="G160" i="7"/>
  <c r="C157" i="11" s="1"/>
  <c r="F161" i="7"/>
  <c r="CQ113" i="13" l="1"/>
  <c r="CO114" i="13" s="1"/>
  <c r="CR114" i="13"/>
  <c r="CP114" i="13"/>
  <c r="CS113" i="13"/>
  <c r="EL117" i="13"/>
  <c r="EJ118" i="13" s="1"/>
  <c r="N114" i="13"/>
  <c r="L115" i="13" s="1"/>
  <c r="O115" i="13" s="1"/>
  <c r="P114" i="13"/>
  <c r="Y115" i="13"/>
  <c r="AF115" i="13"/>
  <c r="AD116" i="13" s="1"/>
  <c r="AG116" i="13" s="1"/>
  <c r="AH115" i="13"/>
  <c r="V116" i="13"/>
  <c r="X116" i="13"/>
  <c r="EW115" i="13"/>
  <c r="EU115" i="13"/>
  <c r="ES116" i="13" s="1"/>
  <c r="AS111" i="13"/>
  <c r="AQ111" i="13"/>
  <c r="AO112" i="13" s="1"/>
  <c r="EB116" i="13"/>
  <c r="EE116" i="13" s="1"/>
  <c r="ED116" i="13"/>
  <c r="BN103" i="13"/>
  <c r="BL103" i="13"/>
  <c r="DC87" i="13"/>
  <c r="CH87" i="13"/>
  <c r="DF87" i="13" s="1"/>
  <c r="CF87" i="13"/>
  <c r="G87" i="13"/>
  <c r="DN87" i="13" s="1"/>
  <c r="E87" i="13"/>
  <c r="DK87" i="13"/>
  <c r="BC117" i="13"/>
  <c r="BA117" i="13"/>
  <c r="BX87" i="13"/>
  <c r="CY87" i="13" s="1"/>
  <c r="BV87" i="13"/>
  <c r="CV87" i="13"/>
  <c r="H161" i="7"/>
  <c r="B158" i="11"/>
  <c r="D105" i="12"/>
  <c r="B106" i="12"/>
  <c r="D157" i="11"/>
  <c r="F162" i="7"/>
  <c r="G161" i="7"/>
  <c r="C158" i="11" s="1"/>
  <c r="C110" i="7"/>
  <c r="D109" i="7"/>
  <c r="C106" i="12" s="1"/>
  <c r="CS114" i="13" l="1"/>
  <c r="CQ114" i="13"/>
  <c r="CO115" i="13" s="1"/>
  <c r="EK118" i="13"/>
  <c r="EM118" i="13"/>
  <c r="M115" i="13"/>
  <c r="N115" i="13" s="1"/>
  <c r="L116" i="13" s="1"/>
  <c r="AE116" i="13"/>
  <c r="AH116" i="13" s="1"/>
  <c r="ET116" i="13"/>
  <c r="EV116" i="13"/>
  <c r="Y116" i="13"/>
  <c r="W116" i="13"/>
  <c r="U117" i="13" s="1"/>
  <c r="AP112" i="13"/>
  <c r="AS112" i="13" s="1"/>
  <c r="AR112" i="13"/>
  <c r="EC116" i="13"/>
  <c r="EA117" i="13" s="1"/>
  <c r="DL87" i="13"/>
  <c r="C88" i="13"/>
  <c r="BO103" i="13"/>
  <c r="BM103" i="13"/>
  <c r="BK104" i="13" s="1"/>
  <c r="CG87" i="13"/>
  <c r="DD87" i="13"/>
  <c r="CI87" i="13"/>
  <c r="BD117" i="13"/>
  <c r="BB117" i="13"/>
  <c r="AZ118" i="13" s="1"/>
  <c r="CW87" i="13"/>
  <c r="BW87" i="13"/>
  <c r="BY87" i="13"/>
  <c r="B107" i="12"/>
  <c r="D158" i="11"/>
  <c r="H162" i="7"/>
  <c r="B159" i="11"/>
  <c r="D106" i="12"/>
  <c r="F163" i="7"/>
  <c r="G162" i="7"/>
  <c r="C159" i="11" s="1"/>
  <c r="D110" i="7"/>
  <c r="C107" i="12" s="1"/>
  <c r="C111" i="7"/>
  <c r="CR115" i="13" l="1"/>
  <c r="CP115" i="13"/>
  <c r="CS115" i="13" s="1"/>
  <c r="EN118" i="13"/>
  <c r="EL118" i="13"/>
  <c r="EJ119" i="13" s="1"/>
  <c r="P115" i="13"/>
  <c r="M116" i="13"/>
  <c r="O116" i="13"/>
  <c r="AF116" i="13"/>
  <c r="AD117" i="13" s="1"/>
  <c r="AE117" i="13" s="1"/>
  <c r="AH117" i="13" s="1"/>
  <c r="EU116" i="13"/>
  <c r="ES117" i="13" s="1"/>
  <c r="ET117" i="13" s="1"/>
  <c r="X117" i="13"/>
  <c r="V117" i="13"/>
  <c r="EW116" i="13"/>
  <c r="AQ112" i="13"/>
  <c r="AO113" i="13" s="1"/>
  <c r="AP113" i="13" s="1"/>
  <c r="AS113" i="13" s="1"/>
  <c r="EB117" i="13"/>
  <c r="EE117" i="13" s="1"/>
  <c r="ED117" i="13"/>
  <c r="DG87" i="13"/>
  <c r="D88" i="13"/>
  <c r="G88" i="13" s="1"/>
  <c r="DN88" i="13" s="1"/>
  <c r="F88" i="13"/>
  <c r="DM88" i="13" s="1"/>
  <c r="DJ88" i="13"/>
  <c r="BN104" i="13"/>
  <c r="BL104" i="13"/>
  <c r="BC118" i="13"/>
  <c r="BA118" i="13"/>
  <c r="BD118" i="13" s="1"/>
  <c r="CZ87" i="13"/>
  <c r="DE87" i="13"/>
  <c r="CE88" i="13"/>
  <c r="CX87" i="13"/>
  <c r="BU88" i="13"/>
  <c r="B108" i="12"/>
  <c r="D159" i="11"/>
  <c r="D107" i="12"/>
  <c r="H163" i="7"/>
  <c r="B160" i="11"/>
  <c r="G163" i="7"/>
  <c r="C160" i="11" s="1"/>
  <c r="F164" i="7"/>
  <c r="D111" i="7"/>
  <c r="C108" i="12" s="1"/>
  <c r="C112" i="7"/>
  <c r="CQ115" i="13" l="1"/>
  <c r="CO116" i="13" s="1"/>
  <c r="CR116" i="13" s="1"/>
  <c r="P116" i="13"/>
  <c r="EM119" i="13"/>
  <c r="EK119" i="13"/>
  <c r="N116" i="13"/>
  <c r="L117" i="13" s="1"/>
  <c r="O117" i="13" s="1"/>
  <c r="EV117" i="13"/>
  <c r="EU117" i="13" s="1"/>
  <c r="ES118" i="13" s="1"/>
  <c r="AG117" i="13"/>
  <c r="AF117" i="13" s="1"/>
  <c r="AD118" i="13" s="1"/>
  <c r="W117" i="13"/>
  <c r="U118" i="13" s="1"/>
  <c r="X118" i="13" s="1"/>
  <c r="EW117" i="13"/>
  <c r="AR113" i="13"/>
  <c r="AQ113" i="13" s="1"/>
  <c r="AO114" i="13" s="1"/>
  <c r="Y117" i="13"/>
  <c r="EC117" i="13"/>
  <c r="EA118" i="13" s="1"/>
  <c r="BO104" i="13"/>
  <c r="BM104" i="13"/>
  <c r="BK105" i="13" s="1"/>
  <c r="E88" i="13"/>
  <c r="DK88" i="13"/>
  <c r="BB118" i="13"/>
  <c r="AZ119" i="13" s="1"/>
  <c r="CH88" i="13"/>
  <c r="DF88" i="13" s="1"/>
  <c r="DC88" i="13"/>
  <c r="CF88" i="13"/>
  <c r="BV88" i="13"/>
  <c r="BX88" i="13"/>
  <c r="CY88" i="13" s="1"/>
  <c r="CV88" i="13"/>
  <c r="D108" i="12"/>
  <c r="B109" i="12"/>
  <c r="H164" i="7"/>
  <c r="B161" i="11"/>
  <c r="D160" i="11"/>
  <c r="C113" i="7"/>
  <c r="D112" i="7"/>
  <c r="C109" i="12" s="1"/>
  <c r="G164" i="7"/>
  <c r="C161" i="11" s="1"/>
  <c r="F165" i="7"/>
  <c r="CP116" i="13" l="1"/>
  <c r="CQ116" i="13" s="1"/>
  <c r="CO117" i="13" s="1"/>
  <c r="M117" i="13"/>
  <c r="N117" i="13" s="1"/>
  <c r="L118" i="13" s="1"/>
  <c r="M118" i="13" s="1"/>
  <c r="EN119" i="13"/>
  <c r="EL119" i="13"/>
  <c r="EJ120" i="13" s="1"/>
  <c r="AG118" i="13"/>
  <c r="AE118" i="13"/>
  <c r="V118" i="13"/>
  <c r="W118" i="13" s="1"/>
  <c r="U119" i="13" s="1"/>
  <c r="EV118" i="13"/>
  <c r="ET118" i="13"/>
  <c r="AR114" i="13"/>
  <c r="AP114" i="13"/>
  <c r="AS114" i="13" s="1"/>
  <c r="EB118" i="13"/>
  <c r="EE118" i="13" s="1"/>
  <c r="ED118" i="13"/>
  <c r="BW88" i="13"/>
  <c r="CW88" i="13"/>
  <c r="BY88" i="13"/>
  <c r="DD88" i="13"/>
  <c r="CG88" i="13"/>
  <c r="CI88" i="13"/>
  <c r="BA119" i="13"/>
  <c r="BD119" i="13" s="1"/>
  <c r="BC119" i="13"/>
  <c r="DL88" i="13"/>
  <c r="C89" i="13"/>
  <c r="BN105" i="13"/>
  <c r="BL105" i="13"/>
  <c r="B110" i="12"/>
  <c r="D161" i="11"/>
  <c r="H165" i="7"/>
  <c r="B162" i="11"/>
  <c r="D109" i="12"/>
  <c r="C114" i="7"/>
  <c r="D113" i="7"/>
  <c r="C110" i="12" s="1"/>
  <c r="F166" i="7"/>
  <c r="G165" i="7"/>
  <c r="C162" i="11" s="1"/>
  <c r="P117" i="13" l="1"/>
  <c r="P118" i="13" s="1"/>
  <c r="CP117" i="13"/>
  <c r="CR117" i="13"/>
  <c r="CS116" i="13"/>
  <c r="EK120" i="13"/>
  <c r="EM120" i="13"/>
  <c r="O118" i="13"/>
  <c r="N118" i="13" s="1"/>
  <c r="L119" i="13" s="1"/>
  <c r="M119" i="13" s="1"/>
  <c r="AF118" i="13"/>
  <c r="AD119" i="13" s="1"/>
  <c r="AG119" i="13" s="1"/>
  <c r="AH118" i="13"/>
  <c r="Y118" i="13"/>
  <c r="V119" i="13"/>
  <c r="X119" i="13"/>
  <c r="EW118" i="13"/>
  <c r="EU118" i="13"/>
  <c r="ES119" i="13" s="1"/>
  <c r="AQ114" i="13"/>
  <c r="AO115" i="13" s="1"/>
  <c r="EC118" i="13"/>
  <c r="EA119" i="13" s="1"/>
  <c r="EB119" i="13" s="1"/>
  <c r="EE119" i="13" s="1"/>
  <c r="D89" i="13"/>
  <c r="F89" i="13"/>
  <c r="DM89" i="13" s="1"/>
  <c r="DJ89" i="13"/>
  <c r="DG88" i="13"/>
  <c r="DE88" i="13"/>
  <c r="CE89" i="13"/>
  <c r="CX88" i="13"/>
  <c r="BU89" i="13"/>
  <c r="BB119" i="13"/>
  <c r="AZ120" i="13" s="1"/>
  <c r="BO105" i="13"/>
  <c r="BM105" i="13"/>
  <c r="BK106" i="13" s="1"/>
  <c r="CZ88" i="13"/>
  <c r="B111" i="12"/>
  <c r="H166" i="7"/>
  <c r="B163" i="11"/>
  <c r="D162" i="11"/>
  <c r="D110" i="12"/>
  <c r="D114" i="7"/>
  <c r="C111" i="12" s="1"/>
  <c r="C115" i="7"/>
  <c r="F167" i="7"/>
  <c r="G166" i="7"/>
  <c r="C163" i="11" s="1"/>
  <c r="CS117" i="13" l="1"/>
  <c r="CQ117" i="13"/>
  <c r="CO118" i="13" s="1"/>
  <c r="CR118" i="13" s="1"/>
  <c r="EN120" i="13"/>
  <c r="EL120" i="13"/>
  <c r="EJ121" i="13" s="1"/>
  <c r="AE119" i="13"/>
  <c r="AF119" i="13" s="1"/>
  <c r="AD120" i="13" s="1"/>
  <c r="AE120" i="13" s="1"/>
  <c r="O119" i="13"/>
  <c r="N119" i="13" s="1"/>
  <c r="L120" i="13" s="1"/>
  <c r="M120" i="13" s="1"/>
  <c r="Y119" i="13"/>
  <c r="P119" i="13"/>
  <c r="W119" i="13"/>
  <c r="U120" i="13" s="1"/>
  <c r="V120" i="13" s="1"/>
  <c r="ET119" i="13"/>
  <c r="EW119" i="13" s="1"/>
  <c r="EV119" i="13"/>
  <c r="ED119" i="13"/>
  <c r="EC119" i="13" s="1"/>
  <c r="EA120" i="13" s="1"/>
  <c r="AR115" i="13"/>
  <c r="AP115" i="13"/>
  <c r="BC120" i="13"/>
  <c r="BA120" i="13"/>
  <c r="BD120" i="13" s="1"/>
  <c r="CH89" i="13"/>
  <c r="DF89" i="13" s="1"/>
  <c r="CF89" i="13"/>
  <c r="DC89" i="13"/>
  <c r="BN106" i="13"/>
  <c r="BL106" i="13"/>
  <c r="BV89" i="13"/>
  <c r="BX89" i="13"/>
  <c r="CY89" i="13" s="1"/>
  <c r="CV89" i="13"/>
  <c r="G89" i="13"/>
  <c r="DN89" i="13" s="1"/>
  <c r="E89" i="13"/>
  <c r="DK89" i="13"/>
  <c r="B112" i="12"/>
  <c r="H167" i="7"/>
  <c r="B164" i="11"/>
  <c r="D163" i="11"/>
  <c r="D111" i="12"/>
  <c r="G167" i="7"/>
  <c r="C164" i="11" s="1"/>
  <c r="F168" i="7"/>
  <c r="D115" i="7"/>
  <c r="C112" i="12" s="1"/>
  <c r="C116" i="7"/>
  <c r="CP118" i="13" l="1"/>
  <c r="CQ118" i="13" s="1"/>
  <c r="CO119" i="13" s="1"/>
  <c r="AG120" i="13"/>
  <c r="AF120" i="13" s="1"/>
  <c r="AD121" i="13" s="1"/>
  <c r="AG121" i="13" s="1"/>
  <c r="EK121" i="13"/>
  <c r="EM121" i="13"/>
  <c r="AH119" i="13"/>
  <c r="AH120" i="13" s="1"/>
  <c r="P120" i="13"/>
  <c r="O120" i="13"/>
  <c r="N120" i="13" s="1"/>
  <c r="L121" i="13" s="1"/>
  <c r="X120" i="13"/>
  <c r="W120" i="13" s="1"/>
  <c r="U121" i="13" s="1"/>
  <c r="Y120" i="13"/>
  <c r="EU119" i="13"/>
  <c r="ES120" i="13" s="1"/>
  <c r="AS115" i="13"/>
  <c r="AQ115" i="13"/>
  <c r="AO116" i="13" s="1"/>
  <c r="EB120" i="13"/>
  <c r="EE120" i="13" s="1"/>
  <c r="ED120" i="13"/>
  <c r="CG89" i="13"/>
  <c r="DD89" i="13"/>
  <c r="CI89" i="13"/>
  <c r="BO106" i="13"/>
  <c r="BM106" i="13"/>
  <c r="BK107" i="13" s="1"/>
  <c r="BW89" i="13"/>
  <c r="CW89" i="13"/>
  <c r="BY89" i="13"/>
  <c r="DL89" i="13"/>
  <c r="C90" i="13"/>
  <c r="BB120" i="13"/>
  <c r="AZ121" i="13" s="1"/>
  <c r="B113" i="12"/>
  <c r="H168" i="7"/>
  <c r="B165" i="11"/>
  <c r="D112" i="12"/>
  <c r="D164" i="11"/>
  <c r="G168" i="7"/>
  <c r="C165" i="11" s="1"/>
  <c r="F169" i="7"/>
  <c r="C117" i="7"/>
  <c r="D116" i="7"/>
  <c r="C113" i="12" s="1"/>
  <c r="CP119" i="13" l="1"/>
  <c r="CR119" i="13"/>
  <c r="CS118" i="13"/>
  <c r="EN121" i="13"/>
  <c r="EL121" i="13"/>
  <c r="EJ122" i="13" s="1"/>
  <c r="AE121" i="13"/>
  <c r="AF121" i="13" s="1"/>
  <c r="AD122" i="13" s="1"/>
  <c r="AE122" i="13" s="1"/>
  <c r="O121" i="13"/>
  <c r="M121" i="13"/>
  <c r="P121" i="13" s="1"/>
  <c r="X121" i="13"/>
  <c r="V121" i="13"/>
  <c r="Y121" i="13" s="1"/>
  <c r="ET120" i="13"/>
  <c r="EV120" i="13"/>
  <c r="AP116" i="13"/>
  <c r="AS116" i="13" s="1"/>
  <c r="AR116" i="13"/>
  <c r="EC120" i="13"/>
  <c r="EA121" i="13" s="1"/>
  <c r="EB121" i="13" s="1"/>
  <c r="EE121" i="13" s="1"/>
  <c r="DG89" i="13"/>
  <c r="F90" i="13"/>
  <c r="DM90" i="13" s="1"/>
  <c r="D90" i="13"/>
  <c r="DJ90" i="13"/>
  <c r="CX89" i="13"/>
  <c r="BU90" i="13"/>
  <c r="BC121" i="13"/>
  <c r="BA121" i="13"/>
  <c r="BD121" i="13" s="1"/>
  <c r="BN107" i="13"/>
  <c r="BL107" i="13"/>
  <c r="DE89" i="13"/>
  <c r="CE90" i="13"/>
  <c r="CZ89" i="13"/>
  <c r="H169" i="7"/>
  <c r="B166" i="11"/>
  <c r="D165" i="11"/>
  <c r="B114" i="12"/>
  <c r="D113" i="12"/>
  <c r="C118" i="7"/>
  <c r="D117" i="7"/>
  <c r="C114" i="12" s="1"/>
  <c r="F170" i="7"/>
  <c r="G169" i="7"/>
  <c r="C166" i="11" s="1"/>
  <c r="CS119" i="13" l="1"/>
  <c r="CQ119" i="13"/>
  <c r="CO120" i="13" s="1"/>
  <c r="EM122" i="13"/>
  <c r="EK122" i="13"/>
  <c r="EN122" i="13" s="1"/>
  <c r="AH121" i="13"/>
  <c r="AH122" i="13" s="1"/>
  <c r="N121" i="13"/>
  <c r="L122" i="13" s="1"/>
  <c r="AG122" i="13"/>
  <c r="AF122" i="13" s="1"/>
  <c r="AD123" i="13" s="1"/>
  <c r="AG123" i="13" s="1"/>
  <c r="W121" i="13"/>
  <c r="U122" i="13" s="1"/>
  <c r="EW120" i="13"/>
  <c r="EU120" i="13"/>
  <c r="ES121" i="13" s="1"/>
  <c r="ED121" i="13"/>
  <c r="EC121" i="13" s="1"/>
  <c r="EA122" i="13" s="1"/>
  <c r="AQ116" i="13"/>
  <c r="AO117" i="13" s="1"/>
  <c r="BB121" i="13"/>
  <c r="AZ122" i="13" s="1"/>
  <c r="BC122" i="13" s="1"/>
  <c r="CV90" i="13"/>
  <c r="BV90" i="13"/>
  <c r="BX90" i="13"/>
  <c r="CY90" i="13" s="1"/>
  <c r="G90" i="13"/>
  <c r="DN90" i="13" s="1"/>
  <c r="E90" i="13"/>
  <c r="DK90" i="13"/>
  <c r="CF90" i="13"/>
  <c r="CH90" i="13"/>
  <c r="DF90" i="13" s="1"/>
  <c r="DC90" i="13"/>
  <c r="BO107" i="13"/>
  <c r="BM107" i="13"/>
  <c r="BK108" i="13" s="1"/>
  <c r="H170" i="7"/>
  <c r="B167" i="11"/>
  <c r="B115" i="12"/>
  <c r="D114" i="12"/>
  <c r="D166" i="11"/>
  <c r="D118" i="7"/>
  <c r="C115" i="12" s="1"/>
  <c r="C119" i="7"/>
  <c r="F171" i="7"/>
  <c r="G170" i="7"/>
  <c r="C167" i="11" s="1"/>
  <c r="CP120" i="13" l="1"/>
  <c r="CR120" i="13"/>
  <c r="EL122" i="13"/>
  <c r="EJ123" i="13" s="1"/>
  <c r="EK123" i="13" s="1"/>
  <c r="AE123" i="13"/>
  <c r="AF123" i="13" s="1"/>
  <c r="AD124" i="13" s="1"/>
  <c r="O122" i="13"/>
  <c r="M122" i="13"/>
  <c r="P122" i="13" s="1"/>
  <c r="X122" i="13"/>
  <c r="V122" i="13"/>
  <c r="EV121" i="13"/>
  <c r="ET121" i="13"/>
  <c r="AR117" i="13"/>
  <c r="AP117" i="13"/>
  <c r="BA122" i="13"/>
  <c r="BD122" i="13" s="1"/>
  <c r="EB122" i="13"/>
  <c r="EE122" i="13" s="1"/>
  <c r="ED122" i="13"/>
  <c r="BN108" i="13"/>
  <c r="BL108" i="13"/>
  <c r="CG90" i="13"/>
  <c r="DD90" i="13"/>
  <c r="CI90" i="13"/>
  <c r="DL90" i="13"/>
  <c r="C91" i="13"/>
  <c r="BW90" i="13"/>
  <c r="CW90" i="13"/>
  <c r="BY90" i="13"/>
  <c r="H171" i="7"/>
  <c r="B168" i="11"/>
  <c r="B116" i="12"/>
  <c r="D167" i="11"/>
  <c r="D115" i="12"/>
  <c r="D119" i="7"/>
  <c r="C116" i="12" s="1"/>
  <c r="C120" i="7"/>
  <c r="G171" i="7"/>
  <c r="C168" i="11" s="1"/>
  <c r="F172" i="7"/>
  <c r="CQ120" i="13" l="1"/>
  <c r="CO121" i="13" s="1"/>
  <c r="CS120" i="13"/>
  <c r="EM123" i="13"/>
  <c r="EL123" i="13" s="1"/>
  <c r="EJ124" i="13" s="1"/>
  <c r="EN123" i="13"/>
  <c r="AH123" i="13"/>
  <c r="N122" i="13"/>
  <c r="L123" i="13" s="1"/>
  <c r="AG124" i="13"/>
  <c r="AE124" i="13"/>
  <c r="W122" i="13"/>
  <c r="U123" i="13" s="1"/>
  <c r="Y122" i="13"/>
  <c r="EW121" i="13"/>
  <c r="EU121" i="13"/>
  <c r="ES122" i="13" s="1"/>
  <c r="AS117" i="13"/>
  <c r="AQ117" i="13"/>
  <c r="AO118" i="13" s="1"/>
  <c r="EC122" i="13"/>
  <c r="EA123" i="13" s="1"/>
  <c r="EB123" i="13" s="1"/>
  <c r="EE123" i="13" s="1"/>
  <c r="BB122" i="13"/>
  <c r="AZ123" i="13" s="1"/>
  <c r="CZ90" i="13"/>
  <c r="DE90" i="13"/>
  <c r="CE91" i="13"/>
  <c r="BO108" i="13"/>
  <c r="BM108" i="13"/>
  <c r="BK109" i="13" s="1"/>
  <c r="DG90" i="13"/>
  <c r="CX90" i="13"/>
  <c r="BU91" i="13"/>
  <c r="F91" i="13"/>
  <c r="DM91" i="13" s="1"/>
  <c r="D91" i="13"/>
  <c r="G91" i="13" s="1"/>
  <c r="DN91" i="13" s="1"/>
  <c r="DJ91" i="13"/>
  <c r="H172" i="7"/>
  <c r="B169" i="11"/>
  <c r="B117" i="12"/>
  <c r="D168" i="11"/>
  <c r="D116" i="12"/>
  <c r="C121" i="7"/>
  <c r="D120" i="7"/>
  <c r="C117" i="12" s="1"/>
  <c r="G172" i="7"/>
  <c r="C169" i="11" s="1"/>
  <c r="F173" i="7"/>
  <c r="CP121" i="13" l="1"/>
  <c r="CR121" i="13"/>
  <c r="EM124" i="13"/>
  <c r="EK124" i="13"/>
  <c r="O123" i="13"/>
  <c r="M123" i="13"/>
  <c r="AH124" i="13"/>
  <c r="AF124" i="13"/>
  <c r="AD125" i="13" s="1"/>
  <c r="X123" i="13"/>
  <c r="V123" i="13"/>
  <c r="ET122" i="13"/>
  <c r="EV122" i="13"/>
  <c r="ED123" i="13"/>
  <c r="EC123" i="13" s="1"/>
  <c r="EA124" i="13" s="1"/>
  <c r="AR118" i="13"/>
  <c r="AP118" i="13"/>
  <c r="AS118" i="13" s="1"/>
  <c r="BC123" i="13"/>
  <c r="BA123" i="13"/>
  <c r="CH91" i="13"/>
  <c r="DF91" i="13" s="1"/>
  <c r="DC91" i="13"/>
  <c r="CF91" i="13"/>
  <c r="BN109" i="13"/>
  <c r="BL109" i="13"/>
  <c r="E91" i="13"/>
  <c r="DK91" i="13"/>
  <c r="CV91" i="13"/>
  <c r="BV91" i="13"/>
  <c r="BX91" i="13"/>
  <c r="CY91" i="13" s="1"/>
  <c r="D169" i="11"/>
  <c r="H173" i="7"/>
  <c r="B170" i="11"/>
  <c r="B118" i="12"/>
  <c r="D117" i="12"/>
  <c r="C122" i="7"/>
  <c r="D121" i="7"/>
  <c r="C118" i="12" s="1"/>
  <c r="F174" i="7"/>
  <c r="G173" i="7"/>
  <c r="C170" i="11" s="1"/>
  <c r="CS121" i="13" l="1"/>
  <c r="CQ121" i="13"/>
  <c r="CO122" i="13" s="1"/>
  <c r="EN124" i="13"/>
  <c r="EL124" i="13"/>
  <c r="EJ125" i="13" s="1"/>
  <c r="N123" i="13"/>
  <c r="L124" i="13" s="1"/>
  <c r="O124" i="13" s="1"/>
  <c r="P123" i="13"/>
  <c r="AG125" i="13"/>
  <c r="AE125" i="13"/>
  <c r="Y123" i="13"/>
  <c r="W123" i="13"/>
  <c r="U124" i="13" s="1"/>
  <c r="EW122" i="13"/>
  <c r="EU122" i="13"/>
  <c r="ES123" i="13" s="1"/>
  <c r="AQ118" i="13"/>
  <c r="AO119" i="13" s="1"/>
  <c r="BB123" i="13"/>
  <c r="AZ124" i="13" s="1"/>
  <c r="BD123" i="13"/>
  <c r="EB124" i="13"/>
  <c r="EE124" i="13" s="1"/>
  <c r="ED124" i="13"/>
  <c r="DL91" i="13"/>
  <c r="C92" i="13"/>
  <c r="BO109" i="13"/>
  <c r="BM109" i="13"/>
  <c r="BK110" i="13" s="1"/>
  <c r="CW91" i="13"/>
  <c r="BW91" i="13"/>
  <c r="BY91" i="13"/>
  <c r="CG91" i="13"/>
  <c r="DD91" i="13"/>
  <c r="CI91" i="13"/>
  <c r="D118" i="12"/>
  <c r="B119" i="12"/>
  <c r="H174" i="7"/>
  <c r="B171" i="11"/>
  <c r="D170" i="11"/>
  <c r="F175" i="7"/>
  <c r="G174" i="7"/>
  <c r="C171" i="11" s="1"/>
  <c r="D122" i="7"/>
  <c r="C119" i="12" s="1"/>
  <c r="C123" i="7"/>
  <c r="M124" i="13" l="1"/>
  <c r="N124" i="13" s="1"/>
  <c r="L125" i="13" s="1"/>
  <c r="O125" i="13" s="1"/>
  <c r="CP122" i="13"/>
  <c r="CR122" i="13"/>
  <c r="EM125" i="13"/>
  <c r="EK125" i="13"/>
  <c r="AF125" i="13"/>
  <c r="AD126" i="13" s="1"/>
  <c r="AH125" i="13"/>
  <c r="X124" i="13"/>
  <c r="V124" i="13"/>
  <c r="ET123" i="13"/>
  <c r="EV123" i="13"/>
  <c r="AR119" i="13"/>
  <c r="AP119" i="13"/>
  <c r="EC124" i="13"/>
  <c r="EA125" i="13" s="1"/>
  <c r="EB125" i="13" s="1"/>
  <c r="EE125" i="13" s="1"/>
  <c r="BA124" i="13"/>
  <c r="BC124" i="13"/>
  <c r="DE91" i="13"/>
  <c r="CE92" i="13"/>
  <c r="BN110" i="13"/>
  <c r="BL110" i="13"/>
  <c r="CZ91" i="13"/>
  <c r="DG91" i="13"/>
  <c r="F92" i="13"/>
  <c r="DM92" i="13" s="1"/>
  <c r="D92" i="13"/>
  <c r="DJ92" i="13"/>
  <c r="CX91" i="13"/>
  <c r="BU92" i="13"/>
  <c r="H175" i="7"/>
  <c r="B172" i="11"/>
  <c r="D171" i="11"/>
  <c r="B120" i="12"/>
  <c r="D119" i="12"/>
  <c r="D123" i="7"/>
  <c r="C120" i="12" s="1"/>
  <c r="C124" i="7"/>
  <c r="G175" i="7"/>
  <c r="C172" i="11" s="1"/>
  <c r="F176" i="7"/>
  <c r="P124" i="13" l="1"/>
  <c r="CQ122" i="13"/>
  <c r="CO123" i="13" s="1"/>
  <c r="CS122" i="13"/>
  <c r="EN125" i="13"/>
  <c r="EL125" i="13"/>
  <c r="EJ126" i="13" s="1"/>
  <c r="M125" i="13"/>
  <c r="N125" i="13" s="1"/>
  <c r="L126" i="13" s="1"/>
  <c r="W124" i="13"/>
  <c r="U125" i="13" s="1"/>
  <c r="V125" i="13" s="1"/>
  <c r="AG126" i="13"/>
  <c r="AE126" i="13"/>
  <c r="Y124" i="13"/>
  <c r="EW123" i="13"/>
  <c r="EU123" i="13"/>
  <c r="ES124" i="13" s="1"/>
  <c r="AQ119" i="13"/>
  <c r="AO120" i="13" s="1"/>
  <c r="AR120" i="13" s="1"/>
  <c r="AS119" i="13"/>
  <c r="ED125" i="13"/>
  <c r="EC125" i="13" s="1"/>
  <c r="EA126" i="13" s="1"/>
  <c r="BB124" i="13"/>
  <c r="AZ125" i="13" s="1"/>
  <c r="BC125" i="13" s="1"/>
  <c r="BD124" i="13"/>
  <c r="BO110" i="13"/>
  <c r="BM110" i="13"/>
  <c r="BK111" i="13" s="1"/>
  <c r="G92" i="13"/>
  <c r="DN92" i="13" s="1"/>
  <c r="E92" i="13"/>
  <c r="DK92" i="13"/>
  <c r="CV92" i="13"/>
  <c r="BX92" i="13"/>
  <c r="CY92" i="13" s="1"/>
  <c r="BV92" i="13"/>
  <c r="CF92" i="13"/>
  <c r="DC92" i="13"/>
  <c r="CH92" i="13"/>
  <c r="DF92" i="13" s="1"/>
  <c r="D120" i="12"/>
  <c r="D172" i="11"/>
  <c r="B121" i="12"/>
  <c r="H176" i="7"/>
  <c r="B173" i="11"/>
  <c r="G176" i="7"/>
  <c r="C173" i="11" s="1"/>
  <c r="F177" i="7"/>
  <c r="C125" i="7"/>
  <c r="D124" i="7"/>
  <c r="C121" i="12" s="1"/>
  <c r="CP123" i="13" l="1"/>
  <c r="CR123" i="13"/>
  <c r="EM126" i="13"/>
  <c r="EK126" i="13"/>
  <c r="O126" i="13"/>
  <c r="M126" i="13"/>
  <c r="P125" i="13"/>
  <c r="X125" i="13"/>
  <c r="W125" i="13" s="1"/>
  <c r="U126" i="13" s="1"/>
  <c r="V126" i="13" s="1"/>
  <c r="AP120" i="13"/>
  <c r="AQ120" i="13" s="1"/>
  <c r="AO121" i="13" s="1"/>
  <c r="AR121" i="13" s="1"/>
  <c r="AF126" i="13"/>
  <c r="AD127" i="13" s="1"/>
  <c r="AG127" i="13" s="1"/>
  <c r="AH126" i="13"/>
  <c r="Y125" i="13"/>
  <c r="ET124" i="13"/>
  <c r="EV124" i="13"/>
  <c r="BA125" i="13"/>
  <c r="BB125" i="13" s="1"/>
  <c r="AZ126" i="13" s="1"/>
  <c r="BC126" i="13" s="1"/>
  <c r="EB126" i="13"/>
  <c r="ED126" i="13"/>
  <c r="CW92" i="13"/>
  <c r="BW92" i="13"/>
  <c r="BY92" i="13"/>
  <c r="DL92" i="13"/>
  <c r="C93" i="13"/>
  <c r="BN111" i="13"/>
  <c r="BL111" i="13"/>
  <c r="DD92" i="13"/>
  <c r="CG92" i="13"/>
  <c r="CI92" i="13"/>
  <c r="B122" i="12"/>
  <c r="H177" i="7"/>
  <c r="B174" i="11"/>
  <c r="D121" i="12"/>
  <c r="D173" i="11"/>
  <c r="F178" i="7"/>
  <c r="G177" i="7"/>
  <c r="C174" i="11" s="1"/>
  <c r="C126" i="7"/>
  <c r="D125" i="7"/>
  <c r="C122" i="12" s="1"/>
  <c r="CS123" i="13" l="1"/>
  <c r="CQ123" i="13"/>
  <c r="CO124" i="13" s="1"/>
  <c r="AS120" i="13"/>
  <c r="EN126" i="13"/>
  <c r="EL126" i="13"/>
  <c r="EJ127" i="13" s="1"/>
  <c r="AE127" i="13"/>
  <c r="AH127" i="13" s="1"/>
  <c r="P126" i="13"/>
  <c r="N126" i="13"/>
  <c r="L127" i="13" s="1"/>
  <c r="M127" i="13" s="1"/>
  <c r="X126" i="13"/>
  <c r="W126" i="13" s="1"/>
  <c r="U127" i="13" s="1"/>
  <c r="Y126" i="13"/>
  <c r="AP121" i="13"/>
  <c r="AQ121" i="13" s="1"/>
  <c r="AO122" i="13" s="1"/>
  <c r="AR122" i="13" s="1"/>
  <c r="EW124" i="13"/>
  <c r="EU124" i="13"/>
  <c r="ES125" i="13" s="1"/>
  <c r="BA126" i="13"/>
  <c r="BB126" i="13" s="1"/>
  <c r="AZ127" i="13" s="1"/>
  <c r="EC126" i="13"/>
  <c r="EA127" i="13" s="1"/>
  <c r="EB127" i="13" s="1"/>
  <c r="BD125" i="13"/>
  <c r="EE126" i="13"/>
  <c r="DG92" i="13"/>
  <c r="DE92" i="13"/>
  <c r="CE93" i="13"/>
  <c r="CZ92" i="13"/>
  <c r="BO111" i="13"/>
  <c r="BM111" i="13"/>
  <c r="BK112" i="13" s="1"/>
  <c r="CX92" i="13"/>
  <c r="BU93" i="13"/>
  <c r="D93" i="13"/>
  <c r="F93" i="13"/>
  <c r="DM93" i="13" s="1"/>
  <c r="DJ93" i="13"/>
  <c r="D122" i="12"/>
  <c r="H178" i="7"/>
  <c r="B175" i="11"/>
  <c r="B123" i="12"/>
  <c r="D174" i="11"/>
  <c r="D126" i="7"/>
  <c r="C123" i="12" s="1"/>
  <c r="C127" i="7"/>
  <c r="F179" i="7"/>
  <c r="G178" i="7"/>
  <c r="C175" i="11" s="1"/>
  <c r="CP124" i="13" l="1"/>
  <c r="CS124" i="13" s="1"/>
  <c r="CR124" i="13"/>
  <c r="EK127" i="13"/>
  <c r="EN127" i="13" s="1"/>
  <c r="EM127" i="13"/>
  <c r="AF127" i="13"/>
  <c r="AD128" i="13" s="1"/>
  <c r="AE128" i="13" s="1"/>
  <c r="X127" i="13"/>
  <c r="V127" i="13"/>
  <c r="O127" i="13"/>
  <c r="N127" i="13" s="1"/>
  <c r="L128" i="13" s="1"/>
  <c r="P127" i="13"/>
  <c r="BD126" i="13"/>
  <c r="AS121" i="13"/>
  <c r="ET125" i="13"/>
  <c r="EV125" i="13"/>
  <c r="EE127" i="13"/>
  <c r="AP122" i="13"/>
  <c r="AQ122" i="13" s="1"/>
  <c r="AO123" i="13" s="1"/>
  <c r="ED127" i="13"/>
  <c r="EC127" i="13" s="1"/>
  <c r="EA128" i="13" s="1"/>
  <c r="BC127" i="13"/>
  <c r="BA127" i="13"/>
  <c r="G93" i="13"/>
  <c r="DN93" i="13" s="1"/>
  <c r="E93" i="13"/>
  <c r="DK93" i="13"/>
  <c r="BN112" i="13"/>
  <c r="BL112" i="13"/>
  <c r="CH93" i="13"/>
  <c r="DF93" i="13" s="1"/>
  <c r="DC93" i="13"/>
  <c r="CF93" i="13"/>
  <c r="BV93" i="13"/>
  <c r="BX93" i="13"/>
  <c r="CY93" i="13" s="1"/>
  <c r="CV93" i="13"/>
  <c r="D123" i="12"/>
  <c r="B124" i="12"/>
  <c r="D175" i="11"/>
  <c r="H179" i="7"/>
  <c r="B176" i="11"/>
  <c r="G179" i="7"/>
  <c r="C176" i="11" s="1"/>
  <c r="F180" i="7"/>
  <c r="D127" i="7"/>
  <c r="C124" i="12" s="1"/>
  <c r="C128" i="7"/>
  <c r="W127" i="13" l="1"/>
  <c r="U128" i="13" s="1"/>
  <c r="X128" i="13" s="1"/>
  <c r="CQ124" i="13"/>
  <c r="CO125" i="13" s="1"/>
  <c r="AS122" i="13"/>
  <c r="AG128" i="13"/>
  <c r="AF128" i="13" s="1"/>
  <c r="AD129" i="13" s="1"/>
  <c r="EL127" i="13"/>
  <c r="EJ128" i="13" s="1"/>
  <c r="AH128" i="13"/>
  <c r="Y127" i="13"/>
  <c r="O128" i="13"/>
  <c r="M128" i="13"/>
  <c r="P128" i="13" s="1"/>
  <c r="V128" i="13"/>
  <c r="EW125" i="13"/>
  <c r="EU125" i="13"/>
  <c r="ES126" i="13" s="1"/>
  <c r="AR123" i="13"/>
  <c r="AP123" i="13"/>
  <c r="BD127" i="13"/>
  <c r="BB127" i="13"/>
  <c r="AZ128" i="13" s="1"/>
  <c r="EB128" i="13"/>
  <c r="EE128" i="13" s="1"/>
  <c r="ED128" i="13"/>
  <c r="BW93" i="13"/>
  <c r="CW93" i="13"/>
  <c r="BY93" i="13"/>
  <c r="BO112" i="13"/>
  <c r="BM112" i="13"/>
  <c r="BK113" i="13" s="1"/>
  <c r="DL93" i="13"/>
  <c r="C94" i="13"/>
  <c r="DD93" i="13"/>
  <c r="CG93" i="13"/>
  <c r="CI93" i="13"/>
  <c r="B125" i="12"/>
  <c r="D176" i="11"/>
  <c r="H180" i="7"/>
  <c r="B177" i="11"/>
  <c r="D124" i="12"/>
  <c r="G180" i="7"/>
  <c r="C177" i="11" s="1"/>
  <c r="F181" i="7"/>
  <c r="C129" i="7"/>
  <c r="D128" i="7"/>
  <c r="C125" i="12" s="1"/>
  <c r="CP125" i="13" l="1"/>
  <c r="CR125" i="13"/>
  <c r="EM128" i="13"/>
  <c r="EK128" i="13"/>
  <c r="N128" i="13"/>
  <c r="L129" i="13" s="1"/>
  <c r="M129" i="13" s="1"/>
  <c r="AQ123" i="13"/>
  <c r="AO124" i="13" s="1"/>
  <c r="AR124" i="13" s="1"/>
  <c r="AG129" i="13"/>
  <c r="AE129" i="13"/>
  <c r="Y128" i="13"/>
  <c r="W128" i="13"/>
  <c r="U129" i="13" s="1"/>
  <c r="EV126" i="13"/>
  <c r="ET126" i="13"/>
  <c r="AS123" i="13"/>
  <c r="EC128" i="13"/>
  <c r="EA129" i="13" s="1"/>
  <c r="ED129" i="13" s="1"/>
  <c r="BC128" i="13"/>
  <c r="BA128" i="13"/>
  <c r="D94" i="13"/>
  <c r="G94" i="13" s="1"/>
  <c r="DN94" i="13" s="1"/>
  <c r="F94" i="13"/>
  <c r="DM94" i="13" s="1"/>
  <c r="DJ94" i="13"/>
  <c r="CZ93" i="13"/>
  <c r="DG93" i="13"/>
  <c r="BN113" i="13"/>
  <c r="BL113" i="13"/>
  <c r="DE93" i="13"/>
  <c r="CE94" i="13"/>
  <c r="CX93" i="13"/>
  <c r="BU94" i="13"/>
  <c r="D125" i="12"/>
  <c r="H181" i="7"/>
  <c r="B178" i="11"/>
  <c r="D177" i="11"/>
  <c r="B126" i="12"/>
  <c r="C130" i="7"/>
  <c r="D129" i="7"/>
  <c r="C126" i="12" s="1"/>
  <c r="F182" i="7"/>
  <c r="G181" i="7"/>
  <c r="C178" i="11" s="1"/>
  <c r="CQ125" i="13" l="1"/>
  <c r="CO126" i="13" s="1"/>
  <c r="CS125" i="13"/>
  <c r="EN128" i="13"/>
  <c r="EL128" i="13"/>
  <c r="EJ129" i="13" s="1"/>
  <c r="O129" i="13"/>
  <c r="N129" i="13" s="1"/>
  <c r="L130" i="13" s="1"/>
  <c r="AP124" i="13"/>
  <c r="AQ124" i="13" s="1"/>
  <c r="AO125" i="13" s="1"/>
  <c r="AP125" i="13" s="1"/>
  <c r="P129" i="13"/>
  <c r="AH129" i="13"/>
  <c r="AF129" i="13"/>
  <c r="AD130" i="13" s="1"/>
  <c r="X129" i="13"/>
  <c r="V129" i="13"/>
  <c r="EW126" i="13"/>
  <c r="EU126" i="13"/>
  <c r="ES127" i="13" s="1"/>
  <c r="EB129" i="13"/>
  <c r="EC129" i="13" s="1"/>
  <c r="EA130" i="13" s="1"/>
  <c r="EB130" i="13" s="1"/>
  <c r="BD128" i="13"/>
  <c r="BB128" i="13"/>
  <c r="AZ129" i="13" s="1"/>
  <c r="CF94" i="13"/>
  <c r="CH94" i="13"/>
  <c r="DF94" i="13" s="1"/>
  <c r="DC94" i="13"/>
  <c r="E94" i="13"/>
  <c r="DK94" i="13"/>
  <c r="BV94" i="13"/>
  <c r="BX94" i="13"/>
  <c r="CY94" i="13" s="1"/>
  <c r="CV94" i="13"/>
  <c r="BO113" i="13"/>
  <c r="BM113" i="13"/>
  <c r="BK114" i="13" s="1"/>
  <c r="D126" i="12"/>
  <c r="D178" i="11"/>
  <c r="B127" i="12"/>
  <c r="H182" i="7"/>
  <c r="B179" i="11"/>
  <c r="F183" i="7"/>
  <c r="G182" i="7"/>
  <c r="C179" i="11" s="1"/>
  <c r="D130" i="7"/>
  <c r="C127" i="12" s="1"/>
  <c r="C131" i="7"/>
  <c r="CP126" i="13" l="1"/>
  <c r="CS126" i="13" s="1"/>
  <c r="CR126" i="13"/>
  <c r="EK129" i="13"/>
  <c r="EN129" i="13" s="1"/>
  <c r="EM129" i="13"/>
  <c r="AS124" i="13"/>
  <c r="AS125" i="13" s="1"/>
  <c r="AR125" i="13"/>
  <c r="AQ125" i="13" s="1"/>
  <c r="AO126" i="13" s="1"/>
  <c r="O130" i="13"/>
  <c r="M130" i="13"/>
  <c r="W129" i="13"/>
  <c r="U130" i="13" s="1"/>
  <c r="V130" i="13" s="1"/>
  <c r="AG130" i="13"/>
  <c r="AE130" i="13"/>
  <c r="Y129" i="13"/>
  <c r="ET127" i="13"/>
  <c r="EW127" i="13" s="1"/>
  <c r="EV127" i="13"/>
  <c r="ED130" i="13"/>
  <c r="EC130" i="13" s="1"/>
  <c r="EA131" i="13" s="1"/>
  <c r="EE129" i="13"/>
  <c r="EE130" i="13" s="1"/>
  <c r="BA129" i="13"/>
  <c r="BC129" i="13"/>
  <c r="CW94" i="13"/>
  <c r="BW94" i="13"/>
  <c r="BY94" i="13"/>
  <c r="DL94" i="13"/>
  <c r="C95" i="13"/>
  <c r="BN114" i="13"/>
  <c r="BL114" i="13"/>
  <c r="CG94" i="13"/>
  <c r="DD94" i="13"/>
  <c r="CI94" i="13"/>
  <c r="H183" i="7"/>
  <c r="B180" i="11"/>
  <c r="D179" i="11"/>
  <c r="B128" i="12"/>
  <c r="D127" i="12"/>
  <c r="D131" i="7"/>
  <c r="C128" i="12" s="1"/>
  <c r="C132" i="7"/>
  <c r="G183" i="7"/>
  <c r="C180" i="11" s="1"/>
  <c r="F184" i="7"/>
  <c r="CQ126" i="13" l="1"/>
  <c r="CO127" i="13" s="1"/>
  <c r="EL129" i="13"/>
  <c r="EJ130" i="13" s="1"/>
  <c r="EM130" i="13" s="1"/>
  <c r="X130" i="13"/>
  <c r="W130" i="13" s="1"/>
  <c r="U131" i="13" s="1"/>
  <c r="V131" i="13" s="1"/>
  <c r="P130" i="13"/>
  <c r="N130" i="13"/>
  <c r="L131" i="13" s="1"/>
  <c r="AF130" i="13"/>
  <c r="AD131" i="13" s="1"/>
  <c r="AE131" i="13" s="1"/>
  <c r="AH130" i="13"/>
  <c r="Y130" i="13"/>
  <c r="EU127" i="13"/>
  <c r="ES128" i="13" s="1"/>
  <c r="BB129" i="13"/>
  <c r="AZ130" i="13" s="1"/>
  <c r="BC130" i="13" s="1"/>
  <c r="AP126" i="13"/>
  <c r="AS126" i="13" s="1"/>
  <c r="AR126" i="13"/>
  <c r="BD129" i="13"/>
  <c r="EB131" i="13"/>
  <c r="EE131" i="13" s="1"/>
  <c r="ED131" i="13"/>
  <c r="D95" i="13"/>
  <c r="F95" i="13"/>
  <c r="DM95" i="13" s="1"/>
  <c r="DJ95" i="13"/>
  <c r="CX94" i="13"/>
  <c r="BU95" i="13"/>
  <c r="DE94" i="13"/>
  <c r="CE95" i="13"/>
  <c r="BO114" i="13"/>
  <c r="BM114" i="13"/>
  <c r="BK115" i="13" s="1"/>
  <c r="CZ94" i="13"/>
  <c r="DG94" i="13"/>
  <c r="H184" i="7"/>
  <c r="B181" i="11"/>
  <c r="D128" i="12"/>
  <c r="D180" i="11"/>
  <c r="B129" i="12"/>
  <c r="G184" i="7"/>
  <c r="C181" i="11" s="1"/>
  <c r="F185" i="7"/>
  <c r="C133" i="7"/>
  <c r="D132" i="7"/>
  <c r="C129" i="12" s="1"/>
  <c r="EK130" i="13" l="1"/>
  <c r="EN130" i="13" s="1"/>
  <c r="CP127" i="13"/>
  <c r="CR127" i="13"/>
  <c r="X131" i="13"/>
  <c r="W131" i="13" s="1"/>
  <c r="U132" i="13" s="1"/>
  <c r="X132" i="13" s="1"/>
  <c r="AG131" i="13"/>
  <c r="AF131" i="13" s="1"/>
  <c r="AD132" i="13" s="1"/>
  <c r="O131" i="13"/>
  <c r="M131" i="13"/>
  <c r="AH131" i="13"/>
  <c r="BA130" i="13"/>
  <c r="BB130" i="13" s="1"/>
  <c r="AZ131" i="13" s="1"/>
  <c r="Y131" i="13"/>
  <c r="ET128" i="13"/>
  <c r="EV128" i="13"/>
  <c r="AQ126" i="13"/>
  <c r="AO127" i="13" s="1"/>
  <c r="EC131" i="13"/>
  <c r="EA132" i="13" s="1"/>
  <c r="ED132" i="13" s="1"/>
  <c r="BN115" i="13"/>
  <c r="BL115" i="13"/>
  <c r="BV95" i="13"/>
  <c r="BX95" i="13"/>
  <c r="CY95" i="13" s="1"/>
  <c r="CV95" i="13"/>
  <c r="CF95" i="13"/>
  <c r="CH95" i="13"/>
  <c r="DF95" i="13" s="1"/>
  <c r="DC95" i="13"/>
  <c r="G95" i="13"/>
  <c r="DN95" i="13" s="1"/>
  <c r="E95" i="13"/>
  <c r="DK95" i="13"/>
  <c r="D129" i="12"/>
  <c r="D181" i="11"/>
  <c r="B130" i="12"/>
  <c r="H185" i="7"/>
  <c r="B182" i="11"/>
  <c r="C134" i="7"/>
  <c r="D133" i="7"/>
  <c r="C130" i="12" s="1"/>
  <c r="F186" i="7"/>
  <c r="G185" i="7"/>
  <c r="C182" i="11" s="1"/>
  <c r="EL130" i="13" l="1"/>
  <c r="EJ131" i="13" s="1"/>
  <c r="EM131" i="13" s="1"/>
  <c r="CQ127" i="13"/>
  <c r="CO128" i="13" s="1"/>
  <c r="CS127" i="13"/>
  <c r="N131" i="13"/>
  <c r="L132" i="13" s="1"/>
  <c r="O132" i="13" s="1"/>
  <c r="AG132" i="13"/>
  <c r="AE132" i="13"/>
  <c r="AH132" i="13" s="1"/>
  <c r="P131" i="13"/>
  <c r="V132" i="13"/>
  <c r="Y132" i="13" s="1"/>
  <c r="BD130" i="13"/>
  <c r="EW128" i="13"/>
  <c r="EU128" i="13"/>
  <c r="ES129" i="13" s="1"/>
  <c r="EB132" i="13"/>
  <c r="EE132" i="13" s="1"/>
  <c r="AP127" i="13"/>
  <c r="AR127" i="13"/>
  <c r="BA131" i="13"/>
  <c r="BC131" i="13"/>
  <c r="DD95" i="13"/>
  <c r="CG95" i="13"/>
  <c r="CI95" i="13"/>
  <c r="BW95" i="13"/>
  <c r="CW95" i="13"/>
  <c r="BY95" i="13"/>
  <c r="DL95" i="13"/>
  <c r="C96" i="13"/>
  <c r="BO115" i="13"/>
  <c r="BM115" i="13"/>
  <c r="BK116" i="13" s="1"/>
  <c r="B131" i="12"/>
  <c r="H186" i="7"/>
  <c r="B183" i="11"/>
  <c r="D130" i="12"/>
  <c r="D182" i="11"/>
  <c r="C135" i="7"/>
  <c r="D134" i="7"/>
  <c r="C131" i="12" s="1"/>
  <c r="F187" i="7"/>
  <c r="G186" i="7"/>
  <c r="C183" i="11" s="1"/>
  <c r="EK131" i="13" l="1"/>
  <c r="EN131" i="13" s="1"/>
  <c r="CR128" i="13"/>
  <c r="CP128" i="13"/>
  <c r="M132" i="13"/>
  <c r="P132" i="13" s="1"/>
  <c r="AF132" i="13"/>
  <c r="AD133" i="13" s="1"/>
  <c r="AG133" i="13" s="1"/>
  <c r="W132" i="13"/>
  <c r="U133" i="13" s="1"/>
  <c r="V133" i="13" s="1"/>
  <c r="ET129" i="13"/>
  <c r="EV129" i="13"/>
  <c r="EC132" i="13"/>
  <c r="EA133" i="13" s="1"/>
  <c r="AS127" i="13"/>
  <c r="AQ127" i="13"/>
  <c r="AO128" i="13" s="1"/>
  <c r="BD131" i="13"/>
  <c r="BB131" i="13"/>
  <c r="AZ132" i="13" s="1"/>
  <c r="BN116" i="13"/>
  <c r="BL116" i="13"/>
  <c r="F96" i="13"/>
  <c r="DM96" i="13" s="1"/>
  <c r="D96" i="13"/>
  <c r="G96" i="13" s="1"/>
  <c r="DN96" i="13" s="1"/>
  <c r="DJ96" i="13"/>
  <c r="DG95" i="13"/>
  <c r="CZ95" i="13"/>
  <c r="DE95" i="13"/>
  <c r="CE96" i="13"/>
  <c r="CX95" i="13"/>
  <c r="BU96" i="13"/>
  <c r="H187" i="7"/>
  <c r="B184" i="11"/>
  <c r="D131" i="12"/>
  <c r="B132" i="12"/>
  <c r="D183" i="11"/>
  <c r="G187" i="7"/>
  <c r="C184" i="11" s="1"/>
  <c r="F188" i="7"/>
  <c r="C136" i="7"/>
  <c r="D135" i="7"/>
  <c r="C132" i="12" s="1"/>
  <c r="EL131" i="13" l="1"/>
  <c r="EJ132" i="13" s="1"/>
  <c r="CS128" i="13"/>
  <c r="CQ128" i="13"/>
  <c r="CO129" i="13" s="1"/>
  <c r="EM132" i="13"/>
  <c r="EK132" i="13"/>
  <c r="AE133" i="13"/>
  <c r="AF133" i="13" s="1"/>
  <c r="AD134" i="13" s="1"/>
  <c r="AG134" i="13" s="1"/>
  <c r="N132" i="13"/>
  <c r="L133" i="13" s="1"/>
  <c r="M133" i="13" s="1"/>
  <c r="P133" i="13" s="1"/>
  <c r="Y133" i="13"/>
  <c r="X133" i="13"/>
  <c r="W133" i="13" s="1"/>
  <c r="U134" i="13" s="1"/>
  <c r="V134" i="13" s="1"/>
  <c r="EW129" i="13"/>
  <c r="EU129" i="13"/>
  <c r="ES130" i="13" s="1"/>
  <c r="EB133" i="13"/>
  <c r="ED133" i="13"/>
  <c r="AR128" i="13"/>
  <c r="AP128" i="13"/>
  <c r="BC132" i="13"/>
  <c r="BA132" i="13"/>
  <c r="CH96" i="13"/>
  <c r="DF96" i="13" s="1"/>
  <c r="DC96" i="13"/>
  <c r="CF96" i="13"/>
  <c r="BV96" i="13"/>
  <c r="BX96" i="13"/>
  <c r="CY96" i="13" s="1"/>
  <c r="CV96" i="13"/>
  <c r="E96" i="13"/>
  <c r="DK96" i="13"/>
  <c r="BO116" i="13"/>
  <c r="BM116" i="13"/>
  <c r="BK117" i="13" s="1"/>
  <c r="B133" i="12"/>
  <c r="H188" i="7"/>
  <c r="B185" i="11"/>
  <c r="D132" i="12"/>
  <c r="D184" i="11"/>
  <c r="G188" i="7"/>
  <c r="C185" i="11" s="1"/>
  <c r="F189" i="7"/>
  <c r="C137" i="7"/>
  <c r="D136" i="7"/>
  <c r="C133" i="12" s="1"/>
  <c r="CP129" i="13" l="1"/>
  <c r="CR129" i="13"/>
  <c r="AH133" i="13"/>
  <c r="AE134" i="13"/>
  <c r="AF134" i="13" s="1"/>
  <c r="AD135" i="13" s="1"/>
  <c r="O133" i="13"/>
  <c r="N133" i="13" s="1"/>
  <c r="L134" i="13" s="1"/>
  <c r="O134" i="13" s="1"/>
  <c r="EN132" i="13"/>
  <c r="EL132" i="13"/>
  <c r="EJ133" i="13" s="1"/>
  <c r="Y134" i="13"/>
  <c r="X134" i="13"/>
  <c r="W134" i="13" s="1"/>
  <c r="U135" i="13" s="1"/>
  <c r="ET130" i="13"/>
  <c r="EV130" i="13"/>
  <c r="EE133" i="13"/>
  <c r="EC133" i="13"/>
  <c r="EA134" i="13" s="1"/>
  <c r="AS128" i="13"/>
  <c r="AQ128" i="13"/>
  <c r="AO129" i="13" s="1"/>
  <c r="BD132" i="13"/>
  <c r="BB132" i="13"/>
  <c r="AZ133" i="13" s="1"/>
  <c r="BN117" i="13"/>
  <c r="BL117" i="13"/>
  <c r="CG96" i="13"/>
  <c r="DD96" i="13"/>
  <c r="CI96" i="13"/>
  <c r="DL96" i="13"/>
  <c r="C97" i="13"/>
  <c r="CW96" i="13"/>
  <c r="BW96" i="13"/>
  <c r="BY96" i="13"/>
  <c r="B134" i="12"/>
  <c r="D133" i="12"/>
  <c r="D185" i="11"/>
  <c r="H189" i="7"/>
  <c r="B186" i="11"/>
  <c r="D137" i="7"/>
  <c r="C134" i="12" s="1"/>
  <c r="C138" i="7"/>
  <c r="F190" i="7"/>
  <c r="G189" i="7"/>
  <c r="C186" i="11" s="1"/>
  <c r="AH134" i="13" l="1"/>
  <c r="CS129" i="13"/>
  <c r="CQ129" i="13"/>
  <c r="CO130" i="13" s="1"/>
  <c r="EK133" i="13"/>
  <c r="EN133" i="13" s="1"/>
  <c r="EM133" i="13"/>
  <c r="M134" i="13"/>
  <c r="P134" i="13" s="1"/>
  <c r="X135" i="13"/>
  <c r="V135" i="13"/>
  <c r="AG135" i="13"/>
  <c r="AE135" i="13"/>
  <c r="EW130" i="13"/>
  <c r="EU130" i="13"/>
  <c r="ES131" i="13" s="1"/>
  <c r="EB134" i="13"/>
  <c r="ED134" i="13"/>
  <c r="AR129" i="13"/>
  <c r="AP129" i="13"/>
  <c r="BC133" i="13"/>
  <c r="BA133" i="13"/>
  <c r="F97" i="13"/>
  <c r="DM97" i="13" s="1"/>
  <c r="D97" i="13"/>
  <c r="DJ97" i="13"/>
  <c r="CZ96" i="13"/>
  <c r="DG96" i="13"/>
  <c r="BO117" i="13"/>
  <c r="BM117" i="13"/>
  <c r="BK118" i="13" s="1"/>
  <c r="CX96" i="13"/>
  <c r="BU97" i="13"/>
  <c r="DE96" i="13"/>
  <c r="CE97" i="13"/>
  <c r="D134" i="12"/>
  <c r="D186" i="11"/>
  <c r="B135" i="12"/>
  <c r="H190" i="7"/>
  <c r="B187" i="11"/>
  <c r="D138" i="7"/>
  <c r="C135" i="12" s="1"/>
  <c r="C139" i="7"/>
  <c r="F191" i="7"/>
  <c r="G190" i="7"/>
  <c r="C187" i="11" s="1"/>
  <c r="CR130" i="13" l="1"/>
  <c r="CP130" i="13"/>
  <c r="CS130" i="13" s="1"/>
  <c r="EL133" i="13"/>
  <c r="EJ134" i="13" s="1"/>
  <c r="EM134" i="13" s="1"/>
  <c r="N134" i="13"/>
  <c r="L135" i="13" s="1"/>
  <c r="M135" i="13" s="1"/>
  <c r="W135" i="13"/>
  <c r="U136" i="13" s="1"/>
  <c r="V136" i="13" s="1"/>
  <c r="Y135" i="13"/>
  <c r="AH135" i="13"/>
  <c r="AF135" i="13"/>
  <c r="AD136" i="13" s="1"/>
  <c r="EV131" i="13"/>
  <c r="ET131" i="13"/>
  <c r="EE134" i="13"/>
  <c r="EC134" i="13"/>
  <c r="EA135" i="13" s="1"/>
  <c r="AS129" i="13"/>
  <c r="AQ129" i="13"/>
  <c r="AO130" i="13" s="1"/>
  <c r="BD133" i="13"/>
  <c r="BB133" i="13"/>
  <c r="AZ134" i="13" s="1"/>
  <c r="G97" i="13"/>
  <c r="DN97" i="13" s="1"/>
  <c r="E97" i="13"/>
  <c r="DK97" i="13"/>
  <c r="BN118" i="13"/>
  <c r="BL118" i="13"/>
  <c r="CH97" i="13"/>
  <c r="DF97" i="13" s="1"/>
  <c r="CF97" i="13"/>
  <c r="DC97" i="13"/>
  <c r="CV97" i="13"/>
  <c r="BV97" i="13"/>
  <c r="BX97" i="13"/>
  <c r="CY97" i="13" s="1"/>
  <c r="H191" i="7"/>
  <c r="B188" i="11"/>
  <c r="D135" i="12"/>
  <c r="B136" i="12"/>
  <c r="D187" i="11"/>
  <c r="G191" i="7"/>
  <c r="C188" i="11" s="1"/>
  <c r="F192" i="7"/>
  <c r="C140" i="7"/>
  <c r="D139" i="7"/>
  <c r="C136" i="12" s="1"/>
  <c r="EK134" i="13" l="1"/>
  <c r="EL134" i="13" s="1"/>
  <c r="EJ135" i="13" s="1"/>
  <c r="CQ130" i="13"/>
  <c r="CO131" i="13" s="1"/>
  <c r="O135" i="13"/>
  <c r="N135" i="13" s="1"/>
  <c r="L136" i="13" s="1"/>
  <c r="O136" i="13" s="1"/>
  <c r="EN134" i="13"/>
  <c r="X136" i="13"/>
  <c r="W136" i="13" s="1"/>
  <c r="U137" i="13" s="1"/>
  <c r="X137" i="13" s="1"/>
  <c r="Y136" i="13"/>
  <c r="P135" i="13"/>
  <c r="AG136" i="13"/>
  <c r="AE136" i="13"/>
  <c r="EW131" i="13"/>
  <c r="EU131" i="13"/>
  <c r="ES132" i="13" s="1"/>
  <c r="EB135" i="13"/>
  <c r="ED135" i="13"/>
  <c r="AP130" i="13"/>
  <c r="AS130" i="13" s="1"/>
  <c r="AR130" i="13"/>
  <c r="BC134" i="13"/>
  <c r="BA134" i="13"/>
  <c r="CW97" i="13"/>
  <c r="BW97" i="13"/>
  <c r="BY97" i="13"/>
  <c r="DD97" i="13"/>
  <c r="CG97" i="13"/>
  <c r="CI97" i="13"/>
  <c r="BO118" i="13"/>
  <c r="BM118" i="13"/>
  <c r="BK119" i="13" s="1"/>
  <c r="DL97" i="13"/>
  <c r="C98" i="13"/>
  <c r="B137" i="12"/>
  <c r="D136" i="12"/>
  <c r="D188" i="11"/>
  <c r="H192" i="7"/>
  <c r="B189" i="11"/>
  <c r="G192" i="7"/>
  <c r="C189" i="11" s="1"/>
  <c r="F193" i="7"/>
  <c r="C141" i="7"/>
  <c r="D140" i="7"/>
  <c r="C137" i="12" s="1"/>
  <c r="CP131" i="13" l="1"/>
  <c r="CR131" i="13"/>
  <c r="EK135" i="13"/>
  <c r="EN135" i="13" s="1"/>
  <c r="EM135" i="13"/>
  <c r="M136" i="13"/>
  <c r="N136" i="13" s="1"/>
  <c r="L137" i="13" s="1"/>
  <c r="O137" i="13" s="1"/>
  <c r="V137" i="13"/>
  <c r="W137" i="13" s="1"/>
  <c r="U138" i="13" s="1"/>
  <c r="X138" i="13" s="1"/>
  <c r="AF136" i="13"/>
  <c r="AD137" i="13" s="1"/>
  <c r="AG137" i="13" s="1"/>
  <c r="AH136" i="13"/>
  <c r="EV132" i="13"/>
  <c r="ET132" i="13"/>
  <c r="BB134" i="13"/>
  <c r="AZ135" i="13" s="1"/>
  <c r="BA135" i="13" s="1"/>
  <c r="EE135" i="13"/>
  <c r="EC135" i="13"/>
  <c r="EA136" i="13" s="1"/>
  <c r="AQ130" i="13"/>
  <c r="AO131" i="13" s="1"/>
  <c r="BD134" i="13"/>
  <c r="D98" i="13"/>
  <c r="G98" i="13" s="1"/>
  <c r="DN98" i="13" s="1"/>
  <c r="F98" i="13"/>
  <c r="DM98" i="13" s="1"/>
  <c r="DJ98" i="13"/>
  <c r="DG97" i="13"/>
  <c r="DE97" i="13"/>
  <c r="CE98" i="13"/>
  <c r="CZ97" i="13"/>
  <c r="BN119" i="13"/>
  <c r="BL119" i="13"/>
  <c r="CX97" i="13"/>
  <c r="BU98" i="13"/>
  <c r="B138" i="12"/>
  <c r="D137" i="12"/>
  <c r="H193" i="7"/>
  <c r="B190" i="11"/>
  <c r="D189" i="11"/>
  <c r="F194" i="7"/>
  <c r="G193" i="7"/>
  <c r="C190" i="11" s="1"/>
  <c r="D141" i="7"/>
  <c r="C138" i="12" s="1"/>
  <c r="C142" i="7"/>
  <c r="CQ131" i="13" l="1"/>
  <c r="CO132" i="13" s="1"/>
  <c r="CS131" i="13"/>
  <c r="EL135" i="13"/>
  <c r="EJ136" i="13" s="1"/>
  <c r="EM136" i="13" s="1"/>
  <c r="P136" i="13"/>
  <c r="Y137" i="13"/>
  <c r="AE137" i="13"/>
  <c r="AH137" i="13" s="1"/>
  <c r="V138" i="13"/>
  <c r="W138" i="13" s="1"/>
  <c r="U139" i="13" s="1"/>
  <c r="X139" i="13" s="1"/>
  <c r="M137" i="13"/>
  <c r="BC135" i="13"/>
  <c r="BB135" i="13" s="1"/>
  <c r="AZ136" i="13" s="1"/>
  <c r="BC136" i="13" s="1"/>
  <c r="EW132" i="13"/>
  <c r="EU132" i="13"/>
  <c r="ES133" i="13" s="1"/>
  <c r="ED136" i="13"/>
  <c r="EB136" i="13"/>
  <c r="AR131" i="13"/>
  <c r="AP131" i="13"/>
  <c r="BD135" i="13"/>
  <c r="DC98" i="13"/>
  <c r="CH98" i="13"/>
  <c r="DF98" i="13" s="1"/>
  <c r="CF98" i="13"/>
  <c r="CV98" i="13"/>
  <c r="BV98" i="13"/>
  <c r="BX98" i="13"/>
  <c r="CY98" i="13" s="1"/>
  <c r="BO119" i="13"/>
  <c r="BM119" i="13"/>
  <c r="BK120" i="13" s="1"/>
  <c r="E98" i="13"/>
  <c r="DK98" i="13"/>
  <c r="D138" i="12"/>
  <c r="B139" i="12"/>
  <c r="H194" i="7"/>
  <c r="B191" i="11"/>
  <c r="D190" i="11"/>
  <c r="F195" i="7"/>
  <c r="G194" i="7"/>
  <c r="C191" i="11" s="1"/>
  <c r="D142" i="7"/>
  <c r="C139" i="12" s="1"/>
  <c r="C143" i="7"/>
  <c r="P137" i="13" l="1"/>
  <c r="EK136" i="13"/>
  <c r="EL136" i="13" s="1"/>
  <c r="EJ137" i="13" s="1"/>
  <c r="CP132" i="13"/>
  <c r="CS132" i="13" s="1"/>
  <c r="CR132" i="13"/>
  <c r="AF137" i="13"/>
  <c r="AD138" i="13" s="1"/>
  <c r="AE138" i="13" s="1"/>
  <c r="AH138" i="13" s="1"/>
  <c r="V139" i="13"/>
  <c r="W139" i="13" s="1"/>
  <c r="U140" i="13" s="1"/>
  <c r="Y138" i="13"/>
  <c r="N137" i="13"/>
  <c r="L138" i="13" s="1"/>
  <c r="O138" i="13" s="1"/>
  <c r="ET133" i="13"/>
  <c r="EV133" i="13"/>
  <c r="BA136" i="13"/>
  <c r="BB136" i="13" s="1"/>
  <c r="AZ137" i="13" s="1"/>
  <c r="EE136" i="13"/>
  <c r="EC136" i="13"/>
  <c r="EA137" i="13" s="1"/>
  <c r="AS131" i="13"/>
  <c r="AQ131" i="13"/>
  <c r="AO132" i="13" s="1"/>
  <c r="CW98" i="13"/>
  <c r="BW98" i="13"/>
  <c r="BY98" i="13"/>
  <c r="DD98" i="13"/>
  <c r="CG98" i="13"/>
  <c r="CI98" i="13"/>
  <c r="BN120" i="13"/>
  <c r="BL120" i="13"/>
  <c r="DL98" i="13"/>
  <c r="C99" i="13"/>
  <c r="D139" i="12"/>
  <c r="H195" i="7"/>
  <c r="B192" i="11"/>
  <c r="D191" i="11"/>
  <c r="B140" i="12"/>
  <c r="C144" i="7"/>
  <c r="D143" i="7"/>
  <c r="C140" i="12" s="1"/>
  <c r="G195" i="7"/>
  <c r="C192" i="11" s="1"/>
  <c r="F196" i="7"/>
  <c r="EN136" i="13" l="1"/>
  <c r="EM137" i="13"/>
  <c r="EK137" i="13"/>
  <c r="EN137" i="13" s="1"/>
  <c r="CQ132" i="13"/>
  <c r="CO133" i="13" s="1"/>
  <c r="AG138" i="13"/>
  <c r="AF138" i="13" s="1"/>
  <c r="AD139" i="13" s="1"/>
  <c r="AG139" i="13" s="1"/>
  <c r="Y139" i="13"/>
  <c r="M138" i="13"/>
  <c r="N138" i="13" s="1"/>
  <c r="L139" i="13" s="1"/>
  <c r="O139" i="13" s="1"/>
  <c r="V140" i="13"/>
  <c r="X140" i="13"/>
  <c r="BD136" i="13"/>
  <c r="EW133" i="13"/>
  <c r="EU133" i="13"/>
  <c r="ES134" i="13" s="1"/>
  <c r="EB137" i="13"/>
  <c r="ED137" i="13"/>
  <c r="AP132" i="13"/>
  <c r="AS132" i="13" s="1"/>
  <c r="AR132" i="13"/>
  <c r="BA137" i="13"/>
  <c r="BC137" i="13"/>
  <c r="DG98" i="13"/>
  <c r="CX98" i="13"/>
  <c r="BU99" i="13"/>
  <c r="D99" i="13"/>
  <c r="G99" i="13" s="1"/>
  <c r="DN99" i="13" s="1"/>
  <c r="F99" i="13"/>
  <c r="DM99" i="13" s="1"/>
  <c r="DJ99" i="13"/>
  <c r="DE98" i="13"/>
  <c r="CE99" i="13"/>
  <c r="BO120" i="13"/>
  <c r="BM120" i="13"/>
  <c r="BK121" i="13" s="1"/>
  <c r="CZ98" i="13"/>
  <c r="H196" i="7"/>
  <c r="B193" i="11"/>
  <c r="D140" i="12"/>
  <c r="D192" i="11"/>
  <c r="B141" i="12"/>
  <c r="C145" i="7"/>
  <c r="D144" i="7"/>
  <c r="C141" i="12" s="1"/>
  <c r="G196" i="7"/>
  <c r="C193" i="11" s="1"/>
  <c r="F197" i="7"/>
  <c r="EL137" i="13" l="1"/>
  <c r="EJ138" i="13" s="1"/>
  <c r="AE139" i="13"/>
  <c r="AH139" i="13" s="1"/>
  <c r="CP133" i="13"/>
  <c r="CR133" i="13"/>
  <c r="EK138" i="13"/>
  <c r="EM138" i="13"/>
  <c r="M139" i="13"/>
  <c r="N139" i="13" s="1"/>
  <c r="L140" i="13" s="1"/>
  <c r="M140" i="13" s="1"/>
  <c r="P138" i="13"/>
  <c r="Y140" i="13"/>
  <c r="W140" i="13"/>
  <c r="U141" i="13" s="1"/>
  <c r="ET134" i="13"/>
  <c r="EV134" i="13"/>
  <c r="EE137" i="13"/>
  <c r="EC137" i="13"/>
  <c r="EA138" i="13" s="1"/>
  <c r="BB137" i="13"/>
  <c r="AZ138" i="13" s="1"/>
  <c r="BC138" i="13" s="1"/>
  <c r="AQ132" i="13"/>
  <c r="AO133" i="13" s="1"/>
  <c r="BD137" i="13"/>
  <c r="BV99" i="13"/>
  <c r="BX99" i="13"/>
  <c r="CY99" i="13" s="1"/>
  <c r="CV99" i="13"/>
  <c r="BN121" i="13"/>
  <c r="BL121" i="13"/>
  <c r="E99" i="13"/>
  <c r="DK99" i="13"/>
  <c r="CF99" i="13"/>
  <c r="CH99" i="13"/>
  <c r="DF99" i="13" s="1"/>
  <c r="DC99" i="13"/>
  <c r="B142" i="12"/>
  <c r="H197" i="7"/>
  <c r="B194" i="11"/>
  <c r="D193" i="11"/>
  <c r="D141" i="12"/>
  <c r="F198" i="7"/>
  <c r="G197" i="7"/>
  <c r="C194" i="11" s="1"/>
  <c r="D145" i="7"/>
  <c r="C142" i="12" s="1"/>
  <c r="C146" i="7"/>
  <c r="AF139" i="13" l="1"/>
  <c r="AD140" i="13" s="1"/>
  <c r="AG140" i="13" s="1"/>
  <c r="CQ133" i="13"/>
  <c r="CO134" i="13" s="1"/>
  <c r="CS133" i="13"/>
  <c r="P139" i="13"/>
  <c r="P140" i="13" s="1"/>
  <c r="EL138" i="13"/>
  <c r="EJ139" i="13" s="1"/>
  <c r="EN138" i="13"/>
  <c r="AE140" i="13"/>
  <c r="AF140" i="13" s="1"/>
  <c r="AD141" i="13" s="1"/>
  <c r="AG141" i="13" s="1"/>
  <c r="O140" i="13"/>
  <c r="N140" i="13" s="1"/>
  <c r="L141" i="13" s="1"/>
  <c r="M141" i="13" s="1"/>
  <c r="X141" i="13"/>
  <c r="V141" i="13"/>
  <c r="EW134" i="13"/>
  <c r="EU134" i="13"/>
  <c r="ES135" i="13" s="1"/>
  <c r="BA138" i="13"/>
  <c r="BD138" i="13" s="1"/>
  <c r="EB138" i="13"/>
  <c r="ED138" i="13"/>
  <c r="AR133" i="13"/>
  <c r="AP133" i="13"/>
  <c r="CW99" i="13"/>
  <c r="BW99" i="13"/>
  <c r="BY99" i="13"/>
  <c r="CG99" i="13"/>
  <c r="DD99" i="13"/>
  <c r="CI99" i="13"/>
  <c r="BO121" i="13"/>
  <c r="BM121" i="13"/>
  <c r="BK122" i="13" s="1"/>
  <c r="DL99" i="13"/>
  <c r="C100" i="13"/>
  <c r="H198" i="7"/>
  <c r="B195" i="11"/>
  <c r="D142" i="12"/>
  <c r="B143" i="12"/>
  <c r="D194" i="11"/>
  <c r="D146" i="7"/>
  <c r="C143" i="12" s="1"/>
  <c r="C147" i="7"/>
  <c r="F199" i="7"/>
  <c r="G198" i="7"/>
  <c r="C195" i="11" s="1"/>
  <c r="CP134" i="13" l="1"/>
  <c r="CS134" i="13" s="1"/>
  <c r="CR134" i="13"/>
  <c r="EK139" i="13"/>
  <c r="EN139" i="13" s="1"/>
  <c r="EM139" i="13"/>
  <c r="AH140" i="13"/>
  <c r="AE141" i="13"/>
  <c r="AF141" i="13" s="1"/>
  <c r="AD142" i="13" s="1"/>
  <c r="AG142" i="13" s="1"/>
  <c r="O141" i="13"/>
  <c r="N141" i="13" s="1"/>
  <c r="L142" i="13" s="1"/>
  <c r="M142" i="13" s="1"/>
  <c r="P141" i="13"/>
  <c r="Y141" i="13"/>
  <c r="W141" i="13"/>
  <c r="U142" i="13" s="1"/>
  <c r="ET135" i="13"/>
  <c r="EV135" i="13"/>
  <c r="BB138" i="13"/>
  <c r="AZ139" i="13" s="1"/>
  <c r="BC139" i="13" s="1"/>
  <c r="AQ133" i="13"/>
  <c r="AO134" i="13" s="1"/>
  <c r="AR134" i="13" s="1"/>
  <c r="EE138" i="13"/>
  <c r="EC138" i="13"/>
  <c r="EA139" i="13" s="1"/>
  <c r="AS133" i="13"/>
  <c r="DG99" i="13"/>
  <c r="BN122" i="13"/>
  <c r="BL122" i="13"/>
  <c r="DE99" i="13"/>
  <c r="CE100" i="13"/>
  <c r="CZ99" i="13"/>
  <c r="F100" i="13"/>
  <c r="DM100" i="13" s="1"/>
  <c r="D100" i="13"/>
  <c r="G100" i="13" s="1"/>
  <c r="DN100" i="13" s="1"/>
  <c r="DJ100" i="13"/>
  <c r="CX99" i="13"/>
  <c r="BU100" i="13"/>
  <c r="H199" i="7"/>
  <c r="B196" i="11"/>
  <c r="D195" i="11"/>
  <c r="D143" i="12"/>
  <c r="B144" i="12"/>
  <c r="G199" i="7"/>
  <c r="C196" i="11" s="1"/>
  <c r="F200" i="7"/>
  <c r="C148" i="7"/>
  <c r="D147" i="7"/>
  <c r="C144" i="12" s="1"/>
  <c r="CQ134" i="13" l="1"/>
  <c r="CO135" i="13" s="1"/>
  <c r="EL139" i="13"/>
  <c r="EJ140" i="13" s="1"/>
  <c r="AH141" i="13"/>
  <c r="O142" i="13"/>
  <c r="N142" i="13" s="1"/>
  <c r="L143" i="13" s="1"/>
  <c r="O143" i="13" s="1"/>
  <c r="AE142" i="13"/>
  <c r="AF142" i="13" s="1"/>
  <c r="AD143" i="13" s="1"/>
  <c r="X142" i="13"/>
  <c r="V142" i="13"/>
  <c r="BA139" i="13"/>
  <c r="BB139" i="13" s="1"/>
  <c r="AZ140" i="13" s="1"/>
  <c r="AP134" i="13"/>
  <c r="AQ134" i="13" s="1"/>
  <c r="AO135" i="13" s="1"/>
  <c r="EW135" i="13"/>
  <c r="EU135" i="13"/>
  <c r="ES136" i="13" s="1"/>
  <c r="EB139" i="13"/>
  <c r="ED139" i="13"/>
  <c r="P142" i="13"/>
  <c r="E100" i="13"/>
  <c r="DK100" i="13"/>
  <c r="BO122" i="13"/>
  <c r="BM122" i="13"/>
  <c r="BK123" i="13" s="1"/>
  <c r="CV100" i="13"/>
  <c r="BX100" i="13"/>
  <c r="CY100" i="13" s="1"/>
  <c r="BV100" i="13"/>
  <c r="CH100" i="13"/>
  <c r="DF100" i="13" s="1"/>
  <c r="CF100" i="13"/>
  <c r="DC100" i="13"/>
  <c r="B145" i="12"/>
  <c r="H200" i="7"/>
  <c r="B197" i="11"/>
  <c r="D144" i="12"/>
  <c r="D196" i="11"/>
  <c r="G200" i="7"/>
  <c r="C197" i="11" s="1"/>
  <c r="F201" i="7"/>
  <c r="C149" i="7"/>
  <c r="D148" i="7"/>
  <c r="C145" i="12" s="1"/>
  <c r="CP135" i="13" l="1"/>
  <c r="CR135" i="13"/>
  <c r="EK140" i="13"/>
  <c r="EM140" i="13"/>
  <c r="AH142" i="13"/>
  <c r="AG143" i="13"/>
  <c r="AE143" i="13"/>
  <c r="W142" i="13"/>
  <c r="U143" i="13" s="1"/>
  <c r="Y142" i="13"/>
  <c r="M143" i="13"/>
  <c r="P143" i="13" s="1"/>
  <c r="BD139" i="13"/>
  <c r="AS134" i="13"/>
  <c r="BA140" i="13"/>
  <c r="BC140" i="13"/>
  <c r="EV136" i="13"/>
  <c r="ET136" i="13"/>
  <c r="EE139" i="13"/>
  <c r="EC139" i="13"/>
  <c r="EA140" i="13" s="1"/>
  <c r="AR135" i="13"/>
  <c r="AP135" i="13"/>
  <c r="CG100" i="13"/>
  <c r="DD100" i="13"/>
  <c r="CI100" i="13"/>
  <c r="BN123" i="13"/>
  <c r="BL123" i="13"/>
  <c r="DL100" i="13"/>
  <c r="C101" i="13"/>
  <c r="CW100" i="13"/>
  <c r="BW100" i="13"/>
  <c r="BY100" i="13"/>
  <c r="D145" i="12"/>
  <c r="H201" i="7"/>
  <c r="B198" i="11"/>
  <c r="B146" i="12"/>
  <c r="D197" i="11"/>
  <c r="D149" i="7"/>
  <c r="C146" i="12" s="1"/>
  <c r="C150" i="7"/>
  <c r="F202" i="7"/>
  <c r="G201" i="7"/>
  <c r="C198" i="11" s="1"/>
  <c r="CQ135" i="13" l="1"/>
  <c r="CO136" i="13" s="1"/>
  <c r="CS135" i="13"/>
  <c r="EN140" i="13"/>
  <c r="EL140" i="13"/>
  <c r="EJ141" i="13" s="1"/>
  <c r="AF143" i="13"/>
  <c r="AD144" i="13" s="1"/>
  <c r="AG144" i="13" s="1"/>
  <c r="AH143" i="13"/>
  <c r="BD140" i="13"/>
  <c r="X143" i="13"/>
  <c r="V143" i="13"/>
  <c r="N143" i="13"/>
  <c r="L144" i="13" s="1"/>
  <c r="M144" i="13" s="1"/>
  <c r="P144" i="13" s="1"/>
  <c r="EU136" i="13"/>
  <c r="ES137" i="13" s="1"/>
  <c r="EV137" i="13" s="1"/>
  <c r="BB140" i="13"/>
  <c r="AZ141" i="13" s="1"/>
  <c r="BC141" i="13" s="1"/>
  <c r="EW136" i="13"/>
  <c r="ED140" i="13"/>
  <c r="EB140" i="13"/>
  <c r="AS135" i="13"/>
  <c r="AQ135" i="13"/>
  <c r="AO136" i="13" s="1"/>
  <c r="D101" i="13"/>
  <c r="F101" i="13"/>
  <c r="DM101" i="13" s="1"/>
  <c r="DJ101" i="13"/>
  <c r="DG100" i="13"/>
  <c r="CX100" i="13"/>
  <c r="BU101" i="13"/>
  <c r="BO123" i="13"/>
  <c r="BM123" i="13"/>
  <c r="BK124" i="13" s="1"/>
  <c r="DE100" i="13"/>
  <c r="CE101" i="13"/>
  <c r="CZ100" i="13"/>
  <c r="H202" i="7"/>
  <c r="B199" i="11"/>
  <c r="D198" i="11"/>
  <c r="D146" i="12"/>
  <c r="B147" i="12"/>
  <c r="F203" i="7"/>
  <c r="G202" i="7"/>
  <c r="C199" i="11" s="1"/>
  <c r="D150" i="7"/>
  <c r="C147" i="12" s="1"/>
  <c r="C151" i="7"/>
  <c r="CP136" i="13" l="1"/>
  <c r="CR136" i="13"/>
  <c r="EK141" i="13"/>
  <c r="EM141" i="13"/>
  <c r="AE144" i="13"/>
  <c r="AF144" i="13" s="1"/>
  <c r="AD145" i="13" s="1"/>
  <c r="ET137" i="13"/>
  <c r="EU137" i="13" s="1"/>
  <c r="ES138" i="13" s="1"/>
  <c r="W143" i="13"/>
  <c r="U144" i="13" s="1"/>
  <c r="X144" i="13" s="1"/>
  <c r="O144" i="13"/>
  <c r="N144" i="13" s="1"/>
  <c r="L145" i="13" s="1"/>
  <c r="M145" i="13" s="1"/>
  <c r="Y143" i="13"/>
  <c r="BA141" i="13"/>
  <c r="BB141" i="13" s="1"/>
  <c r="AZ142" i="13" s="1"/>
  <c r="BC142" i="13" s="1"/>
  <c r="EE140" i="13"/>
  <c r="EC140" i="13"/>
  <c r="EA141" i="13" s="1"/>
  <c r="AR136" i="13"/>
  <c r="AP136" i="13"/>
  <c r="DC101" i="13"/>
  <c r="CH101" i="13"/>
  <c r="DF101" i="13" s="1"/>
  <c r="CF101" i="13"/>
  <c r="BN124" i="13"/>
  <c r="BL124" i="13"/>
  <c r="BV101" i="13"/>
  <c r="BX101" i="13"/>
  <c r="CY101" i="13" s="1"/>
  <c r="CV101" i="13"/>
  <c r="G101" i="13"/>
  <c r="DN101" i="13" s="1"/>
  <c r="E101" i="13"/>
  <c r="DK101" i="13"/>
  <c r="B148" i="12"/>
  <c r="D147" i="12"/>
  <c r="D199" i="11"/>
  <c r="H203" i="7"/>
  <c r="B200" i="11"/>
  <c r="C152" i="7"/>
  <c r="D151" i="7"/>
  <c r="C148" i="12" s="1"/>
  <c r="G203" i="7"/>
  <c r="C200" i="11" s="1"/>
  <c r="F204" i="7"/>
  <c r="CQ136" i="13" l="1"/>
  <c r="CO137" i="13" s="1"/>
  <c r="CS136" i="13"/>
  <c r="EN141" i="13"/>
  <c r="EL141" i="13"/>
  <c r="EJ142" i="13" s="1"/>
  <c r="BD141" i="13"/>
  <c r="AG145" i="13"/>
  <c r="AE145" i="13"/>
  <c r="AH144" i="13"/>
  <c r="EW137" i="13"/>
  <c r="V144" i="13"/>
  <c r="Y144" i="13" s="1"/>
  <c r="P145" i="13"/>
  <c r="O145" i="13"/>
  <c r="N145" i="13" s="1"/>
  <c r="L146" i="13" s="1"/>
  <c r="BA142" i="13"/>
  <c r="AQ136" i="13"/>
  <c r="AO137" i="13" s="1"/>
  <c r="AP137" i="13" s="1"/>
  <c r="ET138" i="13"/>
  <c r="EV138" i="13"/>
  <c r="EB141" i="13"/>
  <c r="ED141" i="13"/>
  <c r="AS136" i="13"/>
  <c r="BW101" i="13"/>
  <c r="CW101" i="13"/>
  <c r="BY101" i="13"/>
  <c r="CG101" i="13"/>
  <c r="DD101" i="13"/>
  <c r="CI101" i="13"/>
  <c r="DL101" i="13"/>
  <c r="C102" i="13"/>
  <c r="BO124" i="13"/>
  <c r="BM124" i="13"/>
  <c r="BK125" i="13" s="1"/>
  <c r="B149" i="12"/>
  <c r="H204" i="7"/>
  <c r="B201" i="11"/>
  <c r="D148" i="12"/>
  <c r="D200" i="11"/>
  <c r="G204" i="7"/>
  <c r="C201" i="11" s="1"/>
  <c r="F205" i="7"/>
  <c r="C153" i="7"/>
  <c r="D152" i="7"/>
  <c r="C149" i="12" s="1"/>
  <c r="CR137" i="13" l="1"/>
  <c r="CP137" i="13"/>
  <c r="CQ137" i="13" s="1"/>
  <c r="CO138" i="13" s="1"/>
  <c r="EK142" i="13"/>
  <c r="EM142" i="13"/>
  <c r="AH145" i="13"/>
  <c r="AF145" i="13"/>
  <c r="AD146" i="13" s="1"/>
  <c r="AE146" i="13" s="1"/>
  <c r="W144" i="13"/>
  <c r="U145" i="13" s="1"/>
  <c r="V145" i="13" s="1"/>
  <c r="Y145" i="13" s="1"/>
  <c r="M146" i="13"/>
  <c r="P146" i="13" s="1"/>
  <c r="O146" i="13"/>
  <c r="AR137" i="13"/>
  <c r="AQ137" i="13" s="1"/>
  <c r="AO138" i="13" s="1"/>
  <c r="AP138" i="13" s="1"/>
  <c r="BB142" i="13"/>
  <c r="AZ143" i="13" s="1"/>
  <c r="BD142" i="13"/>
  <c r="EW138" i="13"/>
  <c r="EU138" i="13"/>
  <c r="ES139" i="13" s="1"/>
  <c r="EE141" i="13"/>
  <c r="EC141" i="13"/>
  <c r="EA142" i="13" s="1"/>
  <c r="AS137" i="13"/>
  <c r="F102" i="13"/>
  <c r="DM102" i="13" s="1"/>
  <c r="D102" i="13"/>
  <c r="G102" i="13" s="1"/>
  <c r="DN102" i="13" s="1"/>
  <c r="DJ102" i="13"/>
  <c r="CZ101" i="13"/>
  <c r="DG101" i="13"/>
  <c r="BN125" i="13"/>
  <c r="BL125" i="13"/>
  <c r="CX101" i="13"/>
  <c r="BU102" i="13"/>
  <c r="DE101" i="13"/>
  <c r="CE102" i="13"/>
  <c r="B150" i="12"/>
  <c r="D149" i="12"/>
  <c r="D201" i="11"/>
  <c r="H205" i="7"/>
  <c r="B202" i="11"/>
  <c r="F206" i="7"/>
  <c r="G205" i="7"/>
  <c r="C202" i="11" s="1"/>
  <c r="D153" i="7"/>
  <c r="C150" i="12" s="1"/>
  <c r="C154" i="7"/>
  <c r="CR138" i="13" l="1"/>
  <c r="CP138" i="13"/>
  <c r="CS137" i="13"/>
  <c r="EL142" i="13"/>
  <c r="EJ143" i="13" s="1"/>
  <c r="EN142" i="13"/>
  <c r="AG146" i="13"/>
  <c r="AF146" i="13" s="1"/>
  <c r="AD147" i="13" s="1"/>
  <c r="X145" i="13"/>
  <c r="W145" i="13" s="1"/>
  <c r="U146" i="13" s="1"/>
  <c r="X146" i="13" s="1"/>
  <c r="AH146" i="13"/>
  <c r="N146" i="13"/>
  <c r="L147" i="13" s="1"/>
  <c r="O147" i="13" s="1"/>
  <c r="AR138" i="13"/>
  <c r="AQ138" i="13" s="1"/>
  <c r="AO139" i="13" s="1"/>
  <c r="BA143" i="13"/>
  <c r="BC143" i="13"/>
  <c r="ET139" i="13"/>
  <c r="EV139" i="13"/>
  <c r="ED142" i="13"/>
  <c r="EB142" i="13"/>
  <c r="AS138" i="13"/>
  <c r="DC102" i="13"/>
  <c r="CF102" i="13"/>
  <c r="CH102" i="13"/>
  <c r="DF102" i="13" s="1"/>
  <c r="BV102" i="13"/>
  <c r="BX102" i="13"/>
  <c r="CY102" i="13" s="1"/>
  <c r="CV102" i="13"/>
  <c r="BO125" i="13"/>
  <c r="BM125" i="13"/>
  <c r="BK126" i="13" s="1"/>
  <c r="E102" i="13"/>
  <c r="DK102" i="13"/>
  <c r="H206" i="7"/>
  <c r="B203" i="11"/>
  <c r="D150" i="12"/>
  <c r="B151" i="12"/>
  <c r="D202" i="11"/>
  <c r="F207" i="7"/>
  <c r="G206" i="7"/>
  <c r="C203" i="11" s="1"/>
  <c r="D154" i="7"/>
  <c r="C151" i="12" s="1"/>
  <c r="C155" i="7"/>
  <c r="CS138" i="13" l="1"/>
  <c r="CQ138" i="13"/>
  <c r="CO139" i="13" s="1"/>
  <c r="EK143" i="13"/>
  <c r="EM143" i="13"/>
  <c r="AR139" i="13"/>
  <c r="AP139" i="13"/>
  <c r="AS139" i="13" s="1"/>
  <c r="M147" i="13"/>
  <c r="N147" i="13" s="1"/>
  <c r="L148" i="13" s="1"/>
  <c r="O148" i="13" s="1"/>
  <c r="AG147" i="13"/>
  <c r="AE147" i="13"/>
  <c r="V146" i="13"/>
  <c r="Y146" i="13" s="1"/>
  <c r="BB143" i="13"/>
  <c r="AZ144" i="13" s="1"/>
  <c r="BD143" i="13"/>
  <c r="EW139" i="13"/>
  <c r="EU139" i="13"/>
  <c r="ES140" i="13" s="1"/>
  <c r="EE142" i="13"/>
  <c r="EC142" i="13"/>
  <c r="EA143" i="13" s="1"/>
  <c r="DL102" i="13"/>
  <c r="C103" i="13"/>
  <c r="BN126" i="13"/>
  <c r="BL126" i="13"/>
  <c r="DD102" i="13"/>
  <c r="CG102" i="13"/>
  <c r="CI102" i="13"/>
  <c r="CW102" i="13"/>
  <c r="BW102" i="13"/>
  <c r="BY102" i="13"/>
  <c r="B152" i="12"/>
  <c r="D151" i="12"/>
  <c r="D203" i="11"/>
  <c r="H207" i="7"/>
  <c r="B204" i="11"/>
  <c r="C156" i="7"/>
  <c r="D155" i="7"/>
  <c r="C152" i="12" s="1"/>
  <c r="G207" i="7"/>
  <c r="C204" i="11" s="1"/>
  <c r="F208" i="7"/>
  <c r="CP139" i="13" l="1"/>
  <c r="CR139" i="13"/>
  <c r="M148" i="13"/>
  <c r="N148" i="13" s="1"/>
  <c r="L149" i="13" s="1"/>
  <c r="M149" i="13" s="1"/>
  <c r="P147" i="13"/>
  <c r="AQ139" i="13"/>
  <c r="AO140" i="13" s="1"/>
  <c r="EN143" i="13"/>
  <c r="EL143" i="13"/>
  <c r="EJ144" i="13" s="1"/>
  <c r="AH147" i="13"/>
  <c r="AF147" i="13"/>
  <c r="AD148" i="13" s="1"/>
  <c r="W146" i="13"/>
  <c r="U147" i="13" s="1"/>
  <c r="V147" i="13" s="1"/>
  <c r="Y147" i="13" s="1"/>
  <c r="BA144" i="13"/>
  <c r="BC144" i="13"/>
  <c r="EV140" i="13"/>
  <c r="ET140" i="13"/>
  <c r="EB143" i="13"/>
  <c r="ED143" i="13"/>
  <c r="AP140" i="13"/>
  <c r="AS140" i="13" s="1"/>
  <c r="AR140" i="13"/>
  <c r="CZ102" i="13"/>
  <c r="DG102" i="13"/>
  <c r="CX102" i="13"/>
  <c r="BU103" i="13"/>
  <c r="BO126" i="13"/>
  <c r="BM126" i="13"/>
  <c r="BK127" i="13" s="1"/>
  <c r="D103" i="13"/>
  <c r="F103" i="13"/>
  <c r="DM103" i="13" s="1"/>
  <c r="DJ103" i="13"/>
  <c r="DE102" i="13"/>
  <c r="CE103" i="13"/>
  <c r="H208" i="7"/>
  <c r="B205" i="11"/>
  <c r="D152" i="12"/>
  <c r="B153" i="12"/>
  <c r="D204" i="11"/>
  <c r="G208" i="7"/>
  <c r="C205" i="11" s="1"/>
  <c r="F209" i="7"/>
  <c r="C157" i="7"/>
  <c r="D156" i="7"/>
  <c r="C153" i="12" s="1"/>
  <c r="P148" i="13" l="1"/>
  <c r="CQ139" i="13"/>
  <c r="CO140" i="13" s="1"/>
  <c r="CP140" i="13" s="1"/>
  <c r="CS139" i="13"/>
  <c r="CR140" i="13"/>
  <c r="EM144" i="13"/>
  <c r="EK144" i="13"/>
  <c r="AG148" i="13"/>
  <c r="AE148" i="13"/>
  <c r="X147" i="13"/>
  <c r="W147" i="13" s="1"/>
  <c r="U148" i="13" s="1"/>
  <c r="X148" i="13" s="1"/>
  <c r="BB144" i="13"/>
  <c r="AZ145" i="13" s="1"/>
  <c r="BA145" i="13" s="1"/>
  <c r="BD144" i="13"/>
  <c r="P149" i="13"/>
  <c r="O149" i="13"/>
  <c r="N149" i="13" s="1"/>
  <c r="L150" i="13" s="1"/>
  <c r="M150" i="13" s="1"/>
  <c r="EW140" i="13"/>
  <c r="EU140" i="13"/>
  <c r="ES141" i="13" s="1"/>
  <c r="EE143" i="13"/>
  <c r="EC143" i="13"/>
  <c r="EA144" i="13" s="1"/>
  <c r="AQ140" i="13"/>
  <c r="AO141" i="13" s="1"/>
  <c r="G103" i="13"/>
  <c r="DN103" i="13" s="1"/>
  <c r="E103" i="13"/>
  <c r="DK103" i="13"/>
  <c r="CV103" i="13"/>
  <c r="BX103" i="13"/>
  <c r="CY103" i="13" s="1"/>
  <c r="BV103" i="13"/>
  <c r="CH103" i="13"/>
  <c r="DF103" i="13" s="1"/>
  <c r="DC103" i="13"/>
  <c r="CF103" i="13"/>
  <c r="BN127" i="13"/>
  <c r="BL127" i="13"/>
  <c r="D205" i="11"/>
  <c r="D153" i="12"/>
  <c r="B154" i="12"/>
  <c r="H209" i="7"/>
  <c r="B206" i="11"/>
  <c r="D157" i="7"/>
  <c r="C154" i="12" s="1"/>
  <c r="C158" i="7"/>
  <c r="F210" i="7"/>
  <c r="G209" i="7"/>
  <c r="C206" i="11" s="1"/>
  <c r="EL144" i="13" l="1"/>
  <c r="EJ145" i="13" s="1"/>
  <c r="EM145" i="13" s="1"/>
  <c r="CQ140" i="13"/>
  <c r="CO141" i="13" s="1"/>
  <c r="CS140" i="13"/>
  <c r="EK145" i="13"/>
  <c r="EL145" i="13" s="1"/>
  <c r="EJ146" i="13" s="1"/>
  <c r="EN144" i="13"/>
  <c r="AF148" i="13"/>
  <c r="AD149" i="13" s="1"/>
  <c r="AH148" i="13"/>
  <c r="BD145" i="13"/>
  <c r="V148" i="13"/>
  <c r="Y148" i="13" s="1"/>
  <c r="P150" i="13"/>
  <c r="BC145" i="13"/>
  <c r="BB145" i="13" s="1"/>
  <c r="AZ146" i="13" s="1"/>
  <c r="O150" i="13"/>
  <c r="N150" i="13" s="1"/>
  <c r="L151" i="13" s="1"/>
  <c r="O151" i="13" s="1"/>
  <c r="ET141" i="13"/>
  <c r="EV141" i="13"/>
  <c r="EB144" i="13"/>
  <c r="EE144" i="13" s="1"/>
  <c r="ED144" i="13"/>
  <c r="AP141" i="13"/>
  <c r="AS141" i="13" s="1"/>
  <c r="AR141" i="13"/>
  <c r="BO127" i="13"/>
  <c r="BM127" i="13"/>
  <c r="BK128" i="13" s="1"/>
  <c r="DD103" i="13"/>
  <c r="CG103" i="13"/>
  <c r="CI103" i="13"/>
  <c r="CW103" i="13"/>
  <c r="BW103" i="13"/>
  <c r="BY103" i="13"/>
  <c r="DL103" i="13"/>
  <c r="C104" i="13"/>
  <c r="H210" i="7"/>
  <c r="B207" i="11"/>
  <c r="B155" i="12"/>
  <c r="D206" i="11"/>
  <c r="D154" i="12"/>
  <c r="D158" i="7"/>
  <c r="C155" i="12" s="1"/>
  <c r="C159" i="7"/>
  <c r="F211" i="7"/>
  <c r="G210" i="7"/>
  <c r="C207" i="11" s="1"/>
  <c r="EN145" i="13" l="1"/>
  <c r="CP141" i="13"/>
  <c r="CR141" i="13"/>
  <c r="AG149" i="13"/>
  <c r="AE149" i="13"/>
  <c r="W148" i="13"/>
  <c r="U149" i="13" s="1"/>
  <c r="V149" i="13" s="1"/>
  <c r="BC146" i="13"/>
  <c r="BA146" i="13"/>
  <c r="M151" i="13"/>
  <c r="P151" i="13" s="1"/>
  <c r="EW141" i="13"/>
  <c r="EU141" i="13"/>
  <c r="ES142" i="13" s="1"/>
  <c r="EC144" i="13"/>
  <c r="EA145" i="13" s="1"/>
  <c r="EB145" i="13" s="1"/>
  <c r="EK146" i="13"/>
  <c r="EM146" i="13"/>
  <c r="AQ141" i="13"/>
  <c r="AO142" i="13" s="1"/>
  <c r="CZ103" i="13"/>
  <c r="DG103" i="13"/>
  <c r="CX103" i="13"/>
  <c r="BU104" i="13"/>
  <c r="D104" i="13"/>
  <c r="F104" i="13"/>
  <c r="DM104" i="13" s="1"/>
  <c r="DJ104" i="13"/>
  <c r="DE103" i="13"/>
  <c r="CE104" i="13"/>
  <c r="BN128" i="13"/>
  <c r="BL128" i="13"/>
  <c r="H211" i="7"/>
  <c r="B208" i="11"/>
  <c r="D207" i="11"/>
  <c r="B156" i="12"/>
  <c r="D155" i="12"/>
  <c r="C160" i="7"/>
  <c r="D159" i="7"/>
  <c r="C156" i="12" s="1"/>
  <c r="F212" i="7"/>
  <c r="G211" i="7"/>
  <c r="C208" i="11" s="1"/>
  <c r="CQ141" i="13" l="1"/>
  <c r="CO142" i="13" s="1"/>
  <c r="CP142" i="13" s="1"/>
  <c r="CS141" i="13"/>
  <c r="BB146" i="13"/>
  <c r="AZ147" i="13" s="1"/>
  <c r="BC147" i="13" s="1"/>
  <c r="AH149" i="13"/>
  <c r="AF149" i="13"/>
  <c r="AD150" i="13" s="1"/>
  <c r="X149" i="13"/>
  <c r="W149" i="13" s="1"/>
  <c r="U150" i="13" s="1"/>
  <c r="BD146" i="13"/>
  <c r="N151" i="13"/>
  <c r="L152" i="13" s="1"/>
  <c r="M152" i="13" s="1"/>
  <c r="P152" i="13" s="1"/>
  <c r="Y149" i="13"/>
  <c r="EV142" i="13"/>
  <c r="ET142" i="13"/>
  <c r="ED145" i="13"/>
  <c r="EC145" i="13" s="1"/>
  <c r="EA146" i="13" s="1"/>
  <c r="EE145" i="13"/>
  <c r="EN146" i="13"/>
  <c r="EL146" i="13"/>
  <c r="EJ147" i="13" s="1"/>
  <c r="AP142" i="13"/>
  <c r="AR142" i="13"/>
  <c r="G104" i="13"/>
  <c r="DN104" i="13" s="1"/>
  <c r="E104" i="13"/>
  <c r="DK104" i="13"/>
  <c r="CV104" i="13"/>
  <c r="BX104" i="13"/>
  <c r="CY104" i="13" s="1"/>
  <c r="BV104" i="13"/>
  <c r="BO128" i="13"/>
  <c r="BM128" i="13"/>
  <c r="BK129" i="13" s="1"/>
  <c r="DC104" i="13"/>
  <c r="CH104" i="13"/>
  <c r="DF104" i="13" s="1"/>
  <c r="CF104" i="13"/>
  <c r="D156" i="12"/>
  <c r="D208" i="11"/>
  <c r="H212" i="7"/>
  <c r="B209" i="11"/>
  <c r="B157" i="12"/>
  <c r="C161" i="7"/>
  <c r="D160" i="7"/>
  <c r="C157" i="12" s="1"/>
  <c r="G212" i="7"/>
  <c r="C209" i="11" s="1"/>
  <c r="F213" i="7"/>
  <c r="CR142" i="13" l="1"/>
  <c r="CS142" i="13"/>
  <c r="CQ142" i="13"/>
  <c r="CO143" i="13" s="1"/>
  <c r="CP143" i="13" s="1"/>
  <c r="CS143" i="13" s="1"/>
  <c r="BA147" i="13"/>
  <c r="BB147" i="13" s="1"/>
  <c r="AZ148" i="13" s="1"/>
  <c r="BA148" i="13" s="1"/>
  <c r="AE150" i="13"/>
  <c r="AH150" i="13" s="1"/>
  <c r="AG150" i="13"/>
  <c r="O152" i="13"/>
  <c r="N152" i="13" s="1"/>
  <c r="L153" i="13" s="1"/>
  <c r="M153" i="13" s="1"/>
  <c r="V150" i="13"/>
  <c r="X150" i="13"/>
  <c r="EW142" i="13"/>
  <c r="EU142" i="13"/>
  <c r="ES143" i="13" s="1"/>
  <c r="AQ142" i="13"/>
  <c r="AO143" i="13" s="1"/>
  <c r="AP143" i="13" s="1"/>
  <c r="ED146" i="13"/>
  <c r="EB146" i="13"/>
  <c r="AS142" i="13"/>
  <c r="EM147" i="13"/>
  <c r="EK147" i="13"/>
  <c r="CG104" i="13"/>
  <c r="DD104" i="13"/>
  <c r="CI104" i="13"/>
  <c r="CW104" i="13"/>
  <c r="BW104" i="13"/>
  <c r="BY104" i="13"/>
  <c r="DL104" i="13"/>
  <c r="C105" i="13"/>
  <c r="BN129" i="13"/>
  <c r="BL129" i="13"/>
  <c r="D209" i="11"/>
  <c r="D157" i="12"/>
  <c r="H213" i="7"/>
  <c r="B210" i="11"/>
  <c r="B158" i="12"/>
  <c r="D161" i="7"/>
  <c r="C158" i="12" s="1"/>
  <c r="C162" i="7"/>
  <c r="G213" i="7"/>
  <c r="C210" i="11" s="1"/>
  <c r="F214" i="7"/>
  <c r="CR143" i="13" l="1"/>
  <c r="CQ143" i="13" s="1"/>
  <c r="CO144" i="13" s="1"/>
  <c r="CP144" i="13" s="1"/>
  <c r="BC148" i="13"/>
  <c r="BB148" i="13" s="1"/>
  <c r="AZ149" i="13" s="1"/>
  <c r="BA149" i="13" s="1"/>
  <c r="BD147" i="13"/>
  <c r="BD148" i="13" s="1"/>
  <c r="AF150" i="13"/>
  <c r="AD151" i="13" s="1"/>
  <c r="AG151" i="13" s="1"/>
  <c r="O153" i="13"/>
  <c r="N153" i="13" s="1"/>
  <c r="L154" i="13" s="1"/>
  <c r="O154" i="13" s="1"/>
  <c r="P153" i="13"/>
  <c r="Y150" i="13"/>
  <c r="W150" i="13"/>
  <c r="U151" i="13" s="1"/>
  <c r="AR143" i="13"/>
  <c r="AQ143" i="13" s="1"/>
  <c r="AO144" i="13" s="1"/>
  <c r="EV143" i="13"/>
  <c r="ET143" i="13"/>
  <c r="EE146" i="13"/>
  <c r="EC146" i="13"/>
  <c r="EA147" i="13" s="1"/>
  <c r="EN147" i="13"/>
  <c r="EL147" i="13"/>
  <c r="EJ148" i="13" s="1"/>
  <c r="AS143" i="13"/>
  <c r="BO129" i="13"/>
  <c r="BM129" i="13"/>
  <c r="BK130" i="13" s="1"/>
  <c r="CX104" i="13"/>
  <c r="BU105" i="13"/>
  <c r="DG104" i="13"/>
  <c r="F105" i="13"/>
  <c r="DM105" i="13" s="1"/>
  <c r="D105" i="13"/>
  <c r="G105" i="13" s="1"/>
  <c r="DN105" i="13" s="1"/>
  <c r="DJ105" i="13"/>
  <c r="DE104" i="13"/>
  <c r="CE105" i="13"/>
  <c r="CZ104" i="13"/>
  <c r="D210" i="11"/>
  <c r="H214" i="7"/>
  <c r="B211" i="11"/>
  <c r="B159" i="12"/>
  <c r="D158" i="12"/>
  <c r="F215" i="7"/>
  <c r="G214" i="7"/>
  <c r="C211" i="11" s="1"/>
  <c r="C163" i="7"/>
  <c r="D162" i="7"/>
  <c r="C159" i="12" s="1"/>
  <c r="CR144" i="13" l="1"/>
  <c r="CQ144" i="13" s="1"/>
  <c r="CO145" i="13" s="1"/>
  <c r="CS144" i="13"/>
  <c r="AE151" i="13"/>
  <c r="AF151" i="13" s="1"/>
  <c r="AD152" i="13" s="1"/>
  <c r="M154" i="13"/>
  <c r="N154" i="13" s="1"/>
  <c r="L155" i="13" s="1"/>
  <c r="M155" i="13" s="1"/>
  <c r="X151" i="13"/>
  <c r="V151" i="13"/>
  <c r="BC149" i="13"/>
  <c r="BB149" i="13" s="1"/>
  <c r="AZ150" i="13" s="1"/>
  <c r="EU143" i="13"/>
  <c r="ES144" i="13" s="1"/>
  <c r="ET144" i="13" s="1"/>
  <c r="EW143" i="13"/>
  <c r="EB147" i="13"/>
  <c r="ED147" i="13"/>
  <c r="EK148" i="13"/>
  <c r="EM148" i="13"/>
  <c r="AP144" i="13"/>
  <c r="AR144" i="13"/>
  <c r="BD149" i="13"/>
  <c r="BX105" i="13"/>
  <c r="CY105" i="13" s="1"/>
  <c r="CV105" i="13"/>
  <c r="BV105" i="13"/>
  <c r="E105" i="13"/>
  <c r="DK105" i="13"/>
  <c r="BN130" i="13"/>
  <c r="BL130" i="13"/>
  <c r="CF105" i="13"/>
  <c r="DC105" i="13"/>
  <c r="CH105" i="13"/>
  <c r="DF105" i="13" s="1"/>
  <c r="H215" i="7"/>
  <c r="B212" i="11"/>
  <c r="D159" i="12"/>
  <c r="B160" i="12"/>
  <c r="D211" i="11"/>
  <c r="F216" i="7"/>
  <c r="G215" i="7"/>
  <c r="C212" i="11" s="1"/>
  <c r="C164" i="7"/>
  <c r="D163" i="7"/>
  <c r="C160" i="12" s="1"/>
  <c r="CR145" i="13" l="1"/>
  <c r="CP145" i="13"/>
  <c r="CQ145" i="13" s="1"/>
  <c r="CO146" i="13" s="1"/>
  <c r="CP146" i="13" s="1"/>
  <c r="P154" i="13"/>
  <c r="P155" i="13" s="1"/>
  <c r="AH151" i="13"/>
  <c r="AE152" i="13"/>
  <c r="AG152" i="13"/>
  <c r="EV144" i="13"/>
  <c r="EU144" i="13" s="1"/>
  <c r="ES145" i="13" s="1"/>
  <c r="W151" i="13"/>
  <c r="U152" i="13" s="1"/>
  <c r="Y151" i="13"/>
  <c r="O155" i="13"/>
  <c r="N155" i="13" s="1"/>
  <c r="L156" i="13" s="1"/>
  <c r="AQ144" i="13"/>
  <c r="AO145" i="13" s="1"/>
  <c r="AR145" i="13" s="1"/>
  <c r="EW144" i="13"/>
  <c r="EE147" i="13"/>
  <c r="EC147" i="13"/>
  <c r="EA148" i="13" s="1"/>
  <c r="EN148" i="13"/>
  <c r="EL148" i="13"/>
  <c r="EJ149" i="13" s="1"/>
  <c r="AS144" i="13"/>
  <c r="BC150" i="13"/>
  <c r="BA150" i="13"/>
  <c r="CG105" i="13"/>
  <c r="DD105" i="13"/>
  <c r="CI105" i="13"/>
  <c r="BO130" i="13"/>
  <c r="BM130" i="13"/>
  <c r="BK131" i="13" s="1"/>
  <c r="BW105" i="13"/>
  <c r="CW105" i="13"/>
  <c r="BY105" i="13"/>
  <c r="DL105" i="13"/>
  <c r="C106" i="13"/>
  <c r="B161" i="12"/>
  <c r="D212" i="11"/>
  <c r="H216" i="7"/>
  <c r="B213" i="11"/>
  <c r="D160" i="12"/>
  <c r="D164" i="7"/>
  <c r="C161" i="12" s="1"/>
  <c r="C165" i="7"/>
  <c r="G216" i="7"/>
  <c r="C213" i="11" s="1"/>
  <c r="F217" i="7"/>
  <c r="CS145" i="13" l="1"/>
  <c r="CS146" i="13" s="1"/>
  <c r="CR146" i="13"/>
  <c r="CQ146" i="13" s="1"/>
  <c r="CO147" i="13" s="1"/>
  <c r="CP147" i="13" s="1"/>
  <c r="AF152" i="13"/>
  <c r="AD153" i="13" s="1"/>
  <c r="AH152" i="13"/>
  <c r="AP145" i="13"/>
  <c r="AQ145" i="13" s="1"/>
  <c r="AO146" i="13" s="1"/>
  <c r="X152" i="13"/>
  <c r="V152" i="13"/>
  <c r="ET145" i="13"/>
  <c r="EV145" i="13"/>
  <c r="ED148" i="13"/>
  <c r="EB148" i="13"/>
  <c r="EK149" i="13"/>
  <c r="EM149" i="13"/>
  <c r="BD150" i="13"/>
  <c r="BB150" i="13"/>
  <c r="AZ151" i="13" s="1"/>
  <c r="O156" i="13"/>
  <c r="M156" i="13"/>
  <c r="CZ105" i="13"/>
  <c r="DG105" i="13"/>
  <c r="F106" i="13"/>
  <c r="DM106" i="13" s="1"/>
  <c r="D106" i="13"/>
  <c r="DJ106" i="13"/>
  <c r="CX105" i="13"/>
  <c r="BU106" i="13"/>
  <c r="BN131" i="13"/>
  <c r="BL131" i="13"/>
  <c r="DE105" i="13"/>
  <c r="CE106" i="13"/>
  <c r="B162" i="12"/>
  <c r="H217" i="7"/>
  <c r="B214" i="11"/>
  <c r="D161" i="12"/>
  <c r="D213" i="11"/>
  <c r="G217" i="7"/>
  <c r="C214" i="11" s="1"/>
  <c r="F218" i="7"/>
  <c r="D165" i="7"/>
  <c r="C162" i="12" s="1"/>
  <c r="C166" i="7"/>
  <c r="CR147" i="13" l="1"/>
  <c r="CQ147" i="13" s="1"/>
  <c r="CO148" i="13" s="1"/>
  <c r="CP148" i="13" s="1"/>
  <c r="CS147" i="13"/>
  <c r="AS145" i="13"/>
  <c r="AG153" i="13"/>
  <c r="AE153" i="13"/>
  <c r="W152" i="13"/>
  <c r="U153" i="13" s="1"/>
  <c r="Y152" i="13"/>
  <c r="EW145" i="13"/>
  <c r="EU145" i="13"/>
  <c r="ES146" i="13" s="1"/>
  <c r="EE148" i="13"/>
  <c r="EC148" i="13"/>
  <c r="EA149" i="13" s="1"/>
  <c r="EN149" i="13"/>
  <c r="EL149" i="13"/>
  <c r="EJ150" i="13" s="1"/>
  <c r="AP146" i="13"/>
  <c r="AR146" i="13"/>
  <c r="BA151" i="13"/>
  <c r="BC151" i="13"/>
  <c r="P156" i="13"/>
  <c r="N156" i="13"/>
  <c r="L157" i="13" s="1"/>
  <c r="CV106" i="13"/>
  <c r="BX106" i="13"/>
  <c r="CY106" i="13" s="1"/>
  <c r="BV106" i="13"/>
  <c r="G106" i="13"/>
  <c r="DN106" i="13" s="1"/>
  <c r="E106" i="13"/>
  <c r="DK106" i="13"/>
  <c r="BO131" i="13"/>
  <c r="BM131" i="13"/>
  <c r="BK132" i="13" s="1"/>
  <c r="CH106" i="13"/>
  <c r="DF106" i="13" s="1"/>
  <c r="DC106" i="13"/>
  <c r="CF106" i="13"/>
  <c r="D162" i="12"/>
  <c r="D214" i="11"/>
  <c r="B163" i="12"/>
  <c r="H218" i="7"/>
  <c r="B215" i="11"/>
  <c r="C167" i="7"/>
  <c r="D166" i="7"/>
  <c r="C163" i="12" s="1"/>
  <c r="F219" i="7"/>
  <c r="G218" i="7"/>
  <c r="C215" i="11" s="1"/>
  <c r="CS148" i="13" l="1"/>
  <c r="CR148" i="13"/>
  <c r="AF153" i="13"/>
  <c r="AD154" i="13" s="1"/>
  <c r="AG154" i="13" s="1"/>
  <c r="CQ148" i="13"/>
  <c r="CO149" i="13" s="1"/>
  <c r="CP149" i="13" s="1"/>
  <c r="AH153" i="13"/>
  <c r="V153" i="13"/>
  <c r="X153" i="13"/>
  <c r="BB151" i="13"/>
  <c r="AZ152" i="13" s="1"/>
  <c r="BC152" i="13" s="1"/>
  <c r="ET146" i="13"/>
  <c r="EV146" i="13"/>
  <c r="EB149" i="13"/>
  <c r="ED149" i="13"/>
  <c r="EK150" i="13"/>
  <c r="EM150" i="13"/>
  <c r="BD151" i="13"/>
  <c r="AS146" i="13"/>
  <c r="AQ146" i="13"/>
  <c r="AO147" i="13" s="1"/>
  <c r="O157" i="13"/>
  <c r="M157" i="13"/>
  <c r="BN132" i="13"/>
  <c r="BL132" i="13"/>
  <c r="CW106" i="13"/>
  <c r="BW106" i="13"/>
  <c r="BY106" i="13"/>
  <c r="DL106" i="13"/>
  <c r="C107" i="13"/>
  <c r="DD106" i="13"/>
  <c r="CG106" i="13"/>
  <c r="CI106" i="13"/>
  <c r="D163" i="12"/>
  <c r="H219" i="7"/>
  <c r="B216" i="11"/>
  <c r="D215" i="11"/>
  <c r="B164" i="12"/>
  <c r="C168" i="7"/>
  <c r="D167" i="7"/>
  <c r="C164" i="12" s="1"/>
  <c r="F220" i="7"/>
  <c r="G219" i="7"/>
  <c r="C216" i="11" s="1"/>
  <c r="AE154" i="13" l="1"/>
  <c r="AF154" i="13" s="1"/>
  <c r="AD155" i="13" s="1"/>
  <c r="CR149" i="13"/>
  <c r="Y153" i="13"/>
  <c r="W153" i="13"/>
  <c r="U154" i="13" s="1"/>
  <c r="BA152" i="13"/>
  <c r="BB152" i="13" s="1"/>
  <c r="AZ153" i="13" s="1"/>
  <c r="EW146" i="13"/>
  <c r="EU146" i="13"/>
  <c r="ES147" i="13" s="1"/>
  <c r="EE149" i="13"/>
  <c r="EC149" i="13"/>
  <c r="EA150" i="13" s="1"/>
  <c r="N157" i="13"/>
  <c r="L158" i="13" s="1"/>
  <c r="O158" i="13" s="1"/>
  <c r="EN150" i="13"/>
  <c r="EL150" i="13"/>
  <c r="EJ151" i="13" s="1"/>
  <c r="AR147" i="13"/>
  <c r="AP147" i="13"/>
  <c r="P157" i="13"/>
  <c r="DE106" i="13"/>
  <c r="CE107" i="13"/>
  <c r="F107" i="13"/>
  <c r="DM107" i="13" s="1"/>
  <c r="D107" i="13"/>
  <c r="G107" i="13" s="1"/>
  <c r="DN107" i="13" s="1"/>
  <c r="DJ107" i="13"/>
  <c r="CX106" i="13"/>
  <c r="BU107" i="13"/>
  <c r="BO132" i="13"/>
  <c r="BM132" i="13"/>
  <c r="BK133" i="13" s="1"/>
  <c r="DG106" i="13"/>
  <c r="CZ106" i="13"/>
  <c r="B165" i="12"/>
  <c r="H220" i="7"/>
  <c r="B217" i="11"/>
  <c r="D164" i="12"/>
  <c r="D216" i="11"/>
  <c r="G220" i="7"/>
  <c r="C217" i="11" s="1"/>
  <c r="F221" i="7"/>
  <c r="D168" i="7"/>
  <c r="C165" i="12" s="1"/>
  <c r="C169" i="7"/>
  <c r="AH154" i="13" l="1"/>
  <c r="CS149" i="13"/>
  <c r="CQ149" i="13"/>
  <c r="CO150" i="13" s="1"/>
  <c r="CP150" i="13" s="1"/>
  <c r="AG155" i="13"/>
  <c r="AE155" i="13"/>
  <c r="BD152" i="13"/>
  <c r="V154" i="13"/>
  <c r="X154" i="13"/>
  <c r="EV147" i="13"/>
  <c r="ET147" i="13"/>
  <c r="M158" i="13"/>
  <c r="N158" i="13" s="1"/>
  <c r="L159" i="13" s="1"/>
  <c r="M159" i="13" s="1"/>
  <c r="ED150" i="13"/>
  <c r="EB150" i="13"/>
  <c r="EM151" i="13"/>
  <c r="EK151" i="13"/>
  <c r="AS147" i="13"/>
  <c r="AQ147" i="13"/>
  <c r="AO148" i="13" s="1"/>
  <c r="BA153" i="13"/>
  <c r="BC153" i="13"/>
  <c r="E107" i="13"/>
  <c r="DK107" i="13"/>
  <c r="BN133" i="13"/>
  <c r="BL133" i="13"/>
  <c r="DC107" i="13"/>
  <c r="CF107" i="13"/>
  <c r="CH107" i="13"/>
  <c r="DF107" i="13" s="1"/>
  <c r="CV107" i="13"/>
  <c r="BX107" i="13"/>
  <c r="CY107" i="13" s="1"/>
  <c r="BV107" i="13"/>
  <c r="D165" i="12"/>
  <c r="B166" i="12"/>
  <c r="D217" i="11"/>
  <c r="H221" i="7"/>
  <c r="B218" i="11"/>
  <c r="G221" i="7"/>
  <c r="C218" i="11" s="1"/>
  <c r="F222" i="7"/>
  <c r="D169" i="7"/>
  <c r="C166" i="12" s="1"/>
  <c r="C170" i="7"/>
  <c r="CR150" i="13" l="1"/>
  <c r="CQ150" i="13" s="1"/>
  <c r="CO151" i="13" s="1"/>
  <c r="CP151" i="13" s="1"/>
  <c r="AH155" i="13"/>
  <c r="AF155" i="13"/>
  <c r="AD156" i="13" s="1"/>
  <c r="Y154" i="13"/>
  <c r="W154" i="13"/>
  <c r="U155" i="13" s="1"/>
  <c r="P158" i="13"/>
  <c r="EU147" i="13"/>
  <c r="ES148" i="13" s="1"/>
  <c r="ET148" i="13" s="1"/>
  <c r="EW147" i="13"/>
  <c r="O159" i="13"/>
  <c r="N159" i="13" s="1"/>
  <c r="L160" i="13" s="1"/>
  <c r="EE150" i="13"/>
  <c r="EC150" i="13"/>
  <c r="EA151" i="13" s="1"/>
  <c r="EN151" i="13"/>
  <c r="EL151" i="13"/>
  <c r="EJ152" i="13" s="1"/>
  <c r="AP148" i="13"/>
  <c r="AR148" i="13"/>
  <c r="BD153" i="13"/>
  <c r="BB153" i="13"/>
  <c r="AZ154" i="13" s="1"/>
  <c r="P159" i="13"/>
  <c r="CG107" i="13"/>
  <c r="DD107" i="13"/>
  <c r="CI107" i="13"/>
  <c r="BO133" i="13"/>
  <c r="BM133" i="13"/>
  <c r="BK134" i="13" s="1"/>
  <c r="BW107" i="13"/>
  <c r="CW107" i="13"/>
  <c r="BY107" i="13"/>
  <c r="DL107" i="13"/>
  <c r="C108" i="13"/>
  <c r="D218" i="11"/>
  <c r="B167" i="12"/>
  <c r="H222" i="7"/>
  <c r="B219" i="11"/>
  <c r="D166" i="12"/>
  <c r="F223" i="7"/>
  <c r="G222" i="7"/>
  <c r="C219" i="11" s="1"/>
  <c r="C171" i="7"/>
  <c r="D170" i="7"/>
  <c r="C167" i="12" s="1"/>
  <c r="CR151" i="13" l="1"/>
  <c r="CQ151" i="13" s="1"/>
  <c r="CO152" i="13" s="1"/>
  <c r="CP152" i="13" s="1"/>
  <c r="CS150" i="13"/>
  <c r="AE156" i="13"/>
  <c r="AG156" i="13"/>
  <c r="X155" i="13"/>
  <c r="V155" i="13"/>
  <c r="EV148" i="13"/>
  <c r="EU148" i="13" s="1"/>
  <c r="ES149" i="13" s="1"/>
  <c r="EW148" i="13"/>
  <c r="AQ148" i="13"/>
  <c r="AO149" i="13" s="1"/>
  <c r="AP149" i="13" s="1"/>
  <c r="EB151" i="13"/>
  <c r="EE151" i="13" s="1"/>
  <c r="ED151" i="13"/>
  <c r="EK152" i="13"/>
  <c r="EM152" i="13"/>
  <c r="AS148" i="13"/>
  <c r="BC154" i="13"/>
  <c r="BA154" i="13"/>
  <c r="M160" i="13"/>
  <c r="P160" i="13" s="1"/>
  <c r="O160" i="13"/>
  <c r="DG107" i="13"/>
  <c r="D108" i="13"/>
  <c r="F108" i="13"/>
  <c r="DM108" i="13" s="1"/>
  <c r="DJ108" i="13"/>
  <c r="BN134" i="13"/>
  <c r="BL134" i="13"/>
  <c r="CZ107" i="13"/>
  <c r="CX107" i="13"/>
  <c r="BU108" i="13"/>
  <c r="DE107" i="13"/>
  <c r="CE108" i="13"/>
  <c r="B168" i="12"/>
  <c r="H223" i="7"/>
  <c r="B220" i="11"/>
  <c r="D219" i="11"/>
  <c r="D167" i="12"/>
  <c r="C172" i="7"/>
  <c r="D171" i="7"/>
  <c r="C168" i="12" s="1"/>
  <c r="F224" i="7"/>
  <c r="G223" i="7"/>
  <c r="C220" i="11" s="1"/>
  <c r="CR152" i="13" l="1"/>
  <c r="CQ152" i="13" s="1"/>
  <c r="CO153" i="13" s="1"/>
  <c r="CP153" i="13" s="1"/>
  <c r="CS151" i="13"/>
  <c r="AH156" i="13"/>
  <c r="AF156" i="13"/>
  <c r="AD157" i="13" s="1"/>
  <c r="W155" i="13"/>
  <c r="U156" i="13" s="1"/>
  <c r="V156" i="13" s="1"/>
  <c r="Y155" i="13"/>
  <c r="AR149" i="13"/>
  <c r="AQ149" i="13" s="1"/>
  <c r="AO150" i="13" s="1"/>
  <c r="AR150" i="13" s="1"/>
  <c r="ET149" i="13"/>
  <c r="EV149" i="13"/>
  <c r="EC151" i="13"/>
  <c r="EA152" i="13" s="1"/>
  <c r="EB152" i="13" s="1"/>
  <c r="AS149" i="13"/>
  <c r="BB154" i="13"/>
  <c r="AZ155" i="13" s="1"/>
  <c r="BA155" i="13" s="1"/>
  <c r="EN152" i="13"/>
  <c r="EL152" i="13"/>
  <c r="EJ153" i="13" s="1"/>
  <c r="BD154" i="13"/>
  <c r="N160" i="13"/>
  <c r="L161" i="13" s="1"/>
  <c r="CV108" i="13"/>
  <c r="BV108" i="13"/>
  <c r="BX108" i="13"/>
  <c r="CY108" i="13" s="1"/>
  <c r="CH108" i="13"/>
  <c r="DF108" i="13" s="1"/>
  <c r="DC108" i="13"/>
  <c r="CF108" i="13"/>
  <c r="BO134" i="13"/>
  <c r="BM134" i="13"/>
  <c r="BK135" i="13" s="1"/>
  <c r="G108" i="13"/>
  <c r="DN108" i="13" s="1"/>
  <c r="E108" i="13"/>
  <c r="DK108" i="13"/>
  <c r="D168" i="12"/>
  <c r="H224" i="7"/>
  <c r="B221" i="11"/>
  <c r="D220" i="11"/>
  <c r="B169" i="12"/>
  <c r="D172" i="7"/>
  <c r="C169" i="12" s="1"/>
  <c r="C173" i="7"/>
  <c r="G224" i="7"/>
  <c r="C221" i="11" s="1"/>
  <c r="F225" i="7"/>
  <c r="CS152" i="13" l="1"/>
  <c r="CR153" i="13"/>
  <c r="CQ153" i="13"/>
  <c r="CO154" i="13" s="1"/>
  <c r="CP154" i="13" s="1"/>
  <c r="BC155" i="13"/>
  <c r="BB155" i="13" s="1"/>
  <c r="AZ156" i="13" s="1"/>
  <c r="BA156" i="13" s="1"/>
  <c r="AE157" i="13"/>
  <c r="AH157" i="13" s="1"/>
  <c r="AG157" i="13"/>
  <c r="X156" i="13"/>
  <c r="W156" i="13" s="1"/>
  <c r="U157" i="13" s="1"/>
  <c r="Y156" i="13"/>
  <c r="AP150" i="13"/>
  <c r="AQ150" i="13" s="1"/>
  <c r="AO151" i="13" s="1"/>
  <c r="AR151" i="13" s="1"/>
  <c r="EW149" i="13"/>
  <c r="EU149" i="13"/>
  <c r="ES150" i="13" s="1"/>
  <c r="ED152" i="13"/>
  <c r="EC152" i="13" s="1"/>
  <c r="EA153" i="13" s="1"/>
  <c r="EE152" i="13"/>
  <c r="EM153" i="13"/>
  <c r="EK153" i="13"/>
  <c r="BD155" i="13"/>
  <c r="O161" i="13"/>
  <c r="M161" i="13"/>
  <c r="P161" i="13" s="1"/>
  <c r="DL108" i="13"/>
  <c r="C109" i="13"/>
  <c r="BN135" i="13"/>
  <c r="BL135" i="13"/>
  <c r="CW108" i="13"/>
  <c r="BW108" i="13"/>
  <c r="BY108" i="13"/>
  <c r="DD108" i="13"/>
  <c r="CG108" i="13"/>
  <c r="CI108" i="13"/>
  <c r="B170" i="12"/>
  <c r="D169" i="12"/>
  <c r="D221" i="11"/>
  <c r="H225" i="7"/>
  <c r="B222" i="11"/>
  <c r="G225" i="7"/>
  <c r="C222" i="11" s="1"/>
  <c r="F226" i="7"/>
  <c r="D173" i="7"/>
  <c r="C170" i="12" s="1"/>
  <c r="C174" i="7"/>
  <c r="CR154" i="13" l="1"/>
  <c r="CQ154" i="13" s="1"/>
  <c r="CO155" i="13" s="1"/>
  <c r="CP155" i="13" s="1"/>
  <c r="CS153" i="13"/>
  <c r="AF157" i="13"/>
  <c r="AD158" i="13" s="1"/>
  <c r="V157" i="13"/>
  <c r="Y157" i="13" s="1"/>
  <c r="X157" i="13"/>
  <c r="AS150" i="13"/>
  <c r="BC156" i="13"/>
  <c r="BB156" i="13" s="1"/>
  <c r="AZ157" i="13" s="1"/>
  <c r="BC157" i="13" s="1"/>
  <c r="EV150" i="13"/>
  <c r="ET150" i="13"/>
  <c r="EW150" i="13" s="1"/>
  <c r="AP151" i="13"/>
  <c r="AQ151" i="13" s="1"/>
  <c r="AO152" i="13" s="1"/>
  <c r="AP152" i="13" s="1"/>
  <c r="ED153" i="13"/>
  <c r="EB153" i="13"/>
  <c r="EN153" i="13"/>
  <c r="EL153" i="13"/>
  <c r="EJ154" i="13" s="1"/>
  <c r="BD156" i="13"/>
  <c r="N161" i="13"/>
  <c r="L162" i="13" s="1"/>
  <c r="DG108" i="13"/>
  <c r="CZ108" i="13"/>
  <c r="CX108" i="13"/>
  <c r="BU109" i="13"/>
  <c r="BO135" i="13"/>
  <c r="BM135" i="13"/>
  <c r="BK136" i="13" s="1"/>
  <c r="D109" i="13"/>
  <c r="G109" i="13" s="1"/>
  <c r="DN109" i="13" s="1"/>
  <c r="F109" i="13"/>
  <c r="DM109" i="13" s="1"/>
  <c r="DJ109" i="13"/>
  <c r="DE108" i="13"/>
  <c r="CE109" i="13"/>
  <c r="B171" i="12"/>
  <c r="H226" i="7"/>
  <c r="B223" i="11"/>
  <c r="D222" i="11"/>
  <c r="D170" i="12"/>
  <c r="C175" i="7"/>
  <c r="D174" i="7"/>
  <c r="C171" i="12" s="1"/>
  <c r="F227" i="7"/>
  <c r="G226" i="7"/>
  <c r="C223" i="11" s="1"/>
  <c r="CS154" i="13" l="1"/>
  <c r="CR155" i="13"/>
  <c r="AE158" i="13"/>
  <c r="AG158" i="13"/>
  <c r="W157" i="13"/>
  <c r="U158" i="13" s="1"/>
  <c r="X158" i="13" s="1"/>
  <c r="AS151" i="13"/>
  <c r="AS152" i="13" s="1"/>
  <c r="EU150" i="13"/>
  <c r="ES151" i="13" s="1"/>
  <c r="EE153" i="13"/>
  <c r="EC153" i="13"/>
  <c r="EA154" i="13" s="1"/>
  <c r="BA157" i="13"/>
  <c r="BD157" i="13" s="1"/>
  <c r="AR152" i="13"/>
  <c r="AQ152" i="13" s="1"/>
  <c r="AO153" i="13" s="1"/>
  <c r="EK154" i="13"/>
  <c r="EM154" i="13"/>
  <c r="O162" i="13"/>
  <c r="M162" i="13"/>
  <c r="BV109" i="13"/>
  <c r="CV109" i="13"/>
  <c r="BX109" i="13"/>
  <c r="CY109" i="13" s="1"/>
  <c r="CH109" i="13"/>
  <c r="DF109" i="13" s="1"/>
  <c r="DC109" i="13"/>
  <c r="CF109" i="13"/>
  <c r="BN136" i="13"/>
  <c r="BL136" i="13"/>
  <c r="E109" i="13"/>
  <c r="DK109" i="13"/>
  <c r="D223" i="11"/>
  <c r="H227" i="7"/>
  <c r="B224" i="11"/>
  <c r="B172" i="12"/>
  <c r="D171" i="12"/>
  <c r="C176" i="7"/>
  <c r="D175" i="7"/>
  <c r="C172" i="12" s="1"/>
  <c r="F228" i="7"/>
  <c r="G227" i="7"/>
  <c r="C224" i="11" s="1"/>
  <c r="CS155" i="13" l="1"/>
  <c r="CQ155" i="13"/>
  <c r="CO156" i="13" s="1"/>
  <c r="CP156" i="13" s="1"/>
  <c r="AF158" i="13"/>
  <c r="AD159" i="13" s="1"/>
  <c r="AH158" i="13"/>
  <c r="V158" i="13"/>
  <c r="W158" i="13" s="1"/>
  <c r="U159" i="13" s="1"/>
  <c r="X159" i="13" s="1"/>
  <c r="ET151" i="13"/>
  <c r="EV151" i="13"/>
  <c r="N162" i="13"/>
  <c r="L163" i="13" s="1"/>
  <c r="M163" i="13" s="1"/>
  <c r="BB157" i="13"/>
  <c r="AZ158" i="13" s="1"/>
  <c r="BA158" i="13" s="1"/>
  <c r="ED154" i="13"/>
  <c r="EB154" i="13"/>
  <c r="EN154" i="13"/>
  <c r="EL154" i="13"/>
  <c r="EJ155" i="13" s="1"/>
  <c r="AP153" i="13"/>
  <c r="AR153" i="13"/>
  <c r="P162" i="13"/>
  <c r="DL109" i="13"/>
  <c r="C110" i="13"/>
  <c r="CG109" i="13"/>
  <c r="DD109" i="13"/>
  <c r="CI109" i="13"/>
  <c r="BW109" i="13"/>
  <c r="CW109" i="13"/>
  <c r="BY109" i="13"/>
  <c r="BO136" i="13"/>
  <c r="BM136" i="13"/>
  <c r="BK137" i="13" s="1"/>
  <c r="H228" i="7"/>
  <c r="B225" i="11"/>
  <c r="D172" i="12"/>
  <c r="B173" i="12"/>
  <c r="D224" i="11"/>
  <c r="D176" i="7"/>
  <c r="C173" i="12" s="1"/>
  <c r="C177" i="7"/>
  <c r="G228" i="7"/>
  <c r="C225" i="11" s="1"/>
  <c r="F229" i="7"/>
  <c r="CR156" i="13" l="1"/>
  <c r="CQ156" i="13" s="1"/>
  <c r="CO157" i="13" s="1"/>
  <c r="CP157" i="13" s="1"/>
  <c r="CS156" i="13"/>
  <c r="AE159" i="13"/>
  <c r="AH159" i="13" s="1"/>
  <c r="AG159" i="13"/>
  <c r="V159" i="13"/>
  <c r="Y158" i="13"/>
  <c r="BC158" i="13"/>
  <c r="BB158" i="13" s="1"/>
  <c r="AZ159" i="13" s="1"/>
  <c r="BA159" i="13" s="1"/>
  <c r="O163" i="13"/>
  <c r="N163" i="13" s="1"/>
  <c r="L164" i="13" s="1"/>
  <c r="M164" i="13" s="1"/>
  <c r="P163" i="13"/>
  <c r="EW151" i="13"/>
  <c r="EU151" i="13"/>
  <c r="ES152" i="13" s="1"/>
  <c r="AQ153" i="13"/>
  <c r="AO154" i="13" s="1"/>
  <c r="AR154" i="13" s="1"/>
  <c r="EE154" i="13"/>
  <c r="EC154" i="13"/>
  <c r="EA155" i="13" s="1"/>
  <c r="AS153" i="13"/>
  <c r="EK155" i="13"/>
  <c r="EM155" i="13"/>
  <c r="BD158" i="13"/>
  <c r="BN137" i="13"/>
  <c r="BL137" i="13"/>
  <c r="CZ109" i="13"/>
  <c r="DE109" i="13"/>
  <c r="CE110" i="13"/>
  <c r="CX109" i="13"/>
  <c r="BU110" i="13"/>
  <c r="D110" i="13"/>
  <c r="G110" i="13" s="1"/>
  <c r="DN110" i="13" s="1"/>
  <c r="F110" i="13"/>
  <c r="DM110" i="13" s="1"/>
  <c r="DJ110" i="13"/>
  <c r="DG109" i="13"/>
  <c r="D225" i="11"/>
  <c r="D173" i="12"/>
  <c r="H229" i="7"/>
  <c r="B226" i="11"/>
  <c r="B174" i="12"/>
  <c r="G229" i="7"/>
  <c r="C226" i="11" s="1"/>
  <c r="F230" i="7"/>
  <c r="D177" i="7"/>
  <c r="C174" i="12" s="1"/>
  <c r="C178" i="7"/>
  <c r="CR157" i="13" l="1"/>
  <c r="Y159" i="13"/>
  <c r="W159" i="13"/>
  <c r="U160" i="13" s="1"/>
  <c r="V160" i="13" s="1"/>
  <c r="AF159" i="13"/>
  <c r="AD160" i="13" s="1"/>
  <c r="O164" i="13"/>
  <c r="N164" i="13" s="1"/>
  <c r="L165" i="13" s="1"/>
  <c r="M165" i="13" s="1"/>
  <c r="ET152" i="13"/>
  <c r="EV152" i="13"/>
  <c r="AP154" i="13"/>
  <c r="AQ154" i="13" s="1"/>
  <c r="AO155" i="13" s="1"/>
  <c r="AR155" i="13" s="1"/>
  <c r="BC159" i="13"/>
  <c r="BB159" i="13" s="1"/>
  <c r="AZ160" i="13" s="1"/>
  <c r="EB155" i="13"/>
  <c r="ED155" i="13"/>
  <c r="EN155" i="13"/>
  <c r="EL155" i="13"/>
  <c r="EJ156" i="13" s="1"/>
  <c r="BD159" i="13"/>
  <c r="P164" i="13"/>
  <c r="E110" i="13"/>
  <c r="DK110" i="13"/>
  <c r="CH110" i="13"/>
  <c r="DF110" i="13" s="1"/>
  <c r="DC110" i="13"/>
  <c r="CF110" i="13"/>
  <c r="BO137" i="13"/>
  <c r="BM137" i="13"/>
  <c r="BK138" i="13" s="1"/>
  <c r="CV110" i="13"/>
  <c r="BV110" i="13"/>
  <c r="BX110" i="13"/>
  <c r="CY110" i="13" s="1"/>
  <c r="D174" i="12"/>
  <c r="H230" i="7"/>
  <c r="B227" i="11"/>
  <c r="D226" i="11"/>
  <c r="B175" i="12"/>
  <c r="C179" i="7"/>
  <c r="D178" i="7"/>
  <c r="C175" i="12" s="1"/>
  <c r="F231" i="7"/>
  <c r="G230" i="7"/>
  <c r="C227" i="11" s="1"/>
  <c r="CQ157" i="13" l="1"/>
  <c r="CO158" i="13" s="1"/>
  <c r="CP158" i="13" s="1"/>
  <c r="CS157" i="13"/>
  <c r="X160" i="13"/>
  <c r="W160" i="13" s="1"/>
  <c r="U161" i="13" s="1"/>
  <c r="Y160" i="13"/>
  <c r="AG160" i="13"/>
  <c r="AE160" i="13"/>
  <c r="AH160" i="13" s="1"/>
  <c r="AS154" i="13"/>
  <c r="EW152" i="13"/>
  <c r="EU152" i="13"/>
  <c r="ES153" i="13" s="1"/>
  <c r="BA160" i="13"/>
  <c r="BD160" i="13" s="1"/>
  <c r="BC160" i="13"/>
  <c r="AP155" i="13"/>
  <c r="AQ155" i="13" s="1"/>
  <c r="AO156" i="13" s="1"/>
  <c r="O165" i="13"/>
  <c r="N165" i="13" s="1"/>
  <c r="L166" i="13" s="1"/>
  <c r="EE155" i="13"/>
  <c r="EC155" i="13"/>
  <c r="EA156" i="13" s="1"/>
  <c r="EM156" i="13"/>
  <c r="EK156" i="13"/>
  <c r="P165" i="13"/>
  <c r="CW110" i="13"/>
  <c r="BW110" i="13"/>
  <c r="BY110" i="13"/>
  <c r="CG110" i="13"/>
  <c r="DD110" i="13"/>
  <c r="CI110" i="13"/>
  <c r="BN138" i="13"/>
  <c r="BL138" i="13"/>
  <c r="DL110" i="13"/>
  <c r="C111" i="13"/>
  <c r="H231" i="7"/>
  <c r="B228" i="11"/>
  <c r="B176" i="12"/>
  <c r="D227" i="11"/>
  <c r="D175" i="12"/>
  <c r="F232" i="7"/>
  <c r="G231" i="7"/>
  <c r="C228" i="11" s="1"/>
  <c r="C180" i="7"/>
  <c r="D179" i="7"/>
  <c r="C176" i="12" s="1"/>
  <c r="CR158" i="13" l="1"/>
  <c r="CQ158" i="13" s="1"/>
  <c r="CO159" i="13" s="1"/>
  <c r="CP159" i="13" s="1"/>
  <c r="X161" i="13"/>
  <c r="V161" i="13"/>
  <c r="Y161" i="13" s="1"/>
  <c r="AF160" i="13"/>
  <c r="AD161" i="13" s="1"/>
  <c r="AG161" i="13" s="1"/>
  <c r="AS155" i="13"/>
  <c r="BB160" i="13"/>
  <c r="AZ161" i="13" s="1"/>
  <c r="BA161" i="13" s="1"/>
  <c r="AR156" i="13"/>
  <c r="AP156" i="13"/>
  <c r="ET153" i="13"/>
  <c r="EV153" i="13"/>
  <c r="EB156" i="13"/>
  <c r="ED156" i="13"/>
  <c r="EN156" i="13"/>
  <c r="EL156" i="13"/>
  <c r="EJ157" i="13" s="1"/>
  <c r="M166" i="13"/>
  <c r="P166" i="13" s="1"/>
  <c r="O166" i="13"/>
  <c r="F111" i="13"/>
  <c r="DM111" i="13" s="1"/>
  <c r="D111" i="13"/>
  <c r="G111" i="13" s="1"/>
  <c r="DN111" i="13" s="1"/>
  <c r="DJ111" i="13"/>
  <c r="CX110" i="13"/>
  <c r="BU111" i="13"/>
  <c r="DG110" i="13"/>
  <c r="BO138" i="13"/>
  <c r="BM138" i="13"/>
  <c r="BK139" i="13" s="1"/>
  <c r="DE110" i="13"/>
  <c r="CE111" i="13"/>
  <c r="CZ110" i="13"/>
  <c r="D228" i="11"/>
  <c r="B177" i="12"/>
  <c r="D176" i="12"/>
  <c r="H232" i="7"/>
  <c r="B229" i="11"/>
  <c r="D180" i="7"/>
  <c r="C177" i="12" s="1"/>
  <c r="C181" i="7"/>
  <c r="G232" i="7"/>
  <c r="C229" i="11" s="1"/>
  <c r="F233" i="7"/>
  <c r="CR159" i="13" l="1"/>
  <c r="CS158" i="13"/>
  <c r="CS159" i="13" s="1"/>
  <c r="W161" i="13"/>
  <c r="U162" i="13" s="1"/>
  <c r="V162" i="13" s="1"/>
  <c r="AE161" i="13"/>
  <c r="AF161" i="13" s="1"/>
  <c r="AD162" i="13" s="1"/>
  <c r="AE162" i="13" s="1"/>
  <c r="AS156" i="13"/>
  <c r="AQ156" i="13"/>
  <c r="AO157" i="13" s="1"/>
  <c r="AP157" i="13" s="1"/>
  <c r="BC161" i="13"/>
  <c r="BB161" i="13" s="1"/>
  <c r="AZ162" i="13" s="1"/>
  <c r="BC162" i="13" s="1"/>
  <c r="BD161" i="13"/>
  <c r="EW153" i="13"/>
  <c r="EU153" i="13"/>
  <c r="ES154" i="13" s="1"/>
  <c r="EE156" i="13"/>
  <c r="EC156" i="13"/>
  <c r="EA157" i="13" s="1"/>
  <c r="EK157" i="13"/>
  <c r="EM157" i="13"/>
  <c r="N166" i="13"/>
  <c r="L167" i="13" s="1"/>
  <c r="DC111" i="13"/>
  <c r="CF111" i="13"/>
  <c r="CH111" i="13"/>
  <c r="DF111" i="13" s="1"/>
  <c r="BN139" i="13"/>
  <c r="BL139" i="13"/>
  <c r="BX111" i="13"/>
  <c r="CY111" i="13" s="1"/>
  <c r="CV111" i="13"/>
  <c r="BV111" i="13"/>
  <c r="E111" i="13"/>
  <c r="DK111" i="13"/>
  <c r="H233" i="7"/>
  <c r="B230" i="11"/>
  <c r="B178" i="12"/>
  <c r="D229" i="11"/>
  <c r="D177" i="12"/>
  <c r="G233" i="7"/>
  <c r="C230" i="11" s="1"/>
  <c r="F234" i="7"/>
  <c r="D181" i="7"/>
  <c r="C178" i="12" s="1"/>
  <c r="C182" i="7"/>
  <c r="CQ159" i="13" l="1"/>
  <c r="CO160" i="13" s="1"/>
  <c r="CP160" i="13" s="1"/>
  <c r="Y162" i="13"/>
  <c r="X162" i="13"/>
  <c r="W162" i="13" s="1"/>
  <c r="U163" i="13" s="1"/>
  <c r="AG162" i="13"/>
  <c r="AF162" i="13" s="1"/>
  <c r="AD163" i="13" s="1"/>
  <c r="AH161" i="13"/>
  <c r="AH162" i="13" s="1"/>
  <c r="AR157" i="13"/>
  <c r="AQ157" i="13" s="1"/>
  <c r="AO158" i="13" s="1"/>
  <c r="AP158" i="13" s="1"/>
  <c r="BA162" i="13"/>
  <c r="BD162" i="13" s="1"/>
  <c r="ET154" i="13"/>
  <c r="EV154" i="13"/>
  <c r="EB157" i="13"/>
  <c r="ED157" i="13"/>
  <c r="EN157" i="13"/>
  <c r="EL157" i="13"/>
  <c r="EJ158" i="13" s="1"/>
  <c r="AS157" i="13"/>
  <c r="O167" i="13"/>
  <c r="M167" i="13"/>
  <c r="DD111" i="13"/>
  <c r="CG111" i="13"/>
  <c r="CI111" i="13"/>
  <c r="CW111" i="13"/>
  <c r="BW111" i="13"/>
  <c r="BY111" i="13"/>
  <c r="DL111" i="13"/>
  <c r="C112" i="13"/>
  <c r="BO139" i="13"/>
  <c r="BM139" i="13"/>
  <c r="BK140" i="13" s="1"/>
  <c r="B179" i="12"/>
  <c r="H234" i="7"/>
  <c r="B231" i="11"/>
  <c r="D230" i="11"/>
  <c r="D178" i="12"/>
  <c r="C183" i="7"/>
  <c r="D182" i="7"/>
  <c r="C179" i="12" s="1"/>
  <c r="F235" i="7"/>
  <c r="G234" i="7"/>
  <c r="C231" i="11" s="1"/>
  <c r="CS160" i="13" l="1"/>
  <c r="CR160" i="13"/>
  <c r="CQ160" i="13" s="1"/>
  <c r="CO161" i="13" s="1"/>
  <c r="CP161" i="13" s="1"/>
  <c r="X163" i="13"/>
  <c r="V163" i="13"/>
  <c r="W163" i="13" s="1"/>
  <c r="U164" i="13" s="1"/>
  <c r="V164" i="13" s="1"/>
  <c r="AG163" i="13"/>
  <c r="AE163" i="13"/>
  <c r="AF163" i="13" s="1"/>
  <c r="AD164" i="13" s="1"/>
  <c r="AR158" i="13"/>
  <c r="AQ158" i="13" s="1"/>
  <c r="AO159" i="13" s="1"/>
  <c r="BB162" i="13"/>
  <c r="AZ163" i="13" s="1"/>
  <c r="BA163" i="13" s="1"/>
  <c r="EW154" i="13"/>
  <c r="EU154" i="13"/>
  <c r="ES155" i="13" s="1"/>
  <c r="EE157" i="13"/>
  <c r="EC157" i="13"/>
  <c r="EA158" i="13" s="1"/>
  <c r="EK158" i="13"/>
  <c r="EM158" i="13"/>
  <c r="AS158" i="13"/>
  <c r="P167" i="13"/>
  <c r="N167" i="13"/>
  <c r="L168" i="13" s="1"/>
  <c r="BN140" i="13"/>
  <c r="BL140" i="13"/>
  <c r="CX111" i="13"/>
  <c r="BU112" i="13"/>
  <c r="DG111" i="13"/>
  <c r="D112" i="13"/>
  <c r="F112" i="13"/>
  <c r="DM112" i="13" s="1"/>
  <c r="DJ112" i="13"/>
  <c r="DE111" i="13"/>
  <c r="CE112" i="13"/>
  <c r="CZ111" i="13"/>
  <c r="D179" i="12"/>
  <c r="B180" i="12"/>
  <c r="D231" i="11"/>
  <c r="H235" i="7"/>
  <c r="B232" i="11"/>
  <c r="F236" i="7"/>
  <c r="G235" i="7"/>
  <c r="C232" i="11" s="1"/>
  <c r="C184" i="7"/>
  <c r="D183" i="7"/>
  <c r="C180" i="12" s="1"/>
  <c r="CR161" i="13" l="1"/>
  <c r="CQ161" i="13" s="1"/>
  <c r="CO162" i="13" s="1"/>
  <c r="CP162" i="13" s="1"/>
  <c r="CS161" i="13"/>
  <c r="X164" i="13"/>
  <c r="W164" i="13" s="1"/>
  <c r="U165" i="13" s="1"/>
  <c r="X165" i="13" s="1"/>
  <c r="Y163" i="13"/>
  <c r="Y164" i="13" s="1"/>
  <c r="AH163" i="13"/>
  <c r="AG164" i="13"/>
  <c r="AE164" i="13"/>
  <c r="BC163" i="13"/>
  <c r="BB163" i="13" s="1"/>
  <c r="AZ164" i="13" s="1"/>
  <c r="EV155" i="13"/>
  <c r="ET155" i="13"/>
  <c r="EB158" i="13"/>
  <c r="ED158" i="13"/>
  <c r="EN158" i="13"/>
  <c r="EL158" i="13"/>
  <c r="EJ159" i="13" s="1"/>
  <c r="AR159" i="13"/>
  <c r="AP159" i="13"/>
  <c r="BD163" i="13"/>
  <c r="O168" i="13"/>
  <c r="M168" i="13"/>
  <c r="BO140" i="13"/>
  <c r="BM140" i="13"/>
  <c r="BK141" i="13" s="1"/>
  <c r="G112" i="13"/>
  <c r="DN112" i="13" s="1"/>
  <c r="E112" i="13"/>
  <c r="DK112" i="13"/>
  <c r="BV112" i="13"/>
  <c r="BX112" i="13"/>
  <c r="CY112" i="13" s="1"/>
  <c r="CV112" i="13"/>
  <c r="CF112" i="13"/>
  <c r="CH112" i="13"/>
  <c r="DF112" i="13" s="1"/>
  <c r="DC112" i="13"/>
  <c r="D232" i="11"/>
  <c r="D180" i="12"/>
  <c r="B181" i="12"/>
  <c r="H236" i="7"/>
  <c r="B233" i="11"/>
  <c r="D184" i="7"/>
  <c r="C181" i="12" s="1"/>
  <c r="C185" i="7"/>
  <c r="G236" i="7"/>
  <c r="C233" i="11" s="1"/>
  <c r="F237" i="7"/>
  <c r="V165" i="13" l="1"/>
  <c r="Y165" i="13" s="1"/>
  <c r="CS162" i="13"/>
  <c r="CR162" i="13"/>
  <c r="AH164" i="13"/>
  <c r="AF164" i="13"/>
  <c r="AD165" i="13" s="1"/>
  <c r="EW155" i="13"/>
  <c r="EU155" i="13"/>
  <c r="ES156" i="13" s="1"/>
  <c r="AQ159" i="13"/>
  <c r="AO160" i="13" s="1"/>
  <c r="AR160" i="13" s="1"/>
  <c r="EE158" i="13"/>
  <c r="EC158" i="13"/>
  <c r="EA159" i="13" s="1"/>
  <c r="EK159" i="13"/>
  <c r="EM159" i="13"/>
  <c r="AS159" i="13"/>
  <c r="N168" i="13"/>
  <c r="L169" i="13" s="1"/>
  <c r="O169" i="13" s="1"/>
  <c r="BC164" i="13"/>
  <c r="BA164" i="13"/>
  <c r="P168" i="13"/>
  <c r="CG112" i="13"/>
  <c r="DD112" i="13"/>
  <c r="CI112" i="13"/>
  <c r="DL112" i="13"/>
  <c r="C113" i="13"/>
  <c r="BN141" i="13"/>
  <c r="BL141" i="13"/>
  <c r="CW112" i="13"/>
  <c r="BW112" i="13"/>
  <c r="BY112" i="13"/>
  <c r="B182" i="12"/>
  <c r="D181" i="12"/>
  <c r="H237" i="7"/>
  <c r="B234" i="11"/>
  <c r="D233" i="11"/>
  <c r="G237" i="7"/>
  <c r="C234" i="11" s="1"/>
  <c r="F238" i="7"/>
  <c r="D185" i="7"/>
  <c r="C182" i="12" s="1"/>
  <c r="C186" i="7"/>
  <c r="W165" i="13" l="1"/>
  <c r="U166" i="13" s="1"/>
  <c r="X166" i="13" s="1"/>
  <c r="CQ162" i="13"/>
  <c r="CO163" i="13" s="1"/>
  <c r="CP163" i="13" s="1"/>
  <c r="AG165" i="13"/>
  <c r="AE165" i="13"/>
  <c r="AF165" i="13" s="1"/>
  <c r="AD166" i="13" s="1"/>
  <c r="V166" i="13"/>
  <c r="W166" i="13" s="1"/>
  <c r="U167" i="13" s="1"/>
  <c r="AP160" i="13"/>
  <c r="AS160" i="13" s="1"/>
  <c r="BB164" i="13"/>
  <c r="AZ165" i="13" s="1"/>
  <c r="BA165" i="13" s="1"/>
  <c r="ET156" i="13"/>
  <c r="EV156" i="13"/>
  <c r="M169" i="13"/>
  <c r="P169" i="13" s="1"/>
  <c r="EB159" i="13"/>
  <c r="ED159" i="13"/>
  <c r="EN159" i="13"/>
  <c r="EL159" i="13"/>
  <c r="EJ160" i="13" s="1"/>
  <c r="BD164" i="13"/>
  <c r="BO141" i="13"/>
  <c r="BM141" i="13"/>
  <c r="BK142" i="13" s="1"/>
  <c r="DE112" i="13"/>
  <c r="CE113" i="13"/>
  <c r="CZ112" i="13"/>
  <c r="CX112" i="13"/>
  <c r="BU113" i="13"/>
  <c r="F113" i="13"/>
  <c r="DM113" i="13" s="1"/>
  <c r="D113" i="13"/>
  <c r="DJ113" i="13"/>
  <c r="DG112" i="13"/>
  <c r="B183" i="12"/>
  <c r="D182" i="12"/>
  <c r="D234" i="11"/>
  <c r="H238" i="7"/>
  <c r="B235" i="11"/>
  <c r="C187" i="7"/>
  <c r="D186" i="7"/>
  <c r="C183" i="12" s="1"/>
  <c r="F239" i="7"/>
  <c r="G238" i="7"/>
  <c r="C235" i="11" s="1"/>
  <c r="CR163" i="13" l="1"/>
  <c r="AH165" i="13"/>
  <c r="AE166" i="13"/>
  <c r="AG166" i="13"/>
  <c r="AQ160" i="13"/>
  <c r="AO161" i="13" s="1"/>
  <c r="AP161" i="13" s="1"/>
  <c r="Y166" i="13"/>
  <c r="X167" i="13"/>
  <c r="V167" i="13"/>
  <c r="BC165" i="13"/>
  <c r="BB165" i="13" s="1"/>
  <c r="AZ166" i="13" s="1"/>
  <c r="N169" i="13"/>
  <c r="L170" i="13" s="1"/>
  <c r="M170" i="13" s="1"/>
  <c r="P170" i="13" s="1"/>
  <c r="EW156" i="13"/>
  <c r="EU156" i="13"/>
  <c r="ES157" i="13" s="1"/>
  <c r="EE159" i="13"/>
  <c r="EC159" i="13"/>
  <c r="EA160" i="13" s="1"/>
  <c r="EK160" i="13"/>
  <c r="EM160" i="13"/>
  <c r="BD165" i="13"/>
  <c r="DC113" i="13"/>
  <c r="CF113" i="13"/>
  <c r="CH113" i="13"/>
  <c r="DF113" i="13" s="1"/>
  <c r="BN142" i="13"/>
  <c r="BL142" i="13"/>
  <c r="CV113" i="13"/>
  <c r="BV113" i="13"/>
  <c r="BX113" i="13"/>
  <c r="CY113" i="13" s="1"/>
  <c r="G113" i="13"/>
  <c r="DN113" i="13" s="1"/>
  <c r="E113" i="13"/>
  <c r="DK113" i="13"/>
  <c r="D183" i="12"/>
  <c r="H239" i="7"/>
  <c r="B236" i="11"/>
  <c r="B184" i="12"/>
  <c r="D235" i="11"/>
  <c r="F240" i="7"/>
  <c r="G239" i="7"/>
  <c r="C236" i="11" s="1"/>
  <c r="C188" i="7"/>
  <c r="D187" i="7"/>
  <c r="C184" i="12" s="1"/>
  <c r="AH166" i="13" l="1"/>
  <c r="CQ163" i="13"/>
  <c r="CO164" i="13" s="1"/>
  <c r="CP164" i="13" s="1"/>
  <c r="CS163" i="13"/>
  <c r="AR161" i="13"/>
  <c r="AQ161" i="13" s="1"/>
  <c r="AO162" i="13" s="1"/>
  <c r="AR162" i="13" s="1"/>
  <c r="AF166" i="13"/>
  <c r="AD167" i="13" s="1"/>
  <c r="AG167" i="13" s="1"/>
  <c r="Y167" i="13"/>
  <c r="W167" i="13"/>
  <c r="U168" i="13" s="1"/>
  <c r="O170" i="13"/>
  <c r="N170" i="13" s="1"/>
  <c r="L171" i="13" s="1"/>
  <c r="M171" i="13" s="1"/>
  <c r="EV157" i="13"/>
  <c r="ET157" i="13"/>
  <c r="EB160" i="13"/>
  <c r="ED160" i="13"/>
  <c r="EN160" i="13"/>
  <c r="EL160" i="13"/>
  <c r="EJ161" i="13" s="1"/>
  <c r="AS161" i="13"/>
  <c r="BC166" i="13"/>
  <c r="BA166" i="13"/>
  <c r="BO142" i="13"/>
  <c r="BM142" i="13"/>
  <c r="BK143" i="13" s="1"/>
  <c r="DL113" i="13"/>
  <c r="C114" i="13"/>
  <c r="CW113" i="13"/>
  <c r="BW113" i="13"/>
  <c r="BY113" i="13"/>
  <c r="DD113" i="13"/>
  <c r="CG113" i="13"/>
  <c r="CI113" i="13"/>
  <c r="H240" i="7"/>
  <c r="B237" i="11"/>
  <c r="D184" i="12"/>
  <c r="B185" i="12"/>
  <c r="D236" i="11"/>
  <c r="G240" i="7"/>
  <c r="C237" i="11" s="1"/>
  <c r="F241" i="7"/>
  <c r="D188" i="7"/>
  <c r="C185" i="12" s="1"/>
  <c r="C189" i="7"/>
  <c r="AE167" i="13" l="1"/>
  <c r="AH167" i="13" s="1"/>
  <c r="CR164" i="13"/>
  <c r="CQ164" i="13" s="1"/>
  <c r="CO165" i="13" s="1"/>
  <c r="CP165" i="13" s="1"/>
  <c r="X168" i="13"/>
  <c r="V168" i="13"/>
  <c r="O171" i="13"/>
  <c r="N171" i="13" s="1"/>
  <c r="L172" i="13" s="1"/>
  <c r="AP162" i="13"/>
  <c r="AQ162" i="13" s="1"/>
  <c r="AO163" i="13" s="1"/>
  <c r="EU157" i="13"/>
  <c r="ES158" i="13" s="1"/>
  <c r="ET158" i="13" s="1"/>
  <c r="EW157" i="13"/>
  <c r="EE160" i="13"/>
  <c r="EC160" i="13"/>
  <c r="EA161" i="13" s="1"/>
  <c r="EK161" i="13"/>
  <c r="EM161" i="13"/>
  <c r="BD166" i="13"/>
  <c r="BB166" i="13"/>
  <c r="AZ167" i="13" s="1"/>
  <c r="P171" i="13"/>
  <c r="DE113" i="13"/>
  <c r="CE114" i="13"/>
  <c r="CZ113" i="13"/>
  <c r="BN143" i="13"/>
  <c r="BL143" i="13"/>
  <c r="CX113" i="13"/>
  <c r="BU114" i="13"/>
  <c r="D114" i="13"/>
  <c r="F114" i="13"/>
  <c r="DM114" i="13" s="1"/>
  <c r="DJ114" i="13"/>
  <c r="DG113" i="13"/>
  <c r="H241" i="7"/>
  <c r="B238" i="11"/>
  <c r="B186" i="12"/>
  <c r="D237" i="11"/>
  <c r="D185" i="12"/>
  <c r="D189" i="7"/>
  <c r="C186" i="12" s="1"/>
  <c r="C190" i="7"/>
  <c r="G241" i="7"/>
  <c r="C238" i="11" s="1"/>
  <c r="F242" i="7"/>
  <c r="AF167" i="13" l="1"/>
  <c r="AD168" i="13" s="1"/>
  <c r="AG168" i="13" s="1"/>
  <c r="CR165" i="13"/>
  <c r="CQ165" i="13" s="1"/>
  <c r="CO166" i="13" s="1"/>
  <c r="CP166" i="13" s="1"/>
  <c r="CS164" i="13"/>
  <c r="AE168" i="13"/>
  <c r="W168" i="13"/>
  <c r="U169" i="13" s="1"/>
  <c r="Y168" i="13"/>
  <c r="AS162" i="13"/>
  <c r="EV158" i="13"/>
  <c r="EU158" i="13" s="1"/>
  <c r="ES159" i="13" s="1"/>
  <c r="EV159" i="13" s="1"/>
  <c r="EW158" i="13"/>
  <c r="EB161" i="13"/>
  <c r="ED161" i="13"/>
  <c r="EN161" i="13"/>
  <c r="EL161" i="13"/>
  <c r="EJ162" i="13" s="1"/>
  <c r="AP163" i="13"/>
  <c r="AR163" i="13"/>
  <c r="BC167" i="13"/>
  <c r="BA167" i="13"/>
  <c r="M172" i="13"/>
  <c r="O172" i="13"/>
  <c r="G114" i="13"/>
  <c r="DN114" i="13" s="1"/>
  <c r="E114" i="13"/>
  <c r="DK114" i="13"/>
  <c r="CV114" i="13"/>
  <c r="BV114" i="13"/>
  <c r="BX114" i="13"/>
  <c r="CY114" i="13" s="1"/>
  <c r="BO143" i="13"/>
  <c r="BM143" i="13"/>
  <c r="BK144" i="13" s="1"/>
  <c r="CH114" i="13"/>
  <c r="DF114" i="13" s="1"/>
  <c r="CF114" i="13"/>
  <c r="DC114" i="13"/>
  <c r="D238" i="11"/>
  <c r="B187" i="12"/>
  <c r="D186" i="12"/>
  <c r="H242" i="7"/>
  <c r="B239" i="11"/>
  <c r="F243" i="7"/>
  <c r="G242" i="7"/>
  <c r="C239" i="11" s="1"/>
  <c r="C191" i="7"/>
  <c r="D190" i="7"/>
  <c r="C187" i="12" s="1"/>
  <c r="AS163" i="13" l="1"/>
  <c r="AF168" i="13"/>
  <c r="AD169" i="13" s="1"/>
  <c r="AE169" i="13" s="1"/>
  <c r="CS165" i="13"/>
  <c r="CR166" i="13"/>
  <c r="CQ166" i="13" s="1"/>
  <c r="CO167" i="13" s="1"/>
  <c r="CP167" i="13" s="1"/>
  <c r="AH168" i="13"/>
  <c r="ET159" i="13"/>
  <c r="EW159" i="13" s="1"/>
  <c r="X169" i="13"/>
  <c r="V169" i="13"/>
  <c r="BB167" i="13"/>
  <c r="AZ168" i="13" s="1"/>
  <c r="BC168" i="13" s="1"/>
  <c r="EE161" i="13"/>
  <c r="EC161" i="13"/>
  <c r="EA162" i="13" s="1"/>
  <c r="EK162" i="13"/>
  <c r="EM162" i="13"/>
  <c r="AQ163" i="13"/>
  <c r="AO164" i="13" s="1"/>
  <c r="BD167" i="13"/>
  <c r="P172" i="13"/>
  <c r="N172" i="13"/>
  <c r="L173" i="13" s="1"/>
  <c r="DD114" i="13"/>
  <c r="CG114" i="13"/>
  <c r="CI114" i="13"/>
  <c r="DL114" i="13"/>
  <c r="C115" i="13"/>
  <c r="CW114" i="13"/>
  <c r="BW114" i="13"/>
  <c r="BY114" i="13"/>
  <c r="BN144" i="13"/>
  <c r="BL144" i="13"/>
  <c r="D239" i="11"/>
  <c r="B188" i="12"/>
  <c r="H243" i="7"/>
  <c r="B240" i="11"/>
  <c r="D187" i="12"/>
  <c r="C192" i="7"/>
  <c r="D191" i="7"/>
  <c r="C188" i="12" s="1"/>
  <c r="F244" i="7"/>
  <c r="G243" i="7"/>
  <c r="C240" i="11" s="1"/>
  <c r="AG169" i="13" l="1"/>
  <c r="AF169" i="13" s="1"/>
  <c r="AD170" i="13" s="1"/>
  <c r="AH169" i="13"/>
  <c r="CR167" i="13"/>
  <c r="CQ167" i="13" s="1"/>
  <c r="CO168" i="13" s="1"/>
  <c r="CS166" i="13"/>
  <c r="CS167" i="13" s="1"/>
  <c r="EU159" i="13"/>
  <c r="ES160" i="13" s="1"/>
  <c r="EV160" i="13" s="1"/>
  <c r="Y169" i="13"/>
  <c r="W169" i="13"/>
  <c r="U170" i="13" s="1"/>
  <c r="BA168" i="13"/>
  <c r="BB168" i="13" s="1"/>
  <c r="AZ169" i="13" s="1"/>
  <c r="BC169" i="13" s="1"/>
  <c r="ET160" i="13"/>
  <c r="ED162" i="13"/>
  <c r="EB162" i="13"/>
  <c r="EN162" i="13"/>
  <c r="EL162" i="13"/>
  <c r="EJ163" i="13" s="1"/>
  <c r="AR164" i="13"/>
  <c r="AP164" i="13"/>
  <c r="AS164" i="13" s="1"/>
  <c r="O173" i="13"/>
  <c r="M173" i="13"/>
  <c r="D115" i="13"/>
  <c r="G115" i="13" s="1"/>
  <c r="DN115" i="13" s="1"/>
  <c r="F115" i="13"/>
  <c r="DM115" i="13" s="1"/>
  <c r="DJ115" i="13"/>
  <c r="DG114" i="13"/>
  <c r="CZ114" i="13"/>
  <c r="DE114" i="13"/>
  <c r="CE115" i="13"/>
  <c r="BO144" i="13"/>
  <c r="BM144" i="13"/>
  <c r="BK145" i="13" s="1"/>
  <c r="CX114" i="13"/>
  <c r="BU115" i="13"/>
  <c r="B189" i="12"/>
  <c r="D188" i="12"/>
  <c r="H244" i="7"/>
  <c r="B241" i="11"/>
  <c r="D240" i="11"/>
  <c r="G244" i="7"/>
  <c r="C241" i="11" s="1"/>
  <c r="F245" i="7"/>
  <c r="D192" i="7"/>
  <c r="C189" i="12" s="1"/>
  <c r="C193" i="7"/>
  <c r="AG170" i="13" l="1"/>
  <c r="AE170" i="13"/>
  <c r="AF170" i="13" s="1"/>
  <c r="AD171" i="13" s="1"/>
  <c r="AE171" i="13" s="1"/>
  <c r="CP168" i="13"/>
  <c r="CS168" i="13" s="1"/>
  <c r="CR168" i="13"/>
  <c r="BD168" i="13"/>
  <c r="V170" i="13"/>
  <c r="Y170" i="13" s="1"/>
  <c r="X170" i="13"/>
  <c r="BA169" i="13"/>
  <c r="BB169" i="13" s="1"/>
  <c r="AZ170" i="13" s="1"/>
  <c r="EW160" i="13"/>
  <c r="EU160" i="13"/>
  <c r="ES161" i="13" s="1"/>
  <c r="EE162" i="13"/>
  <c r="EC162" i="13"/>
  <c r="EA163" i="13" s="1"/>
  <c r="EK163" i="13"/>
  <c r="EM163" i="13"/>
  <c r="AQ164" i="13"/>
  <c r="AO165" i="13" s="1"/>
  <c r="P173" i="13"/>
  <c r="N173" i="13"/>
  <c r="L174" i="13" s="1"/>
  <c r="CH115" i="13"/>
  <c r="DF115" i="13" s="1"/>
  <c r="DC115" i="13"/>
  <c r="CF115" i="13"/>
  <c r="CV115" i="13"/>
  <c r="BX115" i="13"/>
  <c r="CY115" i="13" s="1"/>
  <c r="BV115" i="13"/>
  <c r="E115" i="13"/>
  <c r="DK115" i="13"/>
  <c r="BN145" i="13"/>
  <c r="BL145" i="13"/>
  <c r="H245" i="7"/>
  <c r="B242" i="11"/>
  <c r="B190" i="12"/>
  <c r="D241" i="11"/>
  <c r="D189" i="12"/>
  <c r="D193" i="7"/>
  <c r="C190" i="12" s="1"/>
  <c r="C194" i="7"/>
  <c r="G245" i="7"/>
  <c r="C242" i="11" s="1"/>
  <c r="F246" i="7"/>
  <c r="AG171" i="13" l="1"/>
  <c r="AF171" i="13" s="1"/>
  <c r="AD172" i="13" s="1"/>
  <c r="AE172" i="13" s="1"/>
  <c r="AH170" i="13"/>
  <c r="AH171" i="13" s="1"/>
  <c r="CQ168" i="13"/>
  <c r="CO169" i="13" s="1"/>
  <c r="BD169" i="13"/>
  <c r="AG172" i="13"/>
  <c r="W170" i="13"/>
  <c r="U171" i="13" s="1"/>
  <c r="ET161" i="13"/>
  <c r="EV161" i="13"/>
  <c r="EL163" i="13"/>
  <c r="EJ164" i="13" s="1"/>
  <c r="EM164" i="13" s="1"/>
  <c r="EB163" i="13"/>
  <c r="ED163" i="13"/>
  <c r="EN163" i="13"/>
  <c r="EK164" i="13"/>
  <c r="AP165" i="13"/>
  <c r="AR165" i="13"/>
  <c r="BA170" i="13"/>
  <c r="BC170" i="13"/>
  <c r="M174" i="13"/>
  <c r="O174" i="13"/>
  <c r="BW115" i="13"/>
  <c r="CW115" i="13"/>
  <c r="BY115" i="13"/>
  <c r="CG115" i="13"/>
  <c r="DD115" i="13"/>
  <c r="CI115" i="13"/>
  <c r="BO145" i="13"/>
  <c r="BM145" i="13"/>
  <c r="BK146" i="13" s="1"/>
  <c r="DL115" i="13"/>
  <c r="C116" i="13"/>
  <c r="H246" i="7"/>
  <c r="B243" i="11"/>
  <c r="D242" i="11"/>
  <c r="B191" i="12"/>
  <c r="D190" i="12"/>
  <c r="F247" i="7"/>
  <c r="G246" i="7"/>
  <c r="C243" i="11" s="1"/>
  <c r="C195" i="7"/>
  <c r="D194" i="7"/>
  <c r="C191" i="12" s="1"/>
  <c r="BD170" i="13" l="1"/>
  <c r="AF172" i="13"/>
  <c r="AD173" i="13" s="1"/>
  <c r="CP169" i="13"/>
  <c r="CR169" i="13"/>
  <c r="AH172" i="13"/>
  <c r="AG173" i="13"/>
  <c r="AE173" i="13"/>
  <c r="X171" i="13"/>
  <c r="V171" i="13"/>
  <c r="EW161" i="13"/>
  <c r="EU161" i="13"/>
  <c r="ES162" i="13" s="1"/>
  <c r="AQ165" i="13"/>
  <c r="AO166" i="13" s="1"/>
  <c r="AR166" i="13" s="1"/>
  <c r="EE163" i="13"/>
  <c r="EC163" i="13"/>
  <c r="EA164" i="13" s="1"/>
  <c r="AS165" i="13"/>
  <c r="EN164" i="13"/>
  <c r="EL164" i="13"/>
  <c r="EJ165" i="13" s="1"/>
  <c r="BB170" i="13"/>
  <c r="AZ171" i="13" s="1"/>
  <c r="P174" i="13"/>
  <c r="N174" i="13"/>
  <c r="L175" i="13" s="1"/>
  <c r="CX115" i="13"/>
  <c r="BU116" i="13"/>
  <c r="BN146" i="13"/>
  <c r="BL146" i="13"/>
  <c r="DG115" i="13"/>
  <c r="D116" i="13"/>
  <c r="F116" i="13"/>
  <c r="DM116" i="13" s="1"/>
  <c r="DJ116" i="13"/>
  <c r="CZ115" i="13"/>
  <c r="DE115" i="13"/>
  <c r="CE116" i="13"/>
  <c r="H247" i="7"/>
  <c r="B244" i="11"/>
  <c r="D243" i="11"/>
  <c r="B192" i="12"/>
  <c r="D191" i="12"/>
  <c r="C196" i="7"/>
  <c r="D195" i="7"/>
  <c r="C192" i="12" s="1"/>
  <c r="F248" i="7"/>
  <c r="G247" i="7"/>
  <c r="C244" i="11" s="1"/>
  <c r="AF173" i="13" l="1"/>
  <c r="AD174" i="13" s="1"/>
  <c r="AE174" i="13" s="1"/>
  <c r="CS169" i="13"/>
  <c r="CQ169" i="13"/>
  <c r="CO170" i="13" s="1"/>
  <c r="AH173" i="13"/>
  <c r="AG174" i="13"/>
  <c r="Y171" i="13"/>
  <c r="W171" i="13"/>
  <c r="U172" i="13" s="1"/>
  <c r="EV162" i="13"/>
  <c r="ET162" i="13"/>
  <c r="AP166" i="13"/>
  <c r="AQ166" i="13" s="1"/>
  <c r="AO167" i="13" s="1"/>
  <c r="AR167" i="13" s="1"/>
  <c r="EB164" i="13"/>
  <c r="ED164" i="13"/>
  <c r="EM165" i="13"/>
  <c r="EK165" i="13"/>
  <c r="BA171" i="13"/>
  <c r="BC171" i="13"/>
  <c r="O175" i="13"/>
  <c r="M175" i="13"/>
  <c r="CH116" i="13"/>
  <c r="DF116" i="13" s="1"/>
  <c r="CF116" i="13"/>
  <c r="DC116" i="13"/>
  <c r="G116" i="13"/>
  <c r="DN116" i="13" s="1"/>
  <c r="E116" i="13"/>
  <c r="DK116" i="13"/>
  <c r="BO146" i="13"/>
  <c r="BM146" i="13"/>
  <c r="BK147" i="13" s="1"/>
  <c r="BV116" i="13"/>
  <c r="BX116" i="13"/>
  <c r="CY116" i="13" s="1"/>
  <c r="CV116" i="13"/>
  <c r="D244" i="11"/>
  <c r="B193" i="12"/>
  <c r="D192" i="12"/>
  <c r="H248" i="7"/>
  <c r="B245" i="11"/>
  <c r="G248" i="7"/>
  <c r="C245" i="11" s="1"/>
  <c r="F249" i="7"/>
  <c r="D196" i="7"/>
  <c r="C193" i="12" s="1"/>
  <c r="C197" i="7"/>
  <c r="CR170" i="13" l="1"/>
  <c r="CP170" i="13"/>
  <c r="AF174" i="13"/>
  <c r="AD175" i="13" s="1"/>
  <c r="AG175" i="13" s="1"/>
  <c r="AH174" i="13"/>
  <c r="X172" i="13"/>
  <c r="V172" i="13"/>
  <c r="Y172" i="13" s="1"/>
  <c r="AS166" i="13"/>
  <c r="EW162" i="13"/>
  <c r="EU162" i="13"/>
  <c r="ES163" i="13" s="1"/>
  <c r="AP167" i="13"/>
  <c r="AQ167" i="13" s="1"/>
  <c r="AO168" i="13" s="1"/>
  <c r="EE164" i="13"/>
  <c r="EC164" i="13"/>
  <c r="EA165" i="13" s="1"/>
  <c r="EN165" i="13"/>
  <c r="EL165" i="13"/>
  <c r="EJ166" i="13" s="1"/>
  <c r="BD171" i="13"/>
  <c r="BB171" i="13"/>
  <c r="AZ172" i="13" s="1"/>
  <c r="P175" i="13"/>
  <c r="N175" i="13"/>
  <c r="L176" i="13" s="1"/>
  <c r="BN147" i="13"/>
  <c r="BL147" i="13"/>
  <c r="BW116" i="13"/>
  <c r="CW116" i="13"/>
  <c r="BY116" i="13"/>
  <c r="DL116" i="13"/>
  <c r="C117" i="13"/>
  <c r="CG116" i="13"/>
  <c r="DD116" i="13"/>
  <c r="CI116" i="13"/>
  <c r="B194" i="12"/>
  <c r="D245" i="11"/>
  <c r="H249" i="7"/>
  <c r="B246" i="11"/>
  <c r="D193" i="12"/>
  <c r="D197" i="7"/>
  <c r="C194" i="12" s="1"/>
  <c r="C198" i="7"/>
  <c r="G249" i="7"/>
  <c r="C246" i="11" s="1"/>
  <c r="F250" i="7"/>
  <c r="CQ170" i="13" l="1"/>
  <c r="CO171" i="13" s="1"/>
  <c r="CR171" i="13" s="1"/>
  <c r="CS170" i="13"/>
  <c r="AE175" i="13"/>
  <c r="AF175" i="13" s="1"/>
  <c r="AD176" i="13" s="1"/>
  <c r="AG176" i="13" s="1"/>
  <c r="W172" i="13"/>
  <c r="U173" i="13" s="1"/>
  <c r="X173" i="13" s="1"/>
  <c r="AS167" i="13"/>
  <c r="AP168" i="13"/>
  <c r="AR168" i="13"/>
  <c r="EV163" i="13"/>
  <c r="ET163" i="13"/>
  <c r="ED165" i="13"/>
  <c r="EB165" i="13"/>
  <c r="EM166" i="13"/>
  <c r="EK166" i="13"/>
  <c r="BC172" i="13"/>
  <c r="BA172" i="13"/>
  <c r="O176" i="13"/>
  <c r="M176" i="13"/>
  <c r="DG116" i="13"/>
  <c r="CZ116" i="13"/>
  <c r="BO147" i="13"/>
  <c r="BM147" i="13"/>
  <c r="BK148" i="13" s="1"/>
  <c r="DE116" i="13"/>
  <c r="CE117" i="13"/>
  <c r="CX116" i="13"/>
  <c r="BU117" i="13"/>
  <c r="F117" i="13"/>
  <c r="DM117" i="13" s="1"/>
  <c r="D117" i="13"/>
  <c r="G117" i="13" s="1"/>
  <c r="DN117" i="13" s="1"/>
  <c r="DJ117" i="13"/>
  <c r="H250" i="7"/>
  <c r="B247" i="11"/>
  <c r="B195" i="12"/>
  <c r="D194" i="12"/>
  <c r="D246" i="11"/>
  <c r="F251" i="7"/>
  <c r="G250" i="7"/>
  <c r="C247" i="11" s="1"/>
  <c r="C199" i="7"/>
  <c r="D198" i="7"/>
  <c r="C195" i="12" s="1"/>
  <c r="CP171" i="13" l="1"/>
  <c r="CQ171" i="13" s="1"/>
  <c r="CO172" i="13" s="1"/>
  <c r="AE176" i="13"/>
  <c r="AF176" i="13" s="1"/>
  <c r="AD177" i="13" s="1"/>
  <c r="AG177" i="13" s="1"/>
  <c r="AH175" i="13"/>
  <c r="V173" i="13"/>
  <c r="Y173" i="13" s="1"/>
  <c r="AS168" i="13"/>
  <c r="AQ168" i="13"/>
  <c r="AO169" i="13" s="1"/>
  <c r="AR169" i="13" s="1"/>
  <c r="EW163" i="13"/>
  <c r="EU163" i="13"/>
  <c r="ES164" i="13" s="1"/>
  <c r="EE165" i="13"/>
  <c r="EC165" i="13"/>
  <c r="EA166" i="13" s="1"/>
  <c r="EN166" i="13"/>
  <c r="EL166" i="13"/>
  <c r="EJ167" i="13" s="1"/>
  <c r="N176" i="13"/>
  <c r="L177" i="13" s="1"/>
  <c r="O177" i="13" s="1"/>
  <c r="BD172" i="13"/>
  <c r="BB172" i="13"/>
  <c r="AZ173" i="13" s="1"/>
  <c r="P176" i="13"/>
  <c r="DC117" i="13"/>
  <c r="CF117" i="13"/>
  <c r="CH117" i="13"/>
  <c r="DF117" i="13" s="1"/>
  <c r="E117" i="13"/>
  <c r="DK117" i="13"/>
  <c r="BN148" i="13"/>
  <c r="BL148" i="13"/>
  <c r="BV117" i="13"/>
  <c r="CV117" i="13"/>
  <c r="BX117" i="13"/>
  <c r="CY117" i="13" s="1"/>
  <c r="H251" i="7"/>
  <c r="B248" i="11"/>
  <c r="D247" i="11"/>
  <c r="B196" i="12"/>
  <c r="D195" i="12"/>
  <c r="C200" i="7"/>
  <c r="D199" i="7"/>
  <c r="C196" i="12" s="1"/>
  <c r="F252" i="7"/>
  <c r="G251" i="7"/>
  <c r="C248" i="11" s="1"/>
  <c r="CS171" i="13" l="1"/>
  <c r="CP172" i="13"/>
  <c r="CR172" i="13"/>
  <c r="AH176" i="13"/>
  <c r="W173" i="13"/>
  <c r="U174" i="13" s="1"/>
  <c r="V174" i="13" s="1"/>
  <c r="AE177" i="13"/>
  <c r="AF177" i="13" s="1"/>
  <c r="AD178" i="13" s="1"/>
  <c r="AE178" i="13" s="1"/>
  <c r="AP169" i="13"/>
  <c r="AS169" i="13" s="1"/>
  <c r="EV164" i="13"/>
  <c r="ET164" i="13"/>
  <c r="M177" i="13"/>
  <c r="P177" i="13" s="1"/>
  <c r="EB166" i="13"/>
  <c r="ED166" i="13"/>
  <c r="EK167" i="13"/>
  <c r="EM167" i="13"/>
  <c r="BA173" i="13"/>
  <c r="BC173" i="13"/>
  <c r="BW117" i="13"/>
  <c r="CW117" i="13"/>
  <c r="BY117" i="13"/>
  <c r="DD117" i="13"/>
  <c r="CG117" i="13"/>
  <c r="CI117" i="13"/>
  <c r="BO148" i="13"/>
  <c r="BM148" i="13"/>
  <c r="BK149" i="13" s="1"/>
  <c r="DL117" i="13"/>
  <c r="C118" i="13"/>
  <c r="B197" i="12"/>
  <c r="D196" i="12"/>
  <c r="D248" i="11"/>
  <c r="H252" i="7"/>
  <c r="B249" i="11"/>
  <c r="G252" i="7"/>
  <c r="C249" i="11" s="1"/>
  <c r="F253" i="7"/>
  <c r="D200" i="7"/>
  <c r="C197" i="12" s="1"/>
  <c r="C201" i="7"/>
  <c r="CQ172" i="13" l="1"/>
  <c r="CO173" i="13" s="1"/>
  <c r="CP173" i="13" s="1"/>
  <c r="CS172" i="13"/>
  <c r="CR173" i="13"/>
  <c r="AH177" i="13"/>
  <c r="X174" i="13"/>
  <c r="W174" i="13" s="1"/>
  <c r="U175" i="13" s="1"/>
  <c r="X175" i="13" s="1"/>
  <c r="Y174" i="13"/>
  <c r="AQ169" i="13"/>
  <c r="AO170" i="13" s="1"/>
  <c r="N177" i="13"/>
  <c r="L178" i="13" s="1"/>
  <c r="O178" i="13" s="1"/>
  <c r="AG178" i="13"/>
  <c r="AF178" i="13" s="1"/>
  <c r="AD179" i="13" s="1"/>
  <c r="EW164" i="13"/>
  <c r="EU164" i="13"/>
  <c r="ES165" i="13" s="1"/>
  <c r="AH178" i="13"/>
  <c r="EE166" i="13"/>
  <c r="EC166" i="13"/>
  <c r="EA167" i="13" s="1"/>
  <c r="EN167" i="13"/>
  <c r="EL167" i="13"/>
  <c r="EJ168" i="13" s="1"/>
  <c r="BD173" i="13"/>
  <c r="BB173" i="13"/>
  <c r="AZ174" i="13" s="1"/>
  <c r="CS173" i="13"/>
  <c r="CQ173" i="13"/>
  <c r="CO174" i="13" s="1"/>
  <c r="CP174" i="13" s="1"/>
  <c r="DE117" i="13"/>
  <c r="CE118" i="13"/>
  <c r="CZ117" i="13"/>
  <c r="F118" i="13"/>
  <c r="DM118" i="13" s="1"/>
  <c r="D118" i="13"/>
  <c r="DJ118" i="13"/>
  <c r="BN149" i="13"/>
  <c r="BL149" i="13"/>
  <c r="DG117" i="13"/>
  <c r="CX117" i="13"/>
  <c r="BU118" i="13"/>
  <c r="B198" i="12"/>
  <c r="D249" i="11"/>
  <c r="H253" i="7"/>
  <c r="B250" i="11"/>
  <c r="D197" i="12"/>
  <c r="D201" i="7"/>
  <c r="C198" i="12" s="1"/>
  <c r="C202" i="7"/>
  <c r="G253" i="7"/>
  <c r="C250" i="11" s="1"/>
  <c r="F254" i="7"/>
  <c r="M178" i="13" l="1"/>
  <c r="N178" i="13" s="1"/>
  <c r="L179" i="13" s="1"/>
  <c r="O179" i="13" s="1"/>
  <c r="V175" i="13"/>
  <c r="W175" i="13" s="1"/>
  <c r="U176" i="13" s="1"/>
  <c r="AR170" i="13"/>
  <c r="AP170" i="13"/>
  <c r="AE179" i="13"/>
  <c r="AG179" i="13"/>
  <c r="ET165" i="13"/>
  <c r="EV165" i="13"/>
  <c r="EB167" i="13"/>
  <c r="ED167" i="13"/>
  <c r="EK168" i="13"/>
  <c r="EM168" i="13"/>
  <c r="BC174" i="13"/>
  <c r="BA174" i="13"/>
  <c r="CR174" i="13"/>
  <c r="BX118" i="13"/>
  <c r="CY118" i="13" s="1"/>
  <c r="CV118" i="13"/>
  <c r="BV118" i="13"/>
  <c r="BO149" i="13"/>
  <c r="BM149" i="13"/>
  <c r="BK150" i="13" s="1"/>
  <c r="G118" i="13"/>
  <c r="DN118" i="13" s="1"/>
  <c r="E118" i="13"/>
  <c r="DK118" i="13"/>
  <c r="DC118" i="13"/>
  <c r="CF118" i="13"/>
  <c r="CH118" i="13"/>
  <c r="DF118" i="13" s="1"/>
  <c r="H254" i="7"/>
  <c r="B251" i="11"/>
  <c r="D250" i="11"/>
  <c r="D198" i="12"/>
  <c r="B199" i="12"/>
  <c r="F255" i="7"/>
  <c r="G254" i="7"/>
  <c r="C251" i="11" s="1"/>
  <c r="C203" i="7"/>
  <c r="D202" i="7"/>
  <c r="C199" i="12" s="1"/>
  <c r="P178" i="13" l="1"/>
  <c r="Y175" i="13"/>
  <c r="X176" i="13"/>
  <c r="V176" i="13"/>
  <c r="Y176" i="13" s="1"/>
  <c r="AQ170" i="13"/>
  <c r="AO171" i="13" s="1"/>
  <c r="AR171" i="13" s="1"/>
  <c r="AS170" i="13"/>
  <c r="M179" i="13"/>
  <c r="P179" i="13" s="1"/>
  <c r="EU165" i="13"/>
  <c r="ES166" i="13" s="1"/>
  <c r="ET166" i="13" s="1"/>
  <c r="BB174" i="13"/>
  <c r="AZ175" i="13" s="1"/>
  <c r="BA175" i="13" s="1"/>
  <c r="EW165" i="13"/>
  <c r="AH179" i="13"/>
  <c r="AF179" i="13"/>
  <c r="AD180" i="13" s="1"/>
  <c r="EE167" i="13"/>
  <c r="EC167" i="13"/>
  <c r="EA168" i="13" s="1"/>
  <c r="EN168" i="13"/>
  <c r="EL168" i="13"/>
  <c r="EJ169" i="13" s="1"/>
  <c r="BD174" i="13"/>
  <c r="CS174" i="13"/>
  <c r="CQ174" i="13"/>
  <c r="CO175" i="13" s="1"/>
  <c r="CP175" i="13" s="1"/>
  <c r="DL118" i="13"/>
  <c r="C119" i="13"/>
  <c r="BW118" i="13"/>
  <c r="CW118" i="13"/>
  <c r="BY118" i="13"/>
  <c r="BN150" i="13"/>
  <c r="BL150" i="13"/>
  <c r="CG118" i="13"/>
  <c r="DD118" i="13"/>
  <c r="CI118" i="13"/>
  <c r="H255" i="7"/>
  <c r="B252" i="11"/>
  <c r="D199" i="12"/>
  <c r="D251" i="11"/>
  <c r="B200" i="12"/>
  <c r="C204" i="7"/>
  <c r="D203" i="7"/>
  <c r="C200" i="12" s="1"/>
  <c r="F256" i="7"/>
  <c r="G255" i="7"/>
  <c r="C252" i="11" s="1"/>
  <c r="W176" i="13" l="1"/>
  <c r="U177" i="13" s="1"/>
  <c r="V177" i="13" s="1"/>
  <c r="Y177" i="13" s="1"/>
  <c r="AP171" i="13"/>
  <c r="AQ171" i="13" s="1"/>
  <c r="AO172" i="13" s="1"/>
  <c r="AR172" i="13" s="1"/>
  <c r="N179" i="13"/>
  <c r="L180" i="13" s="1"/>
  <c r="O180" i="13" s="1"/>
  <c r="EV166" i="13"/>
  <c r="EU166" i="13" s="1"/>
  <c r="ES167" i="13" s="1"/>
  <c r="BC175" i="13"/>
  <c r="BB175" i="13" s="1"/>
  <c r="AZ176" i="13" s="1"/>
  <c r="EW166" i="13"/>
  <c r="AG180" i="13"/>
  <c r="AE180" i="13"/>
  <c r="ED168" i="13"/>
  <c r="EB168" i="13"/>
  <c r="EM169" i="13"/>
  <c r="EK169" i="13"/>
  <c r="BD175" i="13"/>
  <c r="CS175" i="13"/>
  <c r="CR175" i="13"/>
  <c r="BO150" i="13"/>
  <c r="BM150" i="13"/>
  <c r="BK151" i="13" s="1"/>
  <c r="CX118" i="13"/>
  <c r="BU119" i="13"/>
  <c r="DG118" i="13"/>
  <c r="CZ118" i="13"/>
  <c r="DE118" i="13"/>
  <c r="CE119" i="13"/>
  <c r="F119" i="13"/>
  <c r="DM119" i="13" s="1"/>
  <c r="D119" i="13"/>
  <c r="DJ119" i="13"/>
  <c r="D252" i="11"/>
  <c r="B201" i="12"/>
  <c r="H256" i="7"/>
  <c r="B253" i="11"/>
  <c r="D200" i="12"/>
  <c r="G256" i="7"/>
  <c r="C253" i="11" s="1"/>
  <c r="F257" i="7"/>
  <c r="D204" i="7"/>
  <c r="C201" i="12" s="1"/>
  <c r="C205" i="7"/>
  <c r="X177" i="13" l="1"/>
  <c r="AS171" i="13"/>
  <c r="W177" i="13"/>
  <c r="U178" i="13" s="1"/>
  <c r="M180" i="13"/>
  <c r="P180" i="13" s="1"/>
  <c r="AP172" i="13"/>
  <c r="AQ172" i="13" s="1"/>
  <c r="AO173" i="13" s="1"/>
  <c r="EV167" i="13"/>
  <c r="ET167" i="13"/>
  <c r="AF180" i="13"/>
  <c r="AD181" i="13" s="1"/>
  <c r="AE181" i="13" s="1"/>
  <c r="AH180" i="13"/>
  <c r="EE168" i="13"/>
  <c r="EC168" i="13"/>
  <c r="EA169" i="13" s="1"/>
  <c r="EN169" i="13"/>
  <c r="EL169" i="13"/>
  <c r="EJ170" i="13" s="1"/>
  <c r="BA176" i="13"/>
  <c r="BC176" i="13"/>
  <c r="CQ175" i="13"/>
  <c r="CO176" i="13" s="1"/>
  <c r="CP176" i="13" s="1"/>
  <c r="G119" i="13"/>
  <c r="DN119" i="13" s="1"/>
  <c r="E119" i="13"/>
  <c r="DK119" i="13"/>
  <c r="CV119" i="13"/>
  <c r="BX119" i="13"/>
  <c r="CY119" i="13" s="1"/>
  <c r="BV119" i="13"/>
  <c r="DC119" i="13"/>
  <c r="CH119" i="13"/>
  <c r="DF119" i="13" s="1"/>
  <c r="CF119" i="13"/>
  <c r="BN151" i="13"/>
  <c r="BL151" i="13"/>
  <c r="B202" i="12"/>
  <c r="D253" i="11"/>
  <c r="H257" i="7"/>
  <c r="B254" i="11"/>
  <c r="D201" i="12"/>
  <c r="D205" i="7"/>
  <c r="C202" i="12" s="1"/>
  <c r="C206" i="7"/>
  <c r="G257" i="7"/>
  <c r="C254" i="11" s="1"/>
  <c r="F258" i="7"/>
  <c r="AS172" i="13" l="1"/>
  <c r="X178" i="13"/>
  <c r="V178" i="13"/>
  <c r="W178" i="13" s="1"/>
  <c r="U179" i="13" s="1"/>
  <c r="N180" i="13"/>
  <c r="L181" i="13" s="1"/>
  <c r="EU167" i="13"/>
  <c r="ES168" i="13" s="1"/>
  <c r="EV168" i="13" s="1"/>
  <c r="EW167" i="13"/>
  <c r="AG181" i="13"/>
  <c r="AF181" i="13" s="1"/>
  <c r="AD182" i="13" s="1"/>
  <c r="AR173" i="13"/>
  <c r="AP173" i="13"/>
  <c r="AH181" i="13"/>
  <c r="ED169" i="13"/>
  <c r="EB169" i="13"/>
  <c r="EM170" i="13"/>
  <c r="EK170" i="13"/>
  <c r="BD176" i="13"/>
  <c r="BB176" i="13"/>
  <c r="AZ177" i="13" s="1"/>
  <c r="CR176" i="13"/>
  <c r="CW119" i="13"/>
  <c r="BW119" i="13"/>
  <c r="BY119" i="13"/>
  <c r="BO151" i="13"/>
  <c r="BM151" i="13"/>
  <c r="BK152" i="13" s="1"/>
  <c r="DD119" i="13"/>
  <c r="CG119" i="13"/>
  <c r="CI119" i="13"/>
  <c r="DL119" i="13"/>
  <c r="C120" i="13"/>
  <c r="D202" i="12"/>
  <c r="B203" i="12"/>
  <c r="H258" i="7"/>
  <c r="B255" i="11"/>
  <c r="D254" i="11"/>
  <c r="F259" i="7"/>
  <c r="G258" i="7"/>
  <c r="C255" i="11" s="1"/>
  <c r="C207" i="7"/>
  <c r="D206" i="7"/>
  <c r="C203" i="12" s="1"/>
  <c r="ET168" i="13" l="1"/>
  <c r="EU168" i="13" s="1"/>
  <c r="ES169" i="13" s="1"/>
  <c r="Y178" i="13"/>
  <c r="X179" i="13"/>
  <c r="V179" i="13"/>
  <c r="M181" i="13"/>
  <c r="O181" i="13"/>
  <c r="AQ173" i="13"/>
  <c r="AO174" i="13" s="1"/>
  <c r="AR174" i="13" s="1"/>
  <c r="AS173" i="13"/>
  <c r="AG182" i="13"/>
  <c r="AE182" i="13"/>
  <c r="EE169" i="13"/>
  <c r="EC169" i="13"/>
  <c r="EA170" i="13" s="1"/>
  <c r="EN170" i="13"/>
  <c r="EL170" i="13"/>
  <c r="EJ171" i="13" s="1"/>
  <c r="BC177" i="13"/>
  <c r="BA177" i="13"/>
  <c r="CQ176" i="13"/>
  <c r="CO177" i="13" s="1"/>
  <c r="CP177" i="13" s="1"/>
  <c r="CS176" i="13"/>
  <c r="F120" i="13"/>
  <c r="DM120" i="13" s="1"/>
  <c r="D120" i="13"/>
  <c r="DJ120" i="13"/>
  <c r="CZ119" i="13"/>
  <c r="BN152" i="13"/>
  <c r="BL152" i="13"/>
  <c r="CX119" i="13"/>
  <c r="BU120" i="13"/>
  <c r="DG119" i="13"/>
  <c r="DE119" i="13"/>
  <c r="CE120" i="13"/>
  <c r="H259" i="7"/>
  <c r="B256" i="11"/>
  <c r="D203" i="12"/>
  <c r="B204" i="12"/>
  <c r="D255" i="11"/>
  <c r="C208" i="7"/>
  <c r="D207" i="7"/>
  <c r="C204" i="12" s="1"/>
  <c r="F260" i="7"/>
  <c r="G259" i="7"/>
  <c r="C256" i="11" s="1"/>
  <c r="EW168" i="13" l="1"/>
  <c r="EV169" i="13"/>
  <c r="ET169" i="13"/>
  <c r="EU169" i="13" s="1"/>
  <c r="ES170" i="13" s="1"/>
  <c r="EV170" i="13" s="1"/>
  <c r="Y179" i="13"/>
  <c r="W179" i="13"/>
  <c r="U180" i="13" s="1"/>
  <c r="P181" i="13"/>
  <c r="N181" i="13"/>
  <c r="L182" i="13" s="1"/>
  <c r="AP174" i="13"/>
  <c r="AQ174" i="13" s="1"/>
  <c r="AO175" i="13" s="1"/>
  <c r="AF182" i="13"/>
  <c r="AD183" i="13" s="1"/>
  <c r="AE183" i="13" s="1"/>
  <c r="AH182" i="13"/>
  <c r="BB177" i="13"/>
  <c r="AZ178" i="13" s="1"/>
  <c r="BC178" i="13" s="1"/>
  <c r="EB170" i="13"/>
  <c r="ED170" i="13"/>
  <c r="EK171" i="13"/>
  <c r="EM171" i="13"/>
  <c r="BD177" i="13"/>
  <c r="CR177" i="13"/>
  <c r="BO152" i="13"/>
  <c r="BM152" i="13"/>
  <c r="BK153" i="13" s="1"/>
  <c r="G120" i="13"/>
  <c r="DN120" i="13" s="1"/>
  <c r="E120" i="13"/>
  <c r="DK120" i="13"/>
  <c r="CH120" i="13"/>
  <c r="DF120" i="13" s="1"/>
  <c r="DC120" i="13"/>
  <c r="CF120" i="13"/>
  <c r="BV120" i="13"/>
  <c r="BX120" i="13"/>
  <c r="CY120" i="13" s="1"/>
  <c r="CV120" i="13"/>
  <c r="B205" i="12"/>
  <c r="D256" i="11"/>
  <c r="H260" i="7"/>
  <c r="B257" i="11"/>
  <c r="D204" i="12"/>
  <c r="G260" i="7"/>
  <c r="C257" i="11" s="1"/>
  <c r="F261" i="7"/>
  <c r="D208" i="7"/>
  <c r="C205" i="12" s="1"/>
  <c r="C209" i="7"/>
  <c r="EW169" i="13" l="1"/>
  <c r="X180" i="13"/>
  <c r="V180" i="13"/>
  <c r="W180" i="13" s="1"/>
  <c r="U181" i="13" s="1"/>
  <c r="O182" i="13"/>
  <c r="M182" i="13"/>
  <c r="AS174" i="13"/>
  <c r="ET170" i="13"/>
  <c r="EU170" i="13" s="1"/>
  <c r="ES171" i="13" s="1"/>
  <c r="AG183" i="13"/>
  <c r="AF183" i="13" s="1"/>
  <c r="AD184" i="13" s="1"/>
  <c r="AP175" i="13"/>
  <c r="AR175" i="13"/>
  <c r="BA178" i="13"/>
  <c r="BB178" i="13" s="1"/>
  <c r="AZ179" i="13" s="1"/>
  <c r="BC179" i="13" s="1"/>
  <c r="AH183" i="13"/>
  <c r="EE170" i="13"/>
  <c r="EC170" i="13"/>
  <c r="EA171" i="13" s="1"/>
  <c r="EN171" i="13"/>
  <c r="EL171" i="13"/>
  <c r="EJ172" i="13" s="1"/>
  <c r="CQ177" i="13"/>
  <c r="CO178" i="13" s="1"/>
  <c r="CP178" i="13" s="1"/>
  <c r="CS177" i="13"/>
  <c r="DL120" i="13"/>
  <c r="C121" i="13"/>
  <c r="DD120" i="13"/>
  <c r="CG120" i="13"/>
  <c r="CI120" i="13"/>
  <c r="BN153" i="13"/>
  <c r="BL153" i="13"/>
  <c r="BW120" i="13"/>
  <c r="CW120" i="13"/>
  <c r="BY120" i="13"/>
  <c r="B206" i="12"/>
  <c r="H261" i="7"/>
  <c r="B258" i="11"/>
  <c r="D257" i="11"/>
  <c r="D205" i="12"/>
  <c r="D209" i="7"/>
  <c r="C206" i="12" s="1"/>
  <c r="C210" i="7"/>
  <c r="G261" i="7"/>
  <c r="C258" i="11" s="1"/>
  <c r="F262" i="7"/>
  <c r="Y180" i="13" l="1"/>
  <c r="V181" i="13"/>
  <c r="X181" i="13"/>
  <c r="P182" i="13"/>
  <c r="N182" i="13"/>
  <c r="L183" i="13" s="1"/>
  <c r="EW170" i="13"/>
  <c r="BD178" i="13"/>
  <c r="BA179" i="13"/>
  <c r="BB179" i="13" s="1"/>
  <c r="AZ180" i="13" s="1"/>
  <c r="BA180" i="13" s="1"/>
  <c r="EV171" i="13"/>
  <c r="ET171" i="13"/>
  <c r="AG184" i="13"/>
  <c r="AE184" i="13"/>
  <c r="AH184" i="13" s="1"/>
  <c r="CR178" i="13"/>
  <c r="CQ178" i="13" s="1"/>
  <c r="CO179" i="13" s="1"/>
  <c r="CP179" i="13" s="1"/>
  <c r="AQ175" i="13"/>
  <c r="AO176" i="13" s="1"/>
  <c r="AR176" i="13" s="1"/>
  <c r="AS175" i="13"/>
  <c r="ED171" i="13"/>
  <c r="EB171" i="13"/>
  <c r="EM172" i="13"/>
  <c r="EK172" i="13"/>
  <c r="EN172" i="13" s="1"/>
  <c r="CS178" i="13"/>
  <c r="CZ120" i="13"/>
  <c r="CX120" i="13"/>
  <c r="BU121" i="13"/>
  <c r="D121" i="13"/>
  <c r="G121" i="13" s="1"/>
  <c r="DN121" i="13" s="1"/>
  <c r="F121" i="13"/>
  <c r="DM121" i="13" s="1"/>
  <c r="DJ121" i="13"/>
  <c r="BO153" i="13"/>
  <c r="BM153" i="13"/>
  <c r="BK154" i="13" s="1"/>
  <c r="DG120" i="13"/>
  <c r="DE120" i="13"/>
  <c r="CE121" i="13"/>
  <c r="B207" i="12"/>
  <c r="D206" i="12"/>
  <c r="H262" i="7"/>
  <c r="B259" i="11"/>
  <c r="D258" i="11"/>
  <c r="F263" i="7"/>
  <c r="G262" i="7"/>
  <c r="C259" i="11" s="1"/>
  <c r="C211" i="7"/>
  <c r="D210" i="7"/>
  <c r="C207" i="12" s="1"/>
  <c r="EW171" i="13" l="1"/>
  <c r="BD179" i="13"/>
  <c r="W181" i="13"/>
  <c r="U182" i="13" s="1"/>
  <c r="V182" i="13" s="1"/>
  <c r="Y181" i="13"/>
  <c r="M183" i="13"/>
  <c r="P183" i="13" s="1"/>
  <c r="O183" i="13"/>
  <c r="EU171" i="13"/>
  <c r="ES172" i="13" s="1"/>
  <c r="EV172" i="13" s="1"/>
  <c r="AF184" i="13"/>
  <c r="AD185" i="13" s="1"/>
  <c r="AE185" i="13" s="1"/>
  <c r="AH185" i="13" s="1"/>
  <c r="AP176" i="13"/>
  <c r="AQ176" i="13" s="1"/>
  <c r="AO177" i="13" s="1"/>
  <c r="EC171" i="13"/>
  <c r="EA172" i="13" s="1"/>
  <c r="EB172" i="13" s="1"/>
  <c r="BC180" i="13"/>
  <c r="BB180" i="13" s="1"/>
  <c r="AZ181" i="13" s="1"/>
  <c r="EE171" i="13"/>
  <c r="EL172" i="13"/>
  <c r="EJ173" i="13" s="1"/>
  <c r="BD180" i="13"/>
  <c r="CR179" i="13"/>
  <c r="E121" i="13"/>
  <c r="DK121" i="13"/>
  <c r="BN154" i="13"/>
  <c r="BL154" i="13"/>
  <c r="DC121" i="13"/>
  <c r="CH121" i="13"/>
  <c r="DF121" i="13" s="1"/>
  <c r="CF121" i="13"/>
  <c r="BX121" i="13"/>
  <c r="CY121" i="13" s="1"/>
  <c r="CV121" i="13"/>
  <c r="BV121" i="13"/>
  <c r="H263" i="7"/>
  <c r="B260" i="11"/>
  <c r="D207" i="12"/>
  <c r="B208" i="12"/>
  <c r="D259" i="11"/>
  <c r="C212" i="7"/>
  <c r="D211" i="7"/>
  <c r="C208" i="12" s="1"/>
  <c r="F264" i="7"/>
  <c r="G263" i="7"/>
  <c r="C260" i="11" s="1"/>
  <c r="X182" i="13" l="1"/>
  <c r="ET172" i="13"/>
  <c r="EW172" i="13" s="1"/>
  <c r="Y182" i="13"/>
  <c r="W182" i="13"/>
  <c r="U183" i="13" s="1"/>
  <c r="N183" i="13"/>
  <c r="L184" i="13" s="1"/>
  <c r="AS176" i="13"/>
  <c r="AG185" i="13"/>
  <c r="AF185" i="13" s="1"/>
  <c r="AD186" i="13" s="1"/>
  <c r="AE186" i="13" s="1"/>
  <c r="AR177" i="13"/>
  <c r="AP177" i="13"/>
  <c r="ED172" i="13"/>
  <c r="EC172" i="13" s="1"/>
  <c r="EA173" i="13" s="1"/>
  <c r="EE172" i="13"/>
  <c r="BC181" i="13"/>
  <c r="BA181" i="13"/>
  <c r="BD181" i="13" s="1"/>
  <c r="EM173" i="13"/>
  <c r="EK173" i="13"/>
  <c r="CS179" i="13"/>
  <c r="CQ179" i="13"/>
  <c r="CO180" i="13" s="1"/>
  <c r="CP180" i="13" s="1"/>
  <c r="CG121" i="13"/>
  <c r="DD121" i="13"/>
  <c r="CI121" i="13"/>
  <c r="BO154" i="13"/>
  <c r="BM154" i="13"/>
  <c r="BK155" i="13" s="1"/>
  <c r="DL121" i="13"/>
  <c r="C122" i="13"/>
  <c r="CW121" i="13"/>
  <c r="BW121" i="13"/>
  <c r="BY121" i="13"/>
  <c r="H264" i="7"/>
  <c r="B261" i="11"/>
  <c r="D260" i="11"/>
  <c r="D208" i="12"/>
  <c r="B209" i="12"/>
  <c r="G264" i="7"/>
  <c r="C261" i="11" s="1"/>
  <c r="F265" i="7"/>
  <c r="C213" i="7"/>
  <c r="D212" i="7"/>
  <c r="C209" i="12" s="1"/>
  <c r="EU172" i="13" l="1"/>
  <c r="ES173" i="13" s="1"/>
  <c r="ET173" i="13" s="1"/>
  <c r="AS177" i="13"/>
  <c r="X183" i="13"/>
  <c r="V183" i="13"/>
  <c r="M184" i="13"/>
  <c r="P184" i="13" s="1"/>
  <c r="O184" i="13"/>
  <c r="AG186" i="13"/>
  <c r="AF186" i="13" s="1"/>
  <c r="AD187" i="13" s="1"/>
  <c r="AH186" i="13"/>
  <c r="AQ177" i="13"/>
  <c r="AO178" i="13" s="1"/>
  <c r="AR178" i="13" s="1"/>
  <c r="BB181" i="13"/>
  <c r="AZ182" i="13" s="1"/>
  <c r="BA182" i="13" s="1"/>
  <c r="EL173" i="13"/>
  <c r="EJ174" i="13" s="1"/>
  <c r="EM174" i="13" s="1"/>
  <c r="EB173" i="13"/>
  <c r="ED173" i="13"/>
  <c r="EN173" i="13"/>
  <c r="CR180" i="13"/>
  <c r="CS180" i="13"/>
  <c r="DG121" i="13"/>
  <c r="CZ121" i="13"/>
  <c r="CX121" i="13"/>
  <c r="BU122" i="13"/>
  <c r="F122" i="13"/>
  <c r="DM122" i="13" s="1"/>
  <c r="D122" i="13"/>
  <c r="DJ122" i="13"/>
  <c r="BN155" i="13"/>
  <c r="BL155" i="13"/>
  <c r="DE121" i="13"/>
  <c r="CE122" i="13"/>
  <c r="B210" i="12"/>
  <c r="H265" i="7"/>
  <c r="B262" i="11"/>
  <c r="D209" i="12"/>
  <c r="D261" i="11"/>
  <c r="G265" i="7"/>
  <c r="C262" i="11" s="1"/>
  <c r="F266" i="7"/>
  <c r="D213" i="7"/>
  <c r="C210" i="12" s="1"/>
  <c r="C214" i="7"/>
  <c r="EV173" i="13" l="1"/>
  <c r="W183" i="13"/>
  <c r="U184" i="13" s="1"/>
  <c r="V184" i="13" s="1"/>
  <c r="Y183" i="13"/>
  <c r="N184" i="13"/>
  <c r="L185" i="13" s="1"/>
  <c r="AG187" i="13"/>
  <c r="AE187" i="13"/>
  <c r="AH187" i="13" s="1"/>
  <c r="AP178" i="13"/>
  <c r="AQ178" i="13" s="1"/>
  <c r="AO179" i="13" s="1"/>
  <c r="AP179" i="13" s="1"/>
  <c r="BC182" i="13"/>
  <c r="BB182" i="13" s="1"/>
  <c r="AZ183" i="13" s="1"/>
  <c r="BA183" i="13" s="1"/>
  <c r="EK174" i="13"/>
  <c r="EL174" i="13" s="1"/>
  <c r="EJ175" i="13" s="1"/>
  <c r="EU173" i="13"/>
  <c r="ES174" i="13" s="1"/>
  <c r="ET174" i="13" s="1"/>
  <c r="EW173" i="13"/>
  <c r="EE173" i="13"/>
  <c r="EC173" i="13"/>
  <c r="EA174" i="13" s="1"/>
  <c r="BD182" i="13"/>
  <c r="CQ180" i="13"/>
  <c r="CO181" i="13" s="1"/>
  <c r="CP181" i="13" s="1"/>
  <c r="BX122" i="13"/>
  <c r="CY122" i="13" s="1"/>
  <c r="BV122" i="13"/>
  <c r="CV122" i="13"/>
  <c r="BO155" i="13"/>
  <c r="BM155" i="13"/>
  <c r="BK156" i="13" s="1"/>
  <c r="CF122" i="13"/>
  <c r="CH122" i="13"/>
  <c r="DF122" i="13" s="1"/>
  <c r="DC122" i="13"/>
  <c r="G122" i="13"/>
  <c r="DN122" i="13" s="1"/>
  <c r="E122" i="13"/>
  <c r="DK122" i="13"/>
  <c r="D210" i="12"/>
  <c r="B211" i="12"/>
  <c r="D262" i="11"/>
  <c r="H266" i="7"/>
  <c r="B263" i="11"/>
  <c r="F267" i="7"/>
  <c r="G266" i="7"/>
  <c r="C263" i="11" s="1"/>
  <c r="D214" i="7"/>
  <c r="C211" i="12" s="1"/>
  <c r="C215" i="7"/>
  <c r="X184" i="13" l="1"/>
  <c r="W184" i="13" s="1"/>
  <c r="U185" i="13" s="1"/>
  <c r="V185" i="13" s="1"/>
  <c r="Y184" i="13"/>
  <c r="M185" i="13"/>
  <c r="P185" i="13" s="1"/>
  <c r="O185" i="13"/>
  <c r="AF187" i="13"/>
  <c r="AD188" i="13" s="1"/>
  <c r="AE188" i="13" s="1"/>
  <c r="AS178" i="13"/>
  <c r="AS179" i="13" s="1"/>
  <c r="AR179" i="13"/>
  <c r="AQ179" i="13" s="1"/>
  <c r="AO180" i="13" s="1"/>
  <c r="AR180" i="13" s="1"/>
  <c r="EN174" i="13"/>
  <c r="EV174" i="13"/>
  <c r="EU174" i="13" s="1"/>
  <c r="ES175" i="13" s="1"/>
  <c r="EV175" i="13" s="1"/>
  <c r="EW174" i="13"/>
  <c r="BC183" i="13"/>
  <c r="BB183" i="13" s="1"/>
  <c r="AZ184" i="13" s="1"/>
  <c r="EB174" i="13"/>
  <c r="ED174" i="13"/>
  <c r="EK175" i="13"/>
  <c r="EM175" i="13"/>
  <c r="BD183" i="13"/>
  <c r="CR181" i="13"/>
  <c r="BN156" i="13"/>
  <c r="BL156" i="13"/>
  <c r="DL122" i="13"/>
  <c r="C123" i="13"/>
  <c r="CG122" i="13"/>
  <c r="DD122" i="13"/>
  <c r="CI122" i="13"/>
  <c r="BW122" i="13"/>
  <c r="CW122" i="13"/>
  <c r="BY122" i="13"/>
  <c r="H267" i="7"/>
  <c r="B264" i="11"/>
  <c r="D263" i="11"/>
  <c r="B212" i="12"/>
  <c r="D211" i="12"/>
  <c r="C216" i="7"/>
  <c r="D215" i="7"/>
  <c r="C212" i="12" s="1"/>
  <c r="F268" i="7"/>
  <c r="G267" i="7"/>
  <c r="C264" i="11" s="1"/>
  <c r="X185" i="13" l="1"/>
  <c r="W185" i="13" s="1"/>
  <c r="U186" i="13" s="1"/>
  <c r="AG188" i="13"/>
  <c r="AF188" i="13" s="1"/>
  <c r="AD189" i="13" s="1"/>
  <c r="Y185" i="13"/>
  <c r="N185" i="13"/>
  <c r="L186" i="13" s="1"/>
  <c r="O186" i="13" s="1"/>
  <c r="AP180" i="13"/>
  <c r="AQ180" i="13" s="1"/>
  <c r="AO181" i="13" s="1"/>
  <c r="AR181" i="13" s="1"/>
  <c r="ET175" i="13"/>
  <c r="EU175" i="13" s="1"/>
  <c r="ES176" i="13" s="1"/>
  <c r="AH188" i="13"/>
  <c r="EE174" i="13"/>
  <c r="EC174" i="13"/>
  <c r="EA175" i="13" s="1"/>
  <c r="EN175" i="13"/>
  <c r="EL175" i="13"/>
  <c r="EJ176" i="13" s="1"/>
  <c r="BC184" i="13"/>
  <c r="BA184" i="13"/>
  <c r="CQ181" i="13"/>
  <c r="CO182" i="13" s="1"/>
  <c r="CP182" i="13" s="1"/>
  <c r="CS181" i="13"/>
  <c r="BO156" i="13"/>
  <c r="BM156" i="13"/>
  <c r="BK157" i="13" s="1"/>
  <c r="CX122" i="13"/>
  <c r="BU123" i="13"/>
  <c r="DE122" i="13"/>
  <c r="CE123" i="13"/>
  <c r="CZ122" i="13"/>
  <c r="DG122" i="13"/>
  <c r="F123" i="13"/>
  <c r="DM123" i="13" s="1"/>
  <c r="D123" i="13"/>
  <c r="G123" i="13" s="1"/>
  <c r="DN123" i="13" s="1"/>
  <c r="DJ123" i="13"/>
  <c r="D212" i="12"/>
  <c r="D264" i="11"/>
  <c r="H268" i="7"/>
  <c r="B265" i="11"/>
  <c r="B213" i="12"/>
  <c r="C217" i="7"/>
  <c r="D216" i="7"/>
  <c r="C213" i="12" s="1"/>
  <c r="G268" i="7"/>
  <c r="C265" i="11" s="1"/>
  <c r="F269" i="7"/>
  <c r="AS180" i="13" l="1"/>
  <c r="EW175" i="13"/>
  <c r="X186" i="13"/>
  <c r="V186" i="13"/>
  <c r="W186" i="13" s="1"/>
  <c r="U187" i="13" s="1"/>
  <c r="M186" i="13"/>
  <c r="P186" i="13" s="1"/>
  <c r="AP181" i="13"/>
  <c r="AQ181" i="13" s="1"/>
  <c r="AO182" i="13" s="1"/>
  <c r="EV176" i="13"/>
  <c r="ET176" i="13"/>
  <c r="AG189" i="13"/>
  <c r="AE189" i="13"/>
  <c r="BB184" i="13"/>
  <c r="AZ185" i="13" s="1"/>
  <c r="BC185" i="13" s="1"/>
  <c r="EB175" i="13"/>
  <c r="ED175" i="13"/>
  <c r="EK176" i="13"/>
  <c r="EM176" i="13"/>
  <c r="BD184" i="13"/>
  <c r="CR182" i="13"/>
  <c r="CH123" i="13"/>
  <c r="DF123" i="13" s="1"/>
  <c r="DC123" i="13"/>
  <c r="CF123" i="13"/>
  <c r="BN157" i="13"/>
  <c r="BL157" i="13"/>
  <c r="BV123" i="13"/>
  <c r="BX123" i="13"/>
  <c r="CY123" i="13" s="1"/>
  <c r="CV123" i="13"/>
  <c r="E123" i="13"/>
  <c r="DK123" i="13"/>
  <c r="D265" i="11"/>
  <c r="B214" i="12"/>
  <c r="D213" i="12"/>
  <c r="H269" i="7"/>
  <c r="B266" i="11"/>
  <c r="G269" i="7"/>
  <c r="C266" i="11" s="1"/>
  <c r="F270" i="7"/>
  <c r="D217" i="7"/>
  <c r="C214" i="12" s="1"/>
  <c r="C218" i="7"/>
  <c r="Y186" i="13" l="1"/>
  <c r="N186" i="13"/>
  <c r="L187" i="13" s="1"/>
  <c r="O187" i="13" s="1"/>
  <c r="X187" i="13"/>
  <c r="V187" i="13"/>
  <c r="AS181" i="13"/>
  <c r="BA185" i="13"/>
  <c r="BB185" i="13" s="1"/>
  <c r="AZ186" i="13" s="1"/>
  <c r="AP182" i="13"/>
  <c r="AR182" i="13"/>
  <c r="AH189" i="13"/>
  <c r="AF189" i="13"/>
  <c r="AD190" i="13" s="1"/>
  <c r="EW176" i="13"/>
  <c r="EU176" i="13"/>
  <c r="ES177" i="13" s="1"/>
  <c r="EE175" i="13"/>
  <c r="EC175" i="13"/>
  <c r="EA176" i="13" s="1"/>
  <c r="EN176" i="13"/>
  <c r="EL176" i="13"/>
  <c r="EJ177" i="13" s="1"/>
  <c r="CQ182" i="13"/>
  <c r="CO183" i="13" s="1"/>
  <c r="CP183" i="13" s="1"/>
  <c r="CS182" i="13"/>
  <c r="CW123" i="13"/>
  <c r="BW123" i="13"/>
  <c r="BY123" i="13"/>
  <c r="DL123" i="13"/>
  <c r="C124" i="13"/>
  <c r="BO157" i="13"/>
  <c r="BM157" i="13"/>
  <c r="BK158" i="13" s="1"/>
  <c r="CG123" i="13"/>
  <c r="DD123" i="13"/>
  <c r="CI123" i="13"/>
  <c r="D266" i="11"/>
  <c r="H270" i="7"/>
  <c r="B267" i="11"/>
  <c r="B215" i="12"/>
  <c r="D214" i="12"/>
  <c r="F271" i="7"/>
  <c r="G270" i="7"/>
  <c r="C267" i="11" s="1"/>
  <c r="D218" i="7"/>
  <c r="C215" i="12" s="1"/>
  <c r="C219" i="7"/>
  <c r="M187" i="13" l="1"/>
  <c r="N187" i="13" s="1"/>
  <c r="L188" i="13" s="1"/>
  <c r="O188" i="13" s="1"/>
  <c r="AS182" i="13"/>
  <c r="W187" i="13"/>
  <c r="U188" i="13" s="1"/>
  <c r="X188" i="13" s="1"/>
  <c r="BD185" i="13"/>
  <c r="P187" i="13"/>
  <c r="Y187" i="13"/>
  <c r="AQ182" i="13"/>
  <c r="AO183" i="13" s="1"/>
  <c r="AP183" i="13" s="1"/>
  <c r="AS183" i="13" s="1"/>
  <c r="AE190" i="13"/>
  <c r="AH190" i="13" s="1"/>
  <c r="AG190" i="13"/>
  <c r="ET177" i="13"/>
  <c r="EW177" i="13" s="1"/>
  <c r="EV177" i="13"/>
  <c r="EB176" i="13"/>
  <c r="ED176" i="13"/>
  <c r="EK177" i="13"/>
  <c r="EM177" i="13"/>
  <c r="BA186" i="13"/>
  <c r="BC186" i="13"/>
  <c r="CR183" i="13"/>
  <c r="CQ183" i="13" s="1"/>
  <c r="CO184" i="13" s="1"/>
  <c r="CP184" i="13" s="1"/>
  <c r="CS183" i="13"/>
  <c r="D124" i="13"/>
  <c r="F124" i="13"/>
  <c r="DM124" i="13" s="1"/>
  <c r="DJ124" i="13"/>
  <c r="DG123" i="13"/>
  <c r="CZ123" i="13"/>
  <c r="CX123" i="13"/>
  <c r="BU124" i="13"/>
  <c r="DE123" i="13"/>
  <c r="CE124" i="13"/>
  <c r="BN158" i="13"/>
  <c r="BL158" i="13"/>
  <c r="H271" i="7"/>
  <c r="B268" i="11"/>
  <c r="B216" i="12"/>
  <c r="D215" i="12"/>
  <c r="D267" i="11"/>
  <c r="F272" i="7"/>
  <c r="G271" i="7"/>
  <c r="C268" i="11" s="1"/>
  <c r="C220" i="7"/>
  <c r="D219" i="7"/>
  <c r="C216" i="12" s="1"/>
  <c r="V188" i="13" l="1"/>
  <c r="Y188" i="13" s="1"/>
  <c r="M188" i="13"/>
  <c r="P188" i="13" s="1"/>
  <c r="W188" i="13"/>
  <c r="U189" i="13" s="1"/>
  <c r="AR183" i="13"/>
  <c r="AQ183" i="13" s="1"/>
  <c r="AO184" i="13" s="1"/>
  <c r="AP184" i="13" s="1"/>
  <c r="AS184" i="13" s="1"/>
  <c r="AF190" i="13"/>
  <c r="AD191" i="13" s="1"/>
  <c r="AG191" i="13" s="1"/>
  <c r="EU177" i="13"/>
  <c r="ES178" i="13" s="1"/>
  <c r="BB186" i="13"/>
  <c r="AZ187" i="13" s="1"/>
  <c r="BC187" i="13" s="1"/>
  <c r="EE176" i="13"/>
  <c r="EC176" i="13"/>
  <c r="EA177" i="13" s="1"/>
  <c r="EN177" i="13"/>
  <c r="EL177" i="13"/>
  <c r="EJ178" i="13" s="1"/>
  <c r="BD186" i="13"/>
  <c r="CR184" i="13"/>
  <c r="BO158" i="13"/>
  <c r="BM158" i="13"/>
  <c r="BK159" i="13" s="1"/>
  <c r="BX124" i="13"/>
  <c r="CY124" i="13" s="1"/>
  <c r="CV124" i="13"/>
  <c r="BV124" i="13"/>
  <c r="G124" i="13"/>
  <c r="DN124" i="13" s="1"/>
  <c r="E124" i="13"/>
  <c r="DK124" i="13"/>
  <c r="CH124" i="13"/>
  <c r="DF124" i="13" s="1"/>
  <c r="DC124" i="13"/>
  <c r="CF124" i="13"/>
  <c r="B217" i="12"/>
  <c r="D268" i="11"/>
  <c r="H272" i="7"/>
  <c r="B269" i="11"/>
  <c r="D216" i="12"/>
  <c r="G272" i="7"/>
  <c r="C269" i="11" s="1"/>
  <c r="F273" i="7"/>
  <c r="C221" i="7"/>
  <c r="D220" i="7"/>
  <c r="C217" i="12" s="1"/>
  <c r="N188" i="13" l="1"/>
  <c r="L189" i="13" s="1"/>
  <c r="O189" i="13" s="1"/>
  <c r="AR184" i="13"/>
  <c r="AQ184" i="13" s="1"/>
  <c r="AO185" i="13" s="1"/>
  <c r="AR185" i="13" s="1"/>
  <c r="X189" i="13"/>
  <c r="V189" i="13"/>
  <c r="AE191" i="13"/>
  <c r="AH191" i="13" s="1"/>
  <c r="ET178" i="13"/>
  <c r="EV178" i="13"/>
  <c r="BA187" i="13"/>
  <c r="BB187" i="13" s="1"/>
  <c r="AZ188" i="13" s="1"/>
  <c r="ED177" i="13"/>
  <c r="EB177" i="13"/>
  <c r="EK178" i="13"/>
  <c r="EM178" i="13"/>
  <c r="CQ184" i="13"/>
  <c r="CO185" i="13" s="1"/>
  <c r="CP185" i="13" s="1"/>
  <c r="CS184" i="13"/>
  <c r="DD124" i="13"/>
  <c r="CG124" i="13"/>
  <c r="CI124" i="13"/>
  <c r="BN159" i="13"/>
  <c r="BL159" i="13"/>
  <c r="DL124" i="13"/>
  <c r="C125" i="13"/>
  <c r="CW124" i="13"/>
  <c r="BW124" i="13"/>
  <c r="BY124" i="13"/>
  <c r="B218" i="12"/>
  <c r="D217" i="12"/>
  <c r="H273" i="7"/>
  <c r="B270" i="11"/>
  <c r="D269" i="11"/>
  <c r="D221" i="7"/>
  <c r="C218" i="12" s="1"/>
  <c r="C222" i="7"/>
  <c r="G273" i="7"/>
  <c r="C270" i="11" s="1"/>
  <c r="F274" i="7"/>
  <c r="M189" i="13" l="1"/>
  <c r="P189" i="13" s="1"/>
  <c r="W189" i="13"/>
  <c r="U190" i="13" s="1"/>
  <c r="V190" i="13" s="1"/>
  <c r="Y189" i="13"/>
  <c r="BD187" i="13"/>
  <c r="AP185" i="13"/>
  <c r="AQ185" i="13" s="1"/>
  <c r="AO186" i="13" s="1"/>
  <c r="AR186" i="13" s="1"/>
  <c r="AF191" i="13"/>
  <c r="AD192" i="13" s="1"/>
  <c r="AG192" i="13" s="1"/>
  <c r="BA188" i="13"/>
  <c r="BC188" i="13"/>
  <c r="EW178" i="13"/>
  <c r="EU178" i="13"/>
  <c r="ES179" i="13" s="1"/>
  <c r="EL178" i="13"/>
  <c r="EJ179" i="13" s="1"/>
  <c r="EK179" i="13" s="1"/>
  <c r="EE177" i="13"/>
  <c r="EC177" i="13"/>
  <c r="EA178" i="13" s="1"/>
  <c r="EN178" i="13"/>
  <c r="CR185" i="13"/>
  <c r="CZ124" i="13"/>
  <c r="D125" i="13"/>
  <c r="G125" i="13" s="1"/>
  <c r="DN125" i="13" s="1"/>
  <c r="F125" i="13"/>
  <c r="DM125" i="13" s="1"/>
  <c r="DJ125" i="13"/>
  <c r="CX124" i="13"/>
  <c r="BU125" i="13"/>
  <c r="DG124" i="13"/>
  <c r="DE124" i="13"/>
  <c r="CE125" i="13"/>
  <c r="BO159" i="13"/>
  <c r="BM159" i="13"/>
  <c r="BK160" i="13" s="1"/>
  <c r="D218" i="12"/>
  <c r="H274" i="7"/>
  <c r="B271" i="11"/>
  <c r="D270" i="11"/>
  <c r="B219" i="12"/>
  <c r="F275" i="7"/>
  <c r="G274" i="7"/>
  <c r="C271" i="11" s="1"/>
  <c r="D222" i="7"/>
  <c r="C219" i="12" s="1"/>
  <c r="C223" i="7"/>
  <c r="N189" i="13" l="1"/>
  <c r="L190" i="13" s="1"/>
  <c r="BD188" i="13"/>
  <c r="X190" i="13"/>
  <c r="M190" i="13"/>
  <c r="O190" i="13"/>
  <c r="Y190" i="13"/>
  <c r="W190" i="13"/>
  <c r="U191" i="13" s="1"/>
  <c r="AS185" i="13"/>
  <c r="AE192" i="13"/>
  <c r="AF192" i="13" s="1"/>
  <c r="AD193" i="13" s="1"/>
  <c r="EM179" i="13"/>
  <c r="EL179" i="13" s="1"/>
  <c r="EJ180" i="13" s="1"/>
  <c r="EM180" i="13" s="1"/>
  <c r="BB188" i="13"/>
  <c r="AZ189" i="13" s="1"/>
  <c r="BC189" i="13" s="1"/>
  <c r="ET179" i="13"/>
  <c r="EV179" i="13"/>
  <c r="AP186" i="13"/>
  <c r="AQ186" i="13" s="1"/>
  <c r="AO187" i="13" s="1"/>
  <c r="AR187" i="13" s="1"/>
  <c r="ED178" i="13"/>
  <c r="EB178" i="13"/>
  <c r="EN179" i="13"/>
  <c r="CQ185" i="13"/>
  <c r="CO186" i="13" s="1"/>
  <c r="CP186" i="13" s="1"/>
  <c r="CS185" i="13"/>
  <c r="BN160" i="13"/>
  <c r="BL160" i="13"/>
  <c r="BV125" i="13"/>
  <c r="CV125" i="13"/>
  <c r="BX125" i="13"/>
  <c r="CY125" i="13" s="1"/>
  <c r="DC125" i="13"/>
  <c r="CF125" i="13"/>
  <c r="CH125" i="13"/>
  <c r="DF125" i="13" s="1"/>
  <c r="E125" i="13"/>
  <c r="DK125" i="13"/>
  <c r="H275" i="7"/>
  <c r="B272" i="11"/>
  <c r="B220" i="12"/>
  <c r="D271" i="11"/>
  <c r="D219" i="12"/>
  <c r="F276" i="7"/>
  <c r="G275" i="7"/>
  <c r="C272" i="11" s="1"/>
  <c r="C224" i="7"/>
  <c r="D223" i="7"/>
  <c r="C220" i="12" s="1"/>
  <c r="P190" i="13" l="1"/>
  <c r="N190" i="13"/>
  <c r="L191" i="13" s="1"/>
  <c r="X191" i="13"/>
  <c r="V191" i="13"/>
  <c r="AH192" i="13"/>
  <c r="BA189" i="13"/>
  <c r="BB189" i="13" s="1"/>
  <c r="AZ190" i="13" s="1"/>
  <c r="BC190" i="13" s="1"/>
  <c r="AE193" i="13"/>
  <c r="AG193" i="13"/>
  <c r="AS186" i="13"/>
  <c r="EU179" i="13"/>
  <c r="ES180" i="13" s="1"/>
  <c r="ET180" i="13" s="1"/>
  <c r="EK180" i="13"/>
  <c r="EL180" i="13" s="1"/>
  <c r="EJ181" i="13" s="1"/>
  <c r="EW179" i="13"/>
  <c r="AP187" i="13"/>
  <c r="AQ187" i="13" s="1"/>
  <c r="AO188" i="13" s="1"/>
  <c r="AR188" i="13" s="1"/>
  <c r="EE178" i="13"/>
  <c r="EC178" i="13"/>
  <c r="EA179" i="13" s="1"/>
  <c r="CR186" i="13"/>
  <c r="BW125" i="13"/>
  <c r="CW125" i="13"/>
  <c r="BY125" i="13"/>
  <c r="DL125" i="13"/>
  <c r="C126" i="13"/>
  <c r="BO160" i="13"/>
  <c r="BM160" i="13"/>
  <c r="BK161" i="13" s="1"/>
  <c r="CG125" i="13"/>
  <c r="DD125" i="13"/>
  <c r="CI125" i="13"/>
  <c r="B221" i="12"/>
  <c r="D272" i="11"/>
  <c r="H276" i="7"/>
  <c r="B273" i="11"/>
  <c r="D220" i="12"/>
  <c r="C225" i="7"/>
  <c r="D224" i="7"/>
  <c r="C221" i="12" s="1"/>
  <c r="G276" i="7"/>
  <c r="C273" i="11" s="1"/>
  <c r="F277" i="7"/>
  <c r="O191" i="13" l="1"/>
  <c r="M191" i="13"/>
  <c r="N191" i="13" s="1"/>
  <c r="L192" i="13" s="1"/>
  <c r="W191" i="13"/>
  <c r="U192" i="13" s="1"/>
  <c r="V192" i="13" s="1"/>
  <c r="Y191" i="13"/>
  <c r="AH193" i="13"/>
  <c r="BD189" i="13"/>
  <c r="EV180" i="13"/>
  <c r="EU180" i="13" s="1"/>
  <c r="ES181" i="13" s="1"/>
  <c r="EV181" i="13" s="1"/>
  <c r="AF193" i="13"/>
  <c r="AD194" i="13" s="1"/>
  <c r="AG194" i="13" s="1"/>
  <c r="EN180" i="13"/>
  <c r="AP188" i="13"/>
  <c r="AQ188" i="13" s="1"/>
  <c r="AO189" i="13" s="1"/>
  <c r="AR189" i="13" s="1"/>
  <c r="EM181" i="13"/>
  <c r="EK181" i="13"/>
  <c r="BA190" i="13"/>
  <c r="EW180" i="13"/>
  <c r="AS187" i="13"/>
  <c r="EB179" i="13"/>
  <c r="ED179" i="13"/>
  <c r="CQ186" i="13"/>
  <c r="CO187" i="13" s="1"/>
  <c r="CP187" i="13" s="1"/>
  <c r="CS186" i="13"/>
  <c r="DG125" i="13"/>
  <c r="D126" i="13"/>
  <c r="F126" i="13"/>
  <c r="DM126" i="13" s="1"/>
  <c r="DJ126" i="13"/>
  <c r="CX125" i="13"/>
  <c r="BU126" i="13"/>
  <c r="DE125" i="13"/>
  <c r="CE126" i="13"/>
  <c r="BN161" i="13"/>
  <c r="BL161" i="13"/>
  <c r="CZ125" i="13"/>
  <c r="B222" i="12"/>
  <c r="H277" i="7"/>
  <c r="B274" i="11"/>
  <c r="D273" i="11"/>
  <c r="D221" i="12"/>
  <c r="D225" i="7"/>
  <c r="C222" i="12" s="1"/>
  <c r="C226" i="7"/>
  <c r="G277" i="7"/>
  <c r="C274" i="11" s="1"/>
  <c r="F278" i="7"/>
  <c r="O192" i="13" l="1"/>
  <c r="M192" i="13"/>
  <c r="N192" i="13" s="1"/>
  <c r="L193" i="13" s="1"/>
  <c r="P191" i="13"/>
  <c r="BD190" i="13"/>
  <c r="X192" i="13"/>
  <c r="Y192" i="13"/>
  <c r="W192" i="13"/>
  <c r="U193" i="13" s="1"/>
  <c r="X193" i="13" s="1"/>
  <c r="AS188" i="13"/>
  <c r="ET181" i="13"/>
  <c r="EU181" i="13" s="1"/>
  <c r="ES182" i="13" s="1"/>
  <c r="AE194" i="13"/>
  <c r="AH194" i="13" s="1"/>
  <c r="BB190" i="13"/>
  <c r="AZ191" i="13" s="1"/>
  <c r="BA191" i="13" s="1"/>
  <c r="EN181" i="13"/>
  <c r="EL181" i="13"/>
  <c r="EJ182" i="13" s="1"/>
  <c r="EM182" i="13" s="1"/>
  <c r="AP189" i="13"/>
  <c r="AQ189" i="13" s="1"/>
  <c r="AO190" i="13" s="1"/>
  <c r="EE179" i="13"/>
  <c r="EC179" i="13"/>
  <c r="EA180" i="13" s="1"/>
  <c r="CS187" i="13"/>
  <c r="CR187" i="13"/>
  <c r="CF126" i="13"/>
  <c r="DC126" i="13"/>
  <c r="CH126" i="13"/>
  <c r="DF126" i="13" s="1"/>
  <c r="G126" i="13"/>
  <c r="DN126" i="13" s="1"/>
  <c r="E126" i="13"/>
  <c r="DK126" i="13"/>
  <c r="BO161" i="13"/>
  <c r="BM161" i="13"/>
  <c r="BK162" i="13" s="1"/>
  <c r="BV126" i="13"/>
  <c r="BX126" i="13"/>
  <c r="CY126" i="13" s="1"/>
  <c r="CV126" i="13"/>
  <c r="D222" i="12"/>
  <c r="H278" i="7"/>
  <c r="B275" i="11"/>
  <c r="D274" i="11"/>
  <c r="B223" i="12"/>
  <c r="F279" i="7"/>
  <c r="G278" i="7"/>
  <c r="C275" i="11" s="1"/>
  <c r="D226" i="7"/>
  <c r="C223" i="12" s="1"/>
  <c r="C227" i="7"/>
  <c r="P192" i="13" l="1"/>
  <c r="O193" i="13"/>
  <c r="M193" i="13"/>
  <c r="AS189" i="13"/>
  <c r="V193" i="13"/>
  <c r="W193" i="13" s="1"/>
  <c r="U194" i="13" s="1"/>
  <c r="EW181" i="13"/>
  <c r="BC191" i="13"/>
  <c r="BB191" i="13" s="1"/>
  <c r="AZ192" i="13" s="1"/>
  <c r="BC192" i="13" s="1"/>
  <c r="BD191" i="13"/>
  <c r="EK182" i="13"/>
  <c r="EN182" i="13" s="1"/>
  <c r="AF194" i="13"/>
  <c r="AD195" i="13" s="1"/>
  <c r="ET182" i="13"/>
  <c r="EV182" i="13"/>
  <c r="EB180" i="13"/>
  <c r="ED180" i="13"/>
  <c r="AP190" i="13"/>
  <c r="AR190" i="13"/>
  <c r="CQ187" i="13"/>
  <c r="CO188" i="13" s="1"/>
  <c r="CP188" i="13" s="1"/>
  <c r="BN162" i="13"/>
  <c r="BL162" i="13"/>
  <c r="CG126" i="13"/>
  <c r="DD126" i="13"/>
  <c r="CI126" i="13"/>
  <c r="DL126" i="13"/>
  <c r="C127" i="13"/>
  <c r="CW126" i="13"/>
  <c r="BW126" i="13"/>
  <c r="BY126" i="13"/>
  <c r="H279" i="7"/>
  <c r="B276" i="11"/>
  <c r="D223" i="12"/>
  <c r="B224" i="12"/>
  <c r="D275" i="11"/>
  <c r="F280" i="7"/>
  <c r="G279" i="7"/>
  <c r="C276" i="11" s="1"/>
  <c r="C228" i="7"/>
  <c r="D227" i="7"/>
  <c r="C224" i="12" s="1"/>
  <c r="AS190" i="13" l="1"/>
  <c r="P193" i="13"/>
  <c r="N193" i="13"/>
  <c r="L194" i="13" s="1"/>
  <c r="Y193" i="13"/>
  <c r="X194" i="13"/>
  <c r="V194" i="13"/>
  <c r="BA192" i="13"/>
  <c r="BB192" i="13" s="1"/>
  <c r="AZ193" i="13" s="1"/>
  <c r="BC193" i="13" s="1"/>
  <c r="EL182" i="13"/>
  <c r="EJ183" i="13" s="1"/>
  <c r="EK183" i="13" s="1"/>
  <c r="AG195" i="13"/>
  <c r="AE195" i="13"/>
  <c r="EW182" i="13"/>
  <c r="EU182" i="13"/>
  <c r="ES183" i="13" s="1"/>
  <c r="EE180" i="13"/>
  <c r="EC180" i="13"/>
  <c r="EA181" i="13" s="1"/>
  <c r="AQ190" i="13"/>
  <c r="AO191" i="13" s="1"/>
  <c r="AP191" i="13" s="1"/>
  <c r="AS191" i="13" s="1"/>
  <c r="CR188" i="13"/>
  <c r="CZ126" i="13"/>
  <c r="F127" i="13"/>
  <c r="DM127" i="13" s="1"/>
  <c r="D127" i="13"/>
  <c r="G127" i="13" s="1"/>
  <c r="DN127" i="13" s="1"/>
  <c r="DJ127" i="13"/>
  <c r="DG126" i="13"/>
  <c r="BO162" i="13"/>
  <c r="BM162" i="13"/>
  <c r="BK163" i="13" s="1"/>
  <c r="CX126" i="13"/>
  <c r="BU127" i="13"/>
  <c r="DE126" i="13"/>
  <c r="CE127" i="13"/>
  <c r="H280" i="7"/>
  <c r="B277" i="11"/>
  <c r="D276" i="11"/>
  <c r="D224" i="12"/>
  <c r="B225" i="12"/>
  <c r="C229" i="7"/>
  <c r="D228" i="7"/>
  <c r="C225" i="12" s="1"/>
  <c r="G280" i="7"/>
  <c r="C277" i="11" s="1"/>
  <c r="F281" i="7"/>
  <c r="M194" i="13" l="1"/>
  <c r="O194" i="13"/>
  <c r="W194" i="13"/>
  <c r="U195" i="13" s="1"/>
  <c r="V195" i="13" s="1"/>
  <c r="Y194" i="13"/>
  <c r="BD192" i="13"/>
  <c r="EM183" i="13"/>
  <c r="AH195" i="13"/>
  <c r="AF195" i="13"/>
  <c r="AD196" i="13" s="1"/>
  <c r="EV183" i="13"/>
  <c r="ET183" i="13"/>
  <c r="AR191" i="13"/>
  <c r="AQ191" i="13" s="1"/>
  <c r="AO192" i="13" s="1"/>
  <c r="AP192" i="13" s="1"/>
  <c r="BA193" i="13"/>
  <c r="EB181" i="13"/>
  <c r="ED181" i="13"/>
  <c r="EN183" i="13"/>
  <c r="EL183" i="13"/>
  <c r="EJ184" i="13" s="1"/>
  <c r="CS188" i="13"/>
  <c r="CQ188" i="13"/>
  <c r="CO189" i="13" s="1"/>
  <c r="CP189" i="13" s="1"/>
  <c r="BV127" i="13"/>
  <c r="CV127" i="13"/>
  <c r="BX127" i="13"/>
  <c r="CY127" i="13" s="1"/>
  <c r="BN163" i="13"/>
  <c r="BL163" i="13"/>
  <c r="E127" i="13"/>
  <c r="DK127" i="13"/>
  <c r="CH127" i="13"/>
  <c r="DF127" i="13" s="1"/>
  <c r="DC127" i="13"/>
  <c r="CF127" i="13"/>
  <c r="H281" i="7"/>
  <c r="B278" i="11"/>
  <c r="D277" i="11"/>
  <c r="B226" i="12"/>
  <c r="D225" i="12"/>
  <c r="D229" i="7"/>
  <c r="C226" i="12" s="1"/>
  <c r="C230" i="7"/>
  <c r="G281" i="7"/>
  <c r="C278" i="11" s="1"/>
  <c r="F282" i="7"/>
  <c r="BD193" i="13" l="1"/>
  <c r="Y195" i="13"/>
  <c r="X195" i="13"/>
  <c r="W195" i="13" s="1"/>
  <c r="U196" i="13" s="1"/>
  <c r="P194" i="13"/>
  <c r="N194" i="13"/>
  <c r="L195" i="13" s="1"/>
  <c r="AG196" i="13"/>
  <c r="AE196" i="13"/>
  <c r="BB193" i="13"/>
  <c r="AZ194" i="13" s="1"/>
  <c r="BC194" i="13" s="1"/>
  <c r="EW183" i="13"/>
  <c r="EU183" i="13"/>
  <c r="ES184" i="13" s="1"/>
  <c r="AR192" i="13"/>
  <c r="AQ192" i="13" s="1"/>
  <c r="AO193" i="13" s="1"/>
  <c r="EE181" i="13"/>
  <c r="EC181" i="13"/>
  <c r="EA182" i="13" s="1"/>
  <c r="EK184" i="13"/>
  <c r="EM184" i="13"/>
  <c r="AS192" i="13"/>
  <c r="CR189" i="13"/>
  <c r="CS189" i="13"/>
  <c r="CG127" i="13"/>
  <c r="DD127" i="13"/>
  <c r="CI127" i="13"/>
  <c r="CW127" i="13"/>
  <c r="BW127" i="13"/>
  <c r="BY127" i="13"/>
  <c r="BO163" i="13"/>
  <c r="BM163" i="13"/>
  <c r="BK164" i="13" s="1"/>
  <c r="DL127" i="13"/>
  <c r="C128" i="13"/>
  <c r="D278" i="11"/>
  <c r="B227" i="12"/>
  <c r="H282" i="7"/>
  <c r="B279" i="11"/>
  <c r="D226" i="12"/>
  <c r="F283" i="7"/>
  <c r="G282" i="7"/>
  <c r="C279" i="11" s="1"/>
  <c r="D230" i="7"/>
  <c r="C227" i="12" s="1"/>
  <c r="C231" i="7"/>
  <c r="X196" i="13" l="1"/>
  <c r="V196" i="13"/>
  <c r="W196" i="13" s="1"/>
  <c r="U197" i="13" s="1"/>
  <c r="O195" i="13"/>
  <c r="M195" i="13"/>
  <c r="BA194" i="13"/>
  <c r="BB194" i="13" s="1"/>
  <c r="AZ195" i="13" s="1"/>
  <c r="AH196" i="13"/>
  <c r="AF196" i="13"/>
  <c r="AD197" i="13" s="1"/>
  <c r="EV184" i="13"/>
  <c r="ET184" i="13"/>
  <c r="EL184" i="13"/>
  <c r="EJ185" i="13" s="1"/>
  <c r="EM185" i="13" s="1"/>
  <c r="AP193" i="13"/>
  <c r="AR193" i="13"/>
  <c r="EB182" i="13"/>
  <c r="ED182" i="13"/>
  <c r="EN184" i="13"/>
  <c r="CQ189" i="13"/>
  <c r="CO190" i="13" s="1"/>
  <c r="CP190" i="13" s="1"/>
  <c r="BN164" i="13"/>
  <c r="BL164" i="13"/>
  <c r="DG127" i="13"/>
  <c r="CZ127" i="13"/>
  <c r="CX127" i="13"/>
  <c r="BU128" i="13"/>
  <c r="DE127" i="13"/>
  <c r="CE128" i="13"/>
  <c r="F128" i="13"/>
  <c r="DM128" i="13" s="1"/>
  <c r="D128" i="13"/>
  <c r="G128" i="13" s="1"/>
  <c r="DN128" i="13" s="1"/>
  <c r="DJ128" i="13"/>
  <c r="D227" i="12"/>
  <c r="H283" i="7"/>
  <c r="B280" i="11"/>
  <c r="D279" i="11"/>
  <c r="B228" i="12"/>
  <c r="F284" i="7"/>
  <c r="G283" i="7"/>
  <c r="C280" i="11" s="1"/>
  <c r="C232" i="7"/>
  <c r="D231" i="7"/>
  <c r="C228" i="12" s="1"/>
  <c r="Y196" i="13" l="1"/>
  <c r="V197" i="13"/>
  <c r="X197" i="13"/>
  <c r="P195" i="13"/>
  <c r="N195" i="13"/>
  <c r="L196" i="13" s="1"/>
  <c r="BD194" i="13"/>
  <c r="AG197" i="13"/>
  <c r="AE197" i="13"/>
  <c r="EK185" i="13"/>
  <c r="EN185" i="13" s="1"/>
  <c r="AQ193" i="13"/>
  <c r="AO194" i="13" s="1"/>
  <c r="AR194" i="13" s="1"/>
  <c r="EW184" i="13"/>
  <c r="EU184" i="13"/>
  <c r="ES185" i="13" s="1"/>
  <c r="AS193" i="13"/>
  <c r="EE182" i="13"/>
  <c r="EC182" i="13"/>
  <c r="EA183" i="13" s="1"/>
  <c r="BC195" i="13"/>
  <c r="BA195" i="13"/>
  <c r="CR190" i="13"/>
  <c r="E128" i="13"/>
  <c r="DK128" i="13"/>
  <c r="BX128" i="13"/>
  <c r="CY128" i="13" s="1"/>
  <c r="BV128" i="13"/>
  <c r="CV128" i="13"/>
  <c r="CH128" i="13"/>
  <c r="DF128" i="13" s="1"/>
  <c r="DC128" i="13"/>
  <c r="CF128" i="13"/>
  <c r="BO164" i="13"/>
  <c r="BM164" i="13"/>
  <c r="BK165" i="13" s="1"/>
  <c r="B229" i="12"/>
  <c r="H284" i="7"/>
  <c r="B281" i="11"/>
  <c r="D228" i="12"/>
  <c r="D280" i="11"/>
  <c r="G284" i="7"/>
  <c r="C281" i="11" s="1"/>
  <c r="F285" i="7"/>
  <c r="C233" i="7"/>
  <c r="D232" i="7"/>
  <c r="C229" i="12" s="1"/>
  <c r="Y197" i="13" l="1"/>
  <c r="W197" i="13"/>
  <c r="U198" i="13" s="1"/>
  <c r="V198" i="13" s="1"/>
  <c r="O196" i="13"/>
  <c r="M196" i="13"/>
  <c r="AF197" i="13"/>
  <c r="AD198" i="13" s="1"/>
  <c r="AG198" i="13" s="1"/>
  <c r="AH197" i="13"/>
  <c r="AP194" i="13"/>
  <c r="AQ194" i="13" s="1"/>
  <c r="AO195" i="13" s="1"/>
  <c r="EL185" i="13"/>
  <c r="EJ186" i="13" s="1"/>
  <c r="ET185" i="13"/>
  <c r="EV185" i="13"/>
  <c r="ED183" i="13"/>
  <c r="EB183" i="13"/>
  <c r="BB195" i="13"/>
  <c r="AZ196" i="13" s="1"/>
  <c r="BC196" i="13" s="1"/>
  <c r="BD195" i="13"/>
  <c r="CQ190" i="13"/>
  <c r="CO191" i="13" s="1"/>
  <c r="CP191" i="13" s="1"/>
  <c r="CS190" i="13"/>
  <c r="BN165" i="13"/>
  <c r="BL165" i="13"/>
  <c r="DD128" i="13"/>
  <c r="CG128" i="13"/>
  <c r="CI128" i="13"/>
  <c r="DL128" i="13"/>
  <c r="C129" i="13"/>
  <c r="CW128" i="13"/>
  <c r="BW128" i="13"/>
  <c r="BY128" i="13"/>
  <c r="H285" i="7"/>
  <c r="B282" i="11"/>
  <c r="D281" i="11"/>
  <c r="B230" i="12"/>
  <c r="D229" i="12"/>
  <c r="F286" i="7"/>
  <c r="G285" i="7"/>
  <c r="C282" i="11" s="1"/>
  <c r="D233" i="7"/>
  <c r="C230" i="12" s="1"/>
  <c r="C234" i="7"/>
  <c r="X198" i="13" l="1"/>
  <c r="P196" i="13"/>
  <c r="N196" i="13"/>
  <c r="L197" i="13" s="1"/>
  <c r="AE198" i="13"/>
  <c r="AF198" i="13" s="1"/>
  <c r="AD199" i="13" s="1"/>
  <c r="W198" i="13"/>
  <c r="U199" i="13" s="1"/>
  <c r="V199" i="13" s="1"/>
  <c r="Y198" i="13"/>
  <c r="AS194" i="13"/>
  <c r="EM186" i="13"/>
  <c r="EK186" i="13"/>
  <c r="EW185" i="13"/>
  <c r="EU185" i="13"/>
  <c r="ES186" i="13" s="1"/>
  <c r="EE183" i="13"/>
  <c r="EC183" i="13"/>
  <c r="EA184" i="13" s="1"/>
  <c r="BA196" i="13"/>
  <c r="BB196" i="13" s="1"/>
  <c r="AZ197" i="13" s="1"/>
  <c r="AP195" i="13"/>
  <c r="AR195" i="13"/>
  <c r="CR191" i="13"/>
  <c r="D129" i="13"/>
  <c r="G129" i="13" s="1"/>
  <c r="DN129" i="13" s="1"/>
  <c r="F129" i="13"/>
  <c r="DM129" i="13" s="1"/>
  <c r="DJ129" i="13"/>
  <c r="DG128" i="13"/>
  <c r="BO165" i="13"/>
  <c r="BM165" i="13"/>
  <c r="BK166" i="13" s="1"/>
  <c r="CZ128" i="13"/>
  <c r="DE128" i="13"/>
  <c r="CE129" i="13"/>
  <c r="CX128" i="13"/>
  <c r="BU129" i="13"/>
  <c r="D230" i="12"/>
  <c r="D282" i="11"/>
  <c r="B231" i="12"/>
  <c r="H286" i="7"/>
  <c r="B283" i="11"/>
  <c r="F287" i="7"/>
  <c r="G286" i="7"/>
  <c r="C283" i="11" s="1"/>
  <c r="D234" i="7"/>
  <c r="C231" i="12" s="1"/>
  <c r="C235" i="7"/>
  <c r="AH198" i="13" l="1"/>
  <c r="X199" i="13"/>
  <c r="W199" i="13" s="1"/>
  <c r="U200" i="13" s="1"/>
  <c r="M197" i="13"/>
  <c r="P197" i="13" s="1"/>
  <c r="O197" i="13"/>
  <c r="Y199" i="13"/>
  <c r="AE199" i="13"/>
  <c r="AG199" i="13"/>
  <c r="EL186" i="13"/>
  <c r="EJ187" i="13" s="1"/>
  <c r="EN186" i="13"/>
  <c r="ET186" i="13"/>
  <c r="EV186" i="13"/>
  <c r="BD196" i="13"/>
  <c r="BC197" i="13"/>
  <c r="BA197" i="13"/>
  <c r="EB184" i="13"/>
  <c r="ED184" i="13"/>
  <c r="AS195" i="13"/>
  <c r="AQ195" i="13"/>
  <c r="AO196" i="13" s="1"/>
  <c r="CQ191" i="13"/>
  <c r="CO192" i="13" s="1"/>
  <c r="CS191" i="13"/>
  <c r="CH129" i="13"/>
  <c r="DF129" i="13" s="1"/>
  <c r="DC129" i="13"/>
  <c r="CF129" i="13"/>
  <c r="E129" i="13"/>
  <c r="DK129" i="13"/>
  <c r="BX129" i="13"/>
  <c r="CY129" i="13" s="1"/>
  <c r="CV129" i="13"/>
  <c r="BV129" i="13"/>
  <c r="BN166" i="13"/>
  <c r="BL166" i="13"/>
  <c r="B232" i="12"/>
  <c r="D231" i="12"/>
  <c r="H287" i="7"/>
  <c r="B284" i="11"/>
  <c r="D283" i="11"/>
  <c r="C236" i="7"/>
  <c r="D235" i="7"/>
  <c r="C232" i="12" s="1"/>
  <c r="G287" i="7"/>
  <c r="C284" i="11" s="1"/>
  <c r="F288" i="7"/>
  <c r="CR192" i="13" l="1"/>
  <c r="CP192" i="13"/>
  <c r="CQ192" i="13" s="1"/>
  <c r="CO193" i="13" s="1"/>
  <c r="CP193" i="13" s="1"/>
  <c r="N197" i="13"/>
  <c r="L198" i="13" s="1"/>
  <c r="M198" i="13" s="1"/>
  <c r="V200" i="13"/>
  <c r="Y200" i="13" s="1"/>
  <c r="X200" i="13"/>
  <c r="AF199" i="13"/>
  <c r="AD200" i="13" s="1"/>
  <c r="AG200" i="13" s="1"/>
  <c r="AH199" i="13"/>
  <c r="EK187" i="13"/>
  <c r="EM187" i="13"/>
  <c r="EW186" i="13"/>
  <c r="EU186" i="13"/>
  <c r="ES187" i="13" s="1"/>
  <c r="BB197" i="13"/>
  <c r="AZ198" i="13" s="1"/>
  <c r="BD197" i="13"/>
  <c r="EE184" i="13"/>
  <c r="EC184" i="13"/>
  <c r="EA185" i="13" s="1"/>
  <c r="AP196" i="13"/>
  <c r="AR196" i="13"/>
  <c r="CG129" i="13"/>
  <c r="DD129" i="13"/>
  <c r="CI129" i="13"/>
  <c r="BW129" i="13"/>
  <c r="CW129" i="13"/>
  <c r="BY129" i="13"/>
  <c r="DL129" i="13"/>
  <c r="C130" i="13"/>
  <c r="BO166" i="13"/>
  <c r="BM166" i="13"/>
  <c r="BK167" i="13" s="1"/>
  <c r="B233" i="12"/>
  <c r="H288" i="7"/>
  <c r="B285" i="11"/>
  <c r="D284" i="11"/>
  <c r="D232" i="12"/>
  <c r="G288" i="7"/>
  <c r="C285" i="11" s="1"/>
  <c r="F289" i="7"/>
  <c r="C237" i="7"/>
  <c r="D236" i="7"/>
  <c r="C233" i="12" s="1"/>
  <c r="O198" i="13" l="1"/>
  <c r="P198" i="13"/>
  <c r="N198" i="13"/>
  <c r="L199" i="13" s="1"/>
  <c r="W200" i="13"/>
  <c r="U201" i="13" s="1"/>
  <c r="X201" i="13" s="1"/>
  <c r="AE200" i="13"/>
  <c r="AF200" i="13" s="1"/>
  <c r="AD201" i="13" s="1"/>
  <c r="EN187" i="13"/>
  <c r="EL187" i="13"/>
  <c r="EJ188" i="13" s="1"/>
  <c r="EV187" i="13"/>
  <c r="ET187" i="13"/>
  <c r="BA198" i="13"/>
  <c r="BC198" i="13"/>
  <c r="CS192" i="13"/>
  <c r="AQ196" i="13"/>
  <c r="AO197" i="13" s="1"/>
  <c r="AP197" i="13" s="1"/>
  <c r="EB185" i="13"/>
  <c r="ED185" i="13"/>
  <c r="AS196" i="13"/>
  <c r="CR193" i="13"/>
  <c r="D130" i="13"/>
  <c r="G130" i="13" s="1"/>
  <c r="DN130" i="13" s="1"/>
  <c r="F130" i="13"/>
  <c r="DM130" i="13" s="1"/>
  <c r="DJ130" i="13"/>
  <c r="BN167" i="13"/>
  <c r="BL167" i="13"/>
  <c r="CZ129" i="13"/>
  <c r="DG129" i="13"/>
  <c r="DE129" i="13"/>
  <c r="CE130" i="13"/>
  <c r="CX129" i="13"/>
  <c r="BU130" i="13"/>
  <c r="H289" i="7"/>
  <c r="B286" i="11"/>
  <c r="D285" i="11"/>
  <c r="B234" i="12"/>
  <c r="D233" i="12"/>
  <c r="F290" i="7"/>
  <c r="G289" i="7"/>
  <c r="C286" i="11" s="1"/>
  <c r="D237" i="7"/>
  <c r="C234" i="12" s="1"/>
  <c r="C238" i="7"/>
  <c r="V201" i="13" l="1"/>
  <c r="W201" i="13" s="1"/>
  <c r="U202" i="13" s="1"/>
  <c r="M199" i="13"/>
  <c r="O199" i="13"/>
  <c r="AH200" i="13"/>
  <c r="Y201" i="13"/>
  <c r="AG201" i="13"/>
  <c r="AE201" i="13"/>
  <c r="EK188" i="13"/>
  <c r="EM188" i="13"/>
  <c r="EW187" i="13"/>
  <c r="EU187" i="13"/>
  <c r="ES188" i="13" s="1"/>
  <c r="AR197" i="13"/>
  <c r="AQ197" i="13" s="1"/>
  <c r="AO198" i="13" s="1"/>
  <c r="BD198" i="13"/>
  <c r="BB198" i="13"/>
  <c r="AZ199" i="13" s="1"/>
  <c r="EE185" i="13"/>
  <c r="EC185" i="13"/>
  <c r="EA186" i="13" s="1"/>
  <c r="AS197" i="13"/>
  <c r="CQ193" i="13"/>
  <c r="CO194" i="13" s="1"/>
  <c r="CP194" i="13" s="1"/>
  <c r="CS193" i="13"/>
  <c r="CF130" i="13"/>
  <c r="CH130" i="13"/>
  <c r="DF130" i="13" s="1"/>
  <c r="DC130" i="13"/>
  <c r="BV130" i="13"/>
  <c r="BX130" i="13"/>
  <c r="CY130" i="13" s="1"/>
  <c r="CV130" i="13"/>
  <c r="E130" i="13"/>
  <c r="DK130" i="13"/>
  <c r="BO167" i="13"/>
  <c r="BM167" i="13"/>
  <c r="BK168" i="13" s="1"/>
  <c r="B235" i="12"/>
  <c r="D286" i="11"/>
  <c r="D234" i="12"/>
  <c r="H290" i="7"/>
  <c r="B287" i="11"/>
  <c r="D238" i="7"/>
  <c r="C235" i="12" s="1"/>
  <c r="C239" i="7"/>
  <c r="F291" i="7"/>
  <c r="G290" i="7"/>
  <c r="C287" i="11" s="1"/>
  <c r="X202" i="13" l="1"/>
  <c r="V202" i="13"/>
  <c r="Y202" i="13" s="1"/>
  <c r="P199" i="13"/>
  <c r="N199" i="13"/>
  <c r="L200" i="13" s="1"/>
  <c r="AF201" i="13"/>
  <c r="AD202" i="13" s="1"/>
  <c r="AG202" i="13" s="1"/>
  <c r="AH201" i="13"/>
  <c r="EN188" i="13"/>
  <c r="EL188" i="13"/>
  <c r="EJ189" i="13" s="1"/>
  <c r="ET188" i="13"/>
  <c r="EV188" i="13"/>
  <c r="AP198" i="13"/>
  <c r="AS198" i="13" s="1"/>
  <c r="AR198" i="13"/>
  <c r="BA199" i="13"/>
  <c r="BC199" i="13"/>
  <c r="ED186" i="13"/>
  <c r="EB186" i="13"/>
  <c r="CS194" i="13"/>
  <c r="CR194" i="13"/>
  <c r="BN168" i="13"/>
  <c r="BL168" i="13"/>
  <c r="DL130" i="13"/>
  <c r="C131" i="13"/>
  <c r="CW130" i="13"/>
  <c r="BW130" i="13"/>
  <c r="BY130" i="13"/>
  <c r="CG130" i="13"/>
  <c r="DD130" i="13"/>
  <c r="CI130" i="13"/>
  <c r="H291" i="7"/>
  <c r="B288" i="11"/>
  <c r="D287" i="11"/>
  <c r="D235" i="12"/>
  <c r="B236" i="12"/>
  <c r="G291" i="7"/>
  <c r="C288" i="11" s="1"/>
  <c r="F292" i="7"/>
  <c r="C240" i="7"/>
  <c r="D239" i="7"/>
  <c r="C236" i="12" s="1"/>
  <c r="W202" i="13" l="1"/>
  <c r="U203" i="13" s="1"/>
  <c r="V203" i="13" s="1"/>
  <c r="M200" i="13"/>
  <c r="O200" i="13"/>
  <c r="AE202" i="13"/>
  <c r="AH202" i="13" s="1"/>
  <c r="EM189" i="13"/>
  <c r="EK189" i="13"/>
  <c r="EW188" i="13"/>
  <c r="EU188" i="13"/>
  <c r="ES189" i="13" s="1"/>
  <c r="AQ198" i="13"/>
  <c r="AO199" i="13" s="1"/>
  <c r="BD199" i="13"/>
  <c r="BB199" i="13"/>
  <c r="AZ200" i="13" s="1"/>
  <c r="EE186" i="13"/>
  <c r="EC186" i="13"/>
  <c r="EA187" i="13" s="1"/>
  <c r="CQ194" i="13"/>
  <c r="CO195" i="13" s="1"/>
  <c r="CP195" i="13" s="1"/>
  <c r="DG130" i="13"/>
  <c r="DE130" i="13"/>
  <c r="CE131" i="13"/>
  <c r="BO168" i="13"/>
  <c r="BM168" i="13"/>
  <c r="BK169" i="13" s="1"/>
  <c r="CZ130" i="13"/>
  <c r="CX130" i="13"/>
  <c r="BU131" i="13"/>
  <c r="F131" i="13"/>
  <c r="DM131" i="13" s="1"/>
  <c r="D131" i="13"/>
  <c r="G131" i="13" s="1"/>
  <c r="DN131" i="13" s="1"/>
  <c r="DJ131" i="13"/>
  <c r="D288" i="11"/>
  <c r="B237" i="12"/>
  <c r="H292" i="7"/>
  <c r="B289" i="11"/>
  <c r="D236" i="12"/>
  <c r="C241" i="7"/>
  <c r="D240" i="7"/>
  <c r="C237" i="12" s="1"/>
  <c r="G292" i="7"/>
  <c r="C289" i="11" s="1"/>
  <c r="F293" i="7"/>
  <c r="X203" i="13" l="1"/>
  <c r="N200" i="13"/>
  <c r="L201" i="13" s="1"/>
  <c r="M201" i="13" s="1"/>
  <c r="AF202" i="13"/>
  <c r="AD203" i="13" s="1"/>
  <c r="AG203" i="13" s="1"/>
  <c r="P200" i="13"/>
  <c r="W203" i="13"/>
  <c r="U204" i="13" s="1"/>
  <c r="X204" i="13" s="1"/>
  <c r="Y203" i="13"/>
  <c r="EN189" i="13"/>
  <c r="EL189" i="13"/>
  <c r="EJ190" i="13" s="1"/>
  <c r="EV189" i="13"/>
  <c r="ET189" i="13"/>
  <c r="AP199" i="13"/>
  <c r="AS199" i="13" s="1"/>
  <c r="AR199" i="13"/>
  <c r="BA200" i="13"/>
  <c r="BD200" i="13" s="1"/>
  <c r="BC200" i="13"/>
  <c r="ED187" i="13"/>
  <c r="EB187" i="13"/>
  <c r="CR195" i="13"/>
  <c r="E131" i="13"/>
  <c r="DK131" i="13"/>
  <c r="CV131" i="13"/>
  <c r="BX131" i="13"/>
  <c r="CY131" i="13" s="1"/>
  <c r="BV131" i="13"/>
  <c r="BN169" i="13"/>
  <c r="BL169" i="13"/>
  <c r="CH131" i="13"/>
  <c r="DF131" i="13" s="1"/>
  <c r="DC131" i="13"/>
  <c r="CF131" i="13"/>
  <c r="D289" i="11"/>
  <c r="D237" i="12"/>
  <c r="H293" i="7"/>
  <c r="B290" i="11"/>
  <c r="B238" i="12"/>
  <c r="D241" i="7"/>
  <c r="C238" i="12" s="1"/>
  <c r="C242" i="7"/>
  <c r="F294" i="7"/>
  <c r="G293" i="7"/>
  <c r="C290" i="11" s="1"/>
  <c r="O201" i="13" l="1"/>
  <c r="N201" i="13" s="1"/>
  <c r="L202" i="13" s="1"/>
  <c r="O202" i="13" s="1"/>
  <c r="AE203" i="13"/>
  <c r="AF203" i="13" s="1"/>
  <c r="AD204" i="13" s="1"/>
  <c r="AE204" i="13" s="1"/>
  <c r="V204" i="13"/>
  <c r="Y204" i="13" s="1"/>
  <c r="P201" i="13"/>
  <c r="EK190" i="13"/>
  <c r="EM190" i="13"/>
  <c r="EW189" i="13"/>
  <c r="EU189" i="13"/>
  <c r="ES190" i="13" s="1"/>
  <c r="AQ199" i="13"/>
  <c r="AO200" i="13" s="1"/>
  <c r="BB200" i="13"/>
  <c r="AZ201" i="13" s="1"/>
  <c r="BC201" i="13" s="1"/>
  <c r="EE187" i="13"/>
  <c r="EC187" i="13"/>
  <c r="EA188" i="13" s="1"/>
  <c r="CQ195" i="13"/>
  <c r="CO196" i="13" s="1"/>
  <c r="CP196" i="13" s="1"/>
  <c r="CS195" i="13"/>
  <c r="CG131" i="13"/>
  <c r="DD131" i="13"/>
  <c r="CI131" i="13"/>
  <c r="BO169" i="13"/>
  <c r="BM169" i="13"/>
  <c r="BK170" i="13" s="1"/>
  <c r="BW131" i="13"/>
  <c r="CW131" i="13"/>
  <c r="BY131" i="13"/>
  <c r="DL131" i="13"/>
  <c r="C132" i="13"/>
  <c r="H294" i="7"/>
  <c r="B291" i="11"/>
  <c r="B239" i="12"/>
  <c r="D238" i="12"/>
  <c r="D290" i="11"/>
  <c r="D242" i="7"/>
  <c r="C239" i="12" s="1"/>
  <c r="C243" i="7"/>
  <c r="F295" i="7"/>
  <c r="G294" i="7"/>
  <c r="C291" i="11" s="1"/>
  <c r="W204" i="13" l="1"/>
  <c r="U205" i="13" s="1"/>
  <c r="X205" i="13" s="1"/>
  <c r="AG204" i="13"/>
  <c r="M202" i="13"/>
  <c r="P202" i="13" s="1"/>
  <c r="AH203" i="13"/>
  <c r="AH204" i="13" s="1"/>
  <c r="V205" i="13"/>
  <c r="W205" i="13" s="1"/>
  <c r="U206" i="13" s="1"/>
  <c r="AF204" i="13"/>
  <c r="AD205" i="13" s="1"/>
  <c r="AG205" i="13" s="1"/>
  <c r="EL190" i="13"/>
  <c r="EJ191" i="13" s="1"/>
  <c r="EK191" i="13" s="1"/>
  <c r="EN190" i="13"/>
  <c r="BA201" i="13"/>
  <c r="BB201" i="13" s="1"/>
  <c r="AZ202" i="13" s="1"/>
  <c r="ET190" i="13"/>
  <c r="EV190" i="13"/>
  <c r="AR200" i="13"/>
  <c r="AP200" i="13"/>
  <c r="AS200" i="13" s="1"/>
  <c r="EB188" i="13"/>
  <c r="ED188" i="13"/>
  <c r="CR196" i="13"/>
  <c r="DG131" i="13"/>
  <c r="CX131" i="13"/>
  <c r="BU132" i="13"/>
  <c r="BN170" i="13"/>
  <c r="BL170" i="13"/>
  <c r="DE131" i="13"/>
  <c r="CE132" i="13"/>
  <c r="F132" i="13"/>
  <c r="DM132" i="13" s="1"/>
  <c r="D132" i="13"/>
  <c r="DJ132" i="13"/>
  <c r="CZ131" i="13"/>
  <c r="D291" i="11"/>
  <c r="H295" i="7"/>
  <c r="B292" i="11"/>
  <c r="D239" i="12"/>
  <c r="B240" i="12"/>
  <c r="G295" i="7"/>
  <c r="C292" i="11" s="1"/>
  <c r="F296" i="7"/>
  <c r="C244" i="7"/>
  <c r="D243" i="7"/>
  <c r="C240" i="12" s="1"/>
  <c r="N202" i="13" l="1"/>
  <c r="L203" i="13" s="1"/>
  <c r="Y205" i="13"/>
  <c r="O203" i="13"/>
  <c r="M203" i="13"/>
  <c r="AE205" i="13"/>
  <c r="AF205" i="13" s="1"/>
  <c r="AD206" i="13" s="1"/>
  <c r="AE206" i="13" s="1"/>
  <c r="V206" i="13"/>
  <c r="X206" i="13"/>
  <c r="BD201" i="13"/>
  <c r="EN191" i="13"/>
  <c r="EM191" i="13"/>
  <c r="EL191" i="13" s="1"/>
  <c r="EJ192" i="13" s="1"/>
  <c r="AQ200" i="13"/>
  <c r="AO201" i="13" s="1"/>
  <c r="EW190" i="13"/>
  <c r="EU190" i="13"/>
  <c r="ES191" i="13" s="1"/>
  <c r="BA202" i="13"/>
  <c r="BC202" i="13"/>
  <c r="EE188" i="13"/>
  <c r="EC188" i="13"/>
  <c r="EA189" i="13" s="1"/>
  <c r="CQ196" i="13"/>
  <c r="CO197" i="13" s="1"/>
  <c r="CP197" i="13" s="1"/>
  <c r="CS196" i="13"/>
  <c r="CH132" i="13"/>
  <c r="DF132" i="13" s="1"/>
  <c r="CF132" i="13"/>
  <c r="DC132" i="13"/>
  <c r="G132" i="13"/>
  <c r="DN132" i="13" s="1"/>
  <c r="E132" i="13"/>
  <c r="DK132" i="13"/>
  <c r="BO170" i="13"/>
  <c r="BM170" i="13"/>
  <c r="BK171" i="13" s="1"/>
  <c r="CV132" i="13"/>
  <c r="BV132" i="13"/>
  <c r="BX132" i="13"/>
  <c r="CY132" i="13" s="1"/>
  <c r="B241" i="12"/>
  <c r="H296" i="7"/>
  <c r="B293" i="11"/>
  <c r="D240" i="12"/>
  <c r="D292" i="11"/>
  <c r="G296" i="7"/>
  <c r="C293" i="11" s="1"/>
  <c r="F297" i="7"/>
  <c r="C245" i="7"/>
  <c r="D244" i="7"/>
  <c r="C241" i="12" s="1"/>
  <c r="P203" i="13" l="1"/>
  <c r="N203" i="13"/>
  <c r="L204" i="13" s="1"/>
  <c r="AH205" i="13"/>
  <c r="AH206" i="13" s="1"/>
  <c r="W206" i="13"/>
  <c r="U207" i="13" s="1"/>
  <c r="X207" i="13" s="1"/>
  <c r="Y206" i="13"/>
  <c r="BD202" i="13"/>
  <c r="AG206" i="13"/>
  <c r="AF206" i="13" s="1"/>
  <c r="AD207" i="13" s="1"/>
  <c r="AE207" i="13" s="1"/>
  <c r="EK192" i="13"/>
  <c r="EN192" i="13" s="1"/>
  <c r="EM192" i="13"/>
  <c r="AR201" i="13"/>
  <c r="AP201" i="13"/>
  <c r="AS201" i="13" s="1"/>
  <c r="ET191" i="13"/>
  <c r="EV191" i="13"/>
  <c r="BB202" i="13"/>
  <c r="AZ203" i="13" s="1"/>
  <c r="ED189" i="13"/>
  <c r="EB189" i="13"/>
  <c r="CR197" i="13"/>
  <c r="DD132" i="13"/>
  <c r="CG132" i="13"/>
  <c r="CI132" i="13"/>
  <c r="BN171" i="13"/>
  <c r="BL171" i="13"/>
  <c r="DL132" i="13"/>
  <c r="C133" i="13"/>
  <c r="BW132" i="13"/>
  <c r="CW132" i="13"/>
  <c r="BY132" i="13"/>
  <c r="B242" i="12"/>
  <c r="H297" i="7"/>
  <c r="B294" i="11"/>
  <c r="D241" i="12"/>
  <c r="D293" i="11"/>
  <c r="D245" i="7"/>
  <c r="C242" i="12" s="1"/>
  <c r="C246" i="7"/>
  <c r="F298" i="7"/>
  <c r="G297" i="7"/>
  <c r="C294" i="11" s="1"/>
  <c r="AG207" i="13" l="1"/>
  <c r="V207" i="13"/>
  <c r="Y207" i="13" s="1"/>
  <c r="O204" i="13"/>
  <c r="M204" i="13"/>
  <c r="AH207" i="13"/>
  <c r="EL192" i="13"/>
  <c r="EJ193" i="13" s="1"/>
  <c r="EM193" i="13" s="1"/>
  <c r="AF207" i="13"/>
  <c r="AD208" i="13" s="1"/>
  <c r="AG208" i="13" s="1"/>
  <c r="AQ201" i="13"/>
  <c r="AO202" i="13" s="1"/>
  <c r="AR202" i="13" s="1"/>
  <c r="EW191" i="13"/>
  <c r="EU191" i="13"/>
  <c r="ES192" i="13" s="1"/>
  <c r="BC203" i="13"/>
  <c r="BA203" i="13"/>
  <c r="BD203" i="13" s="1"/>
  <c r="EE189" i="13"/>
  <c r="EC189" i="13"/>
  <c r="EA190" i="13" s="1"/>
  <c r="CQ197" i="13"/>
  <c r="CO198" i="13" s="1"/>
  <c r="CS197" i="13"/>
  <c r="BO171" i="13"/>
  <c r="BM171" i="13"/>
  <c r="BK172" i="13" s="1"/>
  <c r="DE132" i="13"/>
  <c r="CE133" i="13"/>
  <c r="CX132" i="13"/>
  <c r="BU133" i="13"/>
  <c r="F133" i="13"/>
  <c r="DM133" i="13" s="1"/>
  <c r="D133" i="13"/>
  <c r="G133" i="13" s="1"/>
  <c r="DN133" i="13" s="1"/>
  <c r="DJ133" i="13"/>
  <c r="CZ132" i="13"/>
  <c r="DG132" i="13"/>
  <c r="B243" i="12"/>
  <c r="D242" i="12"/>
  <c r="H298" i="7"/>
  <c r="B295" i="11"/>
  <c r="D294" i="11"/>
  <c r="D246" i="7"/>
  <c r="C243" i="12" s="1"/>
  <c r="C247" i="7"/>
  <c r="F299" i="7"/>
  <c r="G298" i="7"/>
  <c r="C295" i="11" s="1"/>
  <c r="CR198" i="13" l="1"/>
  <c r="CP198" i="13"/>
  <c r="CS198" i="13" s="1"/>
  <c r="W207" i="13"/>
  <c r="U208" i="13" s="1"/>
  <c r="V208" i="13" s="1"/>
  <c r="N204" i="13"/>
  <c r="L205" i="13" s="1"/>
  <c r="M205" i="13" s="1"/>
  <c r="EK193" i="13"/>
  <c r="EL193" i="13" s="1"/>
  <c r="EJ194" i="13" s="1"/>
  <c r="P204" i="13"/>
  <c r="X208" i="13"/>
  <c r="AE208" i="13"/>
  <c r="AH208" i="13" s="1"/>
  <c r="AP202" i="13"/>
  <c r="AQ202" i="13" s="1"/>
  <c r="AO203" i="13" s="1"/>
  <c r="AR203" i="13" s="1"/>
  <c r="EV192" i="13"/>
  <c r="ET192" i="13"/>
  <c r="BB203" i="13"/>
  <c r="AZ204" i="13" s="1"/>
  <c r="BA204" i="13" s="1"/>
  <c r="ED190" i="13"/>
  <c r="EB190" i="13"/>
  <c r="EN193" i="13"/>
  <c r="E133" i="13"/>
  <c r="DK133" i="13"/>
  <c r="BN172" i="13"/>
  <c r="BL172" i="13"/>
  <c r="BX133" i="13"/>
  <c r="CY133" i="13" s="1"/>
  <c r="CV133" i="13"/>
  <c r="BV133" i="13"/>
  <c r="DC133" i="13"/>
  <c r="CH133" i="13"/>
  <c r="DF133" i="13" s="1"/>
  <c r="CF133" i="13"/>
  <c r="D243" i="12"/>
  <c r="H299" i="7"/>
  <c r="B296" i="11"/>
  <c r="B244" i="12"/>
  <c r="D295" i="11"/>
  <c r="C248" i="7"/>
  <c r="D247" i="7"/>
  <c r="C244" i="12" s="1"/>
  <c r="G299" i="7"/>
  <c r="C296" i="11" s="1"/>
  <c r="F300" i="7"/>
  <c r="O205" i="13" l="1"/>
  <c r="N205" i="13" s="1"/>
  <c r="L206" i="13" s="1"/>
  <c r="O206" i="13" s="1"/>
  <c r="P205" i="13"/>
  <c r="W208" i="13"/>
  <c r="U209" i="13" s="1"/>
  <c r="Y208" i="13"/>
  <c r="AF208" i="13"/>
  <c r="AD209" i="13" s="1"/>
  <c r="AG209" i="13" s="1"/>
  <c r="AS202" i="13"/>
  <c r="AP203" i="13"/>
  <c r="AQ203" i="13" s="1"/>
  <c r="AO204" i="13" s="1"/>
  <c r="AR204" i="13" s="1"/>
  <c r="BC204" i="13"/>
  <c r="BB204" i="13" s="1"/>
  <c r="AZ205" i="13" s="1"/>
  <c r="BC205" i="13" s="1"/>
  <c r="CQ198" i="13"/>
  <c r="CO199" i="13" s="1"/>
  <c r="EW192" i="13"/>
  <c r="EU192" i="13"/>
  <c r="ES193" i="13" s="1"/>
  <c r="BD204" i="13"/>
  <c r="EE190" i="13"/>
  <c r="EC190" i="13"/>
  <c r="EA191" i="13" s="1"/>
  <c r="EK194" i="13"/>
  <c r="EM194" i="13"/>
  <c r="CG133" i="13"/>
  <c r="DD133" i="13"/>
  <c r="CI133" i="13"/>
  <c r="BO172" i="13"/>
  <c r="BM172" i="13"/>
  <c r="BK173" i="13" s="1"/>
  <c r="BW133" i="13"/>
  <c r="CW133" i="13"/>
  <c r="BY133" i="13"/>
  <c r="DL133" i="13"/>
  <c r="C134" i="13"/>
  <c r="D244" i="12"/>
  <c r="H300" i="7"/>
  <c r="B297" i="11"/>
  <c r="B245" i="12"/>
  <c r="D296" i="11"/>
  <c r="G300" i="7"/>
  <c r="C297" i="11" s="1"/>
  <c r="F301" i="7"/>
  <c r="C249" i="7"/>
  <c r="D248" i="7"/>
  <c r="C245" i="12" s="1"/>
  <c r="CR199" i="13" l="1"/>
  <c r="CP199" i="13"/>
  <c r="CQ199" i="13" s="1"/>
  <c r="CO200" i="13" s="1"/>
  <c r="CP200" i="13" s="1"/>
  <c r="M206" i="13"/>
  <c r="N206" i="13" s="1"/>
  <c r="L207" i="13" s="1"/>
  <c r="M207" i="13" s="1"/>
  <c r="AE209" i="13"/>
  <c r="AH209" i="13" s="1"/>
  <c r="V209" i="13"/>
  <c r="X209" i="13"/>
  <c r="AS203" i="13"/>
  <c r="AP204" i="13"/>
  <c r="AQ204" i="13" s="1"/>
  <c r="AO205" i="13" s="1"/>
  <c r="AR205" i="13" s="1"/>
  <c r="BA205" i="13"/>
  <c r="BB205" i="13" s="1"/>
  <c r="AZ206" i="13" s="1"/>
  <c r="ET193" i="13"/>
  <c r="EV193" i="13"/>
  <c r="ED191" i="13"/>
  <c r="EB191" i="13"/>
  <c r="EN194" i="13"/>
  <c r="EL194" i="13"/>
  <c r="EJ195" i="13" s="1"/>
  <c r="D134" i="13"/>
  <c r="F134" i="13"/>
  <c r="DM134" i="13" s="1"/>
  <c r="DJ134" i="13"/>
  <c r="DE133" i="13"/>
  <c r="CE134" i="13"/>
  <c r="CZ133" i="13"/>
  <c r="BN173" i="13"/>
  <c r="BL173" i="13"/>
  <c r="DG133" i="13"/>
  <c r="CX133" i="13"/>
  <c r="BU134" i="13"/>
  <c r="D297" i="11"/>
  <c r="B246" i="12"/>
  <c r="H301" i="7"/>
  <c r="B298" i="11"/>
  <c r="D245" i="12"/>
  <c r="F302" i="7"/>
  <c r="G301" i="7"/>
  <c r="C298" i="11" s="1"/>
  <c r="D249" i="7"/>
  <c r="C246" i="12" s="1"/>
  <c r="C250" i="7"/>
  <c r="O207" i="13" l="1"/>
  <c r="P206" i="13"/>
  <c r="P207" i="13" s="1"/>
  <c r="N207" i="13"/>
  <c r="L208" i="13" s="1"/>
  <c r="AF209" i="13"/>
  <c r="AD210" i="13" s="1"/>
  <c r="AG210" i="13" s="1"/>
  <c r="BD205" i="13"/>
  <c r="Y209" i="13"/>
  <c r="W209" i="13"/>
  <c r="U210" i="13" s="1"/>
  <c r="AS204" i="13"/>
  <c r="CR200" i="13"/>
  <c r="CQ200" i="13" s="1"/>
  <c r="CO201" i="13" s="1"/>
  <c r="AP205" i="13"/>
  <c r="AQ205" i="13" s="1"/>
  <c r="AO206" i="13" s="1"/>
  <c r="CS199" i="13"/>
  <c r="CS200" i="13" s="1"/>
  <c r="EW193" i="13"/>
  <c r="EU193" i="13"/>
  <c r="ES194" i="13" s="1"/>
  <c r="BC206" i="13"/>
  <c r="BA206" i="13"/>
  <c r="EE191" i="13"/>
  <c r="EC191" i="13"/>
  <c r="EA192" i="13" s="1"/>
  <c r="EM195" i="13"/>
  <c r="EK195" i="13"/>
  <c r="CV134" i="13"/>
  <c r="BX134" i="13"/>
  <c r="CY134" i="13" s="1"/>
  <c r="BV134" i="13"/>
  <c r="BO173" i="13"/>
  <c r="BM173" i="13"/>
  <c r="BK174" i="13" s="1"/>
  <c r="DC134" i="13"/>
  <c r="CH134" i="13"/>
  <c r="DF134" i="13" s="1"/>
  <c r="CF134" i="13"/>
  <c r="G134" i="13"/>
  <c r="DN134" i="13" s="1"/>
  <c r="E134" i="13"/>
  <c r="DK134" i="13"/>
  <c r="D298" i="11"/>
  <c r="B247" i="12"/>
  <c r="H302" i="7"/>
  <c r="B299" i="11"/>
  <c r="D246" i="12"/>
  <c r="F303" i="7"/>
  <c r="G302" i="7"/>
  <c r="C299" i="11" s="1"/>
  <c r="D250" i="7"/>
  <c r="C247" i="12" s="1"/>
  <c r="C251" i="7"/>
  <c r="CR201" i="13" l="1"/>
  <c r="CP201" i="13"/>
  <c r="CQ201" i="13" s="1"/>
  <c r="CO202" i="13" s="1"/>
  <c r="BD206" i="13"/>
  <c r="M208" i="13"/>
  <c r="O208" i="13"/>
  <c r="AE210" i="13"/>
  <c r="V210" i="13"/>
  <c r="X210" i="13"/>
  <c r="AS205" i="13"/>
  <c r="AP206" i="13"/>
  <c r="AR206" i="13"/>
  <c r="BB206" i="13"/>
  <c r="AZ207" i="13" s="1"/>
  <c r="BA207" i="13" s="1"/>
  <c r="EV194" i="13"/>
  <c r="ET194" i="13"/>
  <c r="EB192" i="13"/>
  <c r="ED192" i="13"/>
  <c r="EN195" i="13"/>
  <c r="EL195" i="13"/>
  <c r="EJ196" i="13" s="1"/>
  <c r="BN174" i="13"/>
  <c r="BL174" i="13"/>
  <c r="DD134" i="13"/>
  <c r="CG134" i="13"/>
  <c r="CI134" i="13"/>
  <c r="DL134" i="13"/>
  <c r="C135" i="13"/>
  <c r="CW134" i="13"/>
  <c r="BW134" i="13"/>
  <c r="BY134" i="13"/>
  <c r="H303" i="7"/>
  <c r="B300" i="11"/>
  <c r="B248" i="12"/>
  <c r="D247" i="12"/>
  <c r="D299" i="11"/>
  <c r="C252" i="7"/>
  <c r="D251" i="7"/>
  <c r="C248" i="12" s="1"/>
  <c r="G303" i="7"/>
  <c r="C300" i="11" s="1"/>
  <c r="F304" i="7"/>
  <c r="CR202" i="13" l="1"/>
  <c r="CP202" i="13"/>
  <c r="P208" i="13"/>
  <c r="N208" i="13"/>
  <c r="L209" i="13" s="1"/>
  <c r="AF210" i="13"/>
  <c r="AD211" i="13" s="1"/>
  <c r="AH210" i="13"/>
  <c r="AS206" i="13"/>
  <c r="Y210" i="13"/>
  <c r="W210" i="13"/>
  <c r="U211" i="13" s="1"/>
  <c r="CS201" i="13"/>
  <c r="BD207" i="13"/>
  <c r="AQ206" i="13"/>
  <c r="AO207" i="13" s="1"/>
  <c r="AP207" i="13" s="1"/>
  <c r="BC207" i="13"/>
  <c r="BB207" i="13" s="1"/>
  <c r="AZ208" i="13" s="1"/>
  <c r="EW194" i="13"/>
  <c r="EU194" i="13"/>
  <c r="ES195" i="13" s="1"/>
  <c r="EE192" i="13"/>
  <c r="EC192" i="13"/>
  <c r="EA193" i="13" s="1"/>
  <c r="EM196" i="13"/>
  <c r="EK196" i="13"/>
  <c r="CZ134" i="13"/>
  <c r="F135" i="13"/>
  <c r="DM135" i="13" s="1"/>
  <c r="D135" i="13"/>
  <c r="G135" i="13" s="1"/>
  <c r="DN135" i="13" s="1"/>
  <c r="DJ135" i="13"/>
  <c r="BO174" i="13"/>
  <c r="BM174" i="13"/>
  <c r="BK175" i="13" s="1"/>
  <c r="DG134" i="13"/>
  <c r="CX134" i="13"/>
  <c r="BU135" i="13"/>
  <c r="DE134" i="13"/>
  <c r="CE135" i="13"/>
  <c r="B249" i="12"/>
  <c r="D300" i="11"/>
  <c r="H304" i="7"/>
  <c r="B301" i="11"/>
  <c r="D248" i="12"/>
  <c r="G304" i="7"/>
  <c r="C301" i="11" s="1"/>
  <c r="F305" i="7"/>
  <c r="C253" i="7"/>
  <c r="D252" i="7"/>
  <c r="C249" i="12" s="1"/>
  <c r="CQ202" i="13" l="1"/>
  <c r="CO203" i="13" s="1"/>
  <c r="CP203" i="13" s="1"/>
  <c r="CS203" i="13" s="1"/>
  <c r="CS202" i="13"/>
  <c r="M209" i="13"/>
  <c r="O209" i="13"/>
  <c r="AE211" i="13"/>
  <c r="AG211" i="13"/>
  <c r="V211" i="13"/>
  <c r="Y211" i="13" s="1"/>
  <c r="X211" i="13"/>
  <c r="CR203" i="13"/>
  <c r="AR207" i="13"/>
  <c r="AQ207" i="13" s="1"/>
  <c r="AO208" i="13" s="1"/>
  <c r="AS207" i="13"/>
  <c r="ET195" i="13"/>
  <c r="EV195" i="13"/>
  <c r="BC208" i="13"/>
  <c r="BA208" i="13"/>
  <c r="BD208" i="13" s="1"/>
  <c r="EB193" i="13"/>
  <c r="ED193" i="13"/>
  <c r="EN196" i="13"/>
  <c r="EL196" i="13"/>
  <c r="EJ197" i="13" s="1"/>
  <c r="BV135" i="13"/>
  <c r="BX135" i="13"/>
  <c r="CY135" i="13" s="1"/>
  <c r="CV135" i="13"/>
  <c r="CH135" i="13"/>
  <c r="DF135" i="13" s="1"/>
  <c r="CF135" i="13"/>
  <c r="DC135" i="13"/>
  <c r="BN175" i="13"/>
  <c r="BL175" i="13"/>
  <c r="E135" i="13"/>
  <c r="DK135" i="13"/>
  <c r="B250" i="12"/>
  <c r="D249" i="12"/>
  <c r="D301" i="11"/>
  <c r="H305" i="7"/>
  <c r="B302" i="11"/>
  <c r="D253" i="7"/>
  <c r="C250" i="12" s="1"/>
  <c r="C254" i="7"/>
  <c r="F306" i="7"/>
  <c r="G305" i="7"/>
  <c r="C302" i="11" s="1"/>
  <c r="P209" i="13" l="1"/>
  <c r="N209" i="13"/>
  <c r="L210" i="13" s="1"/>
  <c r="AH211" i="13"/>
  <c r="AF211" i="13"/>
  <c r="AD212" i="13" s="1"/>
  <c r="CQ203" i="13"/>
  <c r="CO204" i="13" s="1"/>
  <c r="W211" i="13"/>
  <c r="U212" i="13" s="1"/>
  <c r="X212" i="13" s="1"/>
  <c r="AR208" i="13"/>
  <c r="AP208" i="13"/>
  <c r="EU195" i="13"/>
  <c r="ES196" i="13" s="1"/>
  <c r="EV196" i="13" s="1"/>
  <c r="EW195" i="13"/>
  <c r="BB208" i="13"/>
  <c r="AZ209" i="13" s="1"/>
  <c r="EE193" i="13"/>
  <c r="EC193" i="13"/>
  <c r="EA194" i="13" s="1"/>
  <c r="EK197" i="13"/>
  <c r="EM197" i="13"/>
  <c r="DL135" i="13"/>
  <c r="C136" i="13"/>
  <c r="BO175" i="13"/>
  <c r="BM175" i="13"/>
  <c r="BK176" i="13" s="1"/>
  <c r="DD135" i="13"/>
  <c r="CG135" i="13"/>
  <c r="CI135" i="13"/>
  <c r="CW135" i="13"/>
  <c r="BW135" i="13"/>
  <c r="BY135" i="13"/>
  <c r="D250" i="12"/>
  <c r="B251" i="12"/>
  <c r="H306" i="7"/>
  <c r="B303" i="11"/>
  <c r="D302" i="11"/>
  <c r="F307" i="7"/>
  <c r="G306" i="7"/>
  <c r="C303" i="11" s="1"/>
  <c r="D254" i="7"/>
  <c r="C251" i="12" s="1"/>
  <c r="C255" i="7"/>
  <c r="CP204" i="13" l="1"/>
  <c r="CS204" i="13" s="1"/>
  <c r="O210" i="13"/>
  <c r="M210" i="13"/>
  <c r="AE212" i="13"/>
  <c r="AH212" i="13" s="1"/>
  <c r="AG212" i="13"/>
  <c r="V212" i="13"/>
  <c r="Y212" i="13" s="1"/>
  <c r="CR204" i="13"/>
  <c r="AQ208" i="13"/>
  <c r="AO209" i="13" s="1"/>
  <c r="AP209" i="13" s="1"/>
  <c r="AS208" i="13"/>
  <c r="BC209" i="13"/>
  <c r="BA209" i="13"/>
  <c r="EL197" i="13"/>
  <c r="EJ198" i="13" s="1"/>
  <c r="EK198" i="13" s="1"/>
  <c r="ET196" i="13"/>
  <c r="EW196" i="13" s="1"/>
  <c r="EB194" i="13"/>
  <c r="ED194" i="13"/>
  <c r="EN197" i="13"/>
  <c r="CZ135" i="13"/>
  <c r="DG135" i="13"/>
  <c r="CX135" i="13"/>
  <c r="BU136" i="13"/>
  <c r="DE135" i="13"/>
  <c r="CE136" i="13"/>
  <c r="BN176" i="13"/>
  <c r="BL176" i="13"/>
  <c r="F136" i="13"/>
  <c r="DM136" i="13" s="1"/>
  <c r="D136" i="13"/>
  <c r="G136" i="13" s="1"/>
  <c r="DN136" i="13" s="1"/>
  <c r="DJ136" i="13"/>
  <c r="D303" i="11"/>
  <c r="H307" i="7"/>
  <c r="B304" i="11"/>
  <c r="B252" i="12"/>
  <c r="D251" i="12"/>
  <c r="C256" i="7"/>
  <c r="D255" i="7"/>
  <c r="C252" i="12" s="1"/>
  <c r="G307" i="7"/>
  <c r="C304" i="11" s="1"/>
  <c r="F308" i="7"/>
  <c r="N210" i="13" l="1"/>
  <c r="L211" i="13" s="1"/>
  <c r="O211" i="13" s="1"/>
  <c r="CQ204" i="13"/>
  <c r="CO205" i="13" s="1"/>
  <c r="CP205" i="13" s="1"/>
  <c r="CS205" i="13" s="1"/>
  <c r="P210" i="13"/>
  <c r="M211" i="13"/>
  <c r="AF212" i="13"/>
  <c r="AD213" i="13" s="1"/>
  <c r="AG213" i="13" s="1"/>
  <c r="W212" i="13"/>
  <c r="U213" i="13" s="1"/>
  <c r="V213" i="13" s="1"/>
  <c r="Y213" i="13" s="1"/>
  <c r="AS209" i="13"/>
  <c r="AR209" i="13"/>
  <c r="AQ209" i="13" s="1"/>
  <c r="AO210" i="13" s="1"/>
  <c r="AP210" i="13" s="1"/>
  <c r="BB209" i="13"/>
  <c r="AZ210" i="13" s="1"/>
  <c r="BD209" i="13"/>
  <c r="EM198" i="13"/>
  <c r="EL198" i="13" s="1"/>
  <c r="EJ199" i="13" s="1"/>
  <c r="EK199" i="13" s="1"/>
  <c r="EU196" i="13"/>
  <c r="ES197" i="13" s="1"/>
  <c r="EV197" i="13" s="1"/>
  <c r="EC194" i="13"/>
  <c r="EA195" i="13" s="1"/>
  <c r="EE194" i="13"/>
  <c r="EN198" i="13"/>
  <c r="CH136" i="13"/>
  <c r="DF136" i="13" s="1"/>
  <c r="CF136" i="13"/>
  <c r="DC136" i="13"/>
  <c r="BO176" i="13"/>
  <c r="BM176" i="13"/>
  <c r="BK177" i="13" s="1"/>
  <c r="E136" i="13"/>
  <c r="DK136" i="13"/>
  <c r="BV136" i="13"/>
  <c r="CV136" i="13"/>
  <c r="BX136" i="13"/>
  <c r="CY136" i="13" s="1"/>
  <c r="H308" i="7"/>
  <c r="B305" i="11"/>
  <c r="B253" i="12"/>
  <c r="D252" i="12"/>
  <c r="D304" i="11"/>
  <c r="G308" i="7"/>
  <c r="C305" i="11" s="1"/>
  <c r="F309" i="7"/>
  <c r="C257" i="7"/>
  <c r="D256" i="7"/>
  <c r="C253" i="12" s="1"/>
  <c r="CR205" i="13" l="1"/>
  <c r="AE213" i="13"/>
  <c r="AF213" i="13" s="1"/>
  <c r="AD214" i="13" s="1"/>
  <c r="AG214" i="13" s="1"/>
  <c r="N211" i="13"/>
  <c r="L212" i="13" s="1"/>
  <c r="P211" i="13"/>
  <c r="X213" i="13"/>
  <c r="W213" i="13" s="1"/>
  <c r="U214" i="13" s="1"/>
  <c r="CQ205" i="13"/>
  <c r="CO206" i="13" s="1"/>
  <c r="CP206" i="13" s="1"/>
  <c r="AR210" i="13"/>
  <c r="AQ210" i="13" s="1"/>
  <c r="AO211" i="13" s="1"/>
  <c r="AS210" i="13"/>
  <c r="BC210" i="13"/>
  <c r="BA210" i="13"/>
  <c r="BD210" i="13" s="1"/>
  <c r="ET197" i="13"/>
  <c r="EW197" i="13" s="1"/>
  <c r="EM199" i="13"/>
  <c r="EL199" i="13" s="1"/>
  <c r="EJ200" i="13" s="1"/>
  <c r="EB195" i="13"/>
  <c r="ED195" i="13"/>
  <c r="EN199" i="13"/>
  <c r="DL136" i="13"/>
  <c r="C137" i="13"/>
  <c r="BN177" i="13"/>
  <c r="BL177" i="13"/>
  <c r="DD136" i="13"/>
  <c r="CG136" i="13"/>
  <c r="CI136" i="13"/>
  <c r="CW136" i="13"/>
  <c r="BW136" i="13"/>
  <c r="BY136" i="13"/>
  <c r="D253" i="12"/>
  <c r="H309" i="7"/>
  <c r="B306" i="11"/>
  <c r="B254" i="12"/>
  <c r="D305" i="11"/>
  <c r="D257" i="7"/>
  <c r="C254" i="12" s="1"/>
  <c r="C258" i="7"/>
  <c r="F310" i="7"/>
  <c r="G309" i="7"/>
  <c r="C306" i="11" s="1"/>
  <c r="X214" i="13" l="1"/>
  <c r="V214" i="13"/>
  <c r="AH213" i="13"/>
  <c r="AE214" i="13"/>
  <c r="AF214" i="13" s="1"/>
  <c r="AD215" i="13" s="1"/>
  <c r="AG215" i="13" s="1"/>
  <c r="O212" i="13"/>
  <c r="M212" i="13"/>
  <c r="AR211" i="13"/>
  <c r="AP211" i="13"/>
  <c r="CR206" i="13"/>
  <c r="BB210" i="13"/>
  <c r="AZ211" i="13" s="1"/>
  <c r="BC211" i="13" s="1"/>
  <c r="EU197" i="13"/>
  <c r="ES198" i="13" s="1"/>
  <c r="EV198" i="13" s="1"/>
  <c r="EE195" i="13"/>
  <c r="EC195" i="13"/>
  <c r="EA196" i="13" s="1"/>
  <c r="EM200" i="13"/>
  <c r="EK200" i="13"/>
  <c r="CZ136" i="13"/>
  <c r="D137" i="13"/>
  <c r="G137" i="13" s="1"/>
  <c r="DN137" i="13" s="1"/>
  <c r="F137" i="13"/>
  <c r="DM137" i="13" s="1"/>
  <c r="DJ137" i="13"/>
  <c r="DG136" i="13"/>
  <c r="CX136" i="13"/>
  <c r="BU137" i="13"/>
  <c r="DE136" i="13"/>
  <c r="CE137" i="13"/>
  <c r="BO177" i="13"/>
  <c r="BM177" i="13"/>
  <c r="BK178" i="13" s="1"/>
  <c r="H310" i="7"/>
  <c r="B307" i="11"/>
  <c r="D306" i="11"/>
  <c r="B255" i="12"/>
  <c r="D254" i="12"/>
  <c r="F311" i="7"/>
  <c r="G310" i="7"/>
  <c r="C307" i="11" s="1"/>
  <c r="D258" i="7"/>
  <c r="C255" i="12" s="1"/>
  <c r="C259" i="7"/>
  <c r="W214" i="13" l="1"/>
  <c r="U215" i="13" s="1"/>
  <c r="V215" i="13" s="1"/>
  <c r="Y214" i="13"/>
  <c r="AQ211" i="13"/>
  <c r="AO212" i="13" s="1"/>
  <c r="AP212" i="13" s="1"/>
  <c r="X215" i="13"/>
  <c r="AE215" i="13"/>
  <c r="AF215" i="13" s="1"/>
  <c r="AD216" i="13" s="1"/>
  <c r="AG216" i="13" s="1"/>
  <c r="N212" i="13"/>
  <c r="L213" i="13" s="1"/>
  <c r="P212" i="13"/>
  <c r="AH214" i="13"/>
  <c r="AS211" i="13"/>
  <c r="CS206" i="13"/>
  <c r="CQ206" i="13"/>
  <c r="CO207" i="13" s="1"/>
  <c r="CP207" i="13" s="1"/>
  <c r="BA211" i="13"/>
  <c r="BD211" i="13" s="1"/>
  <c r="AE216" i="13"/>
  <c r="ET198" i="13"/>
  <c r="EW198" i="13" s="1"/>
  <c r="EB196" i="13"/>
  <c r="ED196" i="13"/>
  <c r="EN200" i="13"/>
  <c r="EL200" i="13"/>
  <c r="EJ201" i="13" s="1"/>
  <c r="DC137" i="13"/>
  <c r="CH137" i="13"/>
  <c r="DF137" i="13" s="1"/>
  <c r="CF137" i="13"/>
  <c r="BN178" i="13"/>
  <c r="BL178" i="13"/>
  <c r="CV137" i="13"/>
  <c r="BV137" i="13"/>
  <c r="BX137" i="13"/>
  <c r="CY137" i="13" s="1"/>
  <c r="E137" i="13"/>
  <c r="DK137" i="13"/>
  <c r="H311" i="7"/>
  <c r="B308" i="11"/>
  <c r="D307" i="11"/>
  <c r="B256" i="12"/>
  <c r="D255" i="12"/>
  <c r="G311" i="7"/>
  <c r="C308" i="11" s="1"/>
  <c r="F312" i="7"/>
  <c r="C260" i="7"/>
  <c r="D259" i="7"/>
  <c r="C256" i="12" s="1"/>
  <c r="AS212" i="13" l="1"/>
  <c r="Y215" i="13"/>
  <c r="AR212" i="13"/>
  <c r="AQ212" i="13" s="1"/>
  <c r="AO213" i="13" s="1"/>
  <c r="AR213" i="13" s="1"/>
  <c r="AH215" i="13"/>
  <c r="AH216" i="13" s="1"/>
  <c r="W215" i="13"/>
  <c r="U216" i="13" s="1"/>
  <c r="O213" i="13"/>
  <c r="M213" i="13"/>
  <c r="AF216" i="13"/>
  <c r="AD217" i="13" s="1"/>
  <c r="AE217" i="13" s="1"/>
  <c r="CR207" i="13"/>
  <c r="BB211" i="13"/>
  <c r="AZ212" i="13" s="1"/>
  <c r="BA212" i="13" s="1"/>
  <c r="EU198" i="13"/>
  <c r="ES199" i="13" s="1"/>
  <c r="EV199" i="13" s="1"/>
  <c r="EE196" i="13"/>
  <c r="EC196" i="13"/>
  <c r="EA197" i="13" s="1"/>
  <c r="EM201" i="13"/>
  <c r="EK201" i="13"/>
  <c r="DL137" i="13"/>
  <c r="C138" i="13"/>
  <c r="BW137" i="13"/>
  <c r="CW137" i="13"/>
  <c r="BY137" i="13"/>
  <c r="DD137" i="13"/>
  <c r="CG137" i="13"/>
  <c r="CI137" i="13"/>
  <c r="BO178" i="13"/>
  <c r="BM178" i="13"/>
  <c r="BK179" i="13" s="1"/>
  <c r="D256" i="12"/>
  <c r="H312" i="7"/>
  <c r="B309" i="11"/>
  <c r="D308" i="11"/>
  <c r="B257" i="12"/>
  <c r="G312" i="7"/>
  <c r="C309" i="11" s="1"/>
  <c r="F313" i="7"/>
  <c r="C261" i="7"/>
  <c r="D260" i="7"/>
  <c r="C257" i="12" s="1"/>
  <c r="AP213" i="13" l="1"/>
  <c r="AQ213" i="13" s="1"/>
  <c r="AO214" i="13" s="1"/>
  <c r="N213" i="13"/>
  <c r="L214" i="13" s="1"/>
  <c r="M214" i="13" s="1"/>
  <c r="X216" i="13"/>
  <c r="V216" i="13"/>
  <c r="AG217" i="13"/>
  <c r="AF217" i="13" s="1"/>
  <c r="AD218" i="13" s="1"/>
  <c r="AE218" i="13" s="1"/>
  <c r="P213" i="13"/>
  <c r="AS213" i="13"/>
  <c r="O214" i="13"/>
  <c r="CS207" i="13"/>
  <c r="CQ207" i="13"/>
  <c r="CO208" i="13" s="1"/>
  <c r="CP208" i="13" s="1"/>
  <c r="BC212" i="13"/>
  <c r="BB212" i="13" s="1"/>
  <c r="AZ213" i="13" s="1"/>
  <c r="BA213" i="13" s="1"/>
  <c r="BD212" i="13"/>
  <c r="ET199" i="13"/>
  <c r="EW199" i="13" s="1"/>
  <c r="AH217" i="13"/>
  <c r="EB197" i="13"/>
  <c r="ED197" i="13"/>
  <c r="EN201" i="13"/>
  <c r="EL201" i="13"/>
  <c r="EJ202" i="13" s="1"/>
  <c r="DG137" i="13"/>
  <c r="D138" i="13"/>
  <c r="F138" i="13"/>
  <c r="DM138" i="13" s="1"/>
  <c r="DJ138" i="13"/>
  <c r="CZ137" i="13"/>
  <c r="BN179" i="13"/>
  <c r="BL179" i="13"/>
  <c r="DE137" i="13"/>
  <c r="CE138" i="13"/>
  <c r="CX137" i="13"/>
  <c r="BU138" i="13"/>
  <c r="D257" i="12"/>
  <c r="B258" i="12"/>
  <c r="H313" i="7"/>
  <c r="B310" i="11"/>
  <c r="D309" i="11"/>
  <c r="F314" i="7"/>
  <c r="G313" i="7"/>
  <c r="C310" i="11" s="1"/>
  <c r="D261" i="7"/>
  <c r="C258" i="12" s="1"/>
  <c r="C262" i="7"/>
  <c r="AR214" i="13" l="1"/>
  <c r="AP214" i="13"/>
  <c r="AQ214" i="13" s="1"/>
  <c r="AO215" i="13" s="1"/>
  <c r="AP215" i="13" s="1"/>
  <c r="Y216" i="13"/>
  <c r="W216" i="13"/>
  <c r="U217" i="13" s="1"/>
  <c r="N214" i="13"/>
  <c r="L215" i="13" s="1"/>
  <c r="P214" i="13"/>
  <c r="BD213" i="13"/>
  <c r="BC213" i="13"/>
  <c r="BB213" i="13" s="1"/>
  <c r="AZ214" i="13" s="1"/>
  <c r="CS208" i="13"/>
  <c r="CR208" i="13"/>
  <c r="EU199" i="13"/>
  <c r="ES200" i="13" s="1"/>
  <c r="EV200" i="13" s="1"/>
  <c r="AG218" i="13"/>
  <c r="AF218" i="13" s="1"/>
  <c r="AD219" i="13" s="1"/>
  <c r="AG219" i="13" s="1"/>
  <c r="AH218" i="13"/>
  <c r="EE197" i="13"/>
  <c r="EC197" i="13"/>
  <c r="EA198" i="13" s="1"/>
  <c r="EM202" i="13"/>
  <c r="EK202" i="13"/>
  <c r="BX138" i="13"/>
  <c r="CY138" i="13" s="1"/>
  <c r="BV138" i="13"/>
  <c r="CV138" i="13"/>
  <c r="DC138" i="13"/>
  <c r="CF138" i="13"/>
  <c r="CH138" i="13"/>
  <c r="DF138" i="13" s="1"/>
  <c r="G138" i="13"/>
  <c r="DN138" i="13" s="1"/>
  <c r="E138" i="13"/>
  <c r="DK138" i="13"/>
  <c r="BO179" i="13"/>
  <c r="BM179" i="13"/>
  <c r="BK180" i="13" s="1"/>
  <c r="D310" i="11"/>
  <c r="H314" i="7"/>
  <c r="B311" i="11"/>
  <c r="D258" i="12"/>
  <c r="B259" i="12"/>
  <c r="F315" i="7"/>
  <c r="G314" i="7"/>
  <c r="C311" i="11" s="1"/>
  <c r="D262" i="7"/>
  <c r="C259" i="12" s="1"/>
  <c r="C263" i="7"/>
  <c r="AS214" i="13" l="1"/>
  <c r="AR215" i="13"/>
  <c r="AQ215" i="13" s="1"/>
  <c r="AO216" i="13" s="1"/>
  <c r="AS215" i="13"/>
  <c r="X217" i="13"/>
  <c r="V217" i="13"/>
  <c r="BA214" i="13"/>
  <c r="BD214" i="13" s="1"/>
  <c r="BC214" i="13"/>
  <c r="M215" i="13"/>
  <c r="P215" i="13" s="1"/>
  <c r="O215" i="13"/>
  <c r="ET200" i="13"/>
  <c r="EU200" i="13" s="1"/>
  <c r="ES201" i="13" s="1"/>
  <c r="CQ208" i="13"/>
  <c r="CO209" i="13" s="1"/>
  <c r="CP209" i="13" s="1"/>
  <c r="AE219" i="13"/>
  <c r="AF219" i="13" s="1"/>
  <c r="AD220" i="13" s="1"/>
  <c r="AE220" i="13" s="1"/>
  <c r="ED198" i="13"/>
  <c r="EB198" i="13"/>
  <c r="EN202" i="13"/>
  <c r="EL202" i="13"/>
  <c r="EJ203" i="13" s="1"/>
  <c r="BN180" i="13"/>
  <c r="BL180" i="13"/>
  <c r="DL138" i="13"/>
  <c r="C139" i="13"/>
  <c r="CG138" i="13"/>
  <c r="DD138" i="13"/>
  <c r="CI138" i="13"/>
  <c r="BW138" i="13"/>
  <c r="CW138" i="13"/>
  <c r="BY138" i="13"/>
  <c r="D259" i="12"/>
  <c r="H315" i="7"/>
  <c r="B312" i="11"/>
  <c r="D311" i="11"/>
  <c r="B260" i="12"/>
  <c r="G315" i="7"/>
  <c r="C312" i="11" s="1"/>
  <c r="F316" i="7"/>
  <c r="C264" i="7"/>
  <c r="D263" i="7"/>
  <c r="C260" i="12" s="1"/>
  <c r="W217" i="13" l="1"/>
  <c r="U218" i="13" s="1"/>
  <c r="X218" i="13" s="1"/>
  <c r="AP216" i="13"/>
  <c r="AR216" i="13"/>
  <c r="V218" i="13"/>
  <c r="W218" i="13" s="1"/>
  <c r="U219" i="13" s="1"/>
  <c r="BB214" i="13"/>
  <c r="AZ215" i="13" s="1"/>
  <c r="BC215" i="13" s="1"/>
  <c r="EW200" i="13"/>
  <c r="CR209" i="13"/>
  <c r="CQ209" i="13" s="1"/>
  <c r="CO210" i="13" s="1"/>
  <c r="Y217" i="13"/>
  <c r="N215" i="13"/>
  <c r="L216" i="13" s="1"/>
  <c r="O216" i="13" s="1"/>
  <c r="CS209" i="13"/>
  <c r="AG220" i="13"/>
  <c r="AF220" i="13" s="1"/>
  <c r="AD221" i="13" s="1"/>
  <c r="AH219" i="13"/>
  <c r="AH220" i="13" s="1"/>
  <c r="EV201" i="13"/>
  <c r="ET201" i="13"/>
  <c r="EE198" i="13"/>
  <c r="EC198" i="13"/>
  <c r="EA199" i="13" s="1"/>
  <c r="EM203" i="13"/>
  <c r="EK203" i="13"/>
  <c r="AS216" i="13"/>
  <c r="AQ216" i="13"/>
  <c r="AO217" i="13" s="1"/>
  <c r="DG138" i="13"/>
  <c r="BO180" i="13"/>
  <c r="BM180" i="13"/>
  <c r="BK181" i="13" s="1"/>
  <c r="CZ138" i="13"/>
  <c r="CX138" i="13"/>
  <c r="BU139" i="13"/>
  <c r="DE138" i="13"/>
  <c r="CE139" i="13"/>
  <c r="D139" i="13"/>
  <c r="G139" i="13" s="1"/>
  <c r="DN139" i="13" s="1"/>
  <c r="F139" i="13"/>
  <c r="DM139" i="13" s="1"/>
  <c r="DJ139" i="13"/>
  <c r="B261" i="12"/>
  <c r="H316" i="7"/>
  <c r="B313" i="11"/>
  <c r="D260" i="12"/>
  <c r="D312" i="11"/>
  <c r="C265" i="7"/>
  <c r="D264" i="7"/>
  <c r="C261" i="12" s="1"/>
  <c r="G316" i="7"/>
  <c r="C313" i="11" s="1"/>
  <c r="F317" i="7"/>
  <c r="BA215" i="13" l="1"/>
  <c r="BB215" i="13" s="1"/>
  <c r="AZ216" i="13" s="1"/>
  <c r="BC216" i="13" s="1"/>
  <c r="Y218" i="13"/>
  <c r="CP210" i="13"/>
  <c r="CS210" i="13" s="1"/>
  <c r="CR210" i="13"/>
  <c r="M216" i="13"/>
  <c r="N216" i="13" s="1"/>
  <c r="L217" i="13" s="1"/>
  <c r="M217" i="13" s="1"/>
  <c r="V219" i="13"/>
  <c r="X219" i="13"/>
  <c r="BD215" i="13"/>
  <c r="AG221" i="13"/>
  <c r="AE221" i="13"/>
  <c r="AH221" i="13" s="1"/>
  <c r="BA216" i="13"/>
  <c r="BB216" i="13" s="1"/>
  <c r="AZ217" i="13" s="1"/>
  <c r="BC217" i="13" s="1"/>
  <c r="EW201" i="13"/>
  <c r="EU201" i="13"/>
  <c r="ES202" i="13" s="1"/>
  <c r="EB199" i="13"/>
  <c r="ED199" i="13"/>
  <c r="EN203" i="13"/>
  <c r="EL203" i="13"/>
  <c r="EJ204" i="13" s="1"/>
  <c r="AP217" i="13"/>
  <c r="AR217" i="13"/>
  <c r="DC139" i="13"/>
  <c r="CF139" i="13"/>
  <c r="CH139" i="13"/>
  <c r="DF139" i="13" s="1"/>
  <c r="BX139" i="13"/>
  <c r="CY139" i="13" s="1"/>
  <c r="CV139" i="13"/>
  <c r="BV139" i="13"/>
  <c r="E139" i="13"/>
  <c r="DK139" i="13"/>
  <c r="BN181" i="13"/>
  <c r="BL181" i="13"/>
  <c r="D313" i="11"/>
  <c r="B262" i="12"/>
  <c r="D261" i="12"/>
  <c r="H317" i="7"/>
  <c r="B314" i="11"/>
  <c r="D265" i="7"/>
  <c r="C262" i="12" s="1"/>
  <c r="C266" i="7"/>
  <c r="F318" i="7"/>
  <c r="G317" i="7"/>
  <c r="C314" i="11" s="1"/>
  <c r="CQ210" i="13" l="1"/>
  <c r="CO211" i="13" s="1"/>
  <c r="CP211" i="13" s="1"/>
  <c r="O217" i="13"/>
  <c r="CR211" i="13"/>
  <c r="CQ211" i="13" s="1"/>
  <c r="CO212" i="13" s="1"/>
  <c r="CS211" i="13"/>
  <c r="P216" i="13"/>
  <c r="P217" i="13" s="1"/>
  <c r="N217" i="13"/>
  <c r="L218" i="13" s="1"/>
  <c r="O218" i="13" s="1"/>
  <c r="W219" i="13"/>
  <c r="U220" i="13" s="1"/>
  <c r="V220" i="13" s="1"/>
  <c r="BD216" i="13"/>
  <c r="Y219" i="13"/>
  <c r="AF221" i="13"/>
  <c r="AD222" i="13" s="1"/>
  <c r="AG222" i="13" s="1"/>
  <c r="BA217" i="13"/>
  <c r="EV202" i="13"/>
  <c r="ET202" i="13"/>
  <c r="EE199" i="13"/>
  <c r="EC199" i="13"/>
  <c r="EA200" i="13" s="1"/>
  <c r="EK204" i="13"/>
  <c r="EM204" i="13"/>
  <c r="AQ217" i="13"/>
  <c r="AO218" i="13" s="1"/>
  <c r="AS217" i="13"/>
  <c r="CW139" i="13"/>
  <c r="BW139" i="13"/>
  <c r="BY139" i="13"/>
  <c r="DD139" i="13"/>
  <c r="CG139" i="13"/>
  <c r="CI139" i="13"/>
  <c r="BO181" i="13"/>
  <c r="BM181" i="13"/>
  <c r="BK182" i="13" s="1"/>
  <c r="DL139" i="13"/>
  <c r="C140" i="13"/>
  <c r="D262" i="12"/>
  <c r="B263" i="12"/>
  <c r="D314" i="11"/>
  <c r="H318" i="7"/>
  <c r="B315" i="11"/>
  <c r="F319" i="7"/>
  <c r="G318" i="7"/>
  <c r="C315" i="11" s="1"/>
  <c r="D266" i="7"/>
  <c r="C263" i="12" s="1"/>
  <c r="C267" i="7"/>
  <c r="M218" i="13" l="1"/>
  <c r="CP212" i="13"/>
  <c r="CR212" i="13"/>
  <c r="X220" i="13"/>
  <c r="N218" i="13"/>
  <c r="L219" i="13" s="1"/>
  <c r="O219" i="13" s="1"/>
  <c r="BD217" i="13"/>
  <c r="P218" i="13"/>
  <c r="W220" i="13"/>
  <c r="U221" i="13" s="1"/>
  <c r="V221" i="13" s="1"/>
  <c r="AE222" i="13"/>
  <c r="AF222" i="13" s="1"/>
  <c r="AD223" i="13" s="1"/>
  <c r="AG223" i="13" s="1"/>
  <c r="Y220" i="13"/>
  <c r="BB217" i="13"/>
  <c r="AZ218" i="13" s="1"/>
  <c r="BC218" i="13" s="1"/>
  <c r="EW202" i="13"/>
  <c r="EU202" i="13"/>
  <c r="ES203" i="13" s="1"/>
  <c r="EB200" i="13"/>
  <c r="ED200" i="13"/>
  <c r="EN204" i="13"/>
  <c r="EL204" i="13"/>
  <c r="EJ205" i="13" s="1"/>
  <c r="AR218" i="13"/>
  <c r="AP218" i="13"/>
  <c r="DG139" i="13"/>
  <c r="CZ139" i="13"/>
  <c r="DE139" i="13"/>
  <c r="CE140" i="13"/>
  <c r="CX139" i="13"/>
  <c r="BU140" i="13"/>
  <c r="BN182" i="13"/>
  <c r="BL182" i="13"/>
  <c r="D140" i="13"/>
  <c r="F140" i="13"/>
  <c r="DM140" i="13" s="1"/>
  <c r="DJ140" i="13"/>
  <c r="B264" i="12"/>
  <c r="H319" i="7"/>
  <c r="B316" i="11"/>
  <c r="D315" i="11"/>
  <c r="D263" i="12"/>
  <c r="C268" i="7"/>
  <c r="D267" i="7"/>
  <c r="C264" i="12" s="1"/>
  <c r="G319" i="7"/>
  <c r="C316" i="11" s="1"/>
  <c r="F320" i="7"/>
  <c r="CQ212" i="13" l="1"/>
  <c r="CO213" i="13" s="1"/>
  <c r="CR213" i="13" s="1"/>
  <c r="CS212" i="13"/>
  <c r="M219" i="13"/>
  <c r="N219" i="13" s="1"/>
  <c r="L220" i="13" s="1"/>
  <c r="X221" i="13"/>
  <c r="W221" i="13" s="1"/>
  <c r="U222" i="13" s="1"/>
  <c r="V222" i="13" s="1"/>
  <c r="Y221" i="13"/>
  <c r="BA218" i="13"/>
  <c r="BB218" i="13" s="1"/>
  <c r="AZ219" i="13" s="1"/>
  <c r="AH222" i="13"/>
  <c r="AE223" i="13"/>
  <c r="AQ218" i="13"/>
  <c r="AO219" i="13" s="1"/>
  <c r="AR219" i="13" s="1"/>
  <c r="ET203" i="13"/>
  <c r="EV203" i="13"/>
  <c r="EE200" i="13"/>
  <c r="EC200" i="13"/>
  <c r="EA201" i="13" s="1"/>
  <c r="EK205" i="13"/>
  <c r="EM205" i="13"/>
  <c r="AS218" i="13"/>
  <c r="G140" i="13"/>
  <c r="DN140" i="13" s="1"/>
  <c r="E140" i="13"/>
  <c r="DK140" i="13"/>
  <c r="BV140" i="13"/>
  <c r="BX140" i="13"/>
  <c r="CY140" i="13" s="1"/>
  <c r="CV140" i="13"/>
  <c r="BO182" i="13"/>
  <c r="BM182" i="13"/>
  <c r="BK183" i="13" s="1"/>
  <c r="CF140" i="13"/>
  <c r="CH140" i="13"/>
  <c r="DF140" i="13" s="1"/>
  <c r="DC140" i="13"/>
  <c r="D264" i="12"/>
  <c r="H320" i="7"/>
  <c r="B317" i="11"/>
  <c r="D316" i="11"/>
  <c r="B265" i="12"/>
  <c r="G320" i="7"/>
  <c r="C317" i="11" s="1"/>
  <c r="F321" i="7"/>
  <c r="C269" i="7"/>
  <c r="D268" i="7"/>
  <c r="C265" i="12" s="1"/>
  <c r="CP213" i="13" l="1"/>
  <c r="CQ213" i="13" s="1"/>
  <c r="CO214" i="13" s="1"/>
  <c r="M220" i="13"/>
  <c r="O220" i="13"/>
  <c r="P219" i="13"/>
  <c r="AP219" i="13"/>
  <c r="AQ219" i="13" s="1"/>
  <c r="AO220" i="13" s="1"/>
  <c r="AR220" i="13" s="1"/>
  <c r="BD218" i="13"/>
  <c r="AH223" i="13"/>
  <c r="X222" i="13"/>
  <c r="W222" i="13" s="1"/>
  <c r="U223" i="13" s="1"/>
  <c r="Y222" i="13"/>
  <c r="AF223" i="13"/>
  <c r="AD224" i="13" s="1"/>
  <c r="AE224" i="13" s="1"/>
  <c r="BC219" i="13"/>
  <c r="BA219" i="13"/>
  <c r="CS213" i="13"/>
  <c r="EW203" i="13"/>
  <c r="EU203" i="13"/>
  <c r="ES204" i="13" s="1"/>
  <c r="EB201" i="13"/>
  <c r="ED201" i="13"/>
  <c r="EN205" i="13"/>
  <c r="EL205" i="13"/>
  <c r="EJ206" i="13" s="1"/>
  <c r="CG140" i="13"/>
  <c r="DD140" i="13"/>
  <c r="CI140" i="13"/>
  <c r="BN183" i="13"/>
  <c r="BL183" i="13"/>
  <c r="CW140" i="13"/>
  <c r="BW140" i="13"/>
  <c r="BY140" i="13"/>
  <c r="DL140" i="13"/>
  <c r="C141" i="13"/>
  <c r="D265" i="12"/>
  <c r="B266" i="12"/>
  <c r="H321" i="7"/>
  <c r="B318" i="11"/>
  <c r="D317" i="11"/>
  <c r="D269" i="7"/>
  <c r="C266" i="12" s="1"/>
  <c r="C270" i="7"/>
  <c r="F322" i="7"/>
  <c r="G321" i="7"/>
  <c r="C318" i="11" s="1"/>
  <c r="P220" i="13" l="1"/>
  <c r="CR214" i="13"/>
  <c r="CP214" i="13"/>
  <c r="CQ214" i="13" s="1"/>
  <c r="CO215" i="13" s="1"/>
  <c r="AS219" i="13"/>
  <c r="N220" i="13"/>
  <c r="L221" i="13" s="1"/>
  <c r="M221" i="13" s="1"/>
  <c r="AG224" i="13"/>
  <c r="AF224" i="13" s="1"/>
  <c r="AD225" i="13" s="1"/>
  <c r="AE225" i="13" s="1"/>
  <c r="V223" i="13"/>
  <c r="X223" i="13"/>
  <c r="BB219" i="13"/>
  <c r="AZ220" i="13" s="1"/>
  <c r="BC220" i="13" s="1"/>
  <c r="BD219" i="13"/>
  <c r="AH224" i="13"/>
  <c r="EV204" i="13"/>
  <c r="ET204" i="13"/>
  <c r="AP220" i="13"/>
  <c r="AQ220" i="13" s="1"/>
  <c r="AO221" i="13" s="1"/>
  <c r="AP221" i="13" s="1"/>
  <c r="EE201" i="13"/>
  <c r="EC201" i="13"/>
  <c r="EA202" i="13" s="1"/>
  <c r="EK206" i="13"/>
  <c r="EM206" i="13"/>
  <c r="CS214" i="13"/>
  <c r="CX140" i="13"/>
  <c r="BU141" i="13"/>
  <c r="DE140" i="13"/>
  <c r="CE141" i="13"/>
  <c r="F141" i="13"/>
  <c r="DM141" i="13" s="1"/>
  <c r="D141" i="13"/>
  <c r="G141" i="13" s="1"/>
  <c r="DN141" i="13" s="1"/>
  <c r="DJ141" i="13"/>
  <c r="BO183" i="13"/>
  <c r="BM183" i="13"/>
  <c r="BK184" i="13" s="1"/>
  <c r="DG140" i="13"/>
  <c r="CZ140" i="13"/>
  <c r="B267" i="12"/>
  <c r="D266" i="12"/>
  <c r="H322" i="7"/>
  <c r="B319" i="11"/>
  <c r="D318" i="11"/>
  <c r="F323" i="7"/>
  <c r="G322" i="7"/>
  <c r="C319" i="11" s="1"/>
  <c r="D270" i="7"/>
  <c r="C267" i="12" s="1"/>
  <c r="C271" i="7"/>
  <c r="O221" i="13" l="1"/>
  <c r="CP215" i="13"/>
  <c r="CS215" i="13" s="1"/>
  <c r="CR215" i="13"/>
  <c r="P221" i="13"/>
  <c r="N221" i="13"/>
  <c r="L222" i="13" s="1"/>
  <c r="O222" i="13" s="1"/>
  <c r="BA220" i="13"/>
  <c r="BB220" i="13" s="1"/>
  <c r="AZ221" i="13" s="1"/>
  <c r="BA221" i="13" s="1"/>
  <c r="Y223" i="13"/>
  <c r="W223" i="13"/>
  <c r="U224" i="13" s="1"/>
  <c r="AH225" i="13"/>
  <c r="AG225" i="13"/>
  <c r="AF225" i="13" s="1"/>
  <c r="AD226" i="13" s="1"/>
  <c r="AS220" i="13"/>
  <c r="AS221" i="13" s="1"/>
  <c r="AR221" i="13"/>
  <c r="AQ221" i="13" s="1"/>
  <c r="AO222" i="13" s="1"/>
  <c r="AP222" i="13" s="1"/>
  <c r="EW204" i="13"/>
  <c r="EU204" i="13"/>
  <c r="ES205" i="13" s="1"/>
  <c r="ED202" i="13"/>
  <c r="EB202" i="13"/>
  <c r="EN206" i="13"/>
  <c r="EL206" i="13"/>
  <c r="EJ207" i="13" s="1"/>
  <c r="E141" i="13"/>
  <c r="DK141" i="13"/>
  <c r="CV141" i="13"/>
  <c r="BV141" i="13"/>
  <c r="BX141" i="13"/>
  <c r="CY141" i="13" s="1"/>
  <c r="DC141" i="13"/>
  <c r="CH141" i="13"/>
  <c r="DF141" i="13" s="1"/>
  <c r="CF141" i="13"/>
  <c r="BN184" i="13"/>
  <c r="BL184" i="13"/>
  <c r="H323" i="7"/>
  <c r="B320" i="11"/>
  <c r="D267" i="12"/>
  <c r="B268" i="12"/>
  <c r="D319" i="11"/>
  <c r="C272" i="7"/>
  <c r="D271" i="7"/>
  <c r="C268" i="12" s="1"/>
  <c r="G323" i="7"/>
  <c r="C320" i="11" s="1"/>
  <c r="F324" i="7"/>
  <c r="M222" i="13" l="1"/>
  <c r="P222" i="13" s="1"/>
  <c r="CQ215" i="13"/>
  <c r="CO216" i="13" s="1"/>
  <c r="N222" i="13"/>
  <c r="L223" i="13" s="1"/>
  <c r="O223" i="13" s="1"/>
  <c r="BD220" i="13"/>
  <c r="BD221" i="13" s="1"/>
  <c r="BC221" i="13"/>
  <c r="BB221" i="13" s="1"/>
  <c r="AZ222" i="13" s="1"/>
  <c r="BA222" i="13" s="1"/>
  <c r="X224" i="13"/>
  <c r="V224" i="13"/>
  <c r="AE226" i="13"/>
  <c r="AG226" i="13"/>
  <c r="AR222" i="13"/>
  <c r="AQ222" i="13" s="1"/>
  <c r="AO223" i="13" s="1"/>
  <c r="ET205" i="13"/>
  <c r="EV205" i="13"/>
  <c r="AS222" i="13"/>
  <c r="EE202" i="13"/>
  <c r="EC202" i="13"/>
  <c r="EA203" i="13" s="1"/>
  <c r="EK207" i="13"/>
  <c r="EM207" i="13"/>
  <c r="DD141" i="13"/>
  <c r="CG141" i="13"/>
  <c r="CI141" i="13"/>
  <c r="BW141" i="13"/>
  <c r="CW141" i="13"/>
  <c r="BY141" i="13"/>
  <c r="BO184" i="13"/>
  <c r="BM184" i="13"/>
  <c r="BK185" i="13" s="1"/>
  <c r="DL141" i="13"/>
  <c r="C142" i="13"/>
  <c r="B269" i="12"/>
  <c r="D268" i="12"/>
  <c r="D320" i="11"/>
  <c r="H324" i="7"/>
  <c r="B321" i="11"/>
  <c r="G324" i="7"/>
  <c r="C321" i="11" s="1"/>
  <c r="F325" i="7"/>
  <c r="C273" i="7"/>
  <c r="D272" i="7"/>
  <c r="C269" i="12" s="1"/>
  <c r="CP216" i="13" l="1"/>
  <c r="CR216" i="13"/>
  <c r="M223" i="13"/>
  <c r="P223" i="13" s="1"/>
  <c r="BC222" i="13"/>
  <c r="BB222" i="13" s="1"/>
  <c r="AZ223" i="13" s="1"/>
  <c r="BC223" i="13" s="1"/>
  <c r="BD222" i="13"/>
  <c r="Y224" i="13"/>
  <c r="W224" i="13"/>
  <c r="U225" i="13" s="1"/>
  <c r="AF226" i="13"/>
  <c r="AD227" i="13" s="1"/>
  <c r="AG227" i="13" s="1"/>
  <c r="AH226" i="13"/>
  <c r="EW205" i="13"/>
  <c r="EU205" i="13"/>
  <c r="ES206" i="13" s="1"/>
  <c r="EB203" i="13"/>
  <c r="ED203" i="13"/>
  <c r="EN207" i="13"/>
  <c r="EL207" i="13"/>
  <c r="EJ208" i="13" s="1"/>
  <c r="AP223" i="13"/>
  <c r="AR223" i="13"/>
  <c r="CX141" i="13"/>
  <c r="BU142" i="13"/>
  <c r="D142" i="13"/>
  <c r="F142" i="13"/>
  <c r="DM142" i="13" s="1"/>
  <c r="DJ142" i="13"/>
  <c r="BN185" i="13"/>
  <c r="BL185" i="13"/>
  <c r="DG141" i="13"/>
  <c r="CZ141" i="13"/>
  <c r="DE141" i="13"/>
  <c r="CE142" i="13"/>
  <c r="D269" i="12"/>
  <c r="B270" i="12"/>
  <c r="H325" i="7"/>
  <c r="B322" i="11"/>
  <c r="D321" i="11"/>
  <c r="D273" i="7"/>
  <c r="C270" i="12" s="1"/>
  <c r="C274" i="7"/>
  <c r="F326" i="7"/>
  <c r="G325" i="7"/>
  <c r="C322" i="11" s="1"/>
  <c r="N223" i="13" l="1"/>
  <c r="L224" i="13" s="1"/>
  <c r="O224" i="13" s="1"/>
  <c r="CS216" i="13"/>
  <c r="CQ216" i="13"/>
  <c r="CO217" i="13" s="1"/>
  <c r="BA223" i="13"/>
  <c r="BD223" i="13" s="1"/>
  <c r="M224" i="13"/>
  <c r="X225" i="13"/>
  <c r="V225" i="13"/>
  <c r="AE227" i="13"/>
  <c r="AF227" i="13" s="1"/>
  <c r="AD228" i="13" s="1"/>
  <c r="EV206" i="13"/>
  <c r="ET206" i="13"/>
  <c r="EE203" i="13"/>
  <c r="EC203" i="13"/>
  <c r="EA204" i="13" s="1"/>
  <c r="EK208" i="13"/>
  <c r="EM208" i="13"/>
  <c r="AS223" i="13"/>
  <c r="AQ223" i="13"/>
  <c r="AO224" i="13" s="1"/>
  <c r="DC142" i="13"/>
  <c r="CF142" i="13"/>
  <c r="CH142" i="13"/>
  <c r="DF142" i="13" s="1"/>
  <c r="BO185" i="13"/>
  <c r="BM185" i="13"/>
  <c r="BK186" i="13" s="1"/>
  <c r="CV142" i="13"/>
  <c r="BV142" i="13"/>
  <c r="BX142" i="13"/>
  <c r="CY142" i="13" s="1"/>
  <c r="G142" i="13"/>
  <c r="DN142" i="13" s="1"/>
  <c r="E142" i="13"/>
  <c r="DK142" i="13"/>
  <c r="H326" i="7"/>
  <c r="B323" i="11"/>
  <c r="D322" i="11"/>
  <c r="B271" i="12"/>
  <c r="D270" i="12"/>
  <c r="D274" i="7"/>
  <c r="C271" i="12" s="1"/>
  <c r="C275" i="7"/>
  <c r="F327" i="7"/>
  <c r="G326" i="7"/>
  <c r="C323" i="11" s="1"/>
  <c r="CP217" i="13" l="1"/>
  <c r="CR217" i="13"/>
  <c r="BB223" i="13"/>
  <c r="AZ224" i="13" s="1"/>
  <c r="BA224" i="13" s="1"/>
  <c r="BD224" i="13" s="1"/>
  <c r="P224" i="13"/>
  <c r="N224" i="13"/>
  <c r="L225" i="13" s="1"/>
  <c r="Y225" i="13"/>
  <c r="W225" i="13"/>
  <c r="U226" i="13" s="1"/>
  <c r="AH227" i="13"/>
  <c r="AE228" i="13"/>
  <c r="AG228" i="13"/>
  <c r="EW206" i="13"/>
  <c r="EU206" i="13"/>
  <c r="ES207" i="13" s="1"/>
  <c r="EL208" i="13"/>
  <c r="EJ209" i="13" s="1"/>
  <c r="EM209" i="13" s="1"/>
  <c r="ED204" i="13"/>
  <c r="EB204" i="13"/>
  <c r="EN208" i="13"/>
  <c r="AR224" i="13"/>
  <c r="AP224" i="13"/>
  <c r="CW142" i="13"/>
  <c r="BW142" i="13"/>
  <c r="BY142" i="13"/>
  <c r="BN186" i="13"/>
  <c r="BL186" i="13"/>
  <c r="DL142" i="13"/>
  <c r="C143" i="13"/>
  <c r="CG142" i="13"/>
  <c r="DD142" i="13"/>
  <c r="CI142" i="13"/>
  <c r="D271" i="12"/>
  <c r="H327" i="7"/>
  <c r="B324" i="11"/>
  <c r="D323" i="11"/>
  <c r="B272" i="12"/>
  <c r="G327" i="7"/>
  <c r="C324" i="11" s="1"/>
  <c r="F328" i="7"/>
  <c r="C276" i="7"/>
  <c r="D275" i="7"/>
  <c r="C272" i="12" s="1"/>
  <c r="BC224" i="13" l="1"/>
  <c r="CQ217" i="13"/>
  <c r="CO218" i="13" s="1"/>
  <c r="CS217" i="13"/>
  <c r="BB224" i="13"/>
  <c r="AZ225" i="13" s="1"/>
  <c r="BA225" i="13" s="1"/>
  <c r="M225" i="13"/>
  <c r="O225" i="13"/>
  <c r="V226" i="13"/>
  <c r="X226" i="13"/>
  <c r="AF228" i="13"/>
  <c r="AD229" i="13" s="1"/>
  <c r="AE229" i="13" s="1"/>
  <c r="AH228" i="13"/>
  <c r="EK209" i="13"/>
  <c r="EN209" i="13" s="1"/>
  <c r="ET207" i="13"/>
  <c r="EV207" i="13"/>
  <c r="AQ224" i="13"/>
  <c r="AO225" i="13" s="1"/>
  <c r="AP225" i="13" s="1"/>
  <c r="EE204" i="13"/>
  <c r="EC204" i="13"/>
  <c r="EA205" i="13" s="1"/>
  <c r="AS224" i="13"/>
  <c r="DG142" i="13"/>
  <c r="DE142" i="13"/>
  <c r="CE143" i="13"/>
  <c r="D143" i="13"/>
  <c r="G143" i="13" s="1"/>
  <c r="DN143" i="13" s="1"/>
  <c r="F143" i="13"/>
  <c r="DM143" i="13" s="1"/>
  <c r="DJ143" i="13"/>
  <c r="CZ142" i="13"/>
  <c r="BO186" i="13"/>
  <c r="BM186" i="13"/>
  <c r="BK187" i="13" s="1"/>
  <c r="CX142" i="13"/>
  <c r="BU143" i="13"/>
  <c r="B273" i="12"/>
  <c r="H328" i="7"/>
  <c r="B325" i="11"/>
  <c r="D324" i="11"/>
  <c r="D272" i="12"/>
  <c r="C277" i="7"/>
  <c r="D276" i="7"/>
  <c r="C273" i="12" s="1"/>
  <c r="G328" i="7"/>
  <c r="C325" i="11" s="1"/>
  <c r="F329" i="7"/>
  <c r="BC225" i="13" l="1"/>
  <c r="CP218" i="13"/>
  <c r="CS218" i="13" s="1"/>
  <c r="CR218" i="13"/>
  <c r="BB225" i="13"/>
  <c r="AZ226" i="13" s="1"/>
  <c r="P225" i="13"/>
  <c r="N225" i="13"/>
  <c r="L226" i="13" s="1"/>
  <c r="BD225" i="13"/>
  <c r="Y226" i="13"/>
  <c r="W226" i="13"/>
  <c r="U227" i="13" s="1"/>
  <c r="AG229" i="13"/>
  <c r="AF229" i="13" s="1"/>
  <c r="AD230" i="13" s="1"/>
  <c r="AG230" i="13" s="1"/>
  <c r="AH229" i="13"/>
  <c r="EL209" i="13"/>
  <c r="EJ210" i="13" s="1"/>
  <c r="EK210" i="13" s="1"/>
  <c r="AR225" i="13"/>
  <c r="AQ225" i="13" s="1"/>
  <c r="AO226" i="13" s="1"/>
  <c r="EW207" i="13"/>
  <c r="EU207" i="13"/>
  <c r="ES208" i="13" s="1"/>
  <c r="EB205" i="13"/>
  <c r="ED205" i="13"/>
  <c r="AS225" i="13"/>
  <c r="CH143" i="13"/>
  <c r="DF143" i="13" s="1"/>
  <c r="DC143" i="13"/>
  <c r="CF143" i="13"/>
  <c r="BN187" i="13"/>
  <c r="BL187" i="13"/>
  <c r="CV143" i="13"/>
  <c r="BV143" i="13"/>
  <c r="BX143" i="13"/>
  <c r="CY143" i="13" s="1"/>
  <c r="E143" i="13"/>
  <c r="DK143" i="13"/>
  <c r="D325" i="11"/>
  <c r="D273" i="12"/>
  <c r="B274" i="12"/>
  <c r="H329" i="7"/>
  <c r="B326" i="11"/>
  <c r="F330" i="7"/>
  <c r="G329" i="7"/>
  <c r="C326" i="11" s="1"/>
  <c r="D277" i="7"/>
  <c r="C274" i="12" s="1"/>
  <c r="C278" i="7"/>
  <c r="CQ218" i="13" l="1"/>
  <c r="CO219" i="13" s="1"/>
  <c r="CP219" i="13"/>
  <c r="CR219" i="13"/>
  <c r="BC226" i="13"/>
  <c r="BA226" i="13"/>
  <c r="O226" i="13"/>
  <c r="M226" i="13"/>
  <c r="N226" i="13" s="1"/>
  <c r="L227" i="13" s="1"/>
  <c r="V227" i="13"/>
  <c r="Y227" i="13" s="1"/>
  <c r="X227" i="13"/>
  <c r="EM210" i="13"/>
  <c r="EL210" i="13" s="1"/>
  <c r="EJ211" i="13" s="1"/>
  <c r="AE230" i="13"/>
  <c r="AH230" i="13" s="1"/>
  <c r="EV208" i="13"/>
  <c r="ET208" i="13"/>
  <c r="EE205" i="13"/>
  <c r="EC205" i="13"/>
  <c r="EA206" i="13" s="1"/>
  <c r="EN210" i="13"/>
  <c r="AP226" i="13"/>
  <c r="AS226" i="13" s="1"/>
  <c r="AR226" i="13"/>
  <c r="BW143" i="13"/>
  <c r="CW143" i="13"/>
  <c r="BY143" i="13"/>
  <c r="DL143" i="13"/>
  <c r="C144" i="13"/>
  <c r="BO187" i="13"/>
  <c r="BM187" i="13"/>
  <c r="BK188" i="13" s="1"/>
  <c r="DD143" i="13"/>
  <c r="CG143" i="13"/>
  <c r="CI143" i="13"/>
  <c r="B275" i="12"/>
  <c r="D326" i="11"/>
  <c r="H330" i="7"/>
  <c r="B327" i="11"/>
  <c r="D274" i="12"/>
  <c r="D278" i="7"/>
  <c r="C275" i="12" s="1"/>
  <c r="C279" i="7"/>
  <c r="F331" i="7"/>
  <c r="G330" i="7"/>
  <c r="C327" i="11" s="1"/>
  <c r="CQ219" i="13" l="1"/>
  <c r="CO220" i="13" s="1"/>
  <c r="CS219" i="13"/>
  <c r="BD226" i="13"/>
  <c r="BB226" i="13"/>
  <c r="AZ227" i="13" s="1"/>
  <c r="P226" i="13"/>
  <c r="M227" i="13"/>
  <c r="O227" i="13"/>
  <c r="W227" i="13"/>
  <c r="U228" i="13" s="1"/>
  <c r="X228" i="13" s="1"/>
  <c r="AF230" i="13"/>
  <c r="AD231" i="13" s="1"/>
  <c r="EW208" i="13"/>
  <c r="EU208" i="13"/>
  <c r="ES209" i="13" s="1"/>
  <c r="ED206" i="13"/>
  <c r="EB206" i="13"/>
  <c r="EK211" i="13"/>
  <c r="EM211" i="13"/>
  <c r="AQ226" i="13"/>
  <c r="AO227" i="13" s="1"/>
  <c r="BN188" i="13"/>
  <c r="BL188" i="13"/>
  <c r="DG143" i="13"/>
  <c r="DE143" i="13"/>
  <c r="CE144" i="13"/>
  <c r="CX143" i="13"/>
  <c r="BU144" i="13"/>
  <c r="F144" i="13"/>
  <c r="DM144" i="13" s="1"/>
  <c r="D144" i="13"/>
  <c r="DJ144" i="13"/>
  <c r="CZ143" i="13"/>
  <c r="D327" i="11"/>
  <c r="B276" i="12"/>
  <c r="D275" i="12"/>
  <c r="H331" i="7"/>
  <c r="B328" i="11"/>
  <c r="G331" i="7"/>
  <c r="C328" i="11" s="1"/>
  <c r="F332" i="7"/>
  <c r="C280" i="7"/>
  <c r="D279" i="7"/>
  <c r="C276" i="12" s="1"/>
  <c r="N227" i="13" l="1"/>
  <c r="L228" i="13" s="1"/>
  <c r="O228" i="13" s="1"/>
  <c r="CP220" i="13"/>
  <c r="CR220" i="13"/>
  <c r="BA227" i="13"/>
  <c r="BC227" i="13"/>
  <c r="M228" i="13"/>
  <c r="P227" i="13"/>
  <c r="V228" i="13"/>
  <c r="Y228" i="13" s="1"/>
  <c r="AG231" i="13"/>
  <c r="AE231" i="13"/>
  <c r="EV209" i="13"/>
  <c r="ET209" i="13"/>
  <c r="EE206" i="13"/>
  <c r="EC206" i="13"/>
  <c r="EA207" i="13" s="1"/>
  <c r="EN211" i="13"/>
  <c r="EL211" i="13"/>
  <c r="EJ212" i="13" s="1"/>
  <c r="AP227" i="13"/>
  <c r="AR227" i="13"/>
  <c r="G144" i="13"/>
  <c r="DN144" i="13" s="1"/>
  <c r="E144" i="13"/>
  <c r="DK144" i="13"/>
  <c r="BO188" i="13"/>
  <c r="BM188" i="13"/>
  <c r="BK189" i="13" s="1"/>
  <c r="BV144" i="13"/>
  <c r="BX144" i="13"/>
  <c r="CY144" i="13" s="1"/>
  <c r="CV144" i="13"/>
  <c r="DC144" i="13"/>
  <c r="CH144" i="13"/>
  <c r="DF144" i="13" s="1"/>
  <c r="CF144" i="13"/>
  <c r="B277" i="12"/>
  <c r="D276" i="12"/>
  <c r="H332" i="7"/>
  <c r="B329" i="11"/>
  <c r="D328" i="11"/>
  <c r="G332" i="7"/>
  <c r="C329" i="11" s="1"/>
  <c r="F333" i="7"/>
  <c r="C281" i="7"/>
  <c r="D280" i="7"/>
  <c r="C277" i="12" s="1"/>
  <c r="N228" i="13" l="1"/>
  <c r="L229" i="13" s="1"/>
  <c r="CQ220" i="13"/>
  <c r="CO221" i="13" s="1"/>
  <c r="CS220" i="13"/>
  <c r="P228" i="13"/>
  <c r="BD227" i="13"/>
  <c r="BB227" i="13"/>
  <c r="AZ228" i="13" s="1"/>
  <c r="O229" i="13"/>
  <c r="M229" i="13"/>
  <c r="P229" i="13" s="1"/>
  <c r="W228" i="13"/>
  <c r="U229" i="13" s="1"/>
  <c r="X229" i="13" s="1"/>
  <c r="AH231" i="13"/>
  <c r="AF231" i="13"/>
  <c r="AD232" i="13" s="1"/>
  <c r="EW209" i="13"/>
  <c r="EU209" i="13"/>
  <c r="ES210" i="13" s="1"/>
  <c r="AQ227" i="13"/>
  <c r="AO228" i="13" s="1"/>
  <c r="AR228" i="13" s="1"/>
  <c r="ED207" i="13"/>
  <c r="EB207" i="13"/>
  <c r="EM212" i="13"/>
  <c r="EK212" i="13"/>
  <c r="AS227" i="13"/>
  <c r="BW144" i="13"/>
  <c r="CW144" i="13"/>
  <c r="BY144" i="13"/>
  <c r="DL144" i="13"/>
  <c r="C145" i="13"/>
  <c r="DD144" i="13"/>
  <c r="CG144" i="13"/>
  <c r="CI144" i="13"/>
  <c r="BN189" i="13"/>
  <c r="BL189" i="13"/>
  <c r="B278" i="12"/>
  <c r="D277" i="12"/>
  <c r="H333" i="7"/>
  <c r="B330" i="11"/>
  <c r="D329" i="11"/>
  <c r="D281" i="7"/>
  <c r="C278" i="12" s="1"/>
  <c r="C282" i="7"/>
  <c r="F334" i="7"/>
  <c r="G333" i="7"/>
  <c r="C330" i="11" s="1"/>
  <c r="CR221" i="13" l="1"/>
  <c r="CP221" i="13"/>
  <c r="CQ221" i="13" s="1"/>
  <c r="CO222" i="13" s="1"/>
  <c r="BA228" i="13"/>
  <c r="BC228" i="13"/>
  <c r="N229" i="13"/>
  <c r="L230" i="13" s="1"/>
  <c r="M230" i="13" s="1"/>
  <c r="V229" i="13"/>
  <c r="W229" i="13" s="1"/>
  <c r="U230" i="13" s="1"/>
  <c r="X230" i="13" s="1"/>
  <c r="AE232" i="13"/>
  <c r="AG232" i="13"/>
  <c r="AP228" i="13"/>
  <c r="AQ228" i="13" s="1"/>
  <c r="AO229" i="13" s="1"/>
  <c r="AR229" i="13" s="1"/>
  <c r="ET210" i="13"/>
  <c r="EV210" i="13"/>
  <c r="EE207" i="13"/>
  <c r="EC207" i="13"/>
  <c r="EA208" i="13" s="1"/>
  <c r="EN212" i="13"/>
  <c r="EL212" i="13"/>
  <c r="EJ213" i="13" s="1"/>
  <c r="BO189" i="13"/>
  <c r="BM189" i="13"/>
  <c r="BK190" i="13" s="1"/>
  <c r="D145" i="13"/>
  <c r="G145" i="13" s="1"/>
  <c r="DN145" i="13" s="1"/>
  <c r="F145" i="13"/>
  <c r="DM145" i="13" s="1"/>
  <c r="DJ145" i="13"/>
  <c r="CZ144" i="13"/>
  <c r="DG144" i="13"/>
  <c r="DE144" i="13"/>
  <c r="CE145" i="13"/>
  <c r="CX144" i="13"/>
  <c r="BU145" i="13"/>
  <c r="H334" i="7"/>
  <c r="B331" i="11"/>
  <c r="D330" i="11"/>
  <c r="B279" i="12"/>
  <c r="D278" i="12"/>
  <c r="D282" i="7"/>
  <c r="C279" i="12" s="1"/>
  <c r="C283" i="7"/>
  <c r="F335" i="7"/>
  <c r="G334" i="7"/>
  <c r="C331" i="11" s="1"/>
  <c r="CP222" i="13" l="1"/>
  <c r="CR222" i="13"/>
  <c r="CS221" i="13"/>
  <c r="O230" i="13"/>
  <c r="N230" i="13" s="1"/>
  <c r="L231" i="13" s="1"/>
  <c r="M231" i="13" s="1"/>
  <c r="BB228" i="13"/>
  <c r="AZ229" i="13" s="1"/>
  <c r="BD228" i="13"/>
  <c r="P230" i="13"/>
  <c r="Y229" i="13"/>
  <c r="AS228" i="13"/>
  <c r="V230" i="13"/>
  <c r="W230" i="13" s="1"/>
  <c r="U231" i="13" s="1"/>
  <c r="V231" i="13" s="1"/>
  <c r="AH232" i="13"/>
  <c r="AF232" i="13"/>
  <c r="AD233" i="13" s="1"/>
  <c r="AP229" i="13"/>
  <c r="AQ229" i="13" s="1"/>
  <c r="AO230" i="13" s="1"/>
  <c r="EW210" i="13"/>
  <c r="EU210" i="13"/>
  <c r="ES211" i="13" s="1"/>
  <c r="EB208" i="13"/>
  <c r="ED208" i="13"/>
  <c r="EM213" i="13"/>
  <c r="EK213" i="13"/>
  <c r="E145" i="13"/>
  <c r="DK145" i="13"/>
  <c r="CH145" i="13"/>
  <c r="DF145" i="13" s="1"/>
  <c r="DC145" i="13"/>
  <c r="CF145" i="13"/>
  <c r="CV145" i="13"/>
  <c r="BX145" i="13"/>
  <c r="CY145" i="13" s="1"/>
  <c r="BV145" i="13"/>
  <c r="BN190" i="13"/>
  <c r="BL190" i="13"/>
  <c r="H335" i="7"/>
  <c r="B332" i="11"/>
  <c r="B280" i="12"/>
  <c r="D279" i="12"/>
  <c r="D331" i="11"/>
  <c r="C284" i="7"/>
  <c r="D283" i="7"/>
  <c r="C280" i="12" s="1"/>
  <c r="G335" i="7"/>
  <c r="C332" i="11" s="1"/>
  <c r="F336" i="7"/>
  <c r="CS222" i="13" l="1"/>
  <c r="CQ222" i="13"/>
  <c r="CO223" i="13" s="1"/>
  <c r="AS229" i="13"/>
  <c r="P231" i="13"/>
  <c r="O231" i="13"/>
  <c r="N231" i="13" s="1"/>
  <c r="L232" i="13" s="1"/>
  <c r="O232" i="13" s="1"/>
  <c r="BC229" i="13"/>
  <c r="BA229" i="13"/>
  <c r="X231" i="13"/>
  <c r="W231" i="13" s="1"/>
  <c r="U232" i="13" s="1"/>
  <c r="M232" i="13"/>
  <c r="Y230" i="13"/>
  <c r="Y231" i="13" s="1"/>
  <c r="AG233" i="13"/>
  <c r="AE233" i="13"/>
  <c r="EV211" i="13"/>
  <c r="ET211" i="13"/>
  <c r="EE208" i="13"/>
  <c r="EC208" i="13"/>
  <c r="EA209" i="13" s="1"/>
  <c r="EN213" i="13"/>
  <c r="EL213" i="13"/>
  <c r="EJ214" i="13" s="1"/>
  <c r="AP230" i="13"/>
  <c r="AR230" i="13"/>
  <c r="BO190" i="13"/>
  <c r="BM190" i="13"/>
  <c r="BK191" i="13" s="1"/>
  <c r="BW145" i="13"/>
  <c r="CW145" i="13"/>
  <c r="BY145" i="13"/>
  <c r="CG145" i="13"/>
  <c r="DD145" i="13"/>
  <c r="CI145" i="13"/>
  <c r="DL145" i="13"/>
  <c r="C146" i="13"/>
  <c r="H336" i="7"/>
  <c r="B333" i="11"/>
  <c r="D280" i="12"/>
  <c r="B281" i="12"/>
  <c r="D332" i="11"/>
  <c r="G336" i="7"/>
  <c r="C333" i="11" s="1"/>
  <c r="F337" i="7"/>
  <c r="C285" i="7"/>
  <c r="D284" i="7"/>
  <c r="C281" i="12" s="1"/>
  <c r="CR223" i="13" l="1"/>
  <c r="CP223" i="13"/>
  <c r="BB229" i="13"/>
  <c r="AZ230" i="13" s="1"/>
  <c r="BD229" i="13"/>
  <c r="V232" i="13"/>
  <c r="Y232" i="13" s="1"/>
  <c r="X232" i="13"/>
  <c r="N232" i="13"/>
  <c r="L233" i="13" s="1"/>
  <c r="M233" i="13" s="1"/>
  <c r="P232" i="13"/>
  <c r="AF233" i="13"/>
  <c r="AD234" i="13" s="1"/>
  <c r="AE234" i="13" s="1"/>
  <c r="AH233" i="13"/>
  <c r="EW211" i="13"/>
  <c r="EU211" i="13"/>
  <c r="ES212" i="13" s="1"/>
  <c r="EB209" i="13"/>
  <c r="ED209" i="13"/>
  <c r="EK214" i="13"/>
  <c r="EM214" i="13"/>
  <c r="AS230" i="13"/>
  <c r="AQ230" i="13"/>
  <c r="AO231" i="13" s="1"/>
  <c r="DG145" i="13"/>
  <c r="BN191" i="13"/>
  <c r="BL191" i="13"/>
  <c r="CZ145" i="13"/>
  <c r="D146" i="13"/>
  <c r="F146" i="13"/>
  <c r="DM146" i="13" s="1"/>
  <c r="DJ146" i="13"/>
  <c r="DE145" i="13"/>
  <c r="CE146" i="13"/>
  <c r="CX145" i="13"/>
  <c r="BU146" i="13"/>
  <c r="D281" i="12"/>
  <c r="D333" i="11"/>
  <c r="B282" i="12"/>
  <c r="H337" i="7"/>
  <c r="B334" i="11"/>
  <c r="F338" i="7"/>
  <c r="G337" i="7"/>
  <c r="C334" i="11" s="1"/>
  <c r="D285" i="7"/>
  <c r="C282" i="12" s="1"/>
  <c r="C286" i="7"/>
  <c r="CS223" i="13" l="1"/>
  <c r="CQ223" i="13"/>
  <c r="CO224" i="13" s="1"/>
  <c r="O233" i="13"/>
  <c r="N233" i="13" s="1"/>
  <c r="L234" i="13" s="1"/>
  <c r="M234" i="13" s="1"/>
  <c r="BC230" i="13"/>
  <c r="BA230" i="13"/>
  <c r="W232" i="13"/>
  <c r="U233" i="13" s="1"/>
  <c r="V233" i="13" s="1"/>
  <c r="Y233" i="13" s="1"/>
  <c r="P233" i="13"/>
  <c r="AH234" i="13"/>
  <c r="AG234" i="13"/>
  <c r="AF234" i="13" s="1"/>
  <c r="AD235" i="13" s="1"/>
  <c r="AG235" i="13" s="1"/>
  <c r="ET212" i="13"/>
  <c r="EV212" i="13"/>
  <c r="EE209" i="13"/>
  <c r="EC209" i="13"/>
  <c r="EA210" i="13" s="1"/>
  <c r="EN214" i="13"/>
  <c r="EL214" i="13"/>
  <c r="EJ215" i="13" s="1"/>
  <c r="AR231" i="13"/>
  <c r="AP231" i="13"/>
  <c r="CF146" i="13"/>
  <c r="CH146" i="13"/>
  <c r="DF146" i="13" s="1"/>
  <c r="DC146" i="13"/>
  <c r="BO191" i="13"/>
  <c r="BM191" i="13"/>
  <c r="BK192" i="13" s="1"/>
  <c r="BV146" i="13"/>
  <c r="CV146" i="13"/>
  <c r="BX146" i="13"/>
  <c r="CY146" i="13" s="1"/>
  <c r="G146" i="13"/>
  <c r="DN146" i="13" s="1"/>
  <c r="E146" i="13"/>
  <c r="DK146" i="13"/>
  <c r="H338" i="7"/>
  <c r="B335" i="11"/>
  <c r="D282" i="12"/>
  <c r="D334" i="11"/>
  <c r="B283" i="12"/>
  <c r="C287" i="7"/>
  <c r="D286" i="7"/>
  <c r="C283" i="12" s="1"/>
  <c r="F339" i="7"/>
  <c r="G338" i="7"/>
  <c r="C335" i="11" s="1"/>
  <c r="CP224" i="13" l="1"/>
  <c r="CS224" i="13" s="1"/>
  <c r="CR224" i="13"/>
  <c r="O234" i="13"/>
  <c r="N234" i="13" s="1"/>
  <c r="L235" i="13" s="1"/>
  <c r="X233" i="13"/>
  <c r="W233" i="13" s="1"/>
  <c r="U234" i="13" s="1"/>
  <c r="V234" i="13" s="1"/>
  <c r="Y234" i="13" s="1"/>
  <c r="P234" i="13"/>
  <c r="BB230" i="13"/>
  <c r="AZ231" i="13" s="1"/>
  <c r="BD230" i="13"/>
  <c r="AE235" i="13"/>
  <c r="AF235" i="13" s="1"/>
  <c r="AD236" i="13" s="1"/>
  <c r="EW212" i="13"/>
  <c r="EU212" i="13"/>
  <c r="ES213" i="13" s="1"/>
  <c r="EB210" i="13"/>
  <c r="ED210" i="13"/>
  <c r="EK215" i="13"/>
  <c r="EM215" i="13"/>
  <c r="AS231" i="13"/>
  <c r="AQ231" i="13"/>
  <c r="AO232" i="13" s="1"/>
  <c r="CW146" i="13"/>
  <c r="BW146" i="13"/>
  <c r="BY146" i="13"/>
  <c r="BN192" i="13"/>
  <c r="BL192" i="13"/>
  <c r="DD146" i="13"/>
  <c r="CG146" i="13"/>
  <c r="CI146" i="13"/>
  <c r="DL146" i="13"/>
  <c r="C147" i="13"/>
  <c r="D335" i="11"/>
  <c r="B284" i="12"/>
  <c r="H339" i="7"/>
  <c r="B336" i="11"/>
  <c r="D283" i="12"/>
  <c r="C288" i="7"/>
  <c r="D287" i="7"/>
  <c r="C284" i="12" s="1"/>
  <c r="G339" i="7"/>
  <c r="C336" i="11" s="1"/>
  <c r="F340" i="7"/>
  <c r="CQ224" i="13" l="1"/>
  <c r="CO225" i="13" s="1"/>
  <c r="BA231" i="13"/>
  <c r="BD231" i="13" s="1"/>
  <c r="BC231" i="13"/>
  <c r="M235" i="13"/>
  <c r="O235" i="13"/>
  <c r="AH235" i="13"/>
  <c r="AG236" i="13"/>
  <c r="AE236" i="13"/>
  <c r="X234" i="13"/>
  <c r="W234" i="13" s="1"/>
  <c r="U235" i="13" s="1"/>
  <c r="EV213" i="13"/>
  <c r="ET213" i="13"/>
  <c r="EE210" i="13"/>
  <c r="EC210" i="13"/>
  <c r="EA211" i="13" s="1"/>
  <c r="EN215" i="13"/>
  <c r="EL215" i="13"/>
  <c r="EJ216" i="13" s="1"/>
  <c r="AP232" i="13"/>
  <c r="AR232" i="13"/>
  <c r="DG146" i="13"/>
  <c r="DE146" i="13"/>
  <c r="CE147" i="13"/>
  <c r="CZ146" i="13"/>
  <c r="CX146" i="13"/>
  <c r="BU147" i="13"/>
  <c r="F147" i="13"/>
  <c r="DM147" i="13" s="1"/>
  <c r="D147" i="13"/>
  <c r="G147" i="13" s="1"/>
  <c r="DN147" i="13" s="1"/>
  <c r="DJ147" i="13"/>
  <c r="BO192" i="13"/>
  <c r="BM192" i="13"/>
  <c r="BK193" i="13" s="1"/>
  <c r="D284" i="12"/>
  <c r="D336" i="11"/>
  <c r="H340" i="7"/>
  <c r="B337" i="11"/>
  <c r="B285" i="12"/>
  <c r="G340" i="7"/>
  <c r="C337" i="11" s="1"/>
  <c r="F341" i="7"/>
  <c r="D288" i="7"/>
  <c r="C285" i="12" s="1"/>
  <c r="C289" i="7"/>
  <c r="CP225" i="13" l="1"/>
  <c r="CS225" i="13" s="1"/>
  <c r="CR225" i="13"/>
  <c r="BB231" i="13"/>
  <c r="AZ232" i="13" s="1"/>
  <c r="BC232" i="13" s="1"/>
  <c r="P235" i="13"/>
  <c r="N235" i="13"/>
  <c r="L236" i="13" s="1"/>
  <c r="AF236" i="13"/>
  <c r="AD237" i="13" s="1"/>
  <c r="AE237" i="13" s="1"/>
  <c r="AH236" i="13"/>
  <c r="X235" i="13"/>
  <c r="V235" i="13"/>
  <c r="AQ232" i="13"/>
  <c r="AO233" i="13" s="1"/>
  <c r="AR233" i="13" s="1"/>
  <c r="EW213" i="13"/>
  <c r="EU213" i="13"/>
  <c r="ES214" i="13" s="1"/>
  <c r="ED211" i="13"/>
  <c r="EB211" i="13"/>
  <c r="EK216" i="13"/>
  <c r="EM216" i="13"/>
  <c r="AS232" i="13"/>
  <c r="E147" i="13"/>
  <c r="DK147" i="13"/>
  <c r="CH147" i="13"/>
  <c r="DF147" i="13" s="1"/>
  <c r="DC147" i="13"/>
  <c r="CF147" i="13"/>
  <c r="CV147" i="13"/>
  <c r="BV147" i="13"/>
  <c r="BX147" i="13"/>
  <c r="CY147" i="13" s="1"/>
  <c r="BN193" i="13"/>
  <c r="BL193" i="13"/>
  <c r="B286" i="12"/>
  <c r="H341" i="7"/>
  <c r="B338" i="11"/>
  <c r="D285" i="12"/>
  <c r="D337" i="11"/>
  <c r="D289" i="7"/>
  <c r="C286" i="12" s="1"/>
  <c r="C290" i="7"/>
  <c r="F342" i="7"/>
  <c r="G341" i="7"/>
  <c r="C338" i="11" s="1"/>
  <c r="BA232" i="13" l="1"/>
  <c r="BD232" i="13" s="1"/>
  <c r="CQ225" i="13"/>
  <c r="CO226" i="13" s="1"/>
  <c r="BB232" i="13"/>
  <c r="AZ233" i="13" s="1"/>
  <c r="BC233" i="13" s="1"/>
  <c r="AG237" i="13"/>
  <c r="AF237" i="13" s="1"/>
  <c r="AD238" i="13" s="1"/>
  <c r="AG238" i="13" s="1"/>
  <c r="O236" i="13"/>
  <c r="M236" i="13"/>
  <c r="AH237" i="13"/>
  <c r="W235" i="13"/>
  <c r="U236" i="13" s="1"/>
  <c r="X236" i="13" s="1"/>
  <c r="Y235" i="13"/>
  <c r="AP233" i="13"/>
  <c r="AQ233" i="13" s="1"/>
  <c r="AO234" i="13" s="1"/>
  <c r="AR234" i="13" s="1"/>
  <c r="EV214" i="13"/>
  <c r="ET214" i="13"/>
  <c r="EE211" i="13"/>
  <c r="EC211" i="13"/>
  <c r="EA212" i="13" s="1"/>
  <c r="EN216" i="13"/>
  <c r="EL216" i="13"/>
  <c r="EJ217" i="13" s="1"/>
  <c r="CG147" i="13"/>
  <c r="DD147" i="13"/>
  <c r="CI147" i="13"/>
  <c r="DL147" i="13"/>
  <c r="C148" i="13"/>
  <c r="BO193" i="13"/>
  <c r="BM193" i="13"/>
  <c r="BK194" i="13" s="1"/>
  <c r="BW147" i="13"/>
  <c r="CW147" i="13"/>
  <c r="BY147" i="13"/>
  <c r="D286" i="12"/>
  <c r="B287" i="12"/>
  <c r="H342" i="7"/>
  <c r="B339" i="11"/>
  <c r="D338" i="11"/>
  <c r="C291" i="7"/>
  <c r="D290" i="7"/>
  <c r="C287" i="12" s="1"/>
  <c r="F343" i="7"/>
  <c r="G342" i="7"/>
  <c r="C339" i="11" s="1"/>
  <c r="BA233" i="13" l="1"/>
  <c r="BB233" i="13" s="1"/>
  <c r="AZ234" i="13" s="1"/>
  <c r="BC234" i="13" s="1"/>
  <c r="CP226" i="13"/>
  <c r="CR226" i="13"/>
  <c r="N236" i="13"/>
  <c r="L237" i="13" s="1"/>
  <c r="M237" i="13" s="1"/>
  <c r="V236" i="13"/>
  <c r="W236" i="13" s="1"/>
  <c r="U237" i="13" s="1"/>
  <c r="V237" i="13" s="1"/>
  <c r="P236" i="13"/>
  <c r="O237" i="13"/>
  <c r="AS233" i="13"/>
  <c r="AE238" i="13"/>
  <c r="AF238" i="13" s="1"/>
  <c r="AD239" i="13" s="1"/>
  <c r="AP234" i="13"/>
  <c r="AQ234" i="13" s="1"/>
  <c r="AO235" i="13" s="1"/>
  <c r="AP235" i="13" s="1"/>
  <c r="EW214" i="13"/>
  <c r="EU214" i="13"/>
  <c r="ES215" i="13" s="1"/>
  <c r="ED212" i="13"/>
  <c r="EB212" i="13"/>
  <c r="EM217" i="13"/>
  <c r="EK217" i="13"/>
  <c r="CZ147" i="13"/>
  <c r="BN194" i="13"/>
  <c r="BL194" i="13"/>
  <c r="DE147" i="13"/>
  <c r="CE148" i="13"/>
  <c r="CX147" i="13"/>
  <c r="BU148" i="13"/>
  <c r="F148" i="13"/>
  <c r="DM148" i="13" s="1"/>
  <c r="D148" i="13"/>
  <c r="DJ148" i="13"/>
  <c r="DG147" i="13"/>
  <c r="D339" i="11"/>
  <c r="B288" i="12"/>
  <c r="H343" i="7"/>
  <c r="B340" i="11"/>
  <c r="D287" i="12"/>
  <c r="G343" i="7"/>
  <c r="C340" i="11" s="1"/>
  <c r="F344" i="7"/>
  <c r="C292" i="7"/>
  <c r="D291" i="7"/>
  <c r="C288" i="12" s="1"/>
  <c r="BD233" i="13" l="1"/>
  <c r="Y236" i="13"/>
  <c r="CQ226" i="13"/>
  <c r="CO227" i="13" s="1"/>
  <c r="CS226" i="13"/>
  <c r="BA234" i="13"/>
  <c r="P237" i="13"/>
  <c r="N237" i="13"/>
  <c r="L238" i="13" s="1"/>
  <c r="Y237" i="13"/>
  <c r="X237" i="13"/>
  <c r="W237" i="13" s="1"/>
  <c r="U238" i="13" s="1"/>
  <c r="X238" i="13" s="1"/>
  <c r="AG239" i="13"/>
  <c r="AE239" i="13"/>
  <c r="AH238" i="13"/>
  <c r="AS234" i="13"/>
  <c r="AS235" i="13" s="1"/>
  <c r="AR235" i="13"/>
  <c r="AQ235" i="13" s="1"/>
  <c r="AO236" i="13" s="1"/>
  <c r="AP236" i="13" s="1"/>
  <c r="EV215" i="13"/>
  <c r="ET215" i="13"/>
  <c r="EE212" i="13"/>
  <c r="EC212" i="13"/>
  <c r="EA213" i="13" s="1"/>
  <c r="EN217" i="13"/>
  <c r="EL217" i="13"/>
  <c r="EJ218" i="13" s="1"/>
  <c r="CF148" i="13"/>
  <c r="CH148" i="13"/>
  <c r="DF148" i="13" s="1"/>
  <c r="DC148" i="13"/>
  <c r="G148" i="13"/>
  <c r="DN148" i="13" s="1"/>
  <c r="E148" i="13"/>
  <c r="DK148" i="13"/>
  <c r="BX148" i="13"/>
  <c r="CY148" i="13" s="1"/>
  <c r="CV148" i="13"/>
  <c r="BV148" i="13"/>
  <c r="BO194" i="13"/>
  <c r="BM194" i="13"/>
  <c r="BK195" i="13" s="1"/>
  <c r="D340" i="11"/>
  <c r="H344" i="7"/>
  <c r="B341" i="11"/>
  <c r="D288" i="12"/>
  <c r="B289" i="12"/>
  <c r="D292" i="7"/>
  <c r="C289" i="12" s="1"/>
  <c r="C293" i="7"/>
  <c r="G344" i="7"/>
  <c r="C341" i="11" s="1"/>
  <c r="F345" i="7"/>
  <c r="CP227" i="13" l="1"/>
  <c r="CS227" i="13" s="1"/>
  <c r="CR227" i="13"/>
  <c r="BB234" i="13"/>
  <c r="AZ235" i="13" s="1"/>
  <c r="BD234" i="13"/>
  <c r="O238" i="13"/>
  <c r="M238" i="13"/>
  <c r="V238" i="13"/>
  <c r="Y238" i="13" s="1"/>
  <c r="AF239" i="13"/>
  <c r="AD240" i="13" s="1"/>
  <c r="AE240" i="13" s="1"/>
  <c r="AH239" i="13"/>
  <c r="EW215" i="13"/>
  <c r="EU215" i="13"/>
  <c r="ES216" i="13" s="1"/>
  <c r="EB213" i="13"/>
  <c r="ED213" i="13"/>
  <c r="AR236" i="13"/>
  <c r="AQ236" i="13" s="1"/>
  <c r="AO237" i="13" s="1"/>
  <c r="EM218" i="13"/>
  <c r="EK218" i="13"/>
  <c r="AS236" i="13"/>
  <c r="BN195" i="13"/>
  <c r="BL195" i="13"/>
  <c r="BW148" i="13"/>
  <c r="CW148" i="13"/>
  <c r="BY148" i="13"/>
  <c r="DL148" i="13"/>
  <c r="C149" i="13"/>
  <c r="DD148" i="13"/>
  <c r="CG148" i="13"/>
  <c r="CI148" i="13"/>
  <c r="B290" i="12"/>
  <c r="H345" i="7"/>
  <c r="B342" i="11"/>
  <c r="D289" i="12"/>
  <c r="D341" i="11"/>
  <c r="F346" i="7"/>
  <c r="G345" i="7"/>
  <c r="C342" i="11" s="1"/>
  <c r="D293" i="7"/>
  <c r="C290" i="12" s="1"/>
  <c r="C294" i="7"/>
  <c r="CQ227" i="13" l="1"/>
  <c r="CO228" i="13" s="1"/>
  <c r="BA235" i="13"/>
  <c r="BC235" i="13"/>
  <c r="W238" i="13"/>
  <c r="U239" i="13" s="1"/>
  <c r="X239" i="13" s="1"/>
  <c r="N238" i="13"/>
  <c r="L239" i="13" s="1"/>
  <c r="P238" i="13"/>
  <c r="AH240" i="13"/>
  <c r="AG240" i="13"/>
  <c r="AF240" i="13" s="1"/>
  <c r="AD241" i="13" s="1"/>
  <c r="AG241" i="13" s="1"/>
  <c r="ET216" i="13"/>
  <c r="EV216" i="13"/>
  <c r="EE213" i="13"/>
  <c r="EC213" i="13"/>
  <c r="EA214" i="13" s="1"/>
  <c r="EN218" i="13"/>
  <c r="EL218" i="13"/>
  <c r="EJ219" i="13" s="1"/>
  <c r="AR237" i="13"/>
  <c r="AP237" i="13"/>
  <c r="DE148" i="13"/>
  <c r="CE149" i="13"/>
  <c r="F149" i="13"/>
  <c r="DM149" i="13" s="1"/>
  <c r="D149" i="13"/>
  <c r="G149" i="13" s="1"/>
  <c r="DN149" i="13" s="1"/>
  <c r="DJ149" i="13"/>
  <c r="CX148" i="13"/>
  <c r="BU149" i="13"/>
  <c r="BO195" i="13"/>
  <c r="BM195" i="13"/>
  <c r="BK196" i="13" s="1"/>
  <c r="CZ148" i="13"/>
  <c r="DG148" i="13"/>
  <c r="H346" i="7"/>
  <c r="B343" i="11"/>
  <c r="D290" i="12"/>
  <c r="B291" i="12"/>
  <c r="D342" i="11"/>
  <c r="F347" i="7"/>
  <c r="G346" i="7"/>
  <c r="C343" i="11" s="1"/>
  <c r="C295" i="7"/>
  <c r="D294" i="7"/>
  <c r="C291" i="12" s="1"/>
  <c r="CP228" i="13" l="1"/>
  <c r="CR228" i="13"/>
  <c r="BB235" i="13"/>
  <c r="AZ236" i="13" s="1"/>
  <c r="BA236" i="13" s="1"/>
  <c r="BD235" i="13"/>
  <c r="V239" i="13"/>
  <c r="W239" i="13" s="1"/>
  <c r="U240" i="13" s="1"/>
  <c r="V240" i="13" s="1"/>
  <c r="M239" i="13"/>
  <c r="P239" i="13" s="1"/>
  <c r="O239" i="13"/>
  <c r="AE241" i="13"/>
  <c r="AF241" i="13" s="1"/>
  <c r="AD242" i="13" s="1"/>
  <c r="AE242" i="13" s="1"/>
  <c r="EW216" i="13"/>
  <c r="EU216" i="13"/>
  <c r="ES217" i="13" s="1"/>
  <c r="EB214" i="13"/>
  <c r="ED214" i="13"/>
  <c r="EK219" i="13"/>
  <c r="EM219" i="13"/>
  <c r="AS237" i="13"/>
  <c r="AQ237" i="13"/>
  <c r="AO238" i="13" s="1"/>
  <c r="BN196" i="13"/>
  <c r="BL196" i="13"/>
  <c r="BX149" i="13"/>
  <c r="CY149" i="13" s="1"/>
  <c r="BV149" i="13"/>
  <c r="CV149" i="13"/>
  <c r="E149" i="13"/>
  <c r="DK149" i="13"/>
  <c r="DC149" i="13"/>
  <c r="CH149" i="13"/>
  <c r="DF149" i="13" s="1"/>
  <c r="CF149" i="13"/>
  <c r="D343" i="11"/>
  <c r="B292" i="12"/>
  <c r="H347" i="7"/>
  <c r="B344" i="11"/>
  <c r="D291" i="12"/>
  <c r="C296" i="7"/>
  <c r="D295" i="7"/>
  <c r="C292" i="12" s="1"/>
  <c r="G347" i="7"/>
  <c r="C344" i="11" s="1"/>
  <c r="F348" i="7"/>
  <c r="CQ228" i="13" l="1"/>
  <c r="CO229" i="13" s="1"/>
  <c r="CS228" i="13"/>
  <c r="BC236" i="13"/>
  <c r="BB236" i="13" s="1"/>
  <c r="AZ237" i="13" s="1"/>
  <c r="BD236" i="13"/>
  <c r="X240" i="13"/>
  <c r="W240" i="13" s="1"/>
  <c r="U241" i="13" s="1"/>
  <c r="X241" i="13" s="1"/>
  <c r="Y239" i="13"/>
  <c r="Y240" i="13" s="1"/>
  <c r="N239" i="13"/>
  <c r="L240" i="13" s="1"/>
  <c r="M240" i="13" s="1"/>
  <c r="P240" i="13" s="1"/>
  <c r="AH241" i="13"/>
  <c r="AH242" i="13" s="1"/>
  <c r="AG242" i="13"/>
  <c r="AF242" i="13" s="1"/>
  <c r="AD243" i="13" s="1"/>
  <c r="AG243" i="13" s="1"/>
  <c r="ET217" i="13"/>
  <c r="EV217" i="13"/>
  <c r="V241" i="13"/>
  <c r="EE214" i="13"/>
  <c r="EC214" i="13"/>
  <c r="EA215" i="13" s="1"/>
  <c r="EN219" i="13"/>
  <c r="EL219" i="13"/>
  <c r="EJ220" i="13" s="1"/>
  <c r="AP238" i="13"/>
  <c r="AR238" i="13"/>
  <c r="DD149" i="13"/>
  <c r="CG149" i="13"/>
  <c r="CI149" i="13"/>
  <c r="DL149" i="13"/>
  <c r="C150" i="13"/>
  <c r="BO196" i="13"/>
  <c r="BM196" i="13"/>
  <c r="BK197" i="13" s="1"/>
  <c r="CW149" i="13"/>
  <c r="BW149" i="13"/>
  <c r="BY149" i="13"/>
  <c r="H348" i="7"/>
  <c r="B345" i="11"/>
  <c r="D344" i="11"/>
  <c r="B293" i="12"/>
  <c r="D292" i="12"/>
  <c r="G348" i="7"/>
  <c r="C345" i="11" s="1"/>
  <c r="F349" i="7"/>
  <c r="D296" i="7"/>
  <c r="C293" i="12" s="1"/>
  <c r="C297" i="7"/>
  <c r="Y241" i="13" l="1"/>
  <c r="CP229" i="13"/>
  <c r="CR229" i="13"/>
  <c r="BA237" i="13"/>
  <c r="BC237" i="13"/>
  <c r="O240" i="13"/>
  <c r="N240" i="13" s="1"/>
  <c r="L241" i="13" s="1"/>
  <c r="AE243" i="13"/>
  <c r="AF243" i="13" s="1"/>
  <c r="AD244" i="13" s="1"/>
  <c r="W241" i="13"/>
  <c r="U242" i="13" s="1"/>
  <c r="X242" i="13" s="1"/>
  <c r="EW217" i="13"/>
  <c r="EU217" i="13"/>
  <c r="ES218" i="13" s="1"/>
  <c r="AQ238" i="13"/>
  <c r="AO239" i="13" s="1"/>
  <c r="AR239" i="13" s="1"/>
  <c r="EB215" i="13"/>
  <c r="ED215" i="13"/>
  <c r="EK220" i="13"/>
  <c r="EM220" i="13"/>
  <c r="AS238" i="13"/>
  <c r="DG149" i="13"/>
  <c r="CX149" i="13"/>
  <c r="BU150" i="13"/>
  <c r="BN197" i="13"/>
  <c r="BL197" i="13"/>
  <c r="DE149" i="13"/>
  <c r="CE150" i="13"/>
  <c r="D150" i="13"/>
  <c r="F150" i="13"/>
  <c r="DM150" i="13" s="1"/>
  <c r="DJ150" i="13"/>
  <c r="CZ149" i="13"/>
  <c r="D345" i="11"/>
  <c r="B294" i="12"/>
  <c r="H349" i="7"/>
  <c r="B346" i="11"/>
  <c r="D293" i="12"/>
  <c r="F350" i="7"/>
  <c r="G349" i="7"/>
  <c r="C346" i="11" s="1"/>
  <c r="D297" i="7"/>
  <c r="C294" i="12" s="1"/>
  <c r="C298" i="7"/>
  <c r="BB237" i="13" l="1"/>
  <c r="AZ238" i="13" s="1"/>
  <c r="BA238" i="13" s="1"/>
  <c r="V242" i="13"/>
  <c r="BC238" i="13"/>
  <c r="BB238" i="13" s="1"/>
  <c r="AZ239" i="13" s="1"/>
  <c r="CQ229" i="13"/>
  <c r="CO230" i="13" s="1"/>
  <c r="CR230" i="13" s="1"/>
  <c r="CS229" i="13"/>
  <c r="BD237" i="13"/>
  <c r="O241" i="13"/>
  <c r="M241" i="13"/>
  <c r="AH243" i="13"/>
  <c r="AG244" i="13"/>
  <c r="AE244" i="13"/>
  <c r="EV218" i="13"/>
  <c r="ET218" i="13"/>
  <c r="AP239" i="13"/>
  <c r="AQ239" i="13" s="1"/>
  <c r="AO240" i="13" s="1"/>
  <c r="AR240" i="13" s="1"/>
  <c r="EE215" i="13"/>
  <c r="EC215" i="13"/>
  <c r="EA216" i="13" s="1"/>
  <c r="EN220" i="13"/>
  <c r="EL220" i="13"/>
  <c r="EJ221" i="13" s="1"/>
  <c r="W242" i="13"/>
  <c r="U243" i="13" s="1"/>
  <c r="X243" i="13" s="1"/>
  <c r="BD238" i="13"/>
  <c r="Y242" i="13"/>
  <c r="G150" i="13"/>
  <c r="DN150" i="13" s="1"/>
  <c r="E150" i="13"/>
  <c r="DK150" i="13"/>
  <c r="CF150" i="13"/>
  <c r="CH150" i="13"/>
  <c r="DF150" i="13" s="1"/>
  <c r="DC150" i="13"/>
  <c r="BV150" i="13"/>
  <c r="BX150" i="13"/>
  <c r="CY150" i="13" s="1"/>
  <c r="CV150" i="13"/>
  <c r="BO197" i="13"/>
  <c r="BM197" i="13"/>
  <c r="BK198" i="13" s="1"/>
  <c r="D346" i="11"/>
  <c r="B295" i="12"/>
  <c r="D294" i="12"/>
  <c r="H350" i="7"/>
  <c r="B347" i="11"/>
  <c r="C299" i="7"/>
  <c r="D298" i="7"/>
  <c r="C295" i="12" s="1"/>
  <c r="F351" i="7"/>
  <c r="G350" i="7"/>
  <c r="C347" i="11" s="1"/>
  <c r="CP230" i="13" l="1"/>
  <c r="CQ230" i="13" s="1"/>
  <c r="CO231" i="13" s="1"/>
  <c r="CR231" i="13" s="1"/>
  <c r="N241" i="13"/>
  <c r="L242" i="13" s="1"/>
  <c r="O242" i="13" s="1"/>
  <c r="P241" i="13"/>
  <c r="AF244" i="13"/>
  <c r="AD245" i="13" s="1"/>
  <c r="AG245" i="13" s="1"/>
  <c r="AS239" i="13"/>
  <c r="AH244" i="13"/>
  <c r="AP240" i="13"/>
  <c r="AQ240" i="13" s="1"/>
  <c r="AO241" i="13" s="1"/>
  <c r="AR241" i="13" s="1"/>
  <c r="EW218" i="13"/>
  <c r="EU218" i="13"/>
  <c r="ES219" i="13" s="1"/>
  <c r="V243" i="13"/>
  <c r="W243" i="13" s="1"/>
  <c r="U244" i="13" s="1"/>
  <c r="EB216" i="13"/>
  <c r="ED216" i="13"/>
  <c r="EK221" i="13"/>
  <c r="EM221" i="13"/>
  <c r="BC239" i="13"/>
  <c r="BA239" i="13"/>
  <c r="DL150" i="13"/>
  <c r="C151" i="13"/>
  <c r="CG150" i="13"/>
  <c r="DD150" i="13"/>
  <c r="CI150" i="13"/>
  <c r="BN198" i="13"/>
  <c r="BL198" i="13"/>
  <c r="CW150" i="13"/>
  <c r="BW150" i="13"/>
  <c r="BY150" i="13"/>
  <c r="B296" i="12"/>
  <c r="D347" i="11"/>
  <c r="H351" i="7"/>
  <c r="B348" i="11"/>
  <c r="D295" i="12"/>
  <c r="C300" i="7"/>
  <c r="D299" i="7"/>
  <c r="C296" i="12" s="1"/>
  <c r="G351" i="7"/>
  <c r="C348" i="11" s="1"/>
  <c r="F352" i="7"/>
  <c r="CP231" i="13" l="1"/>
  <c r="CS230" i="13"/>
  <c r="CS231" i="13"/>
  <c r="CQ231" i="13"/>
  <c r="CO232" i="13" s="1"/>
  <c r="M242" i="13"/>
  <c r="N242" i="13" s="1"/>
  <c r="L243" i="13" s="1"/>
  <c r="M243" i="13" s="1"/>
  <c r="AS240" i="13"/>
  <c r="AE245" i="13"/>
  <c r="AH245" i="13" s="1"/>
  <c r="ET219" i="13"/>
  <c r="EV219" i="13"/>
  <c r="AP241" i="13"/>
  <c r="AQ241" i="13" s="1"/>
  <c r="AO242" i="13" s="1"/>
  <c r="V244" i="13"/>
  <c r="X244" i="13"/>
  <c r="Y243" i="13"/>
  <c r="EE216" i="13"/>
  <c r="EC216" i="13"/>
  <c r="EA217" i="13" s="1"/>
  <c r="EL221" i="13"/>
  <c r="EJ222" i="13" s="1"/>
  <c r="EM222" i="13" s="1"/>
  <c r="EN221" i="13"/>
  <c r="BD239" i="13"/>
  <c r="BB239" i="13"/>
  <c r="AZ240" i="13" s="1"/>
  <c r="DG150" i="13"/>
  <c r="CZ150" i="13"/>
  <c r="DE150" i="13"/>
  <c r="CE151" i="13"/>
  <c r="CX150" i="13"/>
  <c r="BU151" i="13"/>
  <c r="BO198" i="13"/>
  <c r="BM198" i="13"/>
  <c r="BK199" i="13" s="1"/>
  <c r="F151" i="13"/>
  <c r="DM151" i="13" s="1"/>
  <c r="D151" i="13"/>
  <c r="G151" i="13" s="1"/>
  <c r="DN151" i="13" s="1"/>
  <c r="DJ151" i="13"/>
  <c r="B297" i="12"/>
  <c r="H352" i="7"/>
  <c r="B349" i="11"/>
  <c r="D348" i="11"/>
  <c r="D296" i="12"/>
  <c r="G352" i="7"/>
  <c r="C349" i="11" s="1"/>
  <c r="F353" i="7"/>
  <c r="D300" i="7"/>
  <c r="C297" i="12" s="1"/>
  <c r="C301" i="7"/>
  <c r="P242" i="13" l="1"/>
  <c r="CR232" i="13"/>
  <c r="CP232" i="13"/>
  <c r="O243" i="13"/>
  <c r="N243" i="13" s="1"/>
  <c r="L244" i="13" s="1"/>
  <c r="AF245" i="13"/>
  <c r="AD246" i="13" s="1"/>
  <c r="AE246" i="13" s="1"/>
  <c r="AH246" i="13" s="1"/>
  <c r="AS241" i="13"/>
  <c r="P243" i="13"/>
  <c r="W244" i="13"/>
  <c r="U245" i="13" s="1"/>
  <c r="V245" i="13" s="1"/>
  <c r="Y244" i="13"/>
  <c r="EW219" i="13"/>
  <c r="EU219" i="13"/>
  <c r="ES220" i="13" s="1"/>
  <c r="EK222" i="13"/>
  <c r="EL222" i="13" s="1"/>
  <c r="EJ223" i="13" s="1"/>
  <c r="EK223" i="13" s="1"/>
  <c r="EB217" i="13"/>
  <c r="ED217" i="13"/>
  <c r="AP242" i="13"/>
  <c r="AR242" i="13"/>
  <c r="BC240" i="13"/>
  <c r="BA240" i="13"/>
  <c r="BN199" i="13"/>
  <c r="BL199" i="13"/>
  <c r="CF151" i="13"/>
  <c r="CH151" i="13"/>
  <c r="DF151" i="13" s="1"/>
  <c r="DC151" i="13"/>
  <c r="E151" i="13"/>
  <c r="DK151" i="13"/>
  <c r="BX151" i="13"/>
  <c r="CY151" i="13" s="1"/>
  <c r="CV151" i="13"/>
  <c r="BV151" i="13"/>
  <c r="D349" i="11"/>
  <c r="B298" i="12"/>
  <c r="H353" i="7"/>
  <c r="B350" i="11"/>
  <c r="D297" i="12"/>
  <c r="D301" i="7"/>
  <c r="C298" i="12" s="1"/>
  <c r="C302" i="7"/>
  <c r="F354" i="7"/>
  <c r="G353" i="7"/>
  <c r="C350" i="11" s="1"/>
  <c r="CS232" i="13" l="1"/>
  <c r="CQ232" i="13"/>
  <c r="CO233" i="13" s="1"/>
  <c r="AS242" i="13"/>
  <c r="AG246" i="13"/>
  <c r="AF246" i="13" s="1"/>
  <c r="AD247" i="13" s="1"/>
  <c r="AG247" i="13" s="1"/>
  <c r="M244" i="13"/>
  <c r="O244" i="13"/>
  <c r="X245" i="13"/>
  <c r="W245" i="13" s="1"/>
  <c r="U246" i="13" s="1"/>
  <c r="EN222" i="13"/>
  <c r="EN223" i="13" s="1"/>
  <c r="ET220" i="13"/>
  <c r="EV220" i="13"/>
  <c r="EM223" i="13"/>
  <c r="EL223" i="13" s="1"/>
  <c r="EJ224" i="13" s="1"/>
  <c r="EE217" i="13"/>
  <c r="EC217" i="13"/>
  <c r="EA218" i="13" s="1"/>
  <c r="AQ242" i="13"/>
  <c r="AO243" i="13" s="1"/>
  <c r="AR243" i="13" s="1"/>
  <c r="BD240" i="13"/>
  <c r="BB240" i="13"/>
  <c r="AZ241" i="13" s="1"/>
  <c r="Y245" i="13"/>
  <c r="CG151" i="13"/>
  <c r="DD151" i="13"/>
  <c r="CI151" i="13"/>
  <c r="BO199" i="13"/>
  <c r="BM199" i="13"/>
  <c r="BK200" i="13" s="1"/>
  <c r="BW151" i="13"/>
  <c r="CW151" i="13"/>
  <c r="BY151" i="13"/>
  <c r="DL151" i="13"/>
  <c r="C152" i="13"/>
  <c r="H354" i="7"/>
  <c r="B351" i="11"/>
  <c r="D298" i="12"/>
  <c r="B299" i="12"/>
  <c r="D350" i="11"/>
  <c r="C303" i="7"/>
  <c r="D302" i="7"/>
  <c r="C299" i="12" s="1"/>
  <c r="F355" i="7"/>
  <c r="G354" i="7"/>
  <c r="C351" i="11" s="1"/>
  <c r="CR233" i="13" l="1"/>
  <c r="CP233" i="13"/>
  <c r="AE247" i="13"/>
  <c r="AF247" i="13" s="1"/>
  <c r="AD248" i="13" s="1"/>
  <c r="AG248" i="13" s="1"/>
  <c r="P244" i="13"/>
  <c r="N244" i="13"/>
  <c r="L245" i="13" s="1"/>
  <c r="EW220" i="13"/>
  <c r="EU220" i="13"/>
  <c r="ES221" i="13" s="1"/>
  <c r="AP243" i="13"/>
  <c r="AQ243" i="13" s="1"/>
  <c r="AO244" i="13" s="1"/>
  <c r="EB218" i="13"/>
  <c r="ED218" i="13"/>
  <c r="EM224" i="13"/>
  <c r="EK224" i="13"/>
  <c r="BC241" i="13"/>
  <c r="BA241" i="13"/>
  <c r="V246" i="13"/>
  <c r="X246" i="13"/>
  <c r="CZ151" i="13"/>
  <c r="DG151" i="13"/>
  <c r="F152" i="13"/>
  <c r="DM152" i="13" s="1"/>
  <c r="D152" i="13"/>
  <c r="G152" i="13" s="1"/>
  <c r="DN152" i="13" s="1"/>
  <c r="DJ152" i="13"/>
  <c r="CX151" i="13"/>
  <c r="BU152" i="13"/>
  <c r="BN200" i="13"/>
  <c r="BL200" i="13"/>
  <c r="DE151" i="13"/>
  <c r="CE152" i="13"/>
  <c r="D351" i="11"/>
  <c r="B300" i="12"/>
  <c r="H355" i="7"/>
  <c r="B352" i="11"/>
  <c r="D299" i="12"/>
  <c r="C304" i="7"/>
  <c r="D303" i="7"/>
  <c r="C300" i="12" s="1"/>
  <c r="G355" i="7"/>
  <c r="C352" i="11" s="1"/>
  <c r="F356" i="7"/>
  <c r="CS233" i="13" l="1"/>
  <c r="CQ233" i="13"/>
  <c r="CO234" i="13" s="1"/>
  <c r="AE248" i="13"/>
  <c r="AF248" i="13" s="1"/>
  <c r="AD249" i="13" s="1"/>
  <c r="AE249" i="13" s="1"/>
  <c r="AH247" i="13"/>
  <c r="M245" i="13"/>
  <c r="O245" i="13"/>
  <c r="EV221" i="13"/>
  <c r="ET221" i="13"/>
  <c r="AR244" i="13"/>
  <c r="AP244" i="13"/>
  <c r="AS243" i="13"/>
  <c r="EE218" i="13"/>
  <c r="EC218" i="13"/>
  <c r="EA219" i="13" s="1"/>
  <c r="EN224" i="13"/>
  <c r="EL224" i="13"/>
  <c r="EJ225" i="13" s="1"/>
  <c r="W246" i="13"/>
  <c r="U247" i="13" s="1"/>
  <c r="X247" i="13" s="1"/>
  <c r="BB241" i="13"/>
  <c r="AZ242" i="13" s="1"/>
  <c r="BD241" i="13"/>
  <c r="Y246" i="13"/>
  <c r="CH152" i="13"/>
  <c r="DF152" i="13" s="1"/>
  <c r="DC152" i="13"/>
  <c r="CF152" i="13"/>
  <c r="BX152" i="13"/>
  <c r="CY152" i="13" s="1"/>
  <c r="CV152" i="13"/>
  <c r="BV152" i="13"/>
  <c r="BO200" i="13"/>
  <c r="BM200" i="13"/>
  <c r="BK201" i="13" s="1"/>
  <c r="E152" i="13"/>
  <c r="DK152" i="13"/>
  <c r="D352" i="11"/>
  <c r="B301" i="12"/>
  <c r="H356" i="7"/>
  <c r="B353" i="11"/>
  <c r="D300" i="12"/>
  <c r="D304" i="7"/>
  <c r="C301" i="12" s="1"/>
  <c r="C305" i="7"/>
  <c r="F357" i="7"/>
  <c r="G356" i="7"/>
  <c r="C353" i="11" s="1"/>
  <c r="AH248" i="13" l="1"/>
  <c r="CP234" i="13"/>
  <c r="CS234" i="13" s="1"/>
  <c r="CR234" i="13"/>
  <c r="AG249" i="13"/>
  <c r="AF249" i="13" s="1"/>
  <c r="AD250" i="13" s="1"/>
  <c r="AE250" i="13" s="1"/>
  <c r="P245" i="13"/>
  <c r="N245" i="13"/>
  <c r="L246" i="13" s="1"/>
  <c r="AH249" i="13"/>
  <c r="EW221" i="13"/>
  <c r="EU221" i="13"/>
  <c r="ES222" i="13" s="1"/>
  <c r="AQ244" i="13"/>
  <c r="AO245" i="13" s="1"/>
  <c r="AR245" i="13" s="1"/>
  <c r="AS244" i="13"/>
  <c r="EB219" i="13"/>
  <c r="ED219" i="13"/>
  <c r="EM225" i="13"/>
  <c r="EK225" i="13"/>
  <c r="V247" i="13"/>
  <c r="W247" i="13" s="1"/>
  <c r="U248" i="13" s="1"/>
  <c r="V248" i="13" s="1"/>
  <c r="BA242" i="13"/>
  <c r="BC242" i="13"/>
  <c r="BN201" i="13"/>
  <c r="BL201" i="13"/>
  <c r="DL152" i="13"/>
  <c r="C153" i="13"/>
  <c r="DD152" i="13"/>
  <c r="CG152" i="13"/>
  <c r="CI152" i="13"/>
  <c r="BW152" i="13"/>
  <c r="CW152" i="13"/>
  <c r="BY152" i="13"/>
  <c r="B302" i="12"/>
  <c r="D353" i="11"/>
  <c r="D301" i="12"/>
  <c r="H357" i="7"/>
  <c r="B354" i="11"/>
  <c r="F358" i="7"/>
  <c r="G357" i="7"/>
  <c r="C354" i="11" s="1"/>
  <c r="D305" i="7"/>
  <c r="C302" i="12" s="1"/>
  <c r="C306" i="7"/>
  <c r="CQ234" i="13" l="1"/>
  <c r="CO235" i="13" s="1"/>
  <c r="O246" i="13"/>
  <c r="M246" i="13"/>
  <c r="N246" i="13" s="1"/>
  <c r="L247" i="13" s="1"/>
  <c r="M247" i="13" s="1"/>
  <c r="AG250" i="13"/>
  <c r="AF250" i="13" s="1"/>
  <c r="AD251" i="13" s="1"/>
  <c r="AE251" i="13" s="1"/>
  <c r="AH250" i="13"/>
  <c r="AP245" i="13"/>
  <c r="AS245" i="13" s="1"/>
  <c r="EV222" i="13"/>
  <c r="ET222" i="13"/>
  <c r="Y247" i="13"/>
  <c r="Y248" i="13" s="1"/>
  <c r="EE219" i="13"/>
  <c r="EC219" i="13"/>
  <c r="EA220" i="13" s="1"/>
  <c r="X248" i="13"/>
  <c r="W248" i="13" s="1"/>
  <c r="U249" i="13" s="1"/>
  <c r="V249" i="13" s="1"/>
  <c r="EN225" i="13"/>
  <c r="EL225" i="13"/>
  <c r="EJ226" i="13" s="1"/>
  <c r="BB242" i="13"/>
  <c r="AZ243" i="13" s="1"/>
  <c r="BD242" i="13"/>
  <c r="CX152" i="13"/>
  <c r="BU153" i="13"/>
  <c r="DG152" i="13"/>
  <c r="DE152" i="13"/>
  <c r="CE153" i="13"/>
  <c r="CZ152" i="13"/>
  <c r="F153" i="13"/>
  <c r="DM153" i="13" s="1"/>
  <c r="D153" i="13"/>
  <c r="G153" i="13" s="1"/>
  <c r="DN153" i="13" s="1"/>
  <c r="DJ153" i="13"/>
  <c r="BO201" i="13"/>
  <c r="BM201" i="13"/>
  <c r="BK202" i="13" s="1"/>
  <c r="H358" i="7"/>
  <c r="B355" i="11"/>
  <c r="D354" i="11"/>
  <c r="D302" i="12"/>
  <c r="B303" i="12"/>
  <c r="C307" i="7"/>
  <c r="D306" i="7"/>
  <c r="C303" i="12" s="1"/>
  <c r="G358" i="7"/>
  <c r="C355" i="11" s="1"/>
  <c r="F359" i="7"/>
  <c r="CP235" i="13" l="1"/>
  <c r="CR235" i="13"/>
  <c r="O247" i="13"/>
  <c r="N247" i="13" s="1"/>
  <c r="L248" i="13" s="1"/>
  <c r="P246" i="13"/>
  <c r="P247" i="13" s="1"/>
  <c r="AG251" i="13"/>
  <c r="AF251" i="13" s="1"/>
  <c r="AD252" i="13" s="1"/>
  <c r="AE252" i="13" s="1"/>
  <c r="AH251" i="13"/>
  <c r="AQ245" i="13"/>
  <c r="AO246" i="13" s="1"/>
  <c r="EW222" i="13"/>
  <c r="EU222" i="13"/>
  <c r="ES223" i="13" s="1"/>
  <c r="X249" i="13"/>
  <c r="W249" i="13" s="1"/>
  <c r="U250" i="13" s="1"/>
  <c r="EB220" i="13"/>
  <c r="ED220" i="13"/>
  <c r="EM226" i="13"/>
  <c r="EK226" i="13"/>
  <c r="BC243" i="13"/>
  <c r="BA243" i="13"/>
  <c r="Y249" i="13"/>
  <c r="BN202" i="13"/>
  <c r="BL202" i="13"/>
  <c r="E153" i="13"/>
  <c r="DK153" i="13"/>
  <c r="BX153" i="13"/>
  <c r="CY153" i="13" s="1"/>
  <c r="CV153" i="13"/>
  <c r="BV153" i="13"/>
  <c r="DC153" i="13"/>
  <c r="CH153" i="13"/>
  <c r="DF153" i="13" s="1"/>
  <c r="CF153" i="13"/>
  <c r="D303" i="12"/>
  <c r="B304" i="12"/>
  <c r="H359" i="7"/>
  <c r="B356" i="11"/>
  <c r="D355" i="11"/>
  <c r="C308" i="7"/>
  <c r="D307" i="7"/>
  <c r="C304" i="12" s="1"/>
  <c r="G359" i="7"/>
  <c r="C356" i="11" s="1"/>
  <c r="F360" i="7"/>
  <c r="O248" i="13" l="1"/>
  <c r="M248" i="13"/>
  <c r="CQ235" i="13"/>
  <c r="CO236" i="13" s="1"/>
  <c r="CS235" i="13"/>
  <c r="AG252" i="13"/>
  <c r="AF252" i="13" s="1"/>
  <c r="AD253" i="13" s="1"/>
  <c r="AG253" i="13" s="1"/>
  <c r="AH252" i="13"/>
  <c r="AP246" i="13"/>
  <c r="AS246" i="13" s="1"/>
  <c r="AR246" i="13"/>
  <c r="ET223" i="13"/>
  <c r="EV223" i="13"/>
  <c r="EE220" i="13"/>
  <c r="EC220" i="13"/>
  <c r="EA221" i="13" s="1"/>
  <c r="EN226" i="13"/>
  <c r="EL226" i="13"/>
  <c r="EJ227" i="13" s="1"/>
  <c r="N248" i="13"/>
  <c r="L249" i="13" s="1"/>
  <c r="O249" i="13" s="1"/>
  <c r="BD243" i="13"/>
  <c r="BB243" i="13"/>
  <c r="AZ244" i="13" s="1"/>
  <c r="P248" i="13"/>
  <c r="X250" i="13"/>
  <c r="V250" i="13"/>
  <c r="Y250" i="13" s="1"/>
  <c r="BW153" i="13"/>
  <c r="CW153" i="13"/>
  <c r="BY153" i="13"/>
  <c r="DL153" i="13"/>
  <c r="C154" i="13"/>
  <c r="BO202" i="13"/>
  <c r="BM202" i="13"/>
  <c r="BK203" i="13" s="1"/>
  <c r="CG153" i="13"/>
  <c r="DD153" i="13"/>
  <c r="CI153" i="13"/>
  <c r="D356" i="11"/>
  <c r="H360" i="7"/>
  <c r="B357" i="11"/>
  <c r="B305" i="12"/>
  <c r="D304" i="12"/>
  <c r="F361" i="7"/>
  <c r="G360" i="7"/>
  <c r="C357" i="11" s="1"/>
  <c r="C309" i="7"/>
  <c r="D308" i="7"/>
  <c r="C305" i="12" s="1"/>
  <c r="CP236" i="13" l="1"/>
  <c r="CR236" i="13"/>
  <c r="AE253" i="13"/>
  <c r="AH253" i="13" s="1"/>
  <c r="AQ246" i="13"/>
  <c r="AO247" i="13" s="1"/>
  <c r="EW223" i="13"/>
  <c r="EU223" i="13"/>
  <c r="ES224" i="13" s="1"/>
  <c r="M249" i="13"/>
  <c r="N249" i="13" s="1"/>
  <c r="L250" i="13" s="1"/>
  <c r="ED221" i="13"/>
  <c r="EB221" i="13"/>
  <c r="EK227" i="13"/>
  <c r="EM227" i="13"/>
  <c r="W250" i="13"/>
  <c r="U251" i="13" s="1"/>
  <c r="X251" i="13" s="1"/>
  <c r="BC244" i="13"/>
  <c r="BA244" i="13"/>
  <c r="BN203" i="13"/>
  <c r="BL203" i="13"/>
  <c r="DG153" i="13"/>
  <c r="CZ153" i="13"/>
  <c r="D154" i="13"/>
  <c r="F154" i="13"/>
  <c r="DM154" i="13" s="1"/>
  <c r="DJ154" i="13"/>
  <c r="CX153" i="13"/>
  <c r="BU154" i="13"/>
  <c r="DE153" i="13"/>
  <c r="CE154" i="13"/>
  <c r="D357" i="11"/>
  <c r="B306" i="12"/>
  <c r="D305" i="12"/>
  <c r="H361" i="7"/>
  <c r="B358" i="11"/>
  <c r="F362" i="7"/>
  <c r="G361" i="7"/>
  <c r="C358" i="11" s="1"/>
  <c r="D309" i="7"/>
  <c r="C306" i="12" s="1"/>
  <c r="C310" i="7"/>
  <c r="CQ236" i="13" l="1"/>
  <c r="CO237" i="13" s="1"/>
  <c r="CS236" i="13"/>
  <c r="AF253" i="13"/>
  <c r="AD254" i="13" s="1"/>
  <c r="AE254" i="13" s="1"/>
  <c r="AH254" i="13" s="1"/>
  <c r="P249" i="13"/>
  <c r="AP247" i="13"/>
  <c r="AS247" i="13" s="1"/>
  <c r="AR247" i="13"/>
  <c r="M250" i="13"/>
  <c r="O250" i="13"/>
  <c r="ET224" i="13"/>
  <c r="EV224" i="13"/>
  <c r="V251" i="13"/>
  <c r="W251" i="13" s="1"/>
  <c r="U252" i="13" s="1"/>
  <c r="X252" i="13" s="1"/>
  <c r="EE221" i="13"/>
  <c r="EC221" i="13"/>
  <c r="EA222" i="13" s="1"/>
  <c r="EN227" i="13"/>
  <c r="EL227" i="13"/>
  <c r="EJ228" i="13" s="1"/>
  <c r="BD244" i="13"/>
  <c r="BB244" i="13"/>
  <c r="AZ245" i="13" s="1"/>
  <c r="G154" i="13"/>
  <c r="DN154" i="13" s="1"/>
  <c r="E154" i="13"/>
  <c r="DK154" i="13"/>
  <c r="CV154" i="13"/>
  <c r="BV154" i="13"/>
  <c r="BX154" i="13"/>
  <c r="CY154" i="13" s="1"/>
  <c r="DC154" i="13"/>
  <c r="CF154" i="13"/>
  <c r="CH154" i="13"/>
  <c r="DF154" i="13" s="1"/>
  <c r="BO203" i="13"/>
  <c r="BM203" i="13"/>
  <c r="BK204" i="13" s="1"/>
  <c r="B307" i="12"/>
  <c r="H362" i="7"/>
  <c r="B359" i="11"/>
  <c r="D358" i="11"/>
  <c r="D306" i="12"/>
  <c r="C311" i="7"/>
  <c r="D310" i="7"/>
  <c r="C307" i="12" s="1"/>
  <c r="G362" i="7"/>
  <c r="C359" i="11" s="1"/>
  <c r="F363" i="7"/>
  <c r="P250" i="13" l="1"/>
  <c r="CP237" i="13"/>
  <c r="CS237" i="13" s="1"/>
  <c r="CR237" i="13"/>
  <c r="AG254" i="13"/>
  <c r="AF254" i="13" s="1"/>
  <c r="AD255" i="13" s="1"/>
  <c r="N250" i="13"/>
  <c r="L251" i="13" s="1"/>
  <c r="O251" i="13" s="1"/>
  <c r="AQ247" i="13"/>
  <c r="AO248" i="13" s="1"/>
  <c r="EW224" i="13"/>
  <c r="EU224" i="13"/>
  <c r="ES225" i="13" s="1"/>
  <c r="Y251" i="13"/>
  <c r="EB222" i="13"/>
  <c r="ED222" i="13"/>
  <c r="V252" i="13"/>
  <c r="W252" i="13" s="1"/>
  <c r="U253" i="13" s="1"/>
  <c r="EK228" i="13"/>
  <c r="EM228" i="13"/>
  <c r="BC245" i="13"/>
  <c r="BA245" i="13"/>
  <c r="M251" i="13"/>
  <c r="BN204" i="13"/>
  <c r="BL204" i="13"/>
  <c r="DD154" i="13"/>
  <c r="CG154" i="13"/>
  <c r="CI154" i="13"/>
  <c r="DL154" i="13"/>
  <c r="C155" i="13"/>
  <c r="CW154" i="13"/>
  <c r="BW154" i="13"/>
  <c r="BY154" i="13"/>
  <c r="B308" i="12"/>
  <c r="H363" i="7"/>
  <c r="B360" i="11"/>
  <c r="D359" i="11"/>
  <c r="D307" i="12"/>
  <c r="C312" i="7"/>
  <c r="D311" i="7"/>
  <c r="C308" i="12" s="1"/>
  <c r="G363" i="7"/>
  <c r="C360" i="11" s="1"/>
  <c r="F364" i="7"/>
  <c r="CQ237" i="13" l="1"/>
  <c r="CO238" i="13" s="1"/>
  <c r="AE255" i="13"/>
  <c r="AG255" i="13"/>
  <c r="AP248" i="13"/>
  <c r="AS248" i="13" s="1"/>
  <c r="AR248" i="13"/>
  <c r="EV225" i="13"/>
  <c r="ET225" i="13"/>
  <c r="BB245" i="13"/>
  <c r="AZ246" i="13" s="1"/>
  <c r="BC246" i="13" s="1"/>
  <c r="Y252" i="13"/>
  <c r="X253" i="13"/>
  <c r="V253" i="13"/>
  <c r="EE222" i="13"/>
  <c r="EC222" i="13"/>
  <c r="EA223" i="13" s="1"/>
  <c r="EN228" i="13"/>
  <c r="EL228" i="13"/>
  <c r="EJ229" i="13" s="1"/>
  <c r="BD245" i="13"/>
  <c r="P251" i="13"/>
  <c r="N251" i="13"/>
  <c r="L252" i="13" s="1"/>
  <c r="F155" i="13"/>
  <c r="DM155" i="13" s="1"/>
  <c r="D155" i="13"/>
  <c r="G155" i="13" s="1"/>
  <c r="DN155" i="13" s="1"/>
  <c r="DJ155" i="13"/>
  <c r="BO204" i="13"/>
  <c r="BM204" i="13"/>
  <c r="BK205" i="13" s="1"/>
  <c r="CX154" i="13"/>
  <c r="BU155" i="13"/>
  <c r="DG154" i="13"/>
  <c r="CZ154" i="13"/>
  <c r="DE154" i="13"/>
  <c r="CE155" i="13"/>
  <c r="D360" i="11"/>
  <c r="B309" i="12"/>
  <c r="H364" i="7"/>
  <c r="B361" i="11"/>
  <c r="D308" i="12"/>
  <c r="F365" i="7"/>
  <c r="G364" i="7"/>
  <c r="C361" i="11" s="1"/>
  <c r="D312" i="7"/>
  <c r="C309" i="12" s="1"/>
  <c r="C313" i="7"/>
  <c r="CP238" i="13" l="1"/>
  <c r="CR238" i="13"/>
  <c r="Y253" i="13"/>
  <c r="AF255" i="13"/>
  <c r="AD256" i="13" s="1"/>
  <c r="AH255" i="13"/>
  <c r="BA246" i="13"/>
  <c r="BB246" i="13" s="1"/>
  <c r="AZ247" i="13" s="1"/>
  <c r="BC247" i="13" s="1"/>
  <c r="AQ248" i="13"/>
  <c r="AO249" i="13" s="1"/>
  <c r="AP249" i="13" s="1"/>
  <c r="EW225" i="13"/>
  <c r="EU225" i="13"/>
  <c r="ES226" i="13" s="1"/>
  <c r="W253" i="13"/>
  <c r="U254" i="13" s="1"/>
  <c r="X254" i="13" s="1"/>
  <c r="EB223" i="13"/>
  <c r="ED223" i="13"/>
  <c r="EK229" i="13"/>
  <c r="EM229" i="13"/>
  <c r="O252" i="13"/>
  <c r="M252" i="13"/>
  <c r="BN205" i="13"/>
  <c r="BL205" i="13"/>
  <c r="E155" i="13"/>
  <c r="DK155" i="13"/>
  <c r="CH155" i="13"/>
  <c r="DF155" i="13" s="1"/>
  <c r="CF155" i="13"/>
  <c r="DC155" i="13"/>
  <c r="BV155" i="13"/>
  <c r="BX155" i="13"/>
  <c r="CY155" i="13" s="1"/>
  <c r="CV155" i="13"/>
  <c r="B310" i="12"/>
  <c r="D361" i="11"/>
  <c r="D309" i="12"/>
  <c r="H365" i="7"/>
  <c r="B362" i="11"/>
  <c r="F366" i="7"/>
  <c r="G365" i="7"/>
  <c r="C362" i="11" s="1"/>
  <c r="D313" i="7"/>
  <c r="C310" i="12" s="1"/>
  <c r="C314" i="7"/>
  <c r="CQ238" i="13" l="1"/>
  <c r="CO239" i="13" s="1"/>
  <c r="CS238" i="13"/>
  <c r="BD246" i="13"/>
  <c r="AG256" i="13"/>
  <c r="AE256" i="13"/>
  <c r="AS249" i="13"/>
  <c r="AR249" i="13"/>
  <c r="AQ249" i="13" s="1"/>
  <c r="AO250" i="13" s="1"/>
  <c r="ET226" i="13"/>
  <c r="EV226" i="13"/>
  <c r="V254" i="13"/>
  <c r="Y254" i="13" s="1"/>
  <c r="BA247" i="13"/>
  <c r="BB247" i="13" s="1"/>
  <c r="AZ248" i="13" s="1"/>
  <c r="EE223" i="13"/>
  <c r="EC223" i="13"/>
  <c r="EA224" i="13" s="1"/>
  <c r="EN229" i="13"/>
  <c r="EL229" i="13"/>
  <c r="EJ230" i="13" s="1"/>
  <c r="P252" i="13"/>
  <c r="N252" i="13"/>
  <c r="L253" i="13" s="1"/>
  <c r="DL155" i="13"/>
  <c r="C156" i="13"/>
  <c r="CG155" i="13"/>
  <c r="DD155" i="13"/>
  <c r="CI155" i="13"/>
  <c r="BO205" i="13"/>
  <c r="BM205" i="13"/>
  <c r="BK206" i="13" s="1"/>
  <c r="CW155" i="13"/>
  <c r="BW155" i="13"/>
  <c r="BY155" i="13"/>
  <c r="D362" i="11"/>
  <c r="D310" i="12"/>
  <c r="B311" i="12"/>
  <c r="H366" i="7"/>
  <c r="B363" i="11"/>
  <c r="G366" i="7"/>
  <c r="C363" i="11" s="1"/>
  <c r="F367" i="7"/>
  <c r="C315" i="7"/>
  <c r="D314" i="7"/>
  <c r="C311" i="12" s="1"/>
  <c r="CR239" i="13" l="1"/>
  <c r="CP239" i="13"/>
  <c r="AH256" i="13"/>
  <c r="AF256" i="13"/>
  <c r="AD257" i="13" s="1"/>
  <c r="BD247" i="13"/>
  <c r="AP250" i="13"/>
  <c r="AS250" i="13" s="1"/>
  <c r="AR250" i="13"/>
  <c r="W254" i="13"/>
  <c r="U255" i="13" s="1"/>
  <c r="X255" i="13" s="1"/>
  <c r="EW226" i="13"/>
  <c r="EU226" i="13"/>
  <c r="ES227" i="13" s="1"/>
  <c r="EB224" i="13"/>
  <c r="ED224" i="13"/>
  <c r="EM230" i="13"/>
  <c r="EK230" i="13"/>
  <c r="BC248" i="13"/>
  <c r="BA248" i="13"/>
  <c r="M253" i="13"/>
  <c r="O253" i="13"/>
  <c r="CX155" i="13"/>
  <c r="BU156" i="13"/>
  <c r="DE155" i="13"/>
  <c r="CE156" i="13"/>
  <c r="F156" i="13"/>
  <c r="DM156" i="13" s="1"/>
  <c r="D156" i="13"/>
  <c r="G156" i="13" s="1"/>
  <c r="DN156" i="13" s="1"/>
  <c r="DJ156" i="13"/>
  <c r="BN206" i="13"/>
  <c r="BL206" i="13"/>
  <c r="DG155" i="13"/>
  <c r="CZ155" i="13"/>
  <c r="H367" i="7"/>
  <c r="B364" i="11"/>
  <c r="D363" i="11"/>
  <c r="B312" i="12"/>
  <c r="D311" i="12"/>
  <c r="C316" i="7"/>
  <c r="D315" i="7"/>
  <c r="C312" i="12" s="1"/>
  <c r="G367" i="7"/>
  <c r="C364" i="11" s="1"/>
  <c r="F368" i="7"/>
  <c r="CS239" i="13" l="1"/>
  <c r="CQ239" i="13"/>
  <c r="CO240" i="13" s="1"/>
  <c r="V255" i="13"/>
  <c r="W255" i="13" s="1"/>
  <c r="U256" i="13" s="1"/>
  <c r="AG257" i="13"/>
  <c r="AE257" i="13"/>
  <c r="AQ250" i="13"/>
  <c r="AO251" i="13" s="1"/>
  <c r="ET227" i="13"/>
  <c r="EV227" i="13"/>
  <c r="EE224" i="13"/>
  <c r="EC224" i="13"/>
  <c r="EA225" i="13" s="1"/>
  <c r="EN230" i="13"/>
  <c r="EL230" i="13"/>
  <c r="EJ231" i="13" s="1"/>
  <c r="BD248" i="13"/>
  <c r="BB248" i="13"/>
  <c r="AZ249" i="13" s="1"/>
  <c r="P253" i="13"/>
  <c r="N253" i="13"/>
  <c r="L254" i="13" s="1"/>
  <c r="BO206" i="13"/>
  <c r="BM206" i="13"/>
  <c r="BK207" i="13" s="1"/>
  <c r="CH156" i="13"/>
  <c r="DF156" i="13" s="1"/>
  <c r="DC156" i="13"/>
  <c r="CF156" i="13"/>
  <c r="E156" i="13"/>
  <c r="DK156" i="13"/>
  <c r="CV156" i="13"/>
  <c r="BV156" i="13"/>
  <c r="BX156" i="13"/>
  <c r="CY156" i="13" s="1"/>
  <c r="H368" i="7"/>
  <c r="B365" i="11"/>
  <c r="D312" i="12"/>
  <c r="D364" i="11"/>
  <c r="B313" i="12"/>
  <c r="D316" i="7"/>
  <c r="C313" i="12" s="1"/>
  <c r="C317" i="7"/>
  <c r="F369" i="7"/>
  <c r="G368" i="7"/>
  <c r="C365" i="11" s="1"/>
  <c r="CR240" i="13" l="1"/>
  <c r="CP240" i="13"/>
  <c r="Y255" i="13"/>
  <c r="AH257" i="13"/>
  <c r="AF257" i="13"/>
  <c r="AD258" i="13" s="1"/>
  <c r="AP251" i="13"/>
  <c r="AS251" i="13" s="1"/>
  <c r="AR251" i="13"/>
  <c r="EW227" i="13"/>
  <c r="EU227" i="13"/>
  <c r="ES228" i="13" s="1"/>
  <c r="ED225" i="13"/>
  <c r="EB225" i="13"/>
  <c r="EK231" i="13"/>
  <c r="EM231" i="13"/>
  <c r="BC249" i="13"/>
  <c r="BA249" i="13"/>
  <c r="BD249" i="13" s="1"/>
  <c r="V256" i="13"/>
  <c r="X256" i="13"/>
  <c r="M254" i="13"/>
  <c r="O254" i="13"/>
  <c r="CW156" i="13"/>
  <c r="BW156" i="13"/>
  <c r="BY156" i="13"/>
  <c r="CG156" i="13"/>
  <c r="DD156" i="13"/>
  <c r="CI156" i="13"/>
  <c r="DL156" i="13"/>
  <c r="C157" i="13"/>
  <c r="BN207" i="13"/>
  <c r="BL207" i="13"/>
  <c r="H369" i="7"/>
  <c r="B366" i="11"/>
  <c r="B314" i="12"/>
  <c r="D365" i="11"/>
  <c r="D313" i="12"/>
  <c r="F370" i="7"/>
  <c r="G369" i="7"/>
  <c r="C366" i="11" s="1"/>
  <c r="D317" i="7"/>
  <c r="C314" i="12" s="1"/>
  <c r="C318" i="7"/>
  <c r="CS240" i="13" l="1"/>
  <c r="CQ240" i="13"/>
  <c r="CO241" i="13" s="1"/>
  <c r="AG258" i="13"/>
  <c r="AE258" i="13"/>
  <c r="AQ251" i="13"/>
  <c r="AO252" i="13" s="1"/>
  <c r="AR252" i="13" s="1"/>
  <c r="EV228" i="13"/>
  <c r="ET228" i="13"/>
  <c r="BB249" i="13"/>
  <c r="AZ250" i="13" s="1"/>
  <c r="BA250" i="13" s="1"/>
  <c r="EE225" i="13"/>
  <c r="EC225" i="13"/>
  <c r="EA226" i="13" s="1"/>
  <c r="EN231" i="13"/>
  <c r="EL231" i="13"/>
  <c r="EJ232" i="13" s="1"/>
  <c r="N254" i="13"/>
  <c r="L255" i="13" s="1"/>
  <c r="O255" i="13" s="1"/>
  <c r="P254" i="13"/>
  <c r="Y256" i="13"/>
  <c r="W256" i="13"/>
  <c r="U257" i="13" s="1"/>
  <c r="BO207" i="13"/>
  <c r="BM207" i="13"/>
  <c r="BK208" i="13" s="1"/>
  <c r="F157" i="13"/>
  <c r="DM157" i="13" s="1"/>
  <c r="D157" i="13"/>
  <c r="G157" i="13" s="1"/>
  <c r="DN157" i="13" s="1"/>
  <c r="DJ157" i="13"/>
  <c r="DE156" i="13"/>
  <c r="CE157" i="13"/>
  <c r="CZ156" i="13"/>
  <c r="CX156" i="13"/>
  <c r="BU157" i="13"/>
  <c r="DG156" i="13"/>
  <c r="B315" i="12"/>
  <c r="D366" i="11"/>
  <c r="H370" i="7"/>
  <c r="B367" i="11"/>
  <c r="D314" i="12"/>
  <c r="G370" i="7"/>
  <c r="C367" i="11" s="1"/>
  <c r="F371" i="7"/>
  <c r="C319" i="7"/>
  <c r="D318" i="7"/>
  <c r="C315" i="12" s="1"/>
  <c r="CR241" i="13" l="1"/>
  <c r="CP241" i="13"/>
  <c r="CQ241" i="13" s="1"/>
  <c r="CO242" i="13" s="1"/>
  <c r="AF258" i="13"/>
  <c r="AD259" i="13" s="1"/>
  <c r="AG259" i="13" s="1"/>
  <c r="AH258" i="13"/>
  <c r="AP252" i="13"/>
  <c r="AQ252" i="13" s="1"/>
  <c r="AO253" i="13" s="1"/>
  <c r="AR253" i="13" s="1"/>
  <c r="EW228" i="13"/>
  <c r="EU228" i="13"/>
  <c r="ES229" i="13" s="1"/>
  <c r="M255" i="13"/>
  <c r="P255" i="13" s="1"/>
  <c r="BC250" i="13"/>
  <c r="BB250" i="13" s="1"/>
  <c r="AZ251" i="13" s="1"/>
  <c r="EB226" i="13"/>
  <c r="ED226" i="13"/>
  <c r="EM232" i="13"/>
  <c r="EK232" i="13"/>
  <c r="BD250" i="13"/>
  <c r="V257" i="13"/>
  <c r="X257" i="13"/>
  <c r="CV157" i="13"/>
  <c r="BV157" i="13"/>
  <c r="BX157" i="13"/>
  <c r="CY157" i="13" s="1"/>
  <c r="E157" i="13"/>
  <c r="DK157" i="13"/>
  <c r="CF157" i="13"/>
  <c r="DC157" i="13"/>
  <c r="CH157" i="13"/>
  <c r="DF157" i="13" s="1"/>
  <c r="BN208" i="13"/>
  <c r="BL208" i="13"/>
  <c r="H371" i="7"/>
  <c r="B368" i="11"/>
  <c r="B316" i="12"/>
  <c r="D367" i="11"/>
  <c r="D315" i="12"/>
  <c r="C320" i="7"/>
  <c r="D319" i="7"/>
  <c r="C316" i="12" s="1"/>
  <c r="G371" i="7"/>
  <c r="C368" i="11" s="1"/>
  <c r="F372" i="7"/>
  <c r="CS241" i="13" l="1"/>
  <c r="CR242" i="13"/>
  <c r="CP242" i="13"/>
  <c r="CQ242" i="13" s="1"/>
  <c r="CO243" i="13" s="1"/>
  <c r="AE259" i="13"/>
  <c r="AH259" i="13" s="1"/>
  <c r="N255" i="13"/>
  <c r="L256" i="13" s="1"/>
  <c r="M256" i="13" s="1"/>
  <c r="AP253" i="13"/>
  <c r="AQ253" i="13" s="1"/>
  <c r="AO254" i="13" s="1"/>
  <c r="AS252" i="13"/>
  <c r="ET229" i="13"/>
  <c r="EV229" i="13"/>
  <c r="BA251" i="13"/>
  <c r="BD251" i="13" s="1"/>
  <c r="BC251" i="13"/>
  <c r="EE226" i="13"/>
  <c r="EC226" i="13"/>
  <c r="EA227" i="13" s="1"/>
  <c r="EN232" i="13"/>
  <c r="EL232" i="13"/>
  <c r="EJ233" i="13" s="1"/>
  <c r="W257" i="13"/>
  <c r="U258" i="13" s="1"/>
  <c r="V258" i="13" s="1"/>
  <c r="Y257" i="13"/>
  <c r="BO208" i="13"/>
  <c r="BM208" i="13"/>
  <c r="BK209" i="13" s="1"/>
  <c r="DL157" i="13"/>
  <c r="C158" i="13"/>
  <c r="CW157" i="13"/>
  <c r="BW157" i="13"/>
  <c r="BY157" i="13"/>
  <c r="DD157" i="13"/>
  <c r="CG157" i="13"/>
  <c r="CI157" i="13"/>
  <c r="B317" i="12"/>
  <c r="D368" i="11"/>
  <c r="D316" i="12"/>
  <c r="H372" i="7"/>
  <c r="B369" i="11"/>
  <c r="F373" i="7"/>
  <c r="G372" i="7"/>
  <c r="C369" i="11" s="1"/>
  <c r="D320" i="7"/>
  <c r="C317" i="12" s="1"/>
  <c r="C321" i="7"/>
  <c r="CP243" i="13" l="1"/>
  <c r="CR243" i="13"/>
  <c r="AF259" i="13"/>
  <c r="AD260" i="13" s="1"/>
  <c r="AG260" i="13" s="1"/>
  <c r="CS242" i="13"/>
  <c r="CS243" i="13" s="1"/>
  <c r="AS253" i="13"/>
  <c r="P256" i="13"/>
  <c r="O256" i="13"/>
  <c r="N256" i="13" s="1"/>
  <c r="L257" i="13" s="1"/>
  <c r="M257" i="13" s="1"/>
  <c r="AR254" i="13"/>
  <c r="AP254" i="13"/>
  <c r="AS254" i="13" s="1"/>
  <c r="BB251" i="13"/>
  <c r="AZ252" i="13" s="1"/>
  <c r="BA252" i="13" s="1"/>
  <c r="X258" i="13"/>
  <c r="W258" i="13" s="1"/>
  <c r="U259" i="13" s="1"/>
  <c r="V259" i="13" s="1"/>
  <c r="EW229" i="13"/>
  <c r="EU229" i="13"/>
  <c r="ES230" i="13" s="1"/>
  <c r="ED227" i="13"/>
  <c r="EB227" i="13"/>
  <c r="EM233" i="13"/>
  <c r="EK233" i="13"/>
  <c r="Y258" i="13"/>
  <c r="CX157" i="13"/>
  <c r="BU158" i="13"/>
  <c r="BN209" i="13"/>
  <c r="BL209" i="13"/>
  <c r="DG157" i="13"/>
  <c r="DE157" i="13"/>
  <c r="CE158" i="13"/>
  <c r="D158" i="13"/>
  <c r="F158" i="13"/>
  <c r="DM158" i="13" s="1"/>
  <c r="DJ158" i="13"/>
  <c r="CZ157" i="13"/>
  <c r="B318" i="12"/>
  <c r="H373" i="7"/>
  <c r="B370" i="11"/>
  <c r="D369" i="11"/>
  <c r="D317" i="12"/>
  <c r="D321" i="7"/>
  <c r="C318" i="12" s="1"/>
  <c r="C322" i="7"/>
  <c r="F374" i="7"/>
  <c r="G373" i="7"/>
  <c r="C370" i="11" s="1"/>
  <c r="AE260" i="13" l="1"/>
  <c r="AH260" i="13" s="1"/>
  <c r="CQ243" i="13"/>
  <c r="CO244" i="13" s="1"/>
  <c r="AF260" i="13"/>
  <c r="AD261" i="13" s="1"/>
  <c r="AE261" i="13" s="1"/>
  <c r="O257" i="13"/>
  <c r="N257" i="13" s="1"/>
  <c r="L258" i="13" s="1"/>
  <c r="O258" i="13" s="1"/>
  <c r="BD252" i="13"/>
  <c r="AQ254" i="13"/>
  <c r="AO255" i="13" s="1"/>
  <c r="AP255" i="13" s="1"/>
  <c r="BC252" i="13"/>
  <c r="BB252" i="13" s="1"/>
  <c r="AZ253" i="13" s="1"/>
  <c r="BC253" i="13" s="1"/>
  <c r="ET230" i="13"/>
  <c r="EV230" i="13"/>
  <c r="X259" i="13"/>
  <c r="W259" i="13" s="1"/>
  <c r="U260" i="13" s="1"/>
  <c r="EE227" i="13"/>
  <c r="EC227" i="13"/>
  <c r="EA228" i="13" s="1"/>
  <c r="EN233" i="13"/>
  <c r="EL233" i="13"/>
  <c r="EJ234" i="13" s="1"/>
  <c r="P257" i="13"/>
  <c r="Y259" i="13"/>
  <c r="CV158" i="13"/>
  <c r="BV158" i="13"/>
  <c r="BX158" i="13"/>
  <c r="CY158" i="13" s="1"/>
  <c r="CH158" i="13"/>
  <c r="DF158" i="13" s="1"/>
  <c r="CF158" i="13"/>
  <c r="DC158" i="13"/>
  <c r="BO209" i="13"/>
  <c r="BM209" i="13"/>
  <c r="BK210" i="13" s="1"/>
  <c r="G158" i="13"/>
  <c r="DN158" i="13" s="1"/>
  <c r="E158" i="13"/>
  <c r="DK158" i="13"/>
  <c r="D370" i="11"/>
  <c r="H374" i="7"/>
  <c r="B371" i="11"/>
  <c r="D318" i="12"/>
  <c r="B319" i="12"/>
  <c r="G374" i="7"/>
  <c r="C371" i="11" s="1"/>
  <c r="F375" i="7"/>
  <c r="C323" i="7"/>
  <c r="D322" i="7"/>
  <c r="C319" i="12" s="1"/>
  <c r="CP244" i="13" l="1"/>
  <c r="CR244" i="13"/>
  <c r="AG261" i="13"/>
  <c r="AF261" i="13" s="1"/>
  <c r="AD262" i="13" s="1"/>
  <c r="AH261" i="13"/>
  <c r="AS255" i="13"/>
  <c r="AR255" i="13"/>
  <c r="AQ255" i="13" s="1"/>
  <c r="AO256" i="13" s="1"/>
  <c r="BA253" i="13"/>
  <c r="BB253" i="13" s="1"/>
  <c r="AZ254" i="13" s="1"/>
  <c r="BA254" i="13" s="1"/>
  <c r="M258" i="13"/>
  <c r="N258" i="13" s="1"/>
  <c r="L259" i="13" s="1"/>
  <c r="O259" i="13" s="1"/>
  <c r="EW230" i="13"/>
  <c r="EU230" i="13"/>
  <c r="ES231" i="13" s="1"/>
  <c r="ED228" i="13"/>
  <c r="EB228" i="13"/>
  <c r="EM234" i="13"/>
  <c r="EK234" i="13"/>
  <c r="X260" i="13"/>
  <c r="V260" i="13"/>
  <c r="BW158" i="13"/>
  <c r="CW158" i="13"/>
  <c r="BY158" i="13"/>
  <c r="DL158" i="13"/>
  <c r="C159" i="13"/>
  <c r="BN210" i="13"/>
  <c r="BL210" i="13"/>
  <c r="DD158" i="13"/>
  <c r="CG158" i="13"/>
  <c r="CI158" i="13"/>
  <c r="D371" i="11"/>
  <c r="B320" i="12"/>
  <c r="D319" i="12"/>
  <c r="H375" i="7"/>
  <c r="B372" i="11"/>
  <c r="G375" i="7"/>
  <c r="C372" i="11" s="1"/>
  <c r="F376" i="7"/>
  <c r="C324" i="7"/>
  <c r="D323" i="7"/>
  <c r="C320" i="12" s="1"/>
  <c r="CQ244" i="13" l="1"/>
  <c r="CO245" i="13" s="1"/>
  <c r="CS244" i="13"/>
  <c r="AG262" i="13"/>
  <c r="AE262" i="13"/>
  <c r="BD253" i="13"/>
  <c r="BD254" i="13" s="1"/>
  <c r="AR256" i="13"/>
  <c r="AP256" i="13"/>
  <c r="P258" i="13"/>
  <c r="EV231" i="13"/>
  <c r="ET231" i="13"/>
  <c r="BC254" i="13"/>
  <c r="BB254" i="13" s="1"/>
  <c r="AZ255" i="13" s="1"/>
  <c r="EE228" i="13"/>
  <c r="EC228" i="13"/>
  <c r="EA229" i="13" s="1"/>
  <c r="EN234" i="13"/>
  <c r="EL234" i="13"/>
  <c r="EJ235" i="13" s="1"/>
  <c r="M259" i="13"/>
  <c r="N259" i="13" s="1"/>
  <c r="L260" i="13" s="1"/>
  <c r="O260" i="13" s="1"/>
  <c r="Y260" i="13"/>
  <c r="W260" i="13"/>
  <c r="U261" i="13" s="1"/>
  <c r="DG158" i="13"/>
  <c r="F159" i="13"/>
  <c r="DM159" i="13" s="1"/>
  <c r="D159" i="13"/>
  <c r="G159" i="13" s="1"/>
  <c r="DN159" i="13" s="1"/>
  <c r="DJ159" i="13"/>
  <c r="CX158" i="13"/>
  <c r="BU159" i="13"/>
  <c r="DE158" i="13"/>
  <c r="CE159" i="13"/>
  <c r="BO210" i="13"/>
  <c r="BM210" i="13"/>
  <c r="BK211" i="13" s="1"/>
  <c r="CZ158" i="13"/>
  <c r="H376" i="7"/>
  <c r="B373" i="11"/>
  <c r="D320" i="12"/>
  <c r="B321" i="12"/>
  <c r="D372" i="11"/>
  <c r="D324" i="7"/>
  <c r="C321" i="12" s="1"/>
  <c r="C325" i="7"/>
  <c r="F377" i="7"/>
  <c r="G376" i="7"/>
  <c r="C373" i="11" s="1"/>
  <c r="CP245" i="13" l="1"/>
  <c r="CR245" i="13"/>
  <c r="AH262" i="13"/>
  <c r="AF262" i="13"/>
  <c r="AD263" i="13" s="1"/>
  <c r="AQ256" i="13"/>
  <c r="AO257" i="13" s="1"/>
  <c r="AR257" i="13" s="1"/>
  <c r="AS256" i="13"/>
  <c r="EW231" i="13"/>
  <c r="EU231" i="13"/>
  <c r="ES232" i="13" s="1"/>
  <c r="M260" i="13"/>
  <c r="N260" i="13" s="1"/>
  <c r="L261" i="13" s="1"/>
  <c r="O261" i="13" s="1"/>
  <c r="EB229" i="13"/>
  <c r="ED229" i="13"/>
  <c r="EK235" i="13"/>
  <c r="EM235" i="13"/>
  <c r="P259" i="13"/>
  <c r="BA255" i="13"/>
  <c r="BC255" i="13"/>
  <c r="V261" i="13"/>
  <c r="X261" i="13"/>
  <c r="DC159" i="13"/>
  <c r="CF159" i="13"/>
  <c r="CH159" i="13"/>
  <c r="DF159" i="13" s="1"/>
  <c r="E159" i="13"/>
  <c r="DK159" i="13"/>
  <c r="BN211" i="13"/>
  <c r="BL211" i="13"/>
  <c r="BX159" i="13"/>
  <c r="CY159" i="13" s="1"/>
  <c r="BV159" i="13"/>
  <c r="CV159" i="13"/>
  <c r="D373" i="11"/>
  <c r="H377" i="7"/>
  <c r="B374" i="11"/>
  <c r="B322" i="12"/>
  <c r="D321" i="12"/>
  <c r="F378" i="7"/>
  <c r="G377" i="7"/>
  <c r="C374" i="11" s="1"/>
  <c r="D325" i="7"/>
  <c r="C322" i="12" s="1"/>
  <c r="C326" i="7"/>
  <c r="CS245" i="13" l="1"/>
  <c r="CQ245" i="13"/>
  <c r="CO246" i="13" s="1"/>
  <c r="AP257" i="13"/>
  <c r="AQ257" i="13" s="1"/>
  <c r="AO258" i="13" s="1"/>
  <c r="AR258" i="13" s="1"/>
  <c r="AE263" i="13"/>
  <c r="AH263" i="13" s="1"/>
  <c r="AG263" i="13"/>
  <c r="P260" i="13"/>
  <c r="ET232" i="13"/>
  <c r="EV232" i="13"/>
  <c r="M261" i="13"/>
  <c r="EE229" i="13"/>
  <c r="EC229" i="13"/>
  <c r="EA230" i="13" s="1"/>
  <c r="EN235" i="13"/>
  <c r="EL235" i="13"/>
  <c r="EJ236" i="13" s="1"/>
  <c r="W261" i="13"/>
  <c r="U262" i="13" s="1"/>
  <c r="V262" i="13" s="1"/>
  <c r="BD255" i="13"/>
  <c r="BB255" i="13"/>
  <c r="AZ256" i="13" s="1"/>
  <c r="Y261" i="13"/>
  <c r="CW159" i="13"/>
  <c r="BW159" i="13"/>
  <c r="BY159" i="13"/>
  <c r="BO211" i="13"/>
  <c r="BM211" i="13"/>
  <c r="BK212" i="13" s="1"/>
  <c r="DL159" i="13"/>
  <c r="C160" i="13"/>
  <c r="CG159" i="13"/>
  <c r="DD159" i="13"/>
  <c r="CI159" i="13"/>
  <c r="B323" i="12"/>
  <c r="H378" i="7"/>
  <c r="B375" i="11"/>
  <c r="D322" i="12"/>
  <c r="D374" i="11"/>
  <c r="G378" i="7"/>
  <c r="C375" i="11" s="1"/>
  <c r="F379" i="7"/>
  <c r="C327" i="7"/>
  <c r="D326" i="7"/>
  <c r="C323" i="12" s="1"/>
  <c r="CP246" i="13" l="1"/>
  <c r="CR246" i="13"/>
  <c r="AS257" i="13"/>
  <c r="AF263" i="13"/>
  <c r="AD264" i="13" s="1"/>
  <c r="AP258" i="13"/>
  <c r="AQ258" i="13" s="1"/>
  <c r="AO259" i="13" s="1"/>
  <c r="AR259" i="13" s="1"/>
  <c r="P261" i="13"/>
  <c r="EW232" i="13"/>
  <c r="EU232" i="13"/>
  <c r="ES233" i="13" s="1"/>
  <c r="N261" i="13"/>
  <c r="L262" i="13" s="1"/>
  <c r="EB230" i="13"/>
  <c r="ED230" i="13"/>
  <c r="EM236" i="13"/>
  <c r="EK236" i="13"/>
  <c r="X262" i="13"/>
  <c r="W262" i="13" s="1"/>
  <c r="U263" i="13" s="1"/>
  <c r="BA256" i="13"/>
  <c r="BC256" i="13"/>
  <c r="Y262" i="13"/>
  <c r="D160" i="13"/>
  <c r="F160" i="13"/>
  <c r="DM160" i="13" s="1"/>
  <c r="DJ160" i="13"/>
  <c r="CZ159" i="13"/>
  <c r="DE159" i="13"/>
  <c r="CE160" i="13"/>
  <c r="DG159" i="13"/>
  <c r="CX159" i="13"/>
  <c r="BU160" i="13"/>
  <c r="BN212" i="13"/>
  <c r="BL212" i="13"/>
  <c r="D323" i="12"/>
  <c r="B324" i="12"/>
  <c r="H379" i="7"/>
  <c r="B376" i="11"/>
  <c r="D375" i="11"/>
  <c r="G379" i="7"/>
  <c r="C376" i="11" s="1"/>
  <c r="F380" i="7"/>
  <c r="C328" i="7"/>
  <c r="D327" i="7"/>
  <c r="C324" i="12" s="1"/>
  <c r="CQ246" i="13" l="1"/>
  <c r="CO247" i="13" s="1"/>
  <c r="CS246" i="13"/>
  <c r="CP247" i="13"/>
  <c r="CR247" i="13"/>
  <c r="AE264" i="13"/>
  <c r="AH264" i="13" s="1"/>
  <c r="AG264" i="13"/>
  <c r="AP259" i="13"/>
  <c r="AQ259" i="13" s="1"/>
  <c r="AO260" i="13" s="1"/>
  <c r="AS258" i="13"/>
  <c r="ET233" i="13"/>
  <c r="EV233" i="13"/>
  <c r="EL236" i="13"/>
  <c r="EJ237" i="13" s="1"/>
  <c r="EM237" i="13" s="1"/>
  <c r="O262" i="13"/>
  <c r="M262" i="13"/>
  <c r="EE230" i="13"/>
  <c r="EC230" i="13"/>
  <c r="EA231" i="13" s="1"/>
  <c r="EN236" i="13"/>
  <c r="BB256" i="13"/>
  <c r="AZ257" i="13" s="1"/>
  <c r="BA257" i="13" s="1"/>
  <c r="BD256" i="13"/>
  <c r="V263" i="13"/>
  <c r="X263" i="13"/>
  <c r="CF160" i="13"/>
  <c r="DC160" i="13"/>
  <c r="CH160" i="13"/>
  <c r="DF160" i="13" s="1"/>
  <c r="G160" i="13"/>
  <c r="DN160" i="13" s="1"/>
  <c r="E160" i="13"/>
  <c r="DK160" i="13"/>
  <c r="BO212" i="13"/>
  <c r="BM212" i="13"/>
  <c r="BK213" i="13" s="1"/>
  <c r="BX160" i="13"/>
  <c r="CY160" i="13" s="1"/>
  <c r="CV160" i="13"/>
  <c r="BV160" i="13"/>
  <c r="B325" i="12"/>
  <c r="D324" i="12"/>
  <c r="H380" i="7"/>
  <c r="B377" i="11"/>
  <c r="D376" i="11"/>
  <c r="D328" i="7"/>
  <c r="C325" i="12" s="1"/>
  <c r="C329" i="7"/>
  <c r="F381" i="7"/>
  <c r="G380" i="7"/>
  <c r="C377" i="11" s="1"/>
  <c r="CQ247" i="13" l="1"/>
  <c r="CO248" i="13" s="1"/>
  <c r="CR248" i="13"/>
  <c r="CP248" i="13"/>
  <c r="CQ248" i="13" s="1"/>
  <c r="CO249" i="13" s="1"/>
  <c r="CS247" i="13"/>
  <c r="AS259" i="13"/>
  <c r="AF264" i="13"/>
  <c r="AD265" i="13" s="1"/>
  <c r="AP260" i="13"/>
  <c r="AR260" i="13"/>
  <c r="EK237" i="13"/>
  <c r="EN237" i="13" s="1"/>
  <c r="EW233" i="13"/>
  <c r="EU233" i="13"/>
  <c r="ES234" i="13" s="1"/>
  <c r="N262" i="13"/>
  <c r="L263" i="13" s="1"/>
  <c r="P262" i="13"/>
  <c r="BC257" i="13"/>
  <c r="BB257" i="13" s="1"/>
  <c r="AZ258" i="13" s="1"/>
  <c r="ED231" i="13"/>
  <c r="EB231" i="13"/>
  <c r="BD257" i="13"/>
  <c r="Y263" i="13"/>
  <c r="W263" i="13"/>
  <c r="U264" i="13" s="1"/>
  <c r="DL160" i="13"/>
  <c r="C161" i="13"/>
  <c r="BW160" i="13"/>
  <c r="CW160" i="13"/>
  <c r="BY160" i="13"/>
  <c r="CG160" i="13"/>
  <c r="DD160" i="13"/>
  <c r="CI160" i="13"/>
  <c r="BN213" i="13"/>
  <c r="BL213" i="13"/>
  <c r="D377" i="11"/>
  <c r="B326" i="12"/>
  <c r="H381" i="7"/>
  <c r="B378" i="11"/>
  <c r="D325" i="12"/>
  <c r="F382" i="7"/>
  <c r="G381" i="7"/>
  <c r="C378" i="11" s="1"/>
  <c r="D329" i="7"/>
  <c r="C326" i="12" s="1"/>
  <c r="C330" i="7"/>
  <c r="CS248" i="13" l="1"/>
  <c r="CP249" i="13"/>
  <c r="CR249" i="13"/>
  <c r="AS260" i="13"/>
  <c r="AQ260" i="13"/>
  <c r="AO261" i="13" s="1"/>
  <c r="AR261" i="13" s="1"/>
  <c r="AE265" i="13"/>
  <c r="AG265" i="13"/>
  <c r="EL237" i="13"/>
  <c r="EJ238" i="13" s="1"/>
  <c r="EM238" i="13" s="1"/>
  <c r="ET234" i="13"/>
  <c r="EV234" i="13"/>
  <c r="O263" i="13"/>
  <c r="M263" i="13"/>
  <c r="AP261" i="13"/>
  <c r="AQ261" i="13" s="1"/>
  <c r="AO262" i="13" s="1"/>
  <c r="EE231" i="13"/>
  <c r="EC231" i="13"/>
  <c r="EA232" i="13" s="1"/>
  <c r="EK238" i="13"/>
  <c r="BC258" i="13"/>
  <c r="BA258" i="13"/>
  <c r="X264" i="13"/>
  <c r="V264" i="13"/>
  <c r="Y264" i="13" s="1"/>
  <c r="CX160" i="13"/>
  <c r="BU161" i="13"/>
  <c r="BO213" i="13"/>
  <c r="BM213" i="13"/>
  <c r="BK214" i="13" s="1"/>
  <c r="DG160" i="13"/>
  <c r="F161" i="13"/>
  <c r="DM161" i="13" s="1"/>
  <c r="D161" i="13"/>
  <c r="G161" i="13" s="1"/>
  <c r="DN161" i="13" s="1"/>
  <c r="DJ161" i="13"/>
  <c r="CZ160" i="13"/>
  <c r="DE160" i="13"/>
  <c r="CE161" i="13"/>
  <c r="D378" i="11"/>
  <c r="D326" i="12"/>
  <c r="H382" i="7"/>
  <c r="B379" i="11"/>
  <c r="B327" i="12"/>
  <c r="C331" i="7"/>
  <c r="D330" i="7"/>
  <c r="C327" i="12" s="1"/>
  <c r="G382" i="7"/>
  <c r="C379" i="11" s="1"/>
  <c r="F383" i="7"/>
  <c r="CS249" i="13" l="1"/>
  <c r="CQ249" i="13"/>
  <c r="CO250" i="13" s="1"/>
  <c r="AH265" i="13"/>
  <c r="AF265" i="13"/>
  <c r="AD266" i="13" s="1"/>
  <c r="AS261" i="13"/>
  <c r="EW234" i="13"/>
  <c r="EU234" i="13"/>
  <c r="ES235" i="13" s="1"/>
  <c r="N263" i="13"/>
  <c r="L264" i="13" s="1"/>
  <c r="P263" i="13"/>
  <c r="ED232" i="13"/>
  <c r="EB232" i="13"/>
  <c r="EN238" i="13"/>
  <c r="EL238" i="13"/>
  <c r="EJ239" i="13" s="1"/>
  <c r="AR262" i="13"/>
  <c r="AP262" i="13"/>
  <c r="W264" i="13"/>
  <c r="U265" i="13" s="1"/>
  <c r="X265" i="13" s="1"/>
  <c r="BD258" i="13"/>
  <c r="BB258" i="13"/>
  <c r="AZ259" i="13" s="1"/>
  <c r="CF161" i="13"/>
  <c r="CH161" i="13"/>
  <c r="DF161" i="13" s="1"/>
  <c r="DC161" i="13"/>
  <c r="E161" i="13"/>
  <c r="DK161" i="13"/>
  <c r="BN214" i="13"/>
  <c r="BL214" i="13"/>
  <c r="CV161" i="13"/>
  <c r="BX161" i="13"/>
  <c r="CY161" i="13" s="1"/>
  <c r="BV161" i="13"/>
  <c r="D379" i="11"/>
  <c r="B328" i="12"/>
  <c r="D327" i="12"/>
  <c r="H383" i="7"/>
  <c r="B380" i="11"/>
  <c r="C332" i="7"/>
  <c r="D331" i="7"/>
  <c r="C328" i="12" s="1"/>
  <c r="G383" i="7"/>
  <c r="C380" i="11" s="1"/>
  <c r="F384" i="7"/>
  <c r="CP250" i="13" l="1"/>
  <c r="CR250" i="13"/>
  <c r="AG266" i="13"/>
  <c r="AE266" i="13"/>
  <c r="EC232" i="13"/>
  <c r="EA233" i="13" s="1"/>
  <c r="ED233" i="13" s="1"/>
  <c r="ET235" i="13"/>
  <c r="EV235" i="13"/>
  <c r="EE232" i="13"/>
  <c r="M264" i="13"/>
  <c r="P264" i="13" s="1"/>
  <c r="O264" i="13"/>
  <c r="EK239" i="13"/>
  <c r="EM239" i="13"/>
  <c r="V265" i="13"/>
  <c r="Y265" i="13" s="1"/>
  <c r="AS262" i="13"/>
  <c r="AQ262" i="13"/>
  <c r="AO263" i="13" s="1"/>
  <c r="BC259" i="13"/>
  <c r="BA259" i="13"/>
  <c r="BO214" i="13"/>
  <c r="BM214" i="13"/>
  <c r="BK215" i="13" s="1"/>
  <c r="CG161" i="13"/>
  <c r="DD161" i="13"/>
  <c r="CI161" i="13"/>
  <c r="DL161" i="13"/>
  <c r="C162" i="13"/>
  <c r="BW161" i="13"/>
  <c r="CW161" i="13"/>
  <c r="BY161" i="13"/>
  <c r="B329" i="12"/>
  <c r="D380" i="11"/>
  <c r="H384" i="7"/>
  <c r="B381" i="11"/>
  <c r="D328" i="12"/>
  <c r="F385" i="7"/>
  <c r="G384" i="7"/>
  <c r="C381" i="11" s="1"/>
  <c r="D332" i="7"/>
  <c r="C329" i="12" s="1"/>
  <c r="C333" i="7"/>
  <c r="AF266" i="13" l="1"/>
  <c r="AD267" i="13" s="1"/>
  <c r="CQ250" i="13"/>
  <c r="CO251" i="13" s="1"/>
  <c r="CP251" i="13" s="1"/>
  <c r="CS250" i="13"/>
  <c r="EB233" i="13"/>
  <c r="EE233" i="13" s="1"/>
  <c r="AH266" i="13"/>
  <c r="AG267" i="13"/>
  <c r="AE267" i="13"/>
  <c r="EW235" i="13"/>
  <c r="EU235" i="13"/>
  <c r="ES236" i="13" s="1"/>
  <c r="N264" i="13"/>
  <c r="L265" i="13" s="1"/>
  <c r="O265" i="13" s="1"/>
  <c r="W265" i="13"/>
  <c r="U266" i="13" s="1"/>
  <c r="X266" i="13" s="1"/>
  <c r="EL239" i="13"/>
  <c r="EJ240" i="13" s="1"/>
  <c r="EM240" i="13" s="1"/>
  <c r="EN239" i="13"/>
  <c r="AP263" i="13"/>
  <c r="AS263" i="13" s="1"/>
  <c r="AR263" i="13"/>
  <c r="BB259" i="13"/>
  <c r="AZ260" i="13" s="1"/>
  <c r="BC260" i="13" s="1"/>
  <c r="BD259" i="13"/>
  <c r="CX161" i="13"/>
  <c r="BU162" i="13"/>
  <c r="CZ161" i="13"/>
  <c r="DE161" i="13"/>
  <c r="CE162" i="13"/>
  <c r="BN215" i="13"/>
  <c r="BL215" i="13"/>
  <c r="D162" i="13"/>
  <c r="F162" i="13"/>
  <c r="DM162" i="13" s="1"/>
  <c r="DJ162" i="13"/>
  <c r="DG161" i="13"/>
  <c r="B330" i="12"/>
  <c r="H385" i="7"/>
  <c r="B382" i="11"/>
  <c r="D381" i="11"/>
  <c r="D329" i="12"/>
  <c r="F386" i="7"/>
  <c r="G385" i="7"/>
  <c r="C382" i="11" s="1"/>
  <c r="D333" i="7"/>
  <c r="C330" i="12" s="1"/>
  <c r="C334" i="7"/>
  <c r="CR251" i="13" l="1"/>
  <c r="CQ251" i="13" s="1"/>
  <c r="CO252" i="13" s="1"/>
  <c r="EC233" i="13"/>
  <c r="EA234" i="13" s="1"/>
  <c r="EB234" i="13" s="1"/>
  <c r="EE234" i="13" s="1"/>
  <c r="AF267" i="13"/>
  <c r="AD268" i="13" s="1"/>
  <c r="AE268" i="13" s="1"/>
  <c r="CS251" i="13"/>
  <c r="AH267" i="13"/>
  <c r="EK240" i="13"/>
  <c r="EL240" i="13" s="1"/>
  <c r="EJ241" i="13" s="1"/>
  <c r="EV236" i="13"/>
  <c r="ET236" i="13"/>
  <c r="V266" i="13"/>
  <c r="Y266" i="13" s="1"/>
  <c r="M265" i="13"/>
  <c r="N265" i="13" s="1"/>
  <c r="L266" i="13" s="1"/>
  <c r="O266" i="13" s="1"/>
  <c r="AQ263" i="13"/>
  <c r="AO264" i="13" s="1"/>
  <c r="AP264" i="13" s="1"/>
  <c r="BA260" i="13"/>
  <c r="BD260" i="13" s="1"/>
  <c r="CH162" i="13"/>
  <c r="DF162" i="13" s="1"/>
  <c r="DC162" i="13"/>
  <c r="CF162" i="13"/>
  <c r="G162" i="13"/>
  <c r="DN162" i="13" s="1"/>
  <c r="E162" i="13"/>
  <c r="DK162" i="13"/>
  <c r="BX162" i="13"/>
  <c r="CY162" i="13" s="1"/>
  <c r="CV162" i="13"/>
  <c r="BV162" i="13"/>
  <c r="BO215" i="13"/>
  <c r="BM215" i="13"/>
  <c r="BK216" i="13" s="1"/>
  <c r="B331" i="12"/>
  <c r="D330" i="12"/>
  <c r="D382" i="11"/>
  <c r="H386" i="7"/>
  <c r="B383" i="11"/>
  <c r="C335" i="7"/>
  <c r="D334" i="7"/>
  <c r="C331" i="12" s="1"/>
  <c r="G386" i="7"/>
  <c r="C383" i="11" s="1"/>
  <c r="F387" i="7"/>
  <c r="CP252" i="13" l="1"/>
  <c r="CQ252" i="13" s="1"/>
  <c r="CO253" i="13" s="1"/>
  <c r="CR253" i="13" s="1"/>
  <c r="CR252" i="13"/>
  <c r="ED234" i="13"/>
  <c r="EC234" i="13" s="1"/>
  <c r="EA235" i="13" s="1"/>
  <c r="AG268" i="13"/>
  <c r="AF268" i="13" s="1"/>
  <c r="AD269" i="13" s="1"/>
  <c r="AE269" i="13" s="1"/>
  <c r="AH268" i="13"/>
  <c r="EM241" i="13"/>
  <c r="EK241" i="13"/>
  <c r="EN240" i="13"/>
  <c r="W266" i="13"/>
  <c r="U267" i="13" s="1"/>
  <c r="X267" i="13" s="1"/>
  <c r="P265" i="13"/>
  <c r="EW236" i="13"/>
  <c r="EU236" i="13"/>
  <c r="ES237" i="13" s="1"/>
  <c r="M266" i="13"/>
  <c r="N266" i="13" s="1"/>
  <c r="L267" i="13" s="1"/>
  <c r="O267" i="13" s="1"/>
  <c r="AR264" i="13"/>
  <c r="AQ264" i="13" s="1"/>
  <c r="AO265" i="13" s="1"/>
  <c r="EB235" i="13"/>
  <c r="ED235" i="13"/>
  <c r="BB260" i="13"/>
  <c r="AZ261" i="13" s="1"/>
  <c r="BC261" i="13" s="1"/>
  <c r="AS264" i="13"/>
  <c r="DL162" i="13"/>
  <c r="C163" i="13"/>
  <c r="CW162" i="13"/>
  <c r="BW162" i="13"/>
  <c r="BY162" i="13"/>
  <c r="BN216" i="13"/>
  <c r="BL216" i="13"/>
  <c r="CG162" i="13"/>
  <c r="DD162" i="13"/>
  <c r="CI162" i="13"/>
  <c r="D331" i="12"/>
  <c r="H387" i="7"/>
  <c r="B384" i="11"/>
  <c r="B332" i="12"/>
  <c r="D383" i="11"/>
  <c r="G387" i="7"/>
  <c r="C384" i="11" s="1"/>
  <c r="F388" i="7"/>
  <c r="C336" i="7"/>
  <c r="D335" i="7"/>
  <c r="C332" i="12" s="1"/>
  <c r="CS252" i="13" l="1"/>
  <c r="CP253" i="13"/>
  <c r="CQ253" i="13" s="1"/>
  <c r="CO254" i="13" s="1"/>
  <c r="CR254" i="13" s="1"/>
  <c r="AG269" i="13"/>
  <c r="AF269" i="13" s="1"/>
  <c r="AD270" i="13" s="1"/>
  <c r="AG270" i="13" s="1"/>
  <c r="CS253" i="13"/>
  <c r="AH269" i="13"/>
  <c r="EL241" i="13"/>
  <c r="EJ242" i="13" s="1"/>
  <c r="EK242" i="13" s="1"/>
  <c r="EN241" i="13"/>
  <c r="V267" i="13"/>
  <c r="Y267" i="13" s="1"/>
  <c r="P266" i="13"/>
  <c r="M267" i="13"/>
  <c r="AP265" i="13"/>
  <c r="AS265" i="13" s="1"/>
  <c r="AR265" i="13"/>
  <c r="ET237" i="13"/>
  <c r="EV237" i="13"/>
  <c r="BA261" i="13"/>
  <c r="BB261" i="13" s="1"/>
  <c r="AZ262" i="13" s="1"/>
  <c r="EE235" i="13"/>
  <c r="EC235" i="13"/>
  <c r="EA236" i="13" s="1"/>
  <c r="DG162" i="13"/>
  <c r="BO216" i="13"/>
  <c r="BM216" i="13"/>
  <c r="BK217" i="13" s="1"/>
  <c r="CZ162" i="13"/>
  <c r="CX162" i="13"/>
  <c r="BU163" i="13"/>
  <c r="DE162" i="13"/>
  <c r="CE163" i="13"/>
  <c r="F163" i="13"/>
  <c r="DM163" i="13" s="1"/>
  <c r="D163" i="13"/>
  <c r="G163" i="13" s="1"/>
  <c r="DN163" i="13" s="1"/>
  <c r="DJ163" i="13"/>
  <c r="D332" i="12"/>
  <c r="D384" i="11"/>
  <c r="H388" i="7"/>
  <c r="B385" i="11"/>
  <c r="B333" i="12"/>
  <c r="F389" i="7"/>
  <c r="G388" i="7"/>
  <c r="C385" i="11" s="1"/>
  <c r="D336" i="7"/>
  <c r="C333" i="12" s="1"/>
  <c r="C337" i="7"/>
  <c r="CP254" i="13" l="1"/>
  <c r="CS254" i="13" s="1"/>
  <c r="AE270" i="13"/>
  <c r="AF270" i="13" s="1"/>
  <c r="AD271" i="13" s="1"/>
  <c r="EM242" i="13"/>
  <c r="EL242" i="13" s="1"/>
  <c r="EJ243" i="13" s="1"/>
  <c r="P267" i="13"/>
  <c r="W267" i="13"/>
  <c r="U268" i="13" s="1"/>
  <c r="X268" i="13" s="1"/>
  <c r="BD261" i="13"/>
  <c r="N267" i="13"/>
  <c r="L268" i="13" s="1"/>
  <c r="O268" i="13" s="1"/>
  <c r="AQ265" i="13"/>
  <c r="AO266" i="13" s="1"/>
  <c r="AR266" i="13" s="1"/>
  <c r="EW237" i="13"/>
  <c r="EU237" i="13"/>
  <c r="ES238" i="13" s="1"/>
  <c r="ED236" i="13"/>
  <c r="EB236" i="13"/>
  <c r="EN242" i="13"/>
  <c r="BA262" i="13"/>
  <c r="BC262" i="13"/>
  <c r="CH163" i="13"/>
  <c r="DF163" i="13" s="1"/>
  <c r="DC163" i="13"/>
  <c r="CF163" i="13"/>
  <c r="BN217" i="13"/>
  <c r="BL217" i="13"/>
  <c r="CV163" i="13"/>
  <c r="BV163" i="13"/>
  <c r="BX163" i="13"/>
  <c r="CY163" i="13" s="1"/>
  <c r="E163" i="13"/>
  <c r="DK163" i="13"/>
  <c r="D333" i="12"/>
  <c r="H389" i="7"/>
  <c r="B386" i="11"/>
  <c r="B334" i="12"/>
  <c r="D385" i="11"/>
  <c r="F390" i="7"/>
  <c r="G389" i="7"/>
  <c r="C386" i="11" s="1"/>
  <c r="D337" i="7"/>
  <c r="C334" i="12" s="1"/>
  <c r="C338" i="7"/>
  <c r="CQ254" i="13" l="1"/>
  <c r="CO255" i="13" s="1"/>
  <c r="CP255" i="13" s="1"/>
  <c r="AH270" i="13"/>
  <c r="AG271" i="13"/>
  <c r="AE271" i="13"/>
  <c r="AH271" i="13" s="1"/>
  <c r="CR255" i="13"/>
  <c r="V268" i="13"/>
  <c r="Y268" i="13" s="1"/>
  <c r="AF271" i="13"/>
  <c r="AD272" i="13" s="1"/>
  <c r="AE272" i="13" s="1"/>
  <c r="AP266" i="13"/>
  <c r="AS266" i="13" s="1"/>
  <c r="M268" i="13"/>
  <c r="P268" i="13" s="1"/>
  <c r="ET238" i="13"/>
  <c r="EV238" i="13"/>
  <c r="EE236" i="13"/>
  <c r="EC236" i="13"/>
  <c r="EA237" i="13" s="1"/>
  <c r="EK243" i="13"/>
  <c r="EM243" i="13"/>
  <c r="BD262" i="13"/>
  <c r="BB262" i="13"/>
  <c r="AZ263" i="13" s="1"/>
  <c r="W268" i="13"/>
  <c r="U269" i="13" s="1"/>
  <c r="CG163" i="13"/>
  <c r="DD163" i="13"/>
  <c r="CI163" i="13"/>
  <c r="DL163" i="13"/>
  <c r="C164" i="13"/>
  <c r="BO217" i="13"/>
  <c r="BM217" i="13"/>
  <c r="BK218" i="13" s="1"/>
  <c r="CW163" i="13"/>
  <c r="BW163" i="13"/>
  <c r="BY163" i="13"/>
  <c r="B335" i="12"/>
  <c r="D386" i="11"/>
  <c r="H390" i="7"/>
  <c r="B387" i="11"/>
  <c r="D334" i="12"/>
  <c r="C339" i="7"/>
  <c r="D338" i="7"/>
  <c r="C335" i="12" s="1"/>
  <c r="G390" i="7"/>
  <c r="C387" i="11" s="1"/>
  <c r="F391" i="7"/>
  <c r="CS255" i="13" l="1"/>
  <c r="CQ255" i="13"/>
  <c r="CO256" i="13" s="1"/>
  <c r="AG272" i="13"/>
  <c r="AF272" i="13" s="1"/>
  <c r="AD273" i="13" s="1"/>
  <c r="AQ266" i="13"/>
  <c r="AO267" i="13" s="1"/>
  <c r="AR267" i="13" s="1"/>
  <c r="AH272" i="13"/>
  <c r="N268" i="13"/>
  <c r="L269" i="13" s="1"/>
  <c r="EW238" i="13"/>
  <c r="EU238" i="13"/>
  <c r="ES239" i="13" s="1"/>
  <c r="EL243" i="13"/>
  <c r="EJ244" i="13" s="1"/>
  <c r="EM244" i="13" s="1"/>
  <c r="EB237" i="13"/>
  <c r="ED237" i="13"/>
  <c r="EN243" i="13"/>
  <c r="BA263" i="13"/>
  <c r="BD263" i="13" s="1"/>
  <c r="BC263" i="13"/>
  <c r="V269" i="13"/>
  <c r="X269" i="13"/>
  <c r="CZ163" i="13"/>
  <c r="D164" i="13"/>
  <c r="G164" i="13" s="1"/>
  <c r="DN164" i="13" s="1"/>
  <c r="F164" i="13"/>
  <c r="DM164" i="13" s="1"/>
  <c r="DJ164" i="13"/>
  <c r="DE163" i="13"/>
  <c r="CE164" i="13"/>
  <c r="CX163" i="13"/>
  <c r="BU164" i="13"/>
  <c r="BN218" i="13"/>
  <c r="BL218" i="13"/>
  <c r="DG163" i="13"/>
  <c r="H391" i="7"/>
  <c r="B388" i="11"/>
  <c r="D387" i="11"/>
  <c r="D335" i="12"/>
  <c r="B336" i="12"/>
  <c r="G391" i="7"/>
  <c r="C388" i="11" s="1"/>
  <c r="F392" i="7"/>
  <c r="C340" i="7"/>
  <c r="D339" i="7"/>
  <c r="C336" i="12" s="1"/>
  <c r="CR256" i="13" l="1"/>
  <c r="CP256" i="13"/>
  <c r="AP267" i="13"/>
  <c r="AQ267" i="13" s="1"/>
  <c r="AO268" i="13" s="1"/>
  <c r="AR268" i="13" s="1"/>
  <c r="AE273" i="13"/>
  <c r="AH273" i="13" s="1"/>
  <c r="AG273" i="13"/>
  <c r="EK244" i="13"/>
  <c r="EL244" i="13" s="1"/>
  <c r="EJ245" i="13" s="1"/>
  <c r="M269" i="13"/>
  <c r="O269" i="13"/>
  <c r="ET239" i="13"/>
  <c r="EV239" i="13"/>
  <c r="EE237" i="13"/>
  <c r="EC237" i="13"/>
  <c r="EA238" i="13" s="1"/>
  <c r="BB263" i="13"/>
  <c r="AZ264" i="13" s="1"/>
  <c r="Y269" i="13"/>
  <c r="W269" i="13"/>
  <c r="U270" i="13" s="1"/>
  <c r="CH164" i="13"/>
  <c r="DF164" i="13" s="1"/>
  <c r="DC164" i="13"/>
  <c r="CF164" i="13"/>
  <c r="BX164" i="13"/>
  <c r="CY164" i="13" s="1"/>
  <c r="CV164" i="13"/>
  <c r="BV164" i="13"/>
  <c r="BO218" i="13"/>
  <c r="BM218" i="13"/>
  <c r="BK219" i="13" s="1"/>
  <c r="E164" i="13"/>
  <c r="DK164" i="13"/>
  <c r="D336" i="12"/>
  <c r="D388" i="11"/>
  <c r="H392" i="7"/>
  <c r="B389" i="11"/>
  <c r="B337" i="12"/>
  <c r="F393" i="7"/>
  <c r="G392" i="7"/>
  <c r="C389" i="11" s="1"/>
  <c r="D340" i="7"/>
  <c r="C337" i="12" s="1"/>
  <c r="C341" i="7"/>
  <c r="AS267" i="13" l="1"/>
  <c r="CQ256" i="13"/>
  <c r="CO257" i="13" s="1"/>
  <c r="CS256" i="13"/>
  <c r="EN244" i="13"/>
  <c r="AF273" i="13"/>
  <c r="AD274" i="13" s="1"/>
  <c r="P269" i="13"/>
  <c r="N269" i="13"/>
  <c r="L270" i="13" s="1"/>
  <c r="AP268" i="13"/>
  <c r="AQ268" i="13" s="1"/>
  <c r="AO269" i="13" s="1"/>
  <c r="EW239" i="13"/>
  <c r="EU239" i="13"/>
  <c r="ES240" i="13" s="1"/>
  <c r="EB238" i="13"/>
  <c r="ED238" i="13"/>
  <c r="EM245" i="13"/>
  <c r="EK245" i="13"/>
  <c r="BA264" i="13"/>
  <c r="BC264" i="13"/>
  <c r="X270" i="13"/>
  <c r="V270" i="13"/>
  <c r="BW164" i="13"/>
  <c r="CW164" i="13"/>
  <c r="BY164" i="13"/>
  <c r="DL164" i="13"/>
  <c r="C165" i="13"/>
  <c r="BN219" i="13"/>
  <c r="BL219" i="13"/>
  <c r="DD164" i="13"/>
  <c r="CG164" i="13"/>
  <c r="CI164" i="13"/>
  <c r="D389" i="11"/>
  <c r="H393" i="7"/>
  <c r="B390" i="11"/>
  <c r="B338" i="12"/>
  <c r="D337" i="12"/>
  <c r="D341" i="7"/>
  <c r="C338" i="12" s="1"/>
  <c r="C342" i="7"/>
  <c r="F394" i="7"/>
  <c r="G393" i="7"/>
  <c r="C390" i="11" s="1"/>
  <c r="CP257" i="13" l="1"/>
  <c r="CR257" i="13"/>
  <c r="AS268" i="13"/>
  <c r="AG274" i="13"/>
  <c r="AE274" i="13"/>
  <c r="M270" i="13"/>
  <c r="O270" i="13"/>
  <c r="AR269" i="13"/>
  <c r="AP269" i="13"/>
  <c r="EL245" i="13"/>
  <c r="EJ246" i="13" s="1"/>
  <c r="EM246" i="13" s="1"/>
  <c r="ET240" i="13"/>
  <c r="EV240" i="13"/>
  <c r="EE238" i="13"/>
  <c r="EC238" i="13"/>
  <c r="EA239" i="13" s="1"/>
  <c r="EN245" i="13"/>
  <c r="BD264" i="13"/>
  <c r="BB264" i="13"/>
  <c r="AZ265" i="13" s="1"/>
  <c r="Y270" i="13"/>
  <c r="W270" i="13"/>
  <c r="U271" i="13" s="1"/>
  <c r="DE164" i="13"/>
  <c r="CE165" i="13"/>
  <c r="F165" i="13"/>
  <c r="DM165" i="13" s="1"/>
  <c r="D165" i="13"/>
  <c r="G165" i="13" s="1"/>
  <c r="DN165" i="13" s="1"/>
  <c r="DJ165" i="13"/>
  <c r="CX164" i="13"/>
  <c r="BU165" i="13"/>
  <c r="BO219" i="13"/>
  <c r="BM219" i="13"/>
  <c r="BK220" i="13" s="1"/>
  <c r="DG164" i="13"/>
  <c r="CZ164" i="13"/>
  <c r="D390" i="11"/>
  <c r="H394" i="7"/>
  <c r="B391" i="11"/>
  <c r="B339" i="12"/>
  <c r="D338" i="12"/>
  <c r="G394" i="7"/>
  <c r="C391" i="11" s="1"/>
  <c r="F395" i="7"/>
  <c r="C343" i="7"/>
  <c r="D342" i="7"/>
  <c r="C339" i="12" s="1"/>
  <c r="CQ257" i="13" l="1"/>
  <c r="CO258" i="13" s="1"/>
  <c r="CR258" i="13" s="1"/>
  <c r="CP258" i="13"/>
  <c r="CS257" i="13"/>
  <c r="AS269" i="13"/>
  <c r="AF274" i="13"/>
  <c r="AD275" i="13" s="1"/>
  <c r="AH274" i="13"/>
  <c r="EK246" i="13"/>
  <c r="EL246" i="13" s="1"/>
  <c r="EJ247" i="13" s="1"/>
  <c r="EM247" i="13" s="1"/>
  <c r="N270" i="13"/>
  <c r="L271" i="13" s="1"/>
  <c r="P270" i="13"/>
  <c r="AQ269" i="13"/>
  <c r="AO270" i="13" s="1"/>
  <c r="AP270" i="13" s="1"/>
  <c r="EW240" i="13"/>
  <c r="EU240" i="13"/>
  <c r="ES241" i="13" s="1"/>
  <c r="EB239" i="13"/>
  <c r="ED239" i="13"/>
  <c r="BC265" i="13"/>
  <c r="BA265" i="13"/>
  <c r="X271" i="13"/>
  <c r="V271" i="13"/>
  <c r="BX165" i="13"/>
  <c r="CY165" i="13" s="1"/>
  <c r="CV165" i="13"/>
  <c r="BV165" i="13"/>
  <c r="BN220" i="13"/>
  <c r="BL220" i="13"/>
  <c r="E165" i="13"/>
  <c r="DK165" i="13"/>
  <c r="DC165" i="13"/>
  <c r="CF165" i="13"/>
  <c r="CH165" i="13"/>
  <c r="DF165" i="13" s="1"/>
  <c r="B340" i="12"/>
  <c r="H395" i="7"/>
  <c r="B392" i="11"/>
  <c r="D339" i="12"/>
  <c r="D391" i="11"/>
  <c r="G395" i="7"/>
  <c r="C392" i="11" s="1"/>
  <c r="F396" i="7"/>
  <c r="C344" i="7"/>
  <c r="D343" i="7"/>
  <c r="C340" i="12" s="1"/>
  <c r="CQ258" i="13" l="1"/>
  <c r="CO259" i="13" s="1"/>
  <c r="CR259" i="13" s="1"/>
  <c r="CS258" i="13"/>
  <c r="CP259" i="13"/>
  <c r="CQ259" i="13" s="1"/>
  <c r="CO260" i="13" s="1"/>
  <c r="CP260" i="13" s="1"/>
  <c r="EN246" i="13"/>
  <c r="AG275" i="13"/>
  <c r="AE275" i="13"/>
  <c r="O271" i="13"/>
  <c r="M271" i="13"/>
  <c r="AS270" i="13"/>
  <c r="AR270" i="13"/>
  <c r="AQ270" i="13" s="1"/>
  <c r="AO271" i="13" s="1"/>
  <c r="EK247" i="13"/>
  <c r="EL247" i="13" s="1"/>
  <c r="EJ248" i="13" s="1"/>
  <c r="EM248" i="13" s="1"/>
  <c r="EV241" i="13"/>
  <c r="ET241" i="13"/>
  <c r="BB265" i="13"/>
  <c r="AZ266" i="13" s="1"/>
  <c r="BA266" i="13" s="1"/>
  <c r="EE239" i="13"/>
  <c r="EC239" i="13"/>
  <c r="EA240" i="13" s="1"/>
  <c r="W271" i="13"/>
  <c r="U272" i="13" s="1"/>
  <c r="X272" i="13" s="1"/>
  <c r="BD265" i="13"/>
  <c r="Y271" i="13"/>
  <c r="CG165" i="13"/>
  <c r="DD165" i="13"/>
  <c r="CI165" i="13"/>
  <c r="BO220" i="13"/>
  <c r="BM220" i="13"/>
  <c r="BK221" i="13" s="1"/>
  <c r="DL165" i="13"/>
  <c r="C166" i="13"/>
  <c r="BW165" i="13"/>
  <c r="CW165" i="13"/>
  <c r="BY165" i="13"/>
  <c r="D340" i="12"/>
  <c r="H396" i="7"/>
  <c r="B393" i="11"/>
  <c r="D392" i="11"/>
  <c r="B341" i="12"/>
  <c r="D344" i="7"/>
  <c r="C341" i="12" s="1"/>
  <c r="C345" i="7"/>
  <c r="F397" i="7"/>
  <c r="G396" i="7"/>
  <c r="C393" i="11" s="1"/>
  <c r="CS259" i="13" l="1"/>
  <c r="AF275" i="13"/>
  <c r="AD276" i="13" s="1"/>
  <c r="CR260" i="13"/>
  <c r="CQ260" i="13" s="1"/>
  <c r="CO261" i="13" s="1"/>
  <c r="CS260" i="13"/>
  <c r="AH275" i="13"/>
  <c r="AE276" i="13"/>
  <c r="AG276" i="13"/>
  <c r="P271" i="13"/>
  <c r="N271" i="13"/>
  <c r="L272" i="13" s="1"/>
  <c r="AP271" i="13"/>
  <c r="AS271" i="13" s="1"/>
  <c r="EN247" i="13"/>
  <c r="AR271" i="13"/>
  <c r="BC266" i="13"/>
  <c r="BB266" i="13" s="1"/>
  <c r="AZ267" i="13" s="1"/>
  <c r="V272" i="13"/>
  <c r="W272" i="13" s="1"/>
  <c r="U273" i="13" s="1"/>
  <c r="V273" i="13" s="1"/>
  <c r="EK248" i="13"/>
  <c r="EN248" i="13" s="1"/>
  <c r="EW241" i="13"/>
  <c r="EU241" i="13"/>
  <c r="ES242" i="13" s="1"/>
  <c r="ED240" i="13"/>
  <c r="EB240" i="13"/>
  <c r="BD266" i="13"/>
  <c r="CZ165" i="13"/>
  <c r="DG165" i="13"/>
  <c r="CX165" i="13"/>
  <c r="BU166" i="13"/>
  <c r="F166" i="13"/>
  <c r="DM166" i="13" s="1"/>
  <c r="D166" i="13"/>
  <c r="DJ166" i="13"/>
  <c r="BN221" i="13"/>
  <c r="BL221" i="13"/>
  <c r="DE165" i="13"/>
  <c r="CE166" i="13"/>
  <c r="B342" i="12"/>
  <c r="H397" i="7"/>
  <c r="B394" i="11"/>
  <c r="D341" i="12"/>
  <c r="D393" i="11"/>
  <c r="F398" i="7"/>
  <c r="G397" i="7"/>
  <c r="C394" i="11" s="1"/>
  <c r="D345" i="7"/>
  <c r="C342" i="12" s="1"/>
  <c r="C346" i="7"/>
  <c r="CP261" i="13" l="1"/>
  <c r="CS261" i="13" s="1"/>
  <c r="CR261" i="13"/>
  <c r="AF276" i="13"/>
  <c r="AD277" i="13" s="1"/>
  <c r="AH276" i="13"/>
  <c r="AQ271" i="13"/>
  <c r="AO272" i="13" s="1"/>
  <c r="O272" i="13"/>
  <c r="M272" i="13"/>
  <c r="BC267" i="13"/>
  <c r="BA267" i="13"/>
  <c r="BD267" i="13" s="1"/>
  <c r="Y272" i="13"/>
  <c r="Y273" i="13" s="1"/>
  <c r="EL248" i="13"/>
  <c r="EJ249" i="13" s="1"/>
  <c r="EK249" i="13" s="1"/>
  <c r="ET242" i="13"/>
  <c r="EV242" i="13"/>
  <c r="X273" i="13"/>
  <c r="W273" i="13" s="1"/>
  <c r="U274" i="13" s="1"/>
  <c r="X274" i="13" s="1"/>
  <c r="EE240" i="13"/>
  <c r="EC240" i="13"/>
  <c r="EA241" i="13" s="1"/>
  <c r="CH166" i="13"/>
  <c r="DF166" i="13" s="1"/>
  <c r="DC166" i="13"/>
  <c r="CF166" i="13"/>
  <c r="CV166" i="13"/>
  <c r="BV166" i="13"/>
  <c r="BX166" i="13"/>
  <c r="CY166" i="13" s="1"/>
  <c r="BO221" i="13"/>
  <c r="BM221" i="13"/>
  <c r="BK222" i="13" s="1"/>
  <c r="G166" i="13"/>
  <c r="DN166" i="13" s="1"/>
  <c r="E166" i="13"/>
  <c r="DK166" i="13"/>
  <c r="D342" i="12"/>
  <c r="B343" i="12"/>
  <c r="H398" i="7"/>
  <c r="B395" i="11"/>
  <c r="D394" i="11"/>
  <c r="C347" i="7"/>
  <c r="D346" i="7"/>
  <c r="C343" i="12" s="1"/>
  <c r="G398" i="7"/>
  <c r="C395" i="11" s="1"/>
  <c r="F399" i="7"/>
  <c r="CQ261" i="13" l="1"/>
  <c r="CO262" i="13" s="1"/>
  <c r="AG277" i="13"/>
  <c r="AE277" i="13"/>
  <c r="BB267" i="13"/>
  <c r="AZ268" i="13" s="1"/>
  <c r="BA268" i="13" s="1"/>
  <c r="P272" i="13"/>
  <c r="N272" i="13"/>
  <c r="L273" i="13" s="1"/>
  <c r="AR272" i="13"/>
  <c r="AP272" i="13"/>
  <c r="EM249" i="13"/>
  <c r="EW242" i="13"/>
  <c r="EU242" i="13"/>
  <c r="ES243" i="13" s="1"/>
  <c r="BC268" i="13"/>
  <c r="V274" i="13"/>
  <c r="Y274" i="13" s="1"/>
  <c r="EB241" i="13"/>
  <c r="ED241" i="13"/>
  <c r="EN249" i="13"/>
  <c r="EL249" i="13"/>
  <c r="EJ250" i="13" s="1"/>
  <c r="DD166" i="13"/>
  <c r="CG166" i="13"/>
  <c r="CI166" i="13"/>
  <c r="BN222" i="13"/>
  <c r="BL222" i="13"/>
  <c r="CW166" i="13"/>
  <c r="BW166" i="13"/>
  <c r="BY166" i="13"/>
  <c r="DL166" i="13"/>
  <c r="C167" i="13"/>
  <c r="B344" i="12"/>
  <c r="H399" i="7"/>
  <c r="B396" i="11"/>
  <c r="D395" i="11"/>
  <c r="D343" i="12"/>
  <c r="C348" i="7"/>
  <c r="D347" i="7"/>
  <c r="C344" i="12" s="1"/>
  <c r="G399" i="7"/>
  <c r="C396" i="11" s="1"/>
  <c r="F400" i="7"/>
  <c r="CP262" i="13" l="1"/>
  <c r="CR262" i="13"/>
  <c r="BB268" i="13"/>
  <c r="AZ269" i="13" s="1"/>
  <c r="BC269" i="13" s="1"/>
  <c r="BD268" i="13"/>
  <c r="AF277" i="13"/>
  <c r="AD278" i="13" s="1"/>
  <c r="AE278" i="13" s="1"/>
  <c r="AH277" i="13"/>
  <c r="AQ272" i="13"/>
  <c r="AO273" i="13" s="1"/>
  <c r="AR273" i="13" s="1"/>
  <c r="AS272" i="13"/>
  <c r="O273" i="13"/>
  <c r="M273" i="13"/>
  <c r="EV243" i="13"/>
  <c r="ET243" i="13"/>
  <c r="W274" i="13"/>
  <c r="U275" i="13" s="1"/>
  <c r="X275" i="13" s="1"/>
  <c r="EE241" i="13"/>
  <c r="EC241" i="13"/>
  <c r="EA242" i="13" s="1"/>
  <c r="EM250" i="13"/>
  <c r="EK250" i="13"/>
  <c r="BA269" i="13"/>
  <c r="BO222" i="13"/>
  <c r="BM222" i="13"/>
  <c r="BK223" i="13" s="1"/>
  <c r="DG166" i="13"/>
  <c r="F167" i="13"/>
  <c r="DM167" i="13" s="1"/>
  <c r="D167" i="13"/>
  <c r="G167" i="13" s="1"/>
  <c r="DN167" i="13" s="1"/>
  <c r="DJ167" i="13"/>
  <c r="DE166" i="13"/>
  <c r="CE167" i="13"/>
  <c r="CZ166" i="13"/>
  <c r="CX166" i="13"/>
  <c r="BU167" i="13"/>
  <c r="D344" i="12"/>
  <c r="B345" i="12"/>
  <c r="H400" i="7"/>
  <c r="B397" i="11"/>
  <c r="D396" i="11"/>
  <c r="F401" i="7"/>
  <c r="G400" i="7"/>
  <c r="C397" i="11" s="1"/>
  <c r="D348" i="7"/>
  <c r="C345" i="12" s="1"/>
  <c r="C349" i="7"/>
  <c r="CQ262" i="13" l="1"/>
  <c r="CO263" i="13" s="1"/>
  <c r="CS262" i="13"/>
  <c r="AG278" i="13"/>
  <c r="AF278" i="13" s="1"/>
  <c r="AD279" i="13" s="1"/>
  <c r="AH278" i="13"/>
  <c r="AP273" i="13"/>
  <c r="AQ273" i="13" s="1"/>
  <c r="AO274" i="13" s="1"/>
  <c r="AP274" i="13" s="1"/>
  <c r="N273" i="13"/>
  <c r="L274" i="13" s="1"/>
  <c r="P273" i="13"/>
  <c r="V275" i="13"/>
  <c r="W275" i="13" s="1"/>
  <c r="U276" i="13" s="1"/>
  <c r="X276" i="13" s="1"/>
  <c r="EW243" i="13"/>
  <c r="EU243" i="13"/>
  <c r="ES244" i="13" s="1"/>
  <c r="EB242" i="13"/>
  <c r="ED242" i="13"/>
  <c r="EN250" i="13"/>
  <c r="EL250" i="13"/>
  <c r="EJ251" i="13" s="1"/>
  <c r="BD269" i="13"/>
  <c r="BB269" i="13"/>
  <c r="AZ270" i="13" s="1"/>
  <c r="BN223" i="13"/>
  <c r="BL223" i="13"/>
  <c r="BX167" i="13"/>
  <c r="CY167" i="13" s="1"/>
  <c r="CV167" i="13"/>
  <c r="BV167" i="13"/>
  <c r="CH167" i="13"/>
  <c r="DF167" i="13" s="1"/>
  <c r="DC167" i="13"/>
  <c r="CF167" i="13"/>
  <c r="E167" i="13"/>
  <c r="DK167" i="13"/>
  <c r="B346" i="12"/>
  <c r="D345" i="12"/>
  <c r="H401" i="7"/>
  <c r="B398" i="11"/>
  <c r="D397" i="11"/>
  <c r="F402" i="7"/>
  <c r="G401" i="7"/>
  <c r="C398" i="11" s="1"/>
  <c r="D349" i="7"/>
  <c r="C346" i="12" s="1"/>
  <c r="C350" i="7"/>
  <c r="CP263" i="13" l="1"/>
  <c r="CR263" i="13"/>
  <c r="AS273" i="13"/>
  <c r="AE279" i="13"/>
  <c r="AH279" i="13" s="1"/>
  <c r="AG279" i="13"/>
  <c r="AR274" i="13"/>
  <c r="AQ274" i="13" s="1"/>
  <c r="AO275" i="13" s="1"/>
  <c r="AP275" i="13" s="1"/>
  <c r="AS274" i="13"/>
  <c r="O274" i="13"/>
  <c r="M274" i="13"/>
  <c r="V276" i="13"/>
  <c r="W276" i="13" s="1"/>
  <c r="U277" i="13" s="1"/>
  <c r="X277" i="13" s="1"/>
  <c r="Y275" i="13"/>
  <c r="EV244" i="13"/>
  <c r="ET244" i="13"/>
  <c r="EE242" i="13"/>
  <c r="EC242" i="13"/>
  <c r="EA243" i="13" s="1"/>
  <c r="EM251" i="13"/>
  <c r="EK251" i="13"/>
  <c r="BA270" i="13"/>
  <c r="BC270" i="13"/>
  <c r="DL167" i="13"/>
  <c r="C168" i="13"/>
  <c r="DD167" i="13"/>
  <c r="CG167" i="13"/>
  <c r="CI167" i="13"/>
  <c r="BO223" i="13"/>
  <c r="BM223" i="13"/>
  <c r="BK224" i="13" s="1"/>
  <c r="BW167" i="13"/>
  <c r="CW167" i="13"/>
  <c r="BY167" i="13"/>
  <c r="B347" i="12"/>
  <c r="D398" i="11"/>
  <c r="H402" i="7"/>
  <c r="B399" i="11"/>
  <c r="D346" i="12"/>
  <c r="C351" i="7"/>
  <c r="D350" i="7"/>
  <c r="C347" i="12" s="1"/>
  <c r="G402" i="7"/>
  <c r="C399" i="11" s="1"/>
  <c r="F403" i="7"/>
  <c r="CQ263" i="13" l="1"/>
  <c r="CO264" i="13" s="1"/>
  <c r="CP264" i="13" s="1"/>
  <c r="CS263" i="13"/>
  <c r="AF279" i="13"/>
  <c r="AD280" i="13" s="1"/>
  <c r="AE280" i="13" s="1"/>
  <c r="AR275" i="13"/>
  <c r="AQ275" i="13" s="1"/>
  <c r="AO276" i="13" s="1"/>
  <c r="AS275" i="13"/>
  <c r="N274" i="13"/>
  <c r="L275" i="13" s="1"/>
  <c r="P274" i="13"/>
  <c r="Y276" i="13"/>
  <c r="EL251" i="13"/>
  <c r="EJ252" i="13" s="1"/>
  <c r="EM252" i="13" s="1"/>
  <c r="V277" i="13"/>
  <c r="EW244" i="13"/>
  <c r="EU244" i="13"/>
  <c r="ES245" i="13" s="1"/>
  <c r="ED243" i="13"/>
  <c r="EB243" i="13"/>
  <c r="EN251" i="13"/>
  <c r="BD270" i="13"/>
  <c r="BB270" i="13"/>
  <c r="AZ271" i="13" s="1"/>
  <c r="CX167" i="13"/>
  <c r="BU168" i="13"/>
  <c r="BN224" i="13"/>
  <c r="BL224" i="13"/>
  <c r="DG167" i="13"/>
  <c r="CZ167" i="13"/>
  <c r="DE167" i="13"/>
  <c r="CE168" i="13"/>
  <c r="D168" i="13"/>
  <c r="F168" i="13"/>
  <c r="DM168" i="13" s="1"/>
  <c r="DJ168" i="13"/>
  <c r="D347" i="12"/>
  <c r="D399" i="11"/>
  <c r="H403" i="7"/>
  <c r="B400" i="11"/>
  <c r="B348" i="12"/>
  <c r="G403" i="7"/>
  <c r="C400" i="11" s="1"/>
  <c r="F404" i="7"/>
  <c r="C352" i="7"/>
  <c r="D351" i="7"/>
  <c r="C348" i="12" s="1"/>
  <c r="CR264" i="13" l="1"/>
  <c r="CQ264" i="13" s="1"/>
  <c r="CO265" i="13" s="1"/>
  <c r="CS264" i="13"/>
  <c r="AG280" i="13"/>
  <c r="AF280" i="13" s="1"/>
  <c r="AD281" i="13" s="1"/>
  <c r="Y277" i="13"/>
  <c r="AH280" i="13"/>
  <c r="AP276" i="13"/>
  <c r="AR276" i="13"/>
  <c r="EK252" i="13"/>
  <c r="EL252" i="13" s="1"/>
  <c r="EJ253" i="13" s="1"/>
  <c r="EM253" i="13" s="1"/>
  <c r="O275" i="13"/>
  <c r="M275" i="13"/>
  <c r="W277" i="13"/>
  <c r="U278" i="13" s="1"/>
  <c r="ET245" i="13"/>
  <c r="EV245" i="13"/>
  <c r="EE243" i="13"/>
  <c r="EC243" i="13"/>
  <c r="EA244" i="13" s="1"/>
  <c r="BC271" i="13"/>
  <c r="BA271" i="13"/>
  <c r="CH168" i="13"/>
  <c r="DF168" i="13" s="1"/>
  <c r="DC168" i="13"/>
  <c r="CF168" i="13"/>
  <c r="BO224" i="13"/>
  <c r="BM224" i="13"/>
  <c r="BK225" i="13" s="1"/>
  <c r="BV168" i="13"/>
  <c r="BX168" i="13"/>
  <c r="CY168" i="13" s="1"/>
  <c r="CV168" i="13"/>
  <c r="G168" i="13"/>
  <c r="DN168" i="13" s="1"/>
  <c r="E168" i="13"/>
  <c r="DK168" i="13"/>
  <c r="H404" i="7"/>
  <c r="B401" i="11"/>
  <c r="B349" i="12"/>
  <c r="D348" i="12"/>
  <c r="D400" i="11"/>
  <c r="F405" i="7"/>
  <c r="G404" i="7"/>
  <c r="C401" i="11" s="1"/>
  <c r="D352" i="7"/>
  <c r="C349" i="12" s="1"/>
  <c r="C353" i="7"/>
  <c r="CR265" i="13" l="1"/>
  <c r="CP265" i="13"/>
  <c r="CQ265" i="13"/>
  <c r="CO266" i="13" s="1"/>
  <c r="CS265" i="13"/>
  <c r="AQ276" i="13"/>
  <c r="AO277" i="13" s="1"/>
  <c r="AR277" i="13" s="1"/>
  <c r="AS276" i="13"/>
  <c r="AG281" i="13"/>
  <c r="AE281" i="13"/>
  <c r="AP277" i="13"/>
  <c r="AQ277" i="13" s="1"/>
  <c r="AO278" i="13" s="1"/>
  <c r="EN252" i="13"/>
  <c r="N275" i="13"/>
  <c r="L276" i="13" s="1"/>
  <c r="O276" i="13" s="1"/>
  <c r="P275" i="13"/>
  <c r="X278" i="13"/>
  <c r="V278" i="13"/>
  <c r="Y278" i="13" s="1"/>
  <c r="EK253" i="13"/>
  <c r="EL253" i="13" s="1"/>
  <c r="EJ254" i="13" s="1"/>
  <c r="EM254" i="13" s="1"/>
  <c r="EW245" i="13"/>
  <c r="EU245" i="13"/>
  <c r="ES246" i="13" s="1"/>
  <c r="ED244" i="13"/>
  <c r="EB244" i="13"/>
  <c r="BD271" i="13"/>
  <c r="BB271" i="13"/>
  <c r="AZ272" i="13" s="1"/>
  <c r="CW168" i="13"/>
  <c r="BW168" i="13"/>
  <c r="BY168" i="13"/>
  <c r="DL168" i="13"/>
  <c r="C169" i="13"/>
  <c r="BN225" i="13"/>
  <c r="BL225" i="13"/>
  <c r="DD168" i="13"/>
  <c r="CG168" i="13"/>
  <c r="CI168" i="13"/>
  <c r="D401" i="11"/>
  <c r="H405" i="7"/>
  <c r="B402" i="11"/>
  <c r="D349" i="12"/>
  <c r="B350" i="12"/>
  <c r="D353" i="7"/>
  <c r="C350" i="12" s="1"/>
  <c r="C354" i="7"/>
  <c r="G405" i="7"/>
  <c r="C402" i="11" s="1"/>
  <c r="F406" i="7"/>
  <c r="CP266" i="13" l="1"/>
  <c r="CR266" i="13"/>
  <c r="AF281" i="13"/>
  <c r="AD282" i="13" s="1"/>
  <c r="AG282" i="13" s="1"/>
  <c r="AS277" i="13"/>
  <c r="AH281" i="13"/>
  <c r="M276" i="13"/>
  <c r="P276" i="13" s="1"/>
  <c r="AR278" i="13"/>
  <c r="AP278" i="13"/>
  <c r="W278" i="13"/>
  <c r="U279" i="13" s="1"/>
  <c r="X279" i="13" s="1"/>
  <c r="EK254" i="13"/>
  <c r="EL254" i="13" s="1"/>
  <c r="EJ255" i="13" s="1"/>
  <c r="EN253" i="13"/>
  <c r="ET246" i="13"/>
  <c r="EV246" i="13"/>
  <c r="EE244" i="13"/>
  <c r="EC244" i="13"/>
  <c r="EA245" i="13" s="1"/>
  <c r="BA272" i="13"/>
  <c r="BC272" i="13"/>
  <c r="DG168" i="13"/>
  <c r="CZ168" i="13"/>
  <c r="CX168" i="13"/>
  <c r="BU169" i="13"/>
  <c r="DE168" i="13"/>
  <c r="CE169" i="13"/>
  <c r="BO225" i="13"/>
  <c r="BM225" i="13"/>
  <c r="BK226" i="13" s="1"/>
  <c r="D169" i="13"/>
  <c r="G169" i="13" s="1"/>
  <c r="DN169" i="13" s="1"/>
  <c r="F169" i="13"/>
  <c r="DM169" i="13" s="1"/>
  <c r="DJ169" i="13"/>
  <c r="B351" i="12"/>
  <c r="D402" i="11"/>
  <c r="H406" i="7"/>
  <c r="B403" i="11"/>
  <c r="D350" i="12"/>
  <c r="C355" i="7"/>
  <c r="D354" i="7"/>
  <c r="C351" i="12" s="1"/>
  <c r="F407" i="7"/>
  <c r="G406" i="7"/>
  <c r="C403" i="11" s="1"/>
  <c r="AE282" i="13" l="1"/>
  <c r="AH282" i="13" s="1"/>
  <c r="AQ278" i="13"/>
  <c r="AO279" i="13" s="1"/>
  <c r="AR279" i="13" s="1"/>
  <c r="N276" i="13"/>
  <c r="L277" i="13" s="1"/>
  <c r="M277" i="13" s="1"/>
  <c r="P277" i="13" s="1"/>
  <c r="CS266" i="13"/>
  <c r="CQ266" i="13"/>
  <c r="CO267" i="13" s="1"/>
  <c r="AS278" i="13"/>
  <c r="AF282" i="13"/>
  <c r="AD283" i="13" s="1"/>
  <c r="AE283" i="13" s="1"/>
  <c r="V279" i="13"/>
  <c r="W279" i="13" s="1"/>
  <c r="U280" i="13" s="1"/>
  <c r="EN254" i="13"/>
  <c r="EW246" i="13"/>
  <c r="EU246" i="13"/>
  <c r="ES247" i="13" s="1"/>
  <c r="ED245" i="13"/>
  <c r="EB245" i="13"/>
  <c r="EK255" i="13"/>
  <c r="EM255" i="13"/>
  <c r="BD272" i="13"/>
  <c r="BB272" i="13"/>
  <c r="AZ273" i="13" s="1"/>
  <c r="BN226" i="13"/>
  <c r="BL226" i="13"/>
  <c r="CH169" i="13"/>
  <c r="DF169" i="13" s="1"/>
  <c r="DC169" i="13"/>
  <c r="CF169" i="13"/>
  <c r="CV169" i="13"/>
  <c r="BV169" i="13"/>
  <c r="BX169" i="13"/>
  <c r="CY169" i="13" s="1"/>
  <c r="E169" i="13"/>
  <c r="DK169" i="13"/>
  <c r="B352" i="12"/>
  <c r="D403" i="11"/>
  <c r="D351" i="12"/>
  <c r="H407" i="7"/>
  <c r="B404" i="11"/>
  <c r="F408" i="7"/>
  <c r="G407" i="7"/>
  <c r="C404" i="11" s="1"/>
  <c r="C356" i="7"/>
  <c r="D355" i="7"/>
  <c r="C352" i="12" s="1"/>
  <c r="O277" i="13" l="1"/>
  <c r="N277" i="13" s="1"/>
  <c r="L278" i="13" s="1"/>
  <c r="O278" i="13" s="1"/>
  <c r="AP279" i="13"/>
  <c r="AQ279" i="13" s="1"/>
  <c r="AO280" i="13" s="1"/>
  <c r="AP280" i="13" s="1"/>
  <c r="AG283" i="13"/>
  <c r="CP267" i="13"/>
  <c r="CR267" i="13"/>
  <c r="AH283" i="13"/>
  <c r="AF283" i="13"/>
  <c r="AD284" i="13" s="1"/>
  <c r="M278" i="13"/>
  <c r="N278" i="13" s="1"/>
  <c r="L279" i="13" s="1"/>
  <c r="Y279" i="13"/>
  <c r="X280" i="13"/>
  <c r="V280" i="13"/>
  <c r="ET247" i="13"/>
  <c r="EV247" i="13"/>
  <c r="EE245" i="13"/>
  <c r="EC245" i="13"/>
  <c r="EA246" i="13" s="1"/>
  <c r="EN255" i="13"/>
  <c r="EL255" i="13"/>
  <c r="EJ256" i="13" s="1"/>
  <c r="BC273" i="13"/>
  <c r="BA273" i="13"/>
  <c r="BD273" i="13" s="1"/>
  <c r="BO226" i="13"/>
  <c r="BM226" i="13"/>
  <c r="BK227" i="13" s="1"/>
  <c r="BW169" i="13"/>
  <c r="CW169" i="13"/>
  <c r="BY169" i="13"/>
  <c r="DL169" i="13"/>
  <c r="C170" i="13"/>
  <c r="DD169" i="13"/>
  <c r="CG169" i="13"/>
  <c r="CI169" i="13"/>
  <c r="D404" i="11"/>
  <c r="H408" i="7"/>
  <c r="B405" i="11"/>
  <c r="D352" i="12"/>
  <c r="B353" i="12"/>
  <c r="D356" i="7"/>
  <c r="C353" i="12" s="1"/>
  <c r="C357" i="7"/>
  <c r="G408" i="7"/>
  <c r="C405" i="11" s="1"/>
  <c r="F409" i="7"/>
  <c r="AS279" i="13" l="1"/>
  <c r="AS280" i="13" s="1"/>
  <c r="AR280" i="13"/>
  <c r="AQ280" i="13" s="1"/>
  <c r="AO281" i="13" s="1"/>
  <c r="AP281" i="13" s="1"/>
  <c r="CQ267" i="13"/>
  <c r="CO268" i="13" s="1"/>
  <c r="CS267" i="13"/>
  <c r="AE284" i="13"/>
  <c r="AH284" i="13" s="1"/>
  <c r="AG284" i="13"/>
  <c r="P278" i="13"/>
  <c r="O279" i="13"/>
  <c r="M279" i="13"/>
  <c r="Y280" i="13"/>
  <c r="W280" i="13"/>
  <c r="U281" i="13" s="1"/>
  <c r="EW247" i="13"/>
  <c r="EU247" i="13"/>
  <c r="ES248" i="13" s="1"/>
  <c r="EB246" i="13"/>
  <c r="ED246" i="13"/>
  <c r="EM256" i="13"/>
  <c r="EK256" i="13"/>
  <c r="BB273" i="13"/>
  <c r="AZ274" i="13" s="1"/>
  <c r="DG169" i="13"/>
  <c r="CX169" i="13"/>
  <c r="BU170" i="13"/>
  <c r="DE169" i="13"/>
  <c r="CE170" i="13"/>
  <c r="F170" i="13"/>
  <c r="DM170" i="13" s="1"/>
  <c r="D170" i="13"/>
  <c r="DJ170" i="13"/>
  <c r="BN227" i="13"/>
  <c r="BL227" i="13"/>
  <c r="CZ169" i="13"/>
  <c r="D353" i="12"/>
  <c r="D405" i="11"/>
  <c r="B354" i="12"/>
  <c r="H409" i="7"/>
  <c r="B406" i="11"/>
  <c r="G409" i="7"/>
  <c r="C406" i="11" s="1"/>
  <c r="F410" i="7"/>
  <c r="C358" i="7"/>
  <c r="D357" i="7"/>
  <c r="C354" i="12" s="1"/>
  <c r="AR281" i="13" l="1"/>
  <c r="AS281" i="13"/>
  <c r="N279" i="13"/>
  <c r="L280" i="13" s="1"/>
  <c r="M280" i="13" s="1"/>
  <c r="CP268" i="13"/>
  <c r="CR268" i="13"/>
  <c r="AF284" i="13"/>
  <c r="AD285" i="13" s="1"/>
  <c r="AQ281" i="13"/>
  <c r="AO282" i="13" s="1"/>
  <c r="P279" i="13"/>
  <c r="X281" i="13"/>
  <c r="V281" i="13"/>
  <c r="EV248" i="13"/>
  <c r="ET248" i="13"/>
  <c r="EW248" i="13" s="1"/>
  <c r="EE246" i="13"/>
  <c r="EC246" i="13"/>
  <c r="EA247" i="13" s="1"/>
  <c r="EN256" i="13"/>
  <c r="EL256" i="13"/>
  <c r="EJ257" i="13" s="1"/>
  <c r="BC274" i="13"/>
  <c r="BA274" i="13"/>
  <c r="G170" i="13"/>
  <c r="DN170" i="13" s="1"/>
  <c r="E170" i="13"/>
  <c r="DK170" i="13"/>
  <c r="BO227" i="13"/>
  <c r="BM227" i="13"/>
  <c r="BK228" i="13" s="1"/>
  <c r="CH170" i="13"/>
  <c r="DF170" i="13" s="1"/>
  <c r="DC170" i="13"/>
  <c r="CF170" i="13"/>
  <c r="BV170" i="13"/>
  <c r="BX170" i="13"/>
  <c r="CY170" i="13" s="1"/>
  <c r="CV170" i="13"/>
  <c r="D354" i="12"/>
  <c r="H410" i="7"/>
  <c r="B407" i="11"/>
  <c r="D406" i="11"/>
  <c r="B355" i="12"/>
  <c r="C359" i="7"/>
  <c r="D358" i="7"/>
  <c r="C355" i="12" s="1"/>
  <c r="F411" i="7"/>
  <c r="G410" i="7"/>
  <c r="C407" i="11" s="1"/>
  <c r="O280" i="13" l="1"/>
  <c r="N280" i="13" s="1"/>
  <c r="L281" i="13" s="1"/>
  <c r="M281" i="13" s="1"/>
  <c r="P281" i="13" s="1"/>
  <c r="P280" i="13"/>
  <c r="CS268" i="13"/>
  <c r="CQ268" i="13"/>
  <c r="CO269" i="13" s="1"/>
  <c r="AP282" i="13"/>
  <c r="AS282" i="13" s="1"/>
  <c r="AR282" i="13"/>
  <c r="AE285" i="13"/>
  <c r="AH285" i="13" s="1"/>
  <c r="AG285" i="13"/>
  <c r="O281" i="13"/>
  <c r="Y281" i="13"/>
  <c r="W281" i="13"/>
  <c r="U282" i="13" s="1"/>
  <c r="EU248" i="13"/>
  <c r="ES249" i="13" s="1"/>
  <c r="EB247" i="13"/>
  <c r="ED247" i="13"/>
  <c r="EK257" i="13"/>
  <c r="EM257" i="13"/>
  <c r="BD274" i="13"/>
  <c r="BB274" i="13"/>
  <c r="AZ275" i="13" s="1"/>
  <c r="CG170" i="13"/>
  <c r="DD170" i="13"/>
  <c r="CI170" i="13"/>
  <c r="BN228" i="13"/>
  <c r="BL228" i="13"/>
  <c r="DL170" i="13"/>
  <c r="C171" i="13"/>
  <c r="CW170" i="13"/>
  <c r="BW170" i="13"/>
  <c r="BY170" i="13"/>
  <c r="D407" i="11"/>
  <c r="H411" i="7"/>
  <c r="B408" i="11"/>
  <c r="D355" i="12"/>
  <c r="B356" i="12"/>
  <c r="F412" i="7"/>
  <c r="G411" i="7"/>
  <c r="C408" i="11" s="1"/>
  <c r="D359" i="7"/>
  <c r="C356" i="12" s="1"/>
  <c r="C360" i="7"/>
  <c r="CR269" i="13" l="1"/>
  <c r="CP269" i="13"/>
  <c r="AQ282" i="13"/>
  <c r="AO283" i="13" s="1"/>
  <c r="AP283" i="13" s="1"/>
  <c r="AS283" i="13" s="1"/>
  <c r="AF285" i="13"/>
  <c r="AD286" i="13" s="1"/>
  <c r="N281" i="13"/>
  <c r="L282" i="13" s="1"/>
  <c r="V282" i="13"/>
  <c r="X282" i="13"/>
  <c r="ET249" i="13"/>
  <c r="EV249" i="13"/>
  <c r="EE247" i="13"/>
  <c r="EC247" i="13"/>
  <c r="EA248" i="13" s="1"/>
  <c r="EN257" i="13"/>
  <c r="EL257" i="13"/>
  <c r="EJ258" i="13" s="1"/>
  <c r="BC275" i="13"/>
  <c r="BA275" i="13"/>
  <c r="DG170" i="13"/>
  <c r="BO228" i="13"/>
  <c r="BM228" i="13"/>
  <c r="BK229" i="13" s="1"/>
  <c r="CZ170" i="13"/>
  <c r="DE170" i="13"/>
  <c r="CE171" i="13"/>
  <c r="CX170" i="13"/>
  <c r="BU171" i="13"/>
  <c r="F171" i="13"/>
  <c r="DM171" i="13" s="1"/>
  <c r="D171" i="13"/>
  <c r="G171" i="13" s="1"/>
  <c r="DN171" i="13" s="1"/>
  <c r="DJ171" i="13"/>
  <c r="D356" i="12"/>
  <c r="B357" i="12"/>
  <c r="H412" i="7"/>
  <c r="B409" i="11"/>
  <c r="D408" i="11"/>
  <c r="D360" i="7"/>
  <c r="C357" i="12" s="1"/>
  <c r="C361" i="7"/>
  <c r="G412" i="7"/>
  <c r="C409" i="11" s="1"/>
  <c r="F413" i="7"/>
  <c r="CS269" i="13" l="1"/>
  <c r="CQ269" i="13"/>
  <c r="CO270" i="13" s="1"/>
  <c r="AR283" i="13"/>
  <c r="AQ283" i="13" s="1"/>
  <c r="AO284" i="13" s="1"/>
  <c r="AP284" i="13" s="1"/>
  <c r="AG286" i="13"/>
  <c r="AE286" i="13"/>
  <c r="O282" i="13"/>
  <c r="M282" i="13"/>
  <c r="Y282" i="13"/>
  <c r="W282" i="13"/>
  <c r="U283" i="13" s="1"/>
  <c r="EW249" i="13"/>
  <c r="EU249" i="13"/>
  <c r="ES250" i="13" s="1"/>
  <c r="ED248" i="13"/>
  <c r="EB248" i="13"/>
  <c r="BB275" i="13"/>
  <c r="AZ276" i="13" s="1"/>
  <c r="BA276" i="13" s="1"/>
  <c r="EM258" i="13"/>
  <c r="EK258" i="13"/>
  <c r="BD275" i="13"/>
  <c r="CV171" i="13"/>
  <c r="BV171" i="13"/>
  <c r="BX171" i="13"/>
  <c r="CY171" i="13" s="1"/>
  <c r="DC171" i="13"/>
  <c r="CF171" i="13"/>
  <c r="CH171" i="13"/>
  <c r="DF171" i="13" s="1"/>
  <c r="E171" i="13"/>
  <c r="DK171" i="13"/>
  <c r="BN229" i="13"/>
  <c r="BL229" i="13"/>
  <c r="B358" i="12"/>
  <c r="D409" i="11"/>
  <c r="D357" i="12"/>
  <c r="H413" i="7"/>
  <c r="B410" i="11"/>
  <c r="G413" i="7"/>
  <c r="C410" i="11" s="1"/>
  <c r="F414" i="7"/>
  <c r="C362" i="7"/>
  <c r="D361" i="7"/>
  <c r="C358" i="12" s="1"/>
  <c r="CR270" i="13" l="1"/>
  <c r="CP270" i="13"/>
  <c r="AF286" i="13"/>
  <c r="AD287" i="13" s="1"/>
  <c r="AG287" i="13" s="1"/>
  <c r="AR284" i="13"/>
  <c r="AQ284" i="13" s="1"/>
  <c r="AO285" i="13" s="1"/>
  <c r="AS284" i="13"/>
  <c r="AH286" i="13"/>
  <c r="AE287" i="13"/>
  <c r="N282" i="13"/>
  <c r="L283" i="13" s="1"/>
  <c r="M283" i="13" s="1"/>
  <c r="P282" i="13"/>
  <c r="X283" i="13"/>
  <c r="V283" i="13"/>
  <c r="BC276" i="13"/>
  <c r="BB276" i="13" s="1"/>
  <c r="AZ277" i="13" s="1"/>
  <c r="EC248" i="13"/>
  <c r="EA249" i="13" s="1"/>
  <c r="ED249" i="13" s="1"/>
  <c r="EV250" i="13"/>
  <c r="ET250" i="13"/>
  <c r="EE248" i="13"/>
  <c r="EN258" i="13"/>
  <c r="EL258" i="13"/>
  <c r="EJ259" i="13" s="1"/>
  <c r="BD276" i="13"/>
  <c r="CW171" i="13"/>
  <c r="BW171" i="13"/>
  <c r="BY171" i="13"/>
  <c r="BO229" i="13"/>
  <c r="BM229" i="13"/>
  <c r="BK230" i="13" s="1"/>
  <c r="CG171" i="13"/>
  <c r="DD171" i="13"/>
  <c r="CI171" i="13"/>
  <c r="DL171" i="13"/>
  <c r="C172" i="13"/>
  <c r="D358" i="12"/>
  <c r="D410" i="11"/>
  <c r="B359" i="12"/>
  <c r="H414" i="7"/>
  <c r="B411" i="11"/>
  <c r="C363" i="7"/>
  <c r="D362" i="7"/>
  <c r="C359" i="12" s="1"/>
  <c r="F415" i="7"/>
  <c r="G414" i="7"/>
  <c r="C411" i="11" s="1"/>
  <c r="CQ270" i="13" l="1"/>
  <c r="CO271" i="13" s="1"/>
  <c r="CS270" i="13"/>
  <c r="AF287" i="13"/>
  <c r="AD288" i="13" s="1"/>
  <c r="AE288" i="13" s="1"/>
  <c r="P283" i="13"/>
  <c r="AH287" i="13"/>
  <c r="AR285" i="13"/>
  <c r="AP285" i="13"/>
  <c r="AS285" i="13" s="1"/>
  <c r="O283" i="13"/>
  <c r="N283" i="13" s="1"/>
  <c r="L284" i="13" s="1"/>
  <c r="W283" i="13"/>
  <c r="U284" i="13" s="1"/>
  <c r="V284" i="13" s="1"/>
  <c r="EB249" i="13"/>
  <c r="EC249" i="13" s="1"/>
  <c r="EA250" i="13" s="1"/>
  <c r="Y283" i="13"/>
  <c r="EW250" i="13"/>
  <c r="EU250" i="13"/>
  <c r="ES251" i="13" s="1"/>
  <c r="EM259" i="13"/>
  <c r="EK259" i="13"/>
  <c r="BC277" i="13"/>
  <c r="BA277" i="13"/>
  <c r="D172" i="13"/>
  <c r="F172" i="13"/>
  <c r="DM172" i="13" s="1"/>
  <c r="DJ172" i="13"/>
  <c r="DE171" i="13"/>
  <c r="CE172" i="13"/>
  <c r="CZ171" i="13"/>
  <c r="DG171" i="13"/>
  <c r="CX171" i="13"/>
  <c r="BU172" i="13"/>
  <c r="BN230" i="13"/>
  <c r="BL230" i="13"/>
  <c r="B360" i="12"/>
  <c r="D411" i="11"/>
  <c r="H415" i="7"/>
  <c r="B412" i="11"/>
  <c r="D359" i="12"/>
  <c r="F416" i="7"/>
  <c r="G415" i="7"/>
  <c r="C412" i="11" s="1"/>
  <c r="D363" i="7"/>
  <c r="C360" i="12" s="1"/>
  <c r="C364" i="7"/>
  <c r="AG288" i="13" l="1"/>
  <c r="CR271" i="13"/>
  <c r="CP271" i="13"/>
  <c r="CQ271" i="13" s="1"/>
  <c r="CO272" i="13" s="1"/>
  <c r="AF288" i="13"/>
  <c r="AD289" i="13" s="1"/>
  <c r="AE289" i="13" s="1"/>
  <c r="AH288" i="13"/>
  <c r="AQ285" i="13"/>
  <c r="AO286" i="13" s="1"/>
  <c r="O284" i="13"/>
  <c r="M284" i="13"/>
  <c r="X284" i="13"/>
  <c r="W284" i="13" s="1"/>
  <c r="U285" i="13" s="1"/>
  <c r="V285" i="13" s="1"/>
  <c r="EE249" i="13"/>
  <c r="Y284" i="13"/>
  <c r="EV251" i="13"/>
  <c r="ET251" i="13"/>
  <c r="ED250" i="13"/>
  <c r="EB250" i="13"/>
  <c r="EN259" i="13"/>
  <c r="EL259" i="13"/>
  <c r="EJ260" i="13" s="1"/>
  <c r="BD277" i="13"/>
  <c r="BB277" i="13"/>
  <c r="AZ278" i="13" s="1"/>
  <c r="BO230" i="13"/>
  <c r="BM230" i="13"/>
  <c r="BK231" i="13" s="1"/>
  <c r="G172" i="13"/>
  <c r="DN172" i="13" s="1"/>
  <c r="E172" i="13"/>
  <c r="DK172" i="13"/>
  <c r="BV172" i="13"/>
  <c r="BX172" i="13"/>
  <c r="CY172" i="13" s="1"/>
  <c r="CV172" i="13"/>
  <c r="CH172" i="13"/>
  <c r="DF172" i="13" s="1"/>
  <c r="DC172" i="13"/>
  <c r="CF172" i="13"/>
  <c r="B361" i="12"/>
  <c r="D360" i="12"/>
  <c r="D412" i="11"/>
  <c r="H416" i="7"/>
  <c r="B413" i="11"/>
  <c r="D364" i="7"/>
  <c r="C361" i="12" s="1"/>
  <c r="C365" i="7"/>
  <c r="G416" i="7"/>
  <c r="C413" i="11" s="1"/>
  <c r="F417" i="7"/>
  <c r="CR272" i="13" l="1"/>
  <c r="CP272" i="13"/>
  <c r="CQ272" i="13" s="1"/>
  <c r="CO273" i="13" s="1"/>
  <c r="CS271" i="13"/>
  <c r="AG289" i="13"/>
  <c r="AF289" i="13" s="1"/>
  <c r="AD290" i="13" s="1"/>
  <c r="AE290" i="13" s="1"/>
  <c r="AH289" i="13"/>
  <c r="AR286" i="13"/>
  <c r="AP286" i="13"/>
  <c r="P284" i="13"/>
  <c r="N284" i="13"/>
  <c r="L285" i="13" s="1"/>
  <c r="Y285" i="13"/>
  <c r="X285" i="13"/>
  <c r="W285" i="13" s="1"/>
  <c r="U286" i="13" s="1"/>
  <c r="EU251" i="13"/>
  <c r="ES252" i="13" s="1"/>
  <c r="EV252" i="13" s="1"/>
  <c r="EW251" i="13"/>
  <c r="EE250" i="13"/>
  <c r="EC250" i="13"/>
  <c r="EA251" i="13" s="1"/>
  <c r="EK260" i="13"/>
  <c r="EM260" i="13"/>
  <c r="BC278" i="13"/>
  <c r="BA278" i="13"/>
  <c r="CW172" i="13"/>
  <c r="BW172" i="13"/>
  <c r="BY172" i="13"/>
  <c r="BN231" i="13"/>
  <c r="BL231" i="13"/>
  <c r="DD172" i="13"/>
  <c r="CG172" i="13"/>
  <c r="CI172" i="13"/>
  <c r="DL172" i="13"/>
  <c r="C173" i="13"/>
  <c r="B362" i="12"/>
  <c r="D413" i="11"/>
  <c r="H417" i="7"/>
  <c r="B414" i="11"/>
  <c r="D361" i="12"/>
  <c r="C366" i="7"/>
  <c r="D365" i="7"/>
  <c r="C362" i="12" s="1"/>
  <c r="G417" i="7"/>
  <c r="C414" i="11" s="1"/>
  <c r="F418" i="7"/>
  <c r="CS272" i="13" l="1"/>
  <c r="CP273" i="13"/>
  <c r="CS273" i="13" s="1"/>
  <c r="CR273" i="13"/>
  <c r="AQ286" i="13"/>
  <c r="AO287" i="13" s="1"/>
  <c r="AR287" i="13" s="1"/>
  <c r="AG290" i="13"/>
  <c r="AF290" i="13" s="1"/>
  <c r="AD291" i="13" s="1"/>
  <c r="AG291" i="13" s="1"/>
  <c r="AH290" i="13"/>
  <c r="AS286" i="13"/>
  <c r="O285" i="13"/>
  <c r="M285" i="13"/>
  <c r="X286" i="13"/>
  <c r="V286" i="13"/>
  <c r="Y286" i="13" s="1"/>
  <c r="AE291" i="13"/>
  <c r="ET252" i="13"/>
  <c r="EU252" i="13" s="1"/>
  <c r="ES253" i="13" s="1"/>
  <c r="EV253" i="13" s="1"/>
  <c r="BB278" i="13"/>
  <c r="AZ279" i="13" s="1"/>
  <c r="BA279" i="13" s="1"/>
  <c r="EL260" i="13"/>
  <c r="EJ261" i="13" s="1"/>
  <c r="EM261" i="13" s="1"/>
  <c r="ED251" i="13"/>
  <c r="EB251" i="13"/>
  <c r="BD278" i="13"/>
  <c r="EN260" i="13"/>
  <c r="BO231" i="13"/>
  <c r="BM231" i="13"/>
  <c r="BK232" i="13" s="1"/>
  <c r="DG172" i="13"/>
  <c r="CZ172" i="13"/>
  <c r="DE172" i="13"/>
  <c r="CE173" i="13"/>
  <c r="CX172" i="13"/>
  <c r="BU173" i="13"/>
  <c r="D173" i="13"/>
  <c r="G173" i="13" s="1"/>
  <c r="DN173" i="13" s="1"/>
  <c r="F173" i="13"/>
  <c r="DM173" i="13" s="1"/>
  <c r="DJ173" i="13"/>
  <c r="B363" i="12"/>
  <c r="D362" i="12"/>
  <c r="D414" i="11"/>
  <c r="H418" i="7"/>
  <c r="B415" i="11"/>
  <c r="C367" i="7"/>
  <c r="D366" i="7"/>
  <c r="C363" i="12" s="1"/>
  <c r="F419" i="7"/>
  <c r="G418" i="7"/>
  <c r="C415" i="11" s="1"/>
  <c r="CQ273" i="13" l="1"/>
  <c r="CO274" i="13" s="1"/>
  <c r="AP287" i="13"/>
  <c r="AS287" i="13" s="1"/>
  <c r="N285" i="13"/>
  <c r="L286" i="13" s="1"/>
  <c r="M286" i="13" s="1"/>
  <c r="EW252" i="13"/>
  <c r="P285" i="13"/>
  <c r="W286" i="13"/>
  <c r="U287" i="13" s="1"/>
  <c r="V287" i="13" s="1"/>
  <c r="AH291" i="13"/>
  <c r="AF291" i="13"/>
  <c r="AD292" i="13" s="1"/>
  <c r="BC279" i="13"/>
  <c r="BB279" i="13" s="1"/>
  <c r="AZ280" i="13" s="1"/>
  <c r="BC280" i="13" s="1"/>
  <c r="BD279" i="13"/>
  <c r="ET253" i="13"/>
  <c r="EK261" i="13"/>
  <c r="EN261" i="13" s="1"/>
  <c r="EE251" i="13"/>
  <c r="EC251" i="13"/>
  <c r="EA252" i="13" s="1"/>
  <c r="DC173" i="13"/>
  <c r="CF173" i="13"/>
  <c r="CH173" i="13"/>
  <c r="DF173" i="13" s="1"/>
  <c r="CV173" i="13"/>
  <c r="BV173" i="13"/>
  <c r="BX173" i="13"/>
  <c r="CY173" i="13" s="1"/>
  <c r="E173" i="13"/>
  <c r="DK173" i="13"/>
  <c r="BN232" i="13"/>
  <c r="BL232" i="13"/>
  <c r="H419" i="7"/>
  <c r="B416" i="11"/>
  <c r="D363" i="12"/>
  <c r="B364" i="12"/>
  <c r="D415" i="11"/>
  <c r="F420" i="7"/>
  <c r="G419" i="7"/>
  <c r="C416" i="11" s="1"/>
  <c r="D367" i="7"/>
  <c r="C364" i="12" s="1"/>
  <c r="C368" i="7"/>
  <c r="AQ287" i="13" l="1"/>
  <c r="AO288" i="13" s="1"/>
  <c r="AR288" i="13" s="1"/>
  <c r="CR274" i="13"/>
  <c r="CP274" i="13"/>
  <c r="O286" i="13"/>
  <c r="AP288" i="13"/>
  <c r="AS288" i="13" s="1"/>
  <c r="EW253" i="13"/>
  <c r="X287" i="13"/>
  <c r="W287" i="13" s="1"/>
  <c r="U288" i="13" s="1"/>
  <c r="N286" i="13"/>
  <c r="L287" i="13" s="1"/>
  <c r="M287" i="13" s="1"/>
  <c r="P286" i="13"/>
  <c r="AE292" i="13"/>
  <c r="AH292" i="13" s="1"/>
  <c r="AG292" i="13"/>
  <c r="Y287" i="13"/>
  <c r="EL261" i="13"/>
  <c r="EJ262" i="13" s="1"/>
  <c r="EU253" i="13"/>
  <c r="ES254" i="13" s="1"/>
  <c r="ET254" i="13" s="1"/>
  <c r="BA280" i="13"/>
  <c r="BD280" i="13" s="1"/>
  <c r="ED252" i="13"/>
  <c r="EB252" i="13"/>
  <c r="EE252" i="13" s="1"/>
  <c r="BW173" i="13"/>
  <c r="CW173" i="13"/>
  <c r="BY173" i="13"/>
  <c r="BO232" i="13"/>
  <c r="BM232" i="13"/>
  <c r="BK233" i="13" s="1"/>
  <c r="DL173" i="13"/>
  <c r="C174" i="13"/>
  <c r="DD173" i="13"/>
  <c r="CG173" i="13"/>
  <c r="CI173" i="13"/>
  <c r="D416" i="11"/>
  <c r="H420" i="7"/>
  <c r="B417" i="11"/>
  <c r="B365" i="12"/>
  <c r="D364" i="12"/>
  <c r="D368" i="7"/>
  <c r="C365" i="12" s="1"/>
  <c r="C369" i="7"/>
  <c r="G420" i="7"/>
  <c r="C417" i="11" s="1"/>
  <c r="F421" i="7"/>
  <c r="CQ274" i="13" l="1"/>
  <c r="CO275" i="13" s="1"/>
  <c r="CS274" i="13"/>
  <c r="AQ288" i="13"/>
  <c r="AO289" i="13" s="1"/>
  <c r="AR289" i="13" s="1"/>
  <c r="O287" i="13"/>
  <c r="N287" i="13" s="1"/>
  <c r="L288" i="13" s="1"/>
  <c r="O288" i="13" s="1"/>
  <c r="P287" i="13"/>
  <c r="AF292" i="13"/>
  <c r="AD293" i="13" s="1"/>
  <c r="AG293" i="13" s="1"/>
  <c r="EV254" i="13"/>
  <c r="EU254" i="13" s="1"/>
  <c r="ES255" i="13" s="1"/>
  <c r="EV255" i="13" s="1"/>
  <c r="X288" i="13"/>
  <c r="V288" i="13"/>
  <c r="EM262" i="13"/>
  <c r="EK262" i="13"/>
  <c r="EN262" i="13" s="1"/>
  <c r="EW254" i="13"/>
  <c r="BB280" i="13"/>
  <c r="AZ281" i="13" s="1"/>
  <c r="BC281" i="13" s="1"/>
  <c r="EC252" i="13"/>
  <c r="EA253" i="13" s="1"/>
  <c r="EB253" i="13" s="1"/>
  <c r="DG173" i="13"/>
  <c r="D174" i="13"/>
  <c r="F174" i="13"/>
  <c r="DM174" i="13" s="1"/>
  <c r="DJ174" i="13"/>
  <c r="CX173" i="13"/>
  <c r="BU174" i="13"/>
  <c r="DE173" i="13"/>
  <c r="CE174" i="13"/>
  <c r="BN233" i="13"/>
  <c r="BL233" i="13"/>
  <c r="CZ173" i="13"/>
  <c r="H421" i="7"/>
  <c r="B418" i="11"/>
  <c r="B366" i="12"/>
  <c r="D365" i="12"/>
  <c r="D417" i="11"/>
  <c r="C370" i="7"/>
  <c r="D369" i="7"/>
  <c r="C366" i="12" s="1"/>
  <c r="G421" i="7"/>
  <c r="C418" i="11" s="1"/>
  <c r="F422" i="7"/>
  <c r="CR275" i="13" l="1"/>
  <c r="CP275" i="13"/>
  <c r="CQ275" i="13" s="1"/>
  <c r="CO276" i="13" s="1"/>
  <c r="AP289" i="13"/>
  <c r="AS289" i="13" s="1"/>
  <c r="M288" i="13"/>
  <c r="P288" i="13" s="1"/>
  <c r="AE293" i="13"/>
  <c r="AF293" i="13" s="1"/>
  <c r="AD294" i="13" s="1"/>
  <c r="AG294" i="13" s="1"/>
  <c r="W288" i="13"/>
  <c r="U289" i="13" s="1"/>
  <c r="X289" i="13" s="1"/>
  <c r="BA281" i="13"/>
  <c r="BD281" i="13" s="1"/>
  <c r="Y288" i="13"/>
  <c r="ET255" i="13"/>
  <c r="EU255" i="13" s="1"/>
  <c r="ES256" i="13" s="1"/>
  <c r="EL262" i="13"/>
  <c r="EJ263" i="13" s="1"/>
  <c r="ED253" i="13"/>
  <c r="EC253" i="13" s="1"/>
  <c r="EA254" i="13" s="1"/>
  <c r="ED254" i="13" s="1"/>
  <c r="EE253" i="13"/>
  <c r="BV174" i="13"/>
  <c r="BX174" i="13"/>
  <c r="CY174" i="13" s="1"/>
  <c r="CV174" i="13"/>
  <c r="BO233" i="13"/>
  <c r="BM233" i="13"/>
  <c r="BK234" i="13" s="1"/>
  <c r="DC174" i="13"/>
  <c r="CF174" i="13"/>
  <c r="CH174" i="13"/>
  <c r="DF174" i="13" s="1"/>
  <c r="G174" i="13"/>
  <c r="DN174" i="13" s="1"/>
  <c r="E174" i="13"/>
  <c r="DK174" i="13"/>
  <c r="H422" i="7"/>
  <c r="B419" i="11"/>
  <c r="D418" i="11"/>
  <c r="D366" i="12"/>
  <c r="B367" i="12"/>
  <c r="F423" i="7"/>
  <c r="G422" i="7"/>
  <c r="C419" i="11" s="1"/>
  <c r="C371" i="7"/>
  <c r="D370" i="7"/>
  <c r="C367" i="12" s="1"/>
  <c r="CR276" i="13" l="1"/>
  <c r="CP276" i="13"/>
  <c r="CQ276" i="13" s="1"/>
  <c r="CO277" i="13" s="1"/>
  <c r="CP277" i="13" s="1"/>
  <c r="CS275" i="13"/>
  <c r="AQ289" i="13"/>
  <c r="AO290" i="13" s="1"/>
  <c r="AP290" i="13" s="1"/>
  <c r="AS290" i="13" s="1"/>
  <c r="N288" i="13"/>
  <c r="L289" i="13" s="1"/>
  <c r="O289" i="13" s="1"/>
  <c r="AH293" i="13"/>
  <c r="AE294" i="13"/>
  <c r="AF294" i="13" s="1"/>
  <c r="AD295" i="13" s="1"/>
  <c r="EW255" i="13"/>
  <c r="V289" i="13"/>
  <c r="W289" i="13" s="1"/>
  <c r="U290" i="13" s="1"/>
  <c r="BB281" i="13"/>
  <c r="AZ282" i="13" s="1"/>
  <c r="BA282" i="13" s="1"/>
  <c r="EM263" i="13"/>
  <c r="EK263" i="13"/>
  <c r="EB254" i="13"/>
  <c r="EE254" i="13" s="1"/>
  <c r="ET256" i="13"/>
  <c r="EV256" i="13"/>
  <c r="DD174" i="13"/>
  <c r="CG174" i="13"/>
  <c r="CI174" i="13"/>
  <c r="BN234" i="13"/>
  <c r="BL234" i="13"/>
  <c r="DL174" i="13"/>
  <c r="C175" i="13"/>
  <c r="BW174" i="13"/>
  <c r="CW174" i="13"/>
  <c r="BY174" i="13"/>
  <c r="D367" i="12"/>
  <c r="D419" i="11"/>
  <c r="B368" i="12"/>
  <c r="H423" i="7"/>
  <c r="B420" i="11"/>
  <c r="F424" i="7"/>
  <c r="G423" i="7"/>
  <c r="C420" i="11" s="1"/>
  <c r="D371" i="7"/>
  <c r="C368" i="12" s="1"/>
  <c r="C372" i="7"/>
  <c r="CR277" i="13" l="1"/>
  <c r="CS276" i="13"/>
  <c r="M289" i="13"/>
  <c r="N289" i="13" s="1"/>
  <c r="L290" i="13" s="1"/>
  <c r="AR290" i="13"/>
  <c r="AQ290" i="13" s="1"/>
  <c r="AO291" i="13" s="1"/>
  <c r="CQ277" i="13"/>
  <c r="CO278" i="13" s="1"/>
  <c r="CS277" i="13"/>
  <c r="BC282" i="13"/>
  <c r="BB282" i="13" s="1"/>
  <c r="AZ283" i="13" s="1"/>
  <c r="BC283" i="13" s="1"/>
  <c r="AH294" i="13"/>
  <c r="Y289" i="13"/>
  <c r="AG295" i="13"/>
  <c r="AE295" i="13"/>
  <c r="EN263" i="13"/>
  <c r="EL263" i="13"/>
  <c r="EJ264" i="13" s="1"/>
  <c r="X290" i="13"/>
  <c r="V290" i="13"/>
  <c r="EC254" i="13"/>
  <c r="EA255" i="13" s="1"/>
  <c r="EB255" i="13" s="1"/>
  <c r="EU256" i="13"/>
  <c r="ES257" i="13" s="1"/>
  <c r="ET257" i="13" s="1"/>
  <c r="EW256" i="13"/>
  <c r="BD282" i="13"/>
  <c r="CZ174" i="13"/>
  <c r="DG174" i="13"/>
  <c r="BO234" i="13"/>
  <c r="BM234" i="13"/>
  <c r="BK235" i="13" s="1"/>
  <c r="DE174" i="13"/>
  <c r="CE175" i="13"/>
  <c r="CX174" i="13"/>
  <c r="BU175" i="13"/>
  <c r="D175" i="13"/>
  <c r="G175" i="13" s="1"/>
  <c r="DN175" i="13" s="1"/>
  <c r="F175" i="13"/>
  <c r="DM175" i="13" s="1"/>
  <c r="DJ175" i="13"/>
  <c r="B369" i="12"/>
  <c r="D420" i="11"/>
  <c r="H424" i="7"/>
  <c r="B421" i="11"/>
  <c r="D368" i="12"/>
  <c r="D372" i="7"/>
  <c r="C369" i="12" s="1"/>
  <c r="C373" i="7"/>
  <c r="G424" i="7"/>
  <c r="C421" i="11" s="1"/>
  <c r="F425" i="7"/>
  <c r="P289" i="13" l="1"/>
  <c r="CP278" i="13"/>
  <c r="CS278" i="13" s="1"/>
  <c r="CR278" i="13"/>
  <c r="AP291" i="13"/>
  <c r="AR291" i="13"/>
  <c r="O290" i="13"/>
  <c r="M290" i="13"/>
  <c r="ED255" i="13"/>
  <c r="EC255" i="13" s="1"/>
  <c r="EA256" i="13" s="1"/>
  <c r="AH295" i="13"/>
  <c r="AF295" i="13"/>
  <c r="AD296" i="13" s="1"/>
  <c r="EM264" i="13"/>
  <c r="EK264" i="13"/>
  <c r="BA283" i="13"/>
  <c r="BB283" i="13" s="1"/>
  <c r="AZ284" i="13" s="1"/>
  <c r="Y290" i="13"/>
  <c r="W290" i="13"/>
  <c r="U291" i="13" s="1"/>
  <c r="EV257" i="13"/>
  <c r="EU257" i="13" s="1"/>
  <c r="ES258" i="13" s="1"/>
  <c r="EW257" i="13"/>
  <c r="EE255" i="13"/>
  <c r="BN235" i="13"/>
  <c r="BL235" i="13"/>
  <c r="E175" i="13"/>
  <c r="DK175" i="13"/>
  <c r="CV175" i="13"/>
  <c r="BV175" i="13"/>
  <c r="BX175" i="13"/>
  <c r="CY175" i="13" s="1"/>
  <c r="CH175" i="13"/>
  <c r="DF175" i="13" s="1"/>
  <c r="DC175" i="13"/>
  <c r="CF175" i="13"/>
  <c r="D421" i="11"/>
  <c r="D369" i="12"/>
  <c r="B370" i="12"/>
  <c r="H425" i="7"/>
  <c r="B422" i="11"/>
  <c r="G425" i="7"/>
  <c r="C422" i="11" s="1"/>
  <c r="F426" i="7"/>
  <c r="C374" i="7"/>
  <c r="D373" i="7"/>
  <c r="C370" i="12" s="1"/>
  <c r="CQ278" i="13" l="1"/>
  <c r="CO279" i="13" s="1"/>
  <c r="BD283" i="13"/>
  <c r="AS291" i="13"/>
  <c r="AQ291" i="13"/>
  <c r="AO292" i="13" s="1"/>
  <c r="N290" i="13"/>
  <c r="L291" i="13" s="1"/>
  <c r="O291" i="13" s="1"/>
  <c r="P290" i="13"/>
  <c r="AE296" i="13"/>
  <c r="AH296" i="13" s="1"/>
  <c r="AG296" i="13"/>
  <c r="EN264" i="13"/>
  <c r="EL264" i="13"/>
  <c r="EJ265" i="13" s="1"/>
  <c r="EV258" i="13"/>
  <c r="ET258" i="13"/>
  <c r="EW258" i="13" s="1"/>
  <c r="X291" i="13"/>
  <c r="V291" i="13"/>
  <c r="EB256" i="13"/>
  <c r="ED256" i="13"/>
  <c r="BC284" i="13"/>
  <c r="BA284" i="13"/>
  <c r="CG175" i="13"/>
  <c r="DD175" i="13"/>
  <c r="CI175" i="13"/>
  <c r="BO235" i="13"/>
  <c r="BM235" i="13"/>
  <c r="BK236" i="13" s="1"/>
  <c r="BW175" i="13"/>
  <c r="CW175" i="13"/>
  <c r="BY175" i="13"/>
  <c r="DL175" i="13"/>
  <c r="C176" i="13"/>
  <c r="B371" i="12"/>
  <c r="D370" i="12"/>
  <c r="H426" i="7"/>
  <c r="B423" i="11"/>
  <c r="D422" i="11"/>
  <c r="C375" i="7"/>
  <c r="D374" i="7"/>
  <c r="C371" i="12" s="1"/>
  <c r="F427" i="7"/>
  <c r="G426" i="7"/>
  <c r="C423" i="11" s="1"/>
  <c r="CP279" i="13" l="1"/>
  <c r="CR279" i="13"/>
  <c r="AR292" i="13"/>
  <c r="AP292" i="13"/>
  <c r="M291" i="13"/>
  <c r="N291" i="13" s="1"/>
  <c r="L292" i="13" s="1"/>
  <c r="AF296" i="13"/>
  <c r="AD297" i="13" s="1"/>
  <c r="AG297" i="13" s="1"/>
  <c r="EU258" i="13"/>
  <c r="ES259" i="13" s="1"/>
  <c r="ET259" i="13" s="1"/>
  <c r="EK265" i="13"/>
  <c r="EM265" i="13"/>
  <c r="W291" i="13"/>
  <c r="U292" i="13" s="1"/>
  <c r="X292" i="13" s="1"/>
  <c r="Y291" i="13"/>
  <c r="EE256" i="13"/>
  <c r="EC256" i="13"/>
  <c r="EA257" i="13" s="1"/>
  <c r="BD284" i="13"/>
  <c r="BB284" i="13"/>
  <c r="AZ285" i="13" s="1"/>
  <c r="CX175" i="13"/>
  <c r="BU176" i="13"/>
  <c r="DG175" i="13"/>
  <c r="D176" i="13"/>
  <c r="F176" i="13"/>
  <c r="DM176" i="13" s="1"/>
  <c r="DJ176" i="13"/>
  <c r="CZ175" i="13"/>
  <c r="DE175" i="13"/>
  <c r="CE176" i="13"/>
  <c r="BN236" i="13"/>
  <c r="BL236" i="13"/>
  <c r="D371" i="12"/>
  <c r="B372" i="12"/>
  <c r="H427" i="7"/>
  <c r="B424" i="11"/>
  <c r="D423" i="11"/>
  <c r="F428" i="7"/>
  <c r="G427" i="7"/>
  <c r="C424" i="11" s="1"/>
  <c r="D375" i="7"/>
  <c r="C372" i="12" s="1"/>
  <c r="C376" i="7"/>
  <c r="AQ292" i="13" l="1"/>
  <c r="AO293" i="13" s="1"/>
  <c r="CQ279" i="13"/>
  <c r="CO280" i="13" s="1"/>
  <c r="CS279" i="13"/>
  <c r="AS292" i="13"/>
  <c r="AP293" i="13"/>
  <c r="AR293" i="13"/>
  <c r="O292" i="13"/>
  <c r="M292" i="13"/>
  <c r="P291" i="13"/>
  <c r="AE297" i="13"/>
  <c r="AF297" i="13" s="1"/>
  <c r="AD298" i="13" s="1"/>
  <c r="V292" i="13"/>
  <c r="W292" i="13" s="1"/>
  <c r="U293" i="13" s="1"/>
  <c r="EV259" i="13"/>
  <c r="EU259" i="13" s="1"/>
  <c r="ES260" i="13" s="1"/>
  <c r="ET260" i="13" s="1"/>
  <c r="EW259" i="13"/>
  <c r="EN265" i="13"/>
  <c r="EL265" i="13"/>
  <c r="EJ266" i="13" s="1"/>
  <c r="EB257" i="13"/>
  <c r="ED257" i="13"/>
  <c r="BA285" i="13"/>
  <c r="BD285" i="13" s="1"/>
  <c r="BC285" i="13"/>
  <c r="DC176" i="13"/>
  <c r="CF176" i="13"/>
  <c r="CH176" i="13"/>
  <c r="DF176" i="13" s="1"/>
  <c r="G176" i="13"/>
  <c r="DN176" i="13" s="1"/>
  <c r="E176" i="13"/>
  <c r="DK176" i="13"/>
  <c r="BX176" i="13"/>
  <c r="CY176" i="13" s="1"/>
  <c r="CV176" i="13"/>
  <c r="BV176" i="13"/>
  <c r="BO236" i="13"/>
  <c r="BM236" i="13"/>
  <c r="BK237" i="13" s="1"/>
  <c r="B373" i="12"/>
  <c r="D424" i="11"/>
  <c r="H428" i="7"/>
  <c r="B425" i="11"/>
  <c r="D372" i="12"/>
  <c r="D376" i="7"/>
  <c r="C373" i="12" s="1"/>
  <c r="C377" i="7"/>
  <c r="G428" i="7"/>
  <c r="C425" i="11" s="1"/>
  <c r="F429" i="7"/>
  <c r="CP280" i="13" l="1"/>
  <c r="CR280" i="13"/>
  <c r="P292" i="13"/>
  <c r="AS293" i="13"/>
  <c r="AQ293" i="13"/>
  <c r="AO294" i="13" s="1"/>
  <c r="N292" i="13"/>
  <c r="L293" i="13" s="1"/>
  <c r="AH297" i="13"/>
  <c r="AG298" i="13"/>
  <c r="AE298" i="13"/>
  <c r="Y292" i="13"/>
  <c r="X293" i="13"/>
  <c r="V293" i="13"/>
  <c r="EW260" i="13"/>
  <c r="EV260" i="13"/>
  <c r="EU260" i="13" s="1"/>
  <c r="ES261" i="13" s="1"/>
  <c r="ET261" i="13" s="1"/>
  <c r="EK266" i="13"/>
  <c r="EM266" i="13"/>
  <c r="EE257" i="13"/>
  <c r="EC257" i="13"/>
  <c r="EA258" i="13" s="1"/>
  <c r="BB285" i="13"/>
  <c r="AZ286" i="13" s="1"/>
  <c r="CW176" i="13"/>
  <c r="BW176" i="13"/>
  <c r="BY176" i="13"/>
  <c r="DD176" i="13"/>
  <c r="CG176" i="13"/>
  <c r="CI176" i="13"/>
  <c r="BN237" i="13"/>
  <c r="BL237" i="13"/>
  <c r="DL176" i="13"/>
  <c r="C177" i="13"/>
  <c r="H429" i="7"/>
  <c r="B426" i="11"/>
  <c r="B374" i="12"/>
  <c r="D425" i="11"/>
  <c r="D373" i="12"/>
  <c r="C378" i="7"/>
  <c r="D377" i="7"/>
  <c r="C374" i="12" s="1"/>
  <c r="G429" i="7"/>
  <c r="C426" i="11" s="1"/>
  <c r="F430" i="7"/>
  <c r="CS280" i="13" l="1"/>
  <c r="CQ280" i="13"/>
  <c r="CO281" i="13" s="1"/>
  <c r="AH298" i="13"/>
  <c r="AR294" i="13"/>
  <c r="AP294" i="13"/>
  <c r="M293" i="13"/>
  <c r="O293" i="13"/>
  <c r="AF298" i="13"/>
  <c r="AD299" i="13" s="1"/>
  <c r="AG299" i="13" s="1"/>
  <c r="W293" i="13"/>
  <c r="U294" i="13" s="1"/>
  <c r="V294" i="13" s="1"/>
  <c r="Y293" i="13"/>
  <c r="EL266" i="13"/>
  <c r="EJ267" i="13" s="1"/>
  <c r="EV261" i="13"/>
  <c r="EU261" i="13" s="1"/>
  <c r="ES262" i="13" s="1"/>
  <c r="EV262" i="13" s="1"/>
  <c r="EN266" i="13"/>
  <c r="EW261" i="13"/>
  <c r="ED258" i="13"/>
  <c r="EB258" i="13"/>
  <c r="BC286" i="13"/>
  <c r="BA286" i="13"/>
  <c r="CZ176" i="13"/>
  <c r="BO237" i="13"/>
  <c r="BM237" i="13"/>
  <c r="BK238" i="13" s="1"/>
  <c r="DG176" i="13"/>
  <c r="CX176" i="13"/>
  <c r="BU177" i="13"/>
  <c r="DE176" i="13"/>
  <c r="CE177" i="13"/>
  <c r="D177" i="13"/>
  <c r="G177" i="13" s="1"/>
  <c r="DN177" i="13" s="1"/>
  <c r="F177" i="13"/>
  <c r="DM177" i="13" s="1"/>
  <c r="DJ177" i="13"/>
  <c r="B375" i="12"/>
  <c r="D374" i="12"/>
  <c r="D426" i="11"/>
  <c r="H430" i="7"/>
  <c r="B427" i="11"/>
  <c r="F431" i="7"/>
  <c r="G430" i="7"/>
  <c r="C427" i="11" s="1"/>
  <c r="C379" i="7"/>
  <c r="D378" i="7"/>
  <c r="C375" i="12" s="1"/>
  <c r="CR281" i="13" l="1"/>
  <c r="CP281" i="13"/>
  <c r="CQ281" i="13" s="1"/>
  <c r="CO282" i="13" s="1"/>
  <c r="AS294" i="13"/>
  <c r="AQ294" i="13"/>
  <c r="AO295" i="13" s="1"/>
  <c r="P293" i="13"/>
  <c r="N293" i="13"/>
  <c r="L294" i="13" s="1"/>
  <c r="AE299" i="13"/>
  <c r="AF299" i="13" s="1"/>
  <c r="AD300" i="13" s="1"/>
  <c r="AE300" i="13" s="1"/>
  <c r="Y294" i="13"/>
  <c r="X294" i="13"/>
  <c r="W294" i="13" s="1"/>
  <c r="U295" i="13" s="1"/>
  <c r="EM267" i="13"/>
  <c r="EK267" i="13"/>
  <c r="EN267" i="13" s="1"/>
  <c r="ET262" i="13"/>
  <c r="EU262" i="13" s="1"/>
  <c r="ES263" i="13" s="1"/>
  <c r="EE258" i="13"/>
  <c r="EC258" i="13"/>
  <c r="EA259" i="13" s="1"/>
  <c r="BD286" i="13"/>
  <c r="BB286" i="13"/>
  <c r="AZ287" i="13" s="1"/>
  <c r="E177" i="13"/>
  <c r="DK177" i="13"/>
  <c r="BX177" i="13"/>
  <c r="CY177" i="13" s="1"/>
  <c r="CV177" i="13"/>
  <c r="BV177" i="13"/>
  <c r="BN238" i="13"/>
  <c r="BL238" i="13"/>
  <c r="DC177" i="13"/>
  <c r="CF177" i="13"/>
  <c r="CH177" i="13"/>
  <c r="DF177" i="13" s="1"/>
  <c r="D375" i="12"/>
  <c r="B376" i="12"/>
  <c r="D427" i="11"/>
  <c r="H431" i="7"/>
  <c r="B428" i="11"/>
  <c r="D379" i="7"/>
  <c r="C376" i="12" s="1"/>
  <c r="C380" i="7"/>
  <c r="F432" i="7"/>
  <c r="G431" i="7"/>
  <c r="C428" i="11" s="1"/>
  <c r="CS281" i="13" l="1"/>
  <c r="CP282" i="13"/>
  <c r="CS282" i="13" s="1"/>
  <c r="CR282" i="13"/>
  <c r="AR295" i="13"/>
  <c r="AP295" i="13"/>
  <c r="AG300" i="13"/>
  <c r="AF300" i="13" s="1"/>
  <c r="AD301" i="13" s="1"/>
  <c r="AH299" i="13"/>
  <c r="AH300" i="13" s="1"/>
  <c r="O294" i="13"/>
  <c r="M294" i="13"/>
  <c r="EL267" i="13"/>
  <c r="EJ268" i="13" s="1"/>
  <c r="EW262" i="13"/>
  <c r="V295" i="13"/>
  <c r="Y295" i="13" s="1"/>
  <c r="X295" i="13"/>
  <c r="ET263" i="13"/>
  <c r="EV263" i="13"/>
  <c r="EB259" i="13"/>
  <c r="ED259" i="13"/>
  <c r="BA287" i="13"/>
  <c r="BC287" i="13"/>
  <c r="DD177" i="13"/>
  <c r="CG177" i="13"/>
  <c r="CI177" i="13"/>
  <c r="BO238" i="13"/>
  <c r="BM238" i="13"/>
  <c r="BK239" i="13" s="1"/>
  <c r="CW177" i="13"/>
  <c r="BW177" i="13"/>
  <c r="BY177" i="13"/>
  <c r="DL177" i="13"/>
  <c r="C178" i="13"/>
  <c r="H432" i="7"/>
  <c r="B429" i="11"/>
  <c r="D428" i="11"/>
  <c r="D376" i="12"/>
  <c r="B377" i="12"/>
  <c r="G432" i="7"/>
  <c r="C429" i="11" s="1"/>
  <c r="F433" i="7"/>
  <c r="D380" i="7"/>
  <c r="C377" i="12" s="1"/>
  <c r="C381" i="7"/>
  <c r="CQ282" i="13" l="1"/>
  <c r="CO283" i="13" s="1"/>
  <c r="CP283" i="13" s="1"/>
  <c r="AS295" i="13"/>
  <c r="AQ295" i="13"/>
  <c r="AO296" i="13" s="1"/>
  <c r="N294" i="13"/>
  <c r="L295" i="13" s="1"/>
  <c r="P294" i="13"/>
  <c r="AG301" i="13"/>
  <c r="AE301" i="13"/>
  <c r="EM268" i="13"/>
  <c r="EK268" i="13"/>
  <c r="W295" i="13"/>
  <c r="U296" i="13" s="1"/>
  <c r="EU263" i="13"/>
  <c r="ES264" i="13" s="1"/>
  <c r="ET264" i="13" s="1"/>
  <c r="EW263" i="13"/>
  <c r="EE259" i="13"/>
  <c r="EC259" i="13"/>
  <c r="EA260" i="13" s="1"/>
  <c r="BD287" i="13"/>
  <c r="BB287" i="13"/>
  <c r="AZ288" i="13" s="1"/>
  <c r="D178" i="13"/>
  <c r="F178" i="13"/>
  <c r="DM178" i="13" s="1"/>
  <c r="DJ178" i="13"/>
  <c r="DE177" i="13"/>
  <c r="CE178" i="13"/>
  <c r="BN239" i="13"/>
  <c r="BL239" i="13"/>
  <c r="CZ177" i="13"/>
  <c r="CX177" i="13"/>
  <c r="BU178" i="13"/>
  <c r="DG177" i="13"/>
  <c r="D429" i="11"/>
  <c r="D377" i="12"/>
  <c r="B378" i="12"/>
  <c r="H433" i="7"/>
  <c r="B430" i="11"/>
  <c r="C382" i="7"/>
  <c r="D381" i="7"/>
  <c r="C378" i="12" s="1"/>
  <c r="G433" i="7"/>
  <c r="C430" i="11" s="1"/>
  <c r="F434" i="7"/>
  <c r="CR283" i="13" l="1"/>
  <c r="CQ283" i="13"/>
  <c r="CO284" i="13" s="1"/>
  <c r="CP284" i="13" s="1"/>
  <c r="CS283" i="13"/>
  <c r="AP296" i="13"/>
  <c r="AS296" i="13" s="1"/>
  <c r="AR296" i="13"/>
  <c r="O295" i="13"/>
  <c r="M295" i="13"/>
  <c r="AH301" i="13"/>
  <c r="AF301" i="13"/>
  <c r="AD302" i="13" s="1"/>
  <c r="EL268" i="13"/>
  <c r="EJ269" i="13" s="1"/>
  <c r="EN268" i="13"/>
  <c r="EW264" i="13"/>
  <c r="X296" i="13"/>
  <c r="V296" i="13"/>
  <c r="Y296" i="13" s="1"/>
  <c r="EV264" i="13"/>
  <c r="EU264" i="13" s="1"/>
  <c r="ES265" i="13" s="1"/>
  <c r="EV265" i="13" s="1"/>
  <c r="EB260" i="13"/>
  <c r="ED260" i="13"/>
  <c r="BC288" i="13"/>
  <c r="BA288" i="13"/>
  <c r="BO239" i="13"/>
  <c r="BM239" i="13"/>
  <c r="BK240" i="13" s="1"/>
  <c r="BX178" i="13"/>
  <c r="CY178" i="13" s="1"/>
  <c r="CV178" i="13"/>
  <c r="BV178" i="13"/>
  <c r="CF178" i="13"/>
  <c r="CH178" i="13"/>
  <c r="DF178" i="13" s="1"/>
  <c r="DC178" i="13"/>
  <c r="G178" i="13"/>
  <c r="DN178" i="13" s="1"/>
  <c r="E178" i="13"/>
  <c r="DK178" i="13"/>
  <c r="H434" i="7"/>
  <c r="B431" i="11"/>
  <c r="D378" i="12"/>
  <c r="D430" i="11"/>
  <c r="B379" i="12"/>
  <c r="C383" i="7"/>
  <c r="D382" i="7"/>
  <c r="C379" i="12" s="1"/>
  <c r="F435" i="7"/>
  <c r="G434" i="7"/>
  <c r="C431" i="11" s="1"/>
  <c r="CR284" i="13" l="1"/>
  <c r="CS284" i="13"/>
  <c r="CQ284" i="13"/>
  <c r="CO285" i="13" s="1"/>
  <c r="AQ296" i="13"/>
  <c r="AO297" i="13" s="1"/>
  <c r="AP297" i="13" s="1"/>
  <c r="AS297" i="13" s="1"/>
  <c r="N295" i="13"/>
  <c r="L296" i="13" s="1"/>
  <c r="O296" i="13" s="1"/>
  <c r="P295" i="13"/>
  <c r="AE302" i="13"/>
  <c r="AG302" i="13"/>
  <c r="ET265" i="13"/>
  <c r="EU265" i="13" s="1"/>
  <c r="ES266" i="13" s="1"/>
  <c r="EK269" i="13"/>
  <c r="EM269" i="13"/>
  <c r="W296" i="13"/>
  <c r="U297" i="13" s="1"/>
  <c r="BB288" i="13"/>
  <c r="AZ289" i="13" s="1"/>
  <c r="BA289" i="13" s="1"/>
  <c r="EE260" i="13"/>
  <c r="EC260" i="13"/>
  <c r="EA261" i="13" s="1"/>
  <c r="BD288" i="13"/>
  <c r="CW178" i="13"/>
  <c r="BW178" i="13"/>
  <c r="BY178" i="13"/>
  <c r="BN240" i="13"/>
  <c r="BL240" i="13"/>
  <c r="CG178" i="13"/>
  <c r="DD178" i="13"/>
  <c r="CI178" i="13"/>
  <c r="DL178" i="13"/>
  <c r="C179" i="13"/>
  <c r="D431" i="11"/>
  <c r="B380" i="12"/>
  <c r="H435" i="7"/>
  <c r="B432" i="11"/>
  <c r="D379" i="12"/>
  <c r="F436" i="7"/>
  <c r="G435" i="7"/>
  <c r="C432" i="11" s="1"/>
  <c r="D383" i="7"/>
  <c r="C380" i="12" s="1"/>
  <c r="C384" i="7"/>
  <c r="CP285" i="13" l="1"/>
  <c r="CR285" i="13"/>
  <c r="M296" i="13"/>
  <c r="P296" i="13" s="1"/>
  <c r="AR297" i="13"/>
  <c r="AQ297" i="13" s="1"/>
  <c r="AO298" i="13" s="1"/>
  <c r="AF302" i="13"/>
  <c r="AD303" i="13" s="1"/>
  <c r="AG303" i="13" s="1"/>
  <c r="AH302" i="13"/>
  <c r="EW265" i="13"/>
  <c r="EV266" i="13"/>
  <c r="ET266" i="13"/>
  <c r="EN269" i="13"/>
  <c r="EL269" i="13"/>
  <c r="EJ270" i="13" s="1"/>
  <c r="V297" i="13"/>
  <c r="X297" i="13"/>
  <c r="BC289" i="13"/>
  <c r="BB289" i="13" s="1"/>
  <c r="AZ290" i="13" s="1"/>
  <c r="EB261" i="13"/>
  <c r="ED261" i="13"/>
  <c r="BD289" i="13"/>
  <c r="DE178" i="13"/>
  <c r="CE179" i="13"/>
  <c r="CZ178" i="13"/>
  <c r="F179" i="13"/>
  <c r="DM179" i="13" s="1"/>
  <c r="D179" i="13"/>
  <c r="G179" i="13" s="1"/>
  <c r="DN179" i="13" s="1"/>
  <c r="DJ179" i="13"/>
  <c r="BO240" i="13"/>
  <c r="BM240" i="13"/>
  <c r="BK241" i="13" s="1"/>
  <c r="CX178" i="13"/>
  <c r="BU179" i="13"/>
  <c r="DG178" i="13"/>
  <c r="H436" i="7"/>
  <c r="B433" i="11"/>
  <c r="D380" i="12"/>
  <c r="B381" i="12"/>
  <c r="D432" i="11"/>
  <c r="F437" i="7"/>
  <c r="G436" i="7"/>
  <c r="C433" i="11" s="1"/>
  <c r="D384" i="7"/>
  <c r="C381" i="12" s="1"/>
  <c r="C385" i="7"/>
  <c r="CS285" i="13" l="1"/>
  <c r="CQ285" i="13"/>
  <c r="CO286" i="13" s="1"/>
  <c r="N296" i="13"/>
  <c r="L297" i="13" s="1"/>
  <c r="O297" i="13" s="1"/>
  <c r="AR298" i="13"/>
  <c r="AP298" i="13"/>
  <c r="EU266" i="13"/>
  <c r="ES267" i="13" s="1"/>
  <c r="EV267" i="13" s="1"/>
  <c r="AE303" i="13"/>
  <c r="AH303" i="13" s="1"/>
  <c r="EW266" i="13"/>
  <c r="W297" i="13"/>
  <c r="U298" i="13" s="1"/>
  <c r="X298" i="13" s="1"/>
  <c r="EK270" i="13"/>
  <c r="EM270" i="13"/>
  <c r="Y297" i="13"/>
  <c r="BA290" i="13"/>
  <c r="BD290" i="13" s="1"/>
  <c r="BC290" i="13"/>
  <c r="EE261" i="13"/>
  <c r="EC261" i="13"/>
  <c r="EA262" i="13" s="1"/>
  <c r="BN241" i="13"/>
  <c r="BL241" i="13"/>
  <c r="CF179" i="13"/>
  <c r="CH179" i="13"/>
  <c r="DF179" i="13" s="1"/>
  <c r="DC179" i="13"/>
  <c r="CV179" i="13"/>
  <c r="BV179" i="13"/>
  <c r="BX179" i="13"/>
  <c r="CY179" i="13" s="1"/>
  <c r="E179" i="13"/>
  <c r="DK179" i="13"/>
  <c r="H437" i="7"/>
  <c r="B434" i="11"/>
  <c r="D381" i="12"/>
  <c r="B382" i="12"/>
  <c r="D433" i="11"/>
  <c r="F438" i="7"/>
  <c r="G437" i="7"/>
  <c r="C434" i="11" s="1"/>
  <c r="C386" i="7"/>
  <c r="D385" i="7"/>
  <c r="C382" i="12" s="1"/>
  <c r="M297" i="13" l="1"/>
  <c r="N297" i="13" s="1"/>
  <c r="L298" i="13" s="1"/>
  <c r="M298" i="13" s="1"/>
  <c r="CR286" i="13"/>
  <c r="CP286" i="13"/>
  <c r="ET267" i="13"/>
  <c r="EU267" i="13" s="1"/>
  <c r="ES268" i="13" s="1"/>
  <c r="EV268" i="13" s="1"/>
  <c r="AS298" i="13"/>
  <c r="AQ298" i="13"/>
  <c r="AO299" i="13" s="1"/>
  <c r="AF303" i="13"/>
  <c r="AD304" i="13" s="1"/>
  <c r="AE304" i="13" s="1"/>
  <c r="AH304" i="13" s="1"/>
  <c r="V298" i="13"/>
  <c r="W298" i="13" s="1"/>
  <c r="U299" i="13" s="1"/>
  <c r="X299" i="13" s="1"/>
  <c r="EN270" i="13"/>
  <c r="EL270" i="13"/>
  <c r="EJ271" i="13" s="1"/>
  <c r="BB290" i="13"/>
  <c r="AZ291" i="13" s="1"/>
  <c r="BC291" i="13" s="1"/>
  <c r="EB262" i="13"/>
  <c r="ED262" i="13"/>
  <c r="CG179" i="13"/>
  <c r="DD179" i="13"/>
  <c r="CI179" i="13"/>
  <c r="DL179" i="13"/>
  <c r="C180" i="13"/>
  <c r="BW179" i="13"/>
  <c r="CW179" i="13"/>
  <c r="BY179" i="13"/>
  <c r="BO241" i="13"/>
  <c r="BM241" i="13"/>
  <c r="BK242" i="13" s="1"/>
  <c r="D382" i="12"/>
  <c r="D434" i="11"/>
  <c r="B383" i="12"/>
  <c r="H438" i="7"/>
  <c r="B435" i="11"/>
  <c r="C387" i="7"/>
  <c r="D386" i="7"/>
  <c r="C383" i="12" s="1"/>
  <c r="G438" i="7"/>
  <c r="C435" i="11" s="1"/>
  <c r="F439" i="7"/>
  <c r="ET268" i="13" l="1"/>
  <c r="EW267" i="13"/>
  <c r="O298" i="13"/>
  <c r="N298" i="13" s="1"/>
  <c r="L299" i="13" s="1"/>
  <c r="CS286" i="13"/>
  <c r="CQ286" i="13"/>
  <c r="CO287" i="13" s="1"/>
  <c r="P297" i="13"/>
  <c r="P298" i="13" s="1"/>
  <c r="AG304" i="13"/>
  <c r="AF304" i="13" s="1"/>
  <c r="AD305" i="13" s="1"/>
  <c r="AG305" i="13" s="1"/>
  <c r="Y298" i="13"/>
  <c r="AR299" i="13"/>
  <c r="AP299" i="13"/>
  <c r="EU268" i="13"/>
  <c r="ES269" i="13" s="1"/>
  <c r="ET269" i="13" s="1"/>
  <c r="V299" i="13"/>
  <c r="W299" i="13" s="1"/>
  <c r="U300" i="13" s="1"/>
  <c r="X300" i="13" s="1"/>
  <c r="EK271" i="13"/>
  <c r="EM271" i="13"/>
  <c r="BA291" i="13"/>
  <c r="BB291" i="13" s="1"/>
  <c r="AZ292" i="13" s="1"/>
  <c r="BC292" i="13" s="1"/>
  <c r="EE262" i="13"/>
  <c r="EC262" i="13"/>
  <c r="EA263" i="13" s="1"/>
  <c r="DE179" i="13"/>
  <c r="CE180" i="13"/>
  <c r="CZ179" i="13"/>
  <c r="DG179" i="13"/>
  <c r="BN242" i="13"/>
  <c r="BL242" i="13"/>
  <c r="CX179" i="13"/>
  <c r="BU180" i="13"/>
  <c r="D180" i="13"/>
  <c r="F180" i="13"/>
  <c r="DM180" i="13" s="1"/>
  <c r="DJ180" i="13"/>
  <c r="D383" i="12"/>
  <c r="H439" i="7"/>
  <c r="B436" i="11"/>
  <c r="B384" i="12"/>
  <c r="D435" i="11"/>
  <c r="G439" i="7"/>
  <c r="C436" i="11" s="1"/>
  <c r="F440" i="7"/>
  <c r="D387" i="7"/>
  <c r="C384" i="12" s="1"/>
  <c r="C388" i="7"/>
  <c r="EW268" i="13" l="1"/>
  <c r="CP287" i="13"/>
  <c r="CR287" i="13"/>
  <c r="O299" i="13"/>
  <c r="M299" i="13"/>
  <c r="AQ299" i="13"/>
  <c r="AO300" i="13" s="1"/>
  <c r="AP300" i="13" s="1"/>
  <c r="AE305" i="13"/>
  <c r="AH305" i="13" s="1"/>
  <c r="AS299" i="13"/>
  <c r="EV269" i="13"/>
  <c r="EU269" i="13" s="1"/>
  <c r="ES270" i="13" s="1"/>
  <c r="EV270" i="13" s="1"/>
  <c r="Y299" i="13"/>
  <c r="BD291" i="13"/>
  <c r="EW269" i="13"/>
  <c r="EN271" i="13"/>
  <c r="EL271" i="13"/>
  <c r="EJ272" i="13" s="1"/>
  <c r="V300" i="13"/>
  <c r="W300" i="13" s="1"/>
  <c r="U301" i="13" s="1"/>
  <c r="V301" i="13" s="1"/>
  <c r="BA292" i="13"/>
  <c r="EB263" i="13"/>
  <c r="ED263" i="13"/>
  <c r="BV180" i="13"/>
  <c r="BX180" i="13"/>
  <c r="CY180" i="13" s="1"/>
  <c r="CV180" i="13"/>
  <c r="G180" i="13"/>
  <c r="DN180" i="13" s="1"/>
  <c r="E180" i="13"/>
  <c r="DK180" i="13"/>
  <c r="BO242" i="13"/>
  <c r="BM242" i="13"/>
  <c r="BK243" i="13" s="1"/>
  <c r="CH180" i="13"/>
  <c r="DF180" i="13" s="1"/>
  <c r="DC180" i="13"/>
  <c r="CF180" i="13"/>
  <c r="H440" i="7"/>
  <c r="B437" i="11"/>
  <c r="D384" i="12"/>
  <c r="B385" i="12"/>
  <c r="D436" i="11"/>
  <c r="F441" i="7"/>
  <c r="G440" i="7"/>
  <c r="C437" i="11" s="1"/>
  <c r="D388" i="7"/>
  <c r="C385" i="12" s="1"/>
  <c r="C389" i="7"/>
  <c r="AR300" i="13" l="1"/>
  <c r="P299" i="13"/>
  <c r="N299" i="13"/>
  <c r="L300" i="13" s="1"/>
  <c r="CS287" i="13"/>
  <c r="CQ287" i="13"/>
  <c r="CO288" i="13" s="1"/>
  <c r="AF305" i="13"/>
  <c r="AD306" i="13" s="1"/>
  <c r="AG306" i="13" s="1"/>
  <c r="AQ300" i="13"/>
  <c r="AO301" i="13" s="1"/>
  <c r="AP301" i="13" s="1"/>
  <c r="AS300" i="13"/>
  <c r="BD292" i="13"/>
  <c r="ET270" i="13"/>
  <c r="EW270" i="13" s="1"/>
  <c r="BB292" i="13"/>
  <c r="AZ293" i="13" s="1"/>
  <c r="BC293" i="13" s="1"/>
  <c r="X301" i="13"/>
  <c r="W301" i="13" s="1"/>
  <c r="U302" i="13" s="1"/>
  <c r="V302" i="13" s="1"/>
  <c r="EM272" i="13"/>
  <c r="EK272" i="13"/>
  <c r="Y300" i="13"/>
  <c r="Y301" i="13" s="1"/>
  <c r="EE263" i="13"/>
  <c r="EC263" i="13"/>
  <c r="EA264" i="13" s="1"/>
  <c r="DL180" i="13"/>
  <c r="C181" i="13"/>
  <c r="CW180" i="13"/>
  <c r="BW180" i="13"/>
  <c r="BY180" i="13"/>
  <c r="CG180" i="13"/>
  <c r="DD180" i="13"/>
  <c r="CI180" i="13"/>
  <c r="BN243" i="13"/>
  <c r="BL243" i="13"/>
  <c r="B386" i="12"/>
  <c r="D385" i="12"/>
  <c r="D437" i="11"/>
  <c r="H441" i="7"/>
  <c r="B438" i="11"/>
  <c r="F442" i="7"/>
  <c r="G441" i="7"/>
  <c r="C438" i="11" s="1"/>
  <c r="C390" i="7"/>
  <c r="D389" i="7"/>
  <c r="C386" i="12" s="1"/>
  <c r="CP288" i="13" l="1"/>
  <c r="CR288" i="13"/>
  <c r="O300" i="13"/>
  <c r="M300" i="13"/>
  <c r="P300" i="13" s="1"/>
  <c r="BA293" i="13"/>
  <c r="BB293" i="13" s="1"/>
  <c r="AZ294" i="13" s="1"/>
  <c r="BC294" i="13" s="1"/>
  <c r="AE306" i="13"/>
  <c r="AH306" i="13" s="1"/>
  <c r="AR301" i="13"/>
  <c r="AQ301" i="13" s="1"/>
  <c r="AO302" i="13" s="1"/>
  <c r="AS301" i="13"/>
  <c r="EU270" i="13"/>
  <c r="ES271" i="13" s="1"/>
  <c r="EV271" i="13" s="1"/>
  <c r="X302" i="13"/>
  <c r="W302" i="13" s="1"/>
  <c r="U303" i="13" s="1"/>
  <c r="EN272" i="13"/>
  <c r="EL272" i="13"/>
  <c r="EJ273" i="13" s="1"/>
  <c r="Y302" i="13"/>
  <c r="ED264" i="13"/>
  <c r="EB264" i="13"/>
  <c r="BA294" i="13"/>
  <c r="CZ180" i="13"/>
  <c r="DG180" i="13"/>
  <c r="CX180" i="13"/>
  <c r="BU181" i="13"/>
  <c r="BO243" i="13"/>
  <c r="BM243" i="13"/>
  <c r="BK244" i="13" s="1"/>
  <c r="DE180" i="13"/>
  <c r="CE181" i="13"/>
  <c r="D181" i="13"/>
  <c r="G181" i="13" s="1"/>
  <c r="DN181" i="13" s="1"/>
  <c r="F181" i="13"/>
  <c r="DM181" i="13" s="1"/>
  <c r="DJ181" i="13"/>
  <c r="D386" i="12"/>
  <c r="H442" i="7"/>
  <c r="B439" i="11"/>
  <c r="B387" i="12"/>
  <c r="D438" i="11"/>
  <c r="C391" i="7"/>
  <c r="D390" i="7"/>
  <c r="C387" i="12" s="1"/>
  <c r="G442" i="7"/>
  <c r="C439" i="11" s="1"/>
  <c r="F443" i="7"/>
  <c r="BD293" i="13" l="1"/>
  <c r="N300" i="13"/>
  <c r="L301" i="13" s="1"/>
  <c r="CS288" i="13"/>
  <c r="CQ288" i="13"/>
  <c r="CO289" i="13" s="1"/>
  <c r="ET271" i="13"/>
  <c r="EW271" i="13" s="1"/>
  <c r="AF306" i="13"/>
  <c r="AD307" i="13" s="1"/>
  <c r="AG307" i="13" s="1"/>
  <c r="AP302" i="13"/>
  <c r="AS302" i="13" s="1"/>
  <c r="AR302" i="13"/>
  <c r="X303" i="13"/>
  <c r="V303" i="13"/>
  <c r="EK273" i="13"/>
  <c r="EM273" i="13"/>
  <c r="BB294" i="13"/>
  <c r="AZ295" i="13" s="1"/>
  <c r="BC295" i="13" s="1"/>
  <c r="EE264" i="13"/>
  <c r="EC264" i="13"/>
  <c r="EA265" i="13" s="1"/>
  <c r="BD294" i="13"/>
  <c r="E181" i="13"/>
  <c r="DK181" i="13"/>
  <c r="CV181" i="13"/>
  <c r="BV181" i="13"/>
  <c r="BX181" i="13"/>
  <c r="CY181" i="13" s="1"/>
  <c r="CF181" i="13"/>
  <c r="CH181" i="13"/>
  <c r="DF181" i="13" s="1"/>
  <c r="DC181" i="13"/>
  <c r="BN244" i="13"/>
  <c r="BL244" i="13"/>
  <c r="D387" i="12"/>
  <c r="H443" i="7"/>
  <c r="B440" i="11"/>
  <c r="B388" i="12"/>
  <c r="D439" i="11"/>
  <c r="D391" i="7"/>
  <c r="C388" i="12" s="1"/>
  <c r="C392" i="7"/>
  <c r="G443" i="7"/>
  <c r="C440" i="11" s="1"/>
  <c r="F444" i="7"/>
  <c r="CP289" i="13" l="1"/>
  <c r="CS289" i="13" s="1"/>
  <c r="CR289" i="13"/>
  <c r="EU271" i="13"/>
  <c r="ES272" i="13" s="1"/>
  <c r="EV272" i="13" s="1"/>
  <c r="M301" i="13"/>
  <c r="O301" i="13"/>
  <c r="AE307" i="13"/>
  <c r="AF307" i="13" s="1"/>
  <c r="AD308" i="13" s="1"/>
  <c r="AQ302" i="13"/>
  <c r="AO303" i="13" s="1"/>
  <c r="BA295" i="13"/>
  <c r="BB295" i="13" s="1"/>
  <c r="AZ296" i="13" s="1"/>
  <c r="W303" i="13"/>
  <c r="U304" i="13" s="1"/>
  <c r="X304" i="13" s="1"/>
  <c r="EL273" i="13"/>
  <c r="EJ274" i="13" s="1"/>
  <c r="EN273" i="13"/>
  <c r="Y303" i="13"/>
  <c r="ED265" i="13"/>
  <c r="EB265" i="13"/>
  <c r="CG181" i="13"/>
  <c r="DD181" i="13"/>
  <c r="CI181" i="13"/>
  <c r="BW181" i="13"/>
  <c r="CW181" i="13"/>
  <c r="BY181" i="13"/>
  <c r="BO244" i="13"/>
  <c r="BM244" i="13"/>
  <c r="BK245" i="13" s="1"/>
  <c r="DL181" i="13"/>
  <c r="C182" i="13"/>
  <c r="B389" i="12"/>
  <c r="D388" i="12"/>
  <c r="H444" i="7"/>
  <c r="B441" i="11"/>
  <c r="D440" i="11"/>
  <c r="D392" i="7"/>
  <c r="C389" i="12" s="1"/>
  <c r="C393" i="7"/>
  <c r="F445" i="7"/>
  <c r="G444" i="7"/>
  <c r="C441" i="11" s="1"/>
  <c r="P301" i="13" l="1"/>
  <c r="N301" i="13"/>
  <c r="L302" i="13" s="1"/>
  <c r="ET272" i="13"/>
  <c r="EU272" i="13" s="1"/>
  <c r="ES273" i="13" s="1"/>
  <c r="EV273" i="13" s="1"/>
  <c r="CQ289" i="13"/>
  <c r="CO290" i="13" s="1"/>
  <c r="AH307" i="13"/>
  <c r="AR303" i="13"/>
  <c r="AP303" i="13"/>
  <c r="AG308" i="13"/>
  <c r="AE308" i="13"/>
  <c r="V304" i="13"/>
  <c r="W304" i="13" s="1"/>
  <c r="U305" i="13" s="1"/>
  <c r="X305" i="13" s="1"/>
  <c r="ET273" i="13"/>
  <c r="EU273" i="13" s="1"/>
  <c r="ES274" i="13" s="1"/>
  <c r="EV274" i="13" s="1"/>
  <c r="BD295" i="13"/>
  <c r="EK274" i="13"/>
  <c r="EM274" i="13"/>
  <c r="EE265" i="13"/>
  <c r="EC265" i="13"/>
  <c r="EA266" i="13" s="1"/>
  <c r="BA296" i="13"/>
  <c r="BC296" i="13"/>
  <c r="F182" i="13"/>
  <c r="DM182" i="13" s="1"/>
  <c r="D182" i="13"/>
  <c r="DJ182" i="13"/>
  <c r="DE181" i="13"/>
  <c r="CE182" i="13"/>
  <c r="CZ181" i="13"/>
  <c r="CX181" i="13"/>
  <c r="BU182" i="13"/>
  <c r="BN245" i="13"/>
  <c r="BL245" i="13"/>
  <c r="DG181" i="13"/>
  <c r="H445" i="7"/>
  <c r="B442" i="11"/>
  <c r="D441" i="11"/>
  <c r="B390" i="12"/>
  <c r="D389" i="12"/>
  <c r="C394" i="7"/>
  <c r="D393" i="7"/>
  <c r="C390" i="12" s="1"/>
  <c r="F446" i="7"/>
  <c r="G445" i="7"/>
  <c r="C442" i="11" s="1"/>
  <c r="EW272" i="13" l="1"/>
  <c r="M302" i="13"/>
  <c r="O302" i="13"/>
  <c r="CP290" i="13"/>
  <c r="CR290" i="13"/>
  <c r="AQ303" i="13"/>
  <c r="AO304" i="13" s="1"/>
  <c r="AR304" i="13" s="1"/>
  <c r="AS303" i="13"/>
  <c r="AF308" i="13"/>
  <c r="AD309" i="13" s="1"/>
  <c r="AE309" i="13" s="1"/>
  <c r="AH308" i="13"/>
  <c r="Y304" i="13"/>
  <c r="EW273" i="13"/>
  <c r="ET274" i="13"/>
  <c r="EU274" i="13" s="1"/>
  <c r="ES275" i="13" s="1"/>
  <c r="ET275" i="13" s="1"/>
  <c r="V305" i="13"/>
  <c r="W305" i="13" s="1"/>
  <c r="U306" i="13" s="1"/>
  <c r="X306" i="13" s="1"/>
  <c r="EN274" i="13"/>
  <c r="EL274" i="13"/>
  <c r="EJ275" i="13" s="1"/>
  <c r="EB266" i="13"/>
  <c r="ED266" i="13"/>
  <c r="BB296" i="13"/>
  <c r="AZ297" i="13" s="1"/>
  <c r="BD296" i="13"/>
  <c r="BO245" i="13"/>
  <c r="BM245" i="13"/>
  <c r="BK246" i="13" s="1"/>
  <c r="BX182" i="13"/>
  <c r="CY182" i="13" s="1"/>
  <c r="CV182" i="13"/>
  <c r="BV182" i="13"/>
  <c r="CH182" i="13"/>
  <c r="DF182" i="13" s="1"/>
  <c r="DC182" i="13"/>
  <c r="CF182" i="13"/>
  <c r="G182" i="13"/>
  <c r="DN182" i="13" s="1"/>
  <c r="E182" i="13"/>
  <c r="DK182" i="13"/>
  <c r="B391" i="12"/>
  <c r="D442" i="11"/>
  <c r="H446" i="7"/>
  <c r="B443" i="11"/>
  <c r="D390" i="12"/>
  <c r="C395" i="7"/>
  <c r="D394" i="7"/>
  <c r="C391" i="12" s="1"/>
  <c r="G446" i="7"/>
  <c r="C443" i="11" s="1"/>
  <c r="F447" i="7"/>
  <c r="AP304" i="13" l="1"/>
  <c r="N302" i="13"/>
  <c r="L303" i="13" s="1"/>
  <c r="CQ290" i="13"/>
  <c r="CO291" i="13" s="1"/>
  <c r="CS290" i="13"/>
  <c r="P302" i="13"/>
  <c r="O303" i="13"/>
  <c r="M303" i="13"/>
  <c r="AH309" i="13"/>
  <c r="AQ304" i="13"/>
  <c r="AO305" i="13" s="1"/>
  <c r="AR305" i="13" s="1"/>
  <c r="AG309" i="13"/>
  <c r="AF309" i="13" s="1"/>
  <c r="AD310" i="13" s="1"/>
  <c r="AE310" i="13" s="1"/>
  <c r="AS304" i="13"/>
  <c r="EW274" i="13"/>
  <c r="EW275" i="13" s="1"/>
  <c r="Y305" i="13"/>
  <c r="V306" i="13"/>
  <c r="EK275" i="13"/>
  <c r="EM275" i="13"/>
  <c r="EV275" i="13"/>
  <c r="EU275" i="13" s="1"/>
  <c r="ES276" i="13" s="1"/>
  <c r="EE266" i="13"/>
  <c r="EC266" i="13"/>
  <c r="EA267" i="13" s="1"/>
  <c r="BC297" i="13"/>
  <c r="BA297" i="13"/>
  <c r="CW182" i="13"/>
  <c r="BW182" i="13"/>
  <c r="BY182" i="13"/>
  <c r="DL182" i="13"/>
  <c r="C183" i="13"/>
  <c r="BN246" i="13"/>
  <c r="BL246" i="13"/>
  <c r="DD182" i="13"/>
  <c r="CG182" i="13"/>
  <c r="CI182" i="13"/>
  <c r="D443" i="11"/>
  <c r="H447" i="7"/>
  <c r="B444" i="11"/>
  <c r="B392" i="12"/>
  <c r="D391" i="12"/>
  <c r="G447" i="7"/>
  <c r="C444" i="11" s="1"/>
  <c r="F448" i="7"/>
  <c r="D395" i="7"/>
  <c r="C392" i="12" s="1"/>
  <c r="C396" i="7"/>
  <c r="P303" i="13" l="1"/>
  <c r="N303" i="13"/>
  <c r="L304" i="13" s="1"/>
  <c r="CP291" i="13"/>
  <c r="CR291" i="13"/>
  <c r="AP305" i="13"/>
  <c r="AQ305" i="13" s="1"/>
  <c r="AO306" i="13" s="1"/>
  <c r="AR306" i="13" s="1"/>
  <c r="AH310" i="13"/>
  <c r="AS305" i="13"/>
  <c r="AG310" i="13"/>
  <c r="AF310" i="13" s="1"/>
  <c r="AD311" i="13" s="1"/>
  <c r="AG311" i="13" s="1"/>
  <c r="W306" i="13"/>
  <c r="U307" i="13" s="1"/>
  <c r="Y306" i="13"/>
  <c r="EL275" i="13"/>
  <c r="EJ276" i="13" s="1"/>
  <c r="EN275" i="13"/>
  <c r="ET276" i="13"/>
  <c r="EW276" i="13" s="1"/>
  <c r="EV276" i="13"/>
  <c r="EB267" i="13"/>
  <c r="ED267" i="13"/>
  <c r="BB297" i="13"/>
  <c r="AZ298" i="13" s="1"/>
  <c r="BC298" i="13" s="1"/>
  <c r="BD297" i="13"/>
  <c r="DG182" i="13"/>
  <c r="DE182" i="13"/>
  <c r="CE183" i="13"/>
  <c r="CZ182" i="13"/>
  <c r="D183" i="13"/>
  <c r="G183" i="13" s="1"/>
  <c r="DN183" i="13" s="1"/>
  <c r="F183" i="13"/>
  <c r="DM183" i="13" s="1"/>
  <c r="DJ183" i="13"/>
  <c r="CX182" i="13"/>
  <c r="BU183" i="13"/>
  <c r="BO246" i="13"/>
  <c r="BM246" i="13"/>
  <c r="BK247" i="13" s="1"/>
  <c r="H448" i="7"/>
  <c r="B445" i="11"/>
  <c r="D392" i="12"/>
  <c r="B393" i="12"/>
  <c r="D444" i="11"/>
  <c r="D396" i="7"/>
  <c r="C393" i="12" s="1"/>
  <c r="C397" i="7"/>
  <c r="F449" i="7"/>
  <c r="G448" i="7"/>
  <c r="C445" i="11" s="1"/>
  <c r="CQ291" i="13" l="1"/>
  <c r="CO292" i="13" s="1"/>
  <c r="CP292" i="13" s="1"/>
  <c r="O304" i="13"/>
  <c r="M304" i="13"/>
  <c r="CS291" i="13"/>
  <c r="AP306" i="13"/>
  <c r="AQ306" i="13" s="1"/>
  <c r="AO307" i="13" s="1"/>
  <c r="AE311" i="13"/>
  <c r="AF311" i="13" s="1"/>
  <c r="AD312" i="13" s="1"/>
  <c r="X307" i="13"/>
  <c r="V307" i="13"/>
  <c r="EM276" i="13"/>
  <c r="EK276" i="13"/>
  <c r="EU276" i="13"/>
  <c r="ES277" i="13" s="1"/>
  <c r="ET277" i="13" s="1"/>
  <c r="EW277" i="13" s="1"/>
  <c r="BA298" i="13"/>
  <c r="BD298" i="13" s="1"/>
  <c r="EE267" i="13"/>
  <c r="EC267" i="13"/>
  <c r="EA268" i="13" s="1"/>
  <c r="CV183" i="13"/>
  <c r="BV183" i="13"/>
  <c r="BX183" i="13"/>
  <c r="CY183" i="13" s="1"/>
  <c r="E183" i="13"/>
  <c r="DK183" i="13"/>
  <c r="BN247" i="13"/>
  <c r="BL247" i="13"/>
  <c r="CH183" i="13"/>
  <c r="DF183" i="13" s="1"/>
  <c r="DC183" i="13"/>
  <c r="CF183" i="13"/>
  <c r="D393" i="12"/>
  <c r="B394" i="12"/>
  <c r="D445" i="11"/>
  <c r="H449" i="7"/>
  <c r="B446" i="11"/>
  <c r="F450" i="7"/>
  <c r="G449" i="7"/>
  <c r="C446" i="11" s="1"/>
  <c r="C398" i="7"/>
  <c r="D397" i="7"/>
  <c r="C394" i="12" s="1"/>
  <c r="CR292" i="13" l="1"/>
  <c r="N304" i="13"/>
  <c r="L305" i="13" s="1"/>
  <c r="M305" i="13" s="1"/>
  <c r="P304" i="13"/>
  <c r="CQ292" i="13"/>
  <c r="CO293" i="13" s="1"/>
  <c r="CP293" i="13" s="1"/>
  <c r="CS292" i="13"/>
  <c r="AR307" i="13"/>
  <c r="AP307" i="13"/>
  <c r="AS306" i="13"/>
  <c r="AG312" i="13"/>
  <c r="AE312" i="13"/>
  <c r="AH311" i="13"/>
  <c r="W307" i="13"/>
  <c r="U308" i="13" s="1"/>
  <c r="V308" i="13" s="1"/>
  <c r="Y307" i="13"/>
  <c r="EV277" i="13"/>
  <c r="EU277" i="13" s="1"/>
  <c r="ES278" i="13" s="1"/>
  <c r="EV278" i="13" s="1"/>
  <c r="EN276" i="13"/>
  <c r="EL276" i="13"/>
  <c r="EJ277" i="13" s="1"/>
  <c r="BB298" i="13"/>
  <c r="AZ299" i="13" s="1"/>
  <c r="BC299" i="13" s="1"/>
  <c r="EB268" i="13"/>
  <c r="ED268" i="13"/>
  <c r="DL183" i="13"/>
  <c r="C184" i="13"/>
  <c r="CW183" i="13"/>
  <c r="BW183" i="13"/>
  <c r="BY183" i="13"/>
  <c r="BO247" i="13"/>
  <c r="BM247" i="13"/>
  <c r="BK248" i="13" s="1"/>
  <c r="CG183" i="13"/>
  <c r="DD183" i="13"/>
  <c r="CI183" i="13"/>
  <c r="B395" i="12"/>
  <c r="H450" i="7"/>
  <c r="B447" i="11"/>
  <c r="D394" i="12"/>
  <c r="D446" i="11"/>
  <c r="C399" i="7"/>
  <c r="D398" i="7"/>
  <c r="C395" i="12" s="1"/>
  <c r="G450" i="7"/>
  <c r="C447" i="11" s="1"/>
  <c r="F451" i="7"/>
  <c r="P305" i="13" l="1"/>
  <c r="CR293" i="13"/>
  <c r="O305" i="13"/>
  <c r="N305" i="13" s="1"/>
  <c r="L306" i="13" s="1"/>
  <c r="AS307" i="13"/>
  <c r="CS293" i="13"/>
  <c r="CQ293" i="13"/>
  <c r="CO294" i="13" s="1"/>
  <c r="AQ307" i="13"/>
  <c r="AO308" i="13" s="1"/>
  <c r="AR308" i="13" s="1"/>
  <c r="AF312" i="13"/>
  <c r="AD313" i="13" s="1"/>
  <c r="AG313" i="13" s="1"/>
  <c r="AH312" i="13"/>
  <c r="Y308" i="13"/>
  <c r="X308" i="13"/>
  <c r="W308" i="13" s="1"/>
  <c r="U309" i="13" s="1"/>
  <c r="X309" i="13" s="1"/>
  <c r="EK277" i="13"/>
  <c r="EM277" i="13"/>
  <c r="BA299" i="13"/>
  <c r="BB299" i="13" s="1"/>
  <c r="AZ300" i="13" s="1"/>
  <c r="ET278" i="13"/>
  <c r="EU278" i="13" s="1"/>
  <c r="ES279" i="13" s="1"/>
  <c r="EV279" i="13" s="1"/>
  <c r="EE268" i="13"/>
  <c r="EC268" i="13"/>
  <c r="EA269" i="13" s="1"/>
  <c r="DE183" i="13"/>
  <c r="CE184" i="13"/>
  <c r="CX183" i="13"/>
  <c r="BU184" i="13"/>
  <c r="DG183" i="13"/>
  <c r="BN248" i="13"/>
  <c r="BL248" i="13"/>
  <c r="F184" i="13"/>
  <c r="DM184" i="13" s="1"/>
  <c r="D184" i="13"/>
  <c r="G184" i="13" s="1"/>
  <c r="DN184" i="13" s="1"/>
  <c r="DJ184" i="13"/>
  <c r="CZ183" i="13"/>
  <c r="H451" i="7"/>
  <c r="B448" i="11"/>
  <c r="B396" i="12"/>
  <c r="D447" i="11"/>
  <c r="D395" i="12"/>
  <c r="D399" i="7"/>
  <c r="C396" i="12" s="1"/>
  <c r="C400" i="7"/>
  <c r="G451" i="7"/>
  <c r="C448" i="11" s="1"/>
  <c r="F452" i="7"/>
  <c r="CR294" i="13" l="1"/>
  <c r="CP294" i="13"/>
  <c r="CQ294" i="13" s="1"/>
  <c r="CO295" i="13" s="1"/>
  <c r="M306" i="13"/>
  <c r="O306" i="13"/>
  <c r="AP308" i="13"/>
  <c r="AE313" i="13"/>
  <c r="AH313" i="13" s="1"/>
  <c r="BD299" i="13"/>
  <c r="V309" i="13"/>
  <c r="Y309" i="13" s="1"/>
  <c r="EN277" i="13"/>
  <c r="EL277" i="13"/>
  <c r="EJ278" i="13" s="1"/>
  <c r="ET279" i="13"/>
  <c r="EW278" i="13"/>
  <c r="EB269" i="13"/>
  <c r="ED269" i="13"/>
  <c r="BC300" i="13"/>
  <c r="BA300" i="13"/>
  <c r="E184" i="13"/>
  <c r="DK184" i="13"/>
  <c r="BO248" i="13"/>
  <c r="BM248" i="13"/>
  <c r="BK249" i="13" s="1"/>
  <c r="BX184" i="13"/>
  <c r="CY184" i="13" s="1"/>
  <c r="CV184" i="13"/>
  <c r="BV184" i="13"/>
  <c r="DC184" i="13"/>
  <c r="CF184" i="13"/>
  <c r="CH184" i="13"/>
  <c r="DF184" i="13" s="1"/>
  <c r="H452" i="7"/>
  <c r="B449" i="11"/>
  <c r="D448" i="11"/>
  <c r="B397" i="12"/>
  <c r="D396" i="12"/>
  <c r="F453" i="7"/>
  <c r="G452" i="7"/>
  <c r="C449" i="11" s="1"/>
  <c r="D400" i="7"/>
  <c r="C397" i="12" s="1"/>
  <c r="C401" i="7"/>
  <c r="N306" i="13" l="1"/>
  <c r="L307" i="13" s="1"/>
  <c r="M307" i="13" s="1"/>
  <c r="CS294" i="13"/>
  <c r="O307" i="13"/>
  <c r="P306" i="13"/>
  <c r="CR295" i="13"/>
  <c r="CP295" i="13"/>
  <c r="AF313" i="13"/>
  <c r="AD314" i="13" s="1"/>
  <c r="AE314" i="13" s="1"/>
  <c r="AH314" i="13" s="1"/>
  <c r="AQ308" i="13"/>
  <c r="AO309" i="13" s="1"/>
  <c r="AS308" i="13"/>
  <c r="W309" i="13"/>
  <c r="U310" i="13" s="1"/>
  <c r="X310" i="13" s="1"/>
  <c r="EM278" i="13"/>
  <c r="EK278" i="13"/>
  <c r="EW279" i="13"/>
  <c r="EU279" i="13"/>
  <c r="ES280" i="13" s="1"/>
  <c r="EE269" i="13"/>
  <c r="EC269" i="13"/>
  <c r="EA270" i="13" s="1"/>
  <c r="BD300" i="13"/>
  <c r="BB300" i="13"/>
  <c r="AZ301" i="13" s="1"/>
  <c r="CG184" i="13"/>
  <c r="DD184" i="13"/>
  <c r="CI184" i="13"/>
  <c r="BN249" i="13"/>
  <c r="BL249" i="13"/>
  <c r="DL184" i="13"/>
  <c r="C185" i="13"/>
  <c r="CW184" i="13"/>
  <c r="BW184" i="13"/>
  <c r="BY184" i="13"/>
  <c r="D449" i="11"/>
  <c r="H453" i="7"/>
  <c r="B450" i="11"/>
  <c r="B398" i="12"/>
  <c r="D397" i="12"/>
  <c r="C402" i="7"/>
  <c r="D401" i="7"/>
  <c r="C398" i="12" s="1"/>
  <c r="F454" i="7"/>
  <c r="G453" i="7"/>
  <c r="C450" i="11" s="1"/>
  <c r="CQ295" i="13" l="1"/>
  <c r="CO296" i="13" s="1"/>
  <c r="AG314" i="13"/>
  <c r="P307" i="13"/>
  <c r="CS295" i="13"/>
  <c r="CP296" i="13"/>
  <c r="CR296" i="13"/>
  <c r="N307" i="13"/>
  <c r="L308" i="13" s="1"/>
  <c r="AP309" i="13"/>
  <c r="AS309" i="13" s="1"/>
  <c r="AR309" i="13"/>
  <c r="V310" i="13"/>
  <c r="W310" i="13" s="1"/>
  <c r="U311" i="13" s="1"/>
  <c r="AF314" i="13"/>
  <c r="AD315" i="13" s="1"/>
  <c r="AG315" i="13" s="1"/>
  <c r="EL278" i="13"/>
  <c r="EJ279" i="13" s="1"/>
  <c r="EM279" i="13" s="1"/>
  <c r="EN278" i="13"/>
  <c r="EV280" i="13"/>
  <c r="ET280" i="13"/>
  <c r="ED270" i="13"/>
  <c r="EB270" i="13"/>
  <c r="BC301" i="13"/>
  <c r="BA301" i="13"/>
  <c r="BO249" i="13"/>
  <c r="BM249" i="13"/>
  <c r="BK250" i="13" s="1"/>
  <c r="DG184" i="13"/>
  <c r="F185" i="13"/>
  <c r="DM185" i="13" s="1"/>
  <c r="D185" i="13"/>
  <c r="G185" i="13" s="1"/>
  <c r="DN185" i="13" s="1"/>
  <c r="DJ185" i="13"/>
  <c r="CZ184" i="13"/>
  <c r="CX184" i="13"/>
  <c r="BU185" i="13"/>
  <c r="DE184" i="13"/>
  <c r="CE185" i="13"/>
  <c r="H454" i="7"/>
  <c r="B451" i="11"/>
  <c r="B399" i="12"/>
  <c r="D450" i="11"/>
  <c r="D398" i="12"/>
  <c r="C403" i="7"/>
  <c r="D402" i="7"/>
  <c r="C399" i="12" s="1"/>
  <c r="G454" i="7"/>
  <c r="C451" i="11" s="1"/>
  <c r="F455" i="7"/>
  <c r="CQ296" i="13" l="1"/>
  <c r="CO297" i="13" s="1"/>
  <c r="O308" i="13"/>
  <c r="M308" i="13"/>
  <c r="N308" i="13" s="1"/>
  <c r="L309" i="13" s="1"/>
  <c r="CP297" i="13"/>
  <c r="CR297" i="13"/>
  <c r="CS296" i="13"/>
  <c r="Y310" i="13"/>
  <c r="AQ309" i="13"/>
  <c r="AO310" i="13" s="1"/>
  <c r="AE315" i="13"/>
  <c r="AH315" i="13" s="1"/>
  <c r="EK279" i="13"/>
  <c r="EL279" i="13" s="1"/>
  <c r="EJ280" i="13" s="1"/>
  <c r="EK280" i="13" s="1"/>
  <c r="V311" i="13"/>
  <c r="Y311" i="13" s="1"/>
  <c r="X311" i="13"/>
  <c r="EU280" i="13"/>
  <c r="ES281" i="13" s="1"/>
  <c r="EV281" i="13" s="1"/>
  <c r="EW280" i="13"/>
  <c r="BB301" i="13"/>
  <c r="AZ302" i="13" s="1"/>
  <c r="BA302" i="13" s="1"/>
  <c r="EE270" i="13"/>
  <c r="EC270" i="13"/>
  <c r="EA271" i="13" s="1"/>
  <c r="BD301" i="13"/>
  <c r="CV185" i="13"/>
  <c r="BV185" i="13"/>
  <c r="BX185" i="13"/>
  <c r="CY185" i="13" s="1"/>
  <c r="BN250" i="13"/>
  <c r="BL250" i="13"/>
  <c r="CH185" i="13"/>
  <c r="DF185" i="13" s="1"/>
  <c r="DC185" i="13"/>
  <c r="CF185" i="13"/>
  <c r="E185" i="13"/>
  <c r="DK185" i="13"/>
  <c r="D451" i="11"/>
  <c r="D399" i="12"/>
  <c r="H455" i="7"/>
  <c r="B452" i="11"/>
  <c r="B400" i="12"/>
  <c r="D403" i="7"/>
  <c r="C400" i="12" s="1"/>
  <c r="C404" i="7"/>
  <c r="G455" i="7"/>
  <c r="C452" i="11" s="1"/>
  <c r="F456" i="7"/>
  <c r="P308" i="13" l="1"/>
  <c r="CQ297" i="13"/>
  <c r="CO298" i="13" s="1"/>
  <c r="CR298" i="13" s="1"/>
  <c r="CS297" i="13"/>
  <c r="O309" i="13"/>
  <c r="M309" i="13"/>
  <c r="AP310" i="13"/>
  <c r="AR310" i="13"/>
  <c r="AF315" i="13"/>
  <c r="AD316" i="13" s="1"/>
  <c r="AE316" i="13" s="1"/>
  <c r="ET281" i="13"/>
  <c r="EU281" i="13" s="1"/>
  <c r="ES282" i="13" s="1"/>
  <c r="EV282" i="13" s="1"/>
  <c r="EM280" i="13"/>
  <c r="EL280" i="13" s="1"/>
  <c r="EJ281" i="13" s="1"/>
  <c r="EN279" i="13"/>
  <c r="EN280" i="13" s="1"/>
  <c r="W311" i="13"/>
  <c r="U312" i="13" s="1"/>
  <c r="BC302" i="13"/>
  <c r="BB302" i="13" s="1"/>
  <c r="AZ303" i="13" s="1"/>
  <c r="ED271" i="13"/>
  <c r="EB271" i="13"/>
  <c r="BD302" i="13"/>
  <c r="DL185" i="13"/>
  <c r="C186" i="13"/>
  <c r="CW185" i="13"/>
  <c r="BW185" i="13"/>
  <c r="BY185" i="13"/>
  <c r="CG185" i="13"/>
  <c r="DD185" i="13"/>
  <c r="CI185" i="13"/>
  <c r="BO250" i="13"/>
  <c r="BM250" i="13"/>
  <c r="BK251" i="13" s="1"/>
  <c r="B401" i="12"/>
  <c r="D452" i="11"/>
  <c r="H456" i="7"/>
  <c r="B453" i="11"/>
  <c r="D400" i="12"/>
  <c r="D404" i="7"/>
  <c r="C401" i="12" s="1"/>
  <c r="C405" i="7"/>
  <c r="F457" i="7"/>
  <c r="G456" i="7"/>
  <c r="C453" i="11" s="1"/>
  <c r="CP298" i="13" l="1"/>
  <c r="CQ298" i="13" s="1"/>
  <c r="CO299" i="13" s="1"/>
  <c r="N309" i="13"/>
  <c r="L310" i="13" s="1"/>
  <c r="P309" i="13"/>
  <c r="AS310" i="13"/>
  <c r="AQ310" i="13"/>
  <c r="AO311" i="13" s="1"/>
  <c r="AG316" i="13"/>
  <c r="AF316" i="13" s="1"/>
  <c r="AD317" i="13" s="1"/>
  <c r="EW281" i="13"/>
  <c r="AH316" i="13"/>
  <c r="ET282" i="13"/>
  <c r="V312" i="13"/>
  <c r="X312" i="13"/>
  <c r="EE271" i="13"/>
  <c r="EC271" i="13"/>
  <c r="EA272" i="13" s="1"/>
  <c r="EM281" i="13"/>
  <c r="EK281" i="13"/>
  <c r="BC303" i="13"/>
  <c r="BA303" i="13"/>
  <c r="CZ185" i="13"/>
  <c r="D186" i="13"/>
  <c r="F186" i="13"/>
  <c r="DM186" i="13" s="1"/>
  <c r="DJ186" i="13"/>
  <c r="BN251" i="13"/>
  <c r="BL251" i="13"/>
  <c r="DE185" i="13"/>
  <c r="CE186" i="13"/>
  <c r="CX185" i="13"/>
  <c r="BU186" i="13"/>
  <c r="DG185" i="13"/>
  <c r="D401" i="12"/>
  <c r="D453" i="11"/>
  <c r="H457" i="7"/>
  <c r="B454" i="11"/>
  <c r="B402" i="12"/>
  <c r="C406" i="7"/>
  <c r="D405" i="7"/>
  <c r="C402" i="12" s="1"/>
  <c r="F458" i="7"/>
  <c r="G457" i="7"/>
  <c r="C454" i="11" s="1"/>
  <c r="CS298" i="13" l="1"/>
  <c r="CR299" i="13"/>
  <c r="CP299" i="13"/>
  <c r="CS299" i="13" s="1"/>
  <c r="O310" i="13"/>
  <c r="M310" i="13"/>
  <c r="AP311" i="13"/>
  <c r="AS311" i="13" s="1"/>
  <c r="AR311" i="13"/>
  <c r="EW282" i="13"/>
  <c r="EU282" i="13"/>
  <c r="ES283" i="13" s="1"/>
  <c r="ET283" i="13" s="1"/>
  <c r="AE317" i="13"/>
  <c r="AG317" i="13"/>
  <c r="Y312" i="13"/>
  <c r="W312" i="13"/>
  <c r="U313" i="13" s="1"/>
  <c r="BB303" i="13"/>
  <c r="AZ304" i="13" s="1"/>
  <c r="BC304" i="13" s="1"/>
  <c r="EB272" i="13"/>
  <c r="ED272" i="13"/>
  <c r="EN281" i="13"/>
  <c r="EL281" i="13"/>
  <c r="EJ282" i="13" s="1"/>
  <c r="BD303" i="13"/>
  <c r="CV186" i="13"/>
  <c r="BV186" i="13"/>
  <c r="BX186" i="13"/>
  <c r="CY186" i="13" s="1"/>
  <c r="BO251" i="13"/>
  <c r="BM251" i="13"/>
  <c r="BK252" i="13" s="1"/>
  <c r="DC186" i="13"/>
  <c r="CF186" i="13"/>
  <c r="CH186" i="13"/>
  <c r="DF186" i="13" s="1"/>
  <c r="G186" i="13"/>
  <c r="DN186" i="13" s="1"/>
  <c r="E186" i="13"/>
  <c r="DK186" i="13"/>
  <c r="D454" i="11"/>
  <c r="H458" i="7"/>
  <c r="B455" i="11"/>
  <c r="B403" i="12"/>
  <c r="D402" i="12"/>
  <c r="G458" i="7"/>
  <c r="C455" i="11" s="1"/>
  <c r="F459" i="7"/>
  <c r="D406" i="7"/>
  <c r="C403" i="12" s="1"/>
  <c r="C407" i="7"/>
  <c r="EV283" i="13" l="1"/>
  <c r="N310" i="13"/>
  <c r="L311" i="13" s="1"/>
  <c r="M311" i="13" s="1"/>
  <c r="N311" i="13" s="1"/>
  <c r="L312" i="13" s="1"/>
  <c r="CQ299" i="13"/>
  <c r="CO300" i="13" s="1"/>
  <c r="P310" i="13"/>
  <c r="O311" i="13"/>
  <c r="AQ311" i="13"/>
  <c r="AO312" i="13" s="1"/>
  <c r="AF317" i="13"/>
  <c r="AD318" i="13" s="1"/>
  <c r="AE318" i="13" s="1"/>
  <c r="AH317" i="13"/>
  <c r="X313" i="13"/>
  <c r="V313" i="13"/>
  <c r="EU283" i="13"/>
  <c r="ES284" i="13" s="1"/>
  <c r="ET284" i="13" s="1"/>
  <c r="EW283" i="13"/>
  <c r="BA304" i="13"/>
  <c r="BB304" i="13" s="1"/>
  <c r="AZ305" i="13" s="1"/>
  <c r="BC305" i="13" s="1"/>
  <c r="EE272" i="13"/>
  <c r="EC272" i="13"/>
  <c r="EA273" i="13" s="1"/>
  <c r="EK282" i="13"/>
  <c r="EN282" i="13" s="1"/>
  <c r="EM282" i="13"/>
  <c r="BW186" i="13"/>
  <c r="CW186" i="13"/>
  <c r="BY186" i="13"/>
  <c r="DD186" i="13"/>
  <c r="CG186" i="13"/>
  <c r="CI186" i="13"/>
  <c r="DL186" i="13"/>
  <c r="C187" i="13"/>
  <c r="BN252" i="13"/>
  <c r="BL252" i="13"/>
  <c r="D455" i="11"/>
  <c r="B404" i="12"/>
  <c r="H459" i="7"/>
  <c r="B456" i="11"/>
  <c r="D403" i="12"/>
  <c r="C408" i="7"/>
  <c r="D407" i="7"/>
  <c r="C404" i="12" s="1"/>
  <c r="G459" i="7"/>
  <c r="C456" i="11" s="1"/>
  <c r="F460" i="7"/>
  <c r="CP300" i="13" l="1"/>
  <c r="CR300" i="13"/>
  <c r="P311" i="13"/>
  <c r="O312" i="13"/>
  <c r="M312" i="13"/>
  <c r="AP312" i="13"/>
  <c r="AR312" i="13"/>
  <c r="BD304" i="13"/>
  <c r="AH318" i="13"/>
  <c r="AG318" i="13"/>
  <c r="AF318" i="13" s="1"/>
  <c r="AD319" i="13" s="1"/>
  <c r="AG319" i="13" s="1"/>
  <c r="W313" i="13"/>
  <c r="U314" i="13" s="1"/>
  <c r="X314" i="13" s="1"/>
  <c r="Y313" i="13"/>
  <c r="EV284" i="13"/>
  <c r="EU284" i="13" s="1"/>
  <c r="ES285" i="13" s="1"/>
  <c r="EW284" i="13"/>
  <c r="BA305" i="13"/>
  <c r="BB305" i="13" s="1"/>
  <c r="AZ306" i="13" s="1"/>
  <c r="EB273" i="13"/>
  <c r="ED273" i="13"/>
  <c r="EL282" i="13"/>
  <c r="EJ283" i="13" s="1"/>
  <c r="DE186" i="13"/>
  <c r="CE187" i="13"/>
  <c r="BO252" i="13"/>
  <c r="BM252" i="13"/>
  <c r="BK253" i="13" s="1"/>
  <c r="F187" i="13"/>
  <c r="DM187" i="13" s="1"/>
  <c r="D187" i="13"/>
  <c r="G187" i="13" s="1"/>
  <c r="DN187" i="13" s="1"/>
  <c r="DJ187" i="13"/>
  <c r="CZ186" i="13"/>
  <c r="DG186" i="13"/>
  <c r="CX186" i="13"/>
  <c r="BU187" i="13"/>
  <c r="D456" i="11"/>
  <c r="H460" i="7"/>
  <c r="B457" i="11"/>
  <c r="B405" i="12"/>
  <c r="D404" i="12"/>
  <c r="C409" i="7"/>
  <c r="D408" i="7"/>
  <c r="C405" i="12" s="1"/>
  <c r="F461" i="7"/>
  <c r="G460" i="7"/>
  <c r="C457" i="11" s="1"/>
  <c r="CQ300" i="13" l="1"/>
  <c r="CO301" i="13" s="1"/>
  <c r="CS300" i="13"/>
  <c r="P312" i="13"/>
  <c r="N312" i="13"/>
  <c r="L313" i="13" s="1"/>
  <c r="AQ312" i="13"/>
  <c r="AO313" i="13" s="1"/>
  <c r="AS312" i="13"/>
  <c r="AR313" i="13"/>
  <c r="AP313" i="13"/>
  <c r="BD305" i="13"/>
  <c r="AE319" i="13"/>
  <c r="AF319" i="13" s="1"/>
  <c r="AD320" i="13" s="1"/>
  <c r="V314" i="13"/>
  <c r="W314" i="13" s="1"/>
  <c r="U315" i="13" s="1"/>
  <c r="EV285" i="13"/>
  <c r="ET285" i="13"/>
  <c r="EE273" i="13"/>
  <c r="EC273" i="13"/>
  <c r="EA274" i="13" s="1"/>
  <c r="EK283" i="13"/>
  <c r="EM283" i="13"/>
  <c r="BC306" i="13"/>
  <c r="BA306" i="13"/>
  <c r="DC187" i="13"/>
  <c r="CF187" i="13"/>
  <c r="CH187" i="13"/>
  <c r="DF187" i="13" s="1"/>
  <c r="E187" i="13"/>
  <c r="DK187" i="13"/>
  <c r="BX187" i="13"/>
  <c r="CY187" i="13" s="1"/>
  <c r="CV187" i="13"/>
  <c r="BV187" i="13"/>
  <c r="BN253" i="13"/>
  <c r="BL253" i="13"/>
  <c r="B406" i="12"/>
  <c r="D457" i="11"/>
  <c r="H461" i="7"/>
  <c r="B458" i="11"/>
  <c r="D405" i="12"/>
  <c r="F462" i="7"/>
  <c r="G461" i="7"/>
  <c r="C458" i="11" s="1"/>
  <c r="D409" i="7"/>
  <c r="C406" i="12" s="1"/>
  <c r="C410" i="7"/>
  <c r="AQ313" i="13" l="1"/>
  <c r="AO314" i="13" s="1"/>
  <c r="CP301" i="13"/>
  <c r="CR301" i="13"/>
  <c r="O313" i="13"/>
  <c r="M313" i="13"/>
  <c r="P313" i="13" s="1"/>
  <c r="AS313" i="13"/>
  <c r="AR314" i="13"/>
  <c r="AP314" i="13"/>
  <c r="AH319" i="13"/>
  <c r="Y314" i="13"/>
  <c r="X315" i="13"/>
  <c r="V315" i="13"/>
  <c r="EW285" i="13"/>
  <c r="EU285" i="13"/>
  <c r="ES286" i="13" s="1"/>
  <c r="AE320" i="13"/>
  <c r="AG320" i="13"/>
  <c r="EB274" i="13"/>
  <c r="ED274" i="13"/>
  <c r="EN283" i="13"/>
  <c r="EL283" i="13"/>
  <c r="EJ284" i="13" s="1"/>
  <c r="BD306" i="13"/>
  <c r="BB306" i="13"/>
  <c r="AZ307" i="13" s="1"/>
  <c r="DL187" i="13"/>
  <c r="C188" i="13"/>
  <c r="CW187" i="13"/>
  <c r="BW187" i="13"/>
  <c r="BY187" i="13"/>
  <c r="CG187" i="13"/>
  <c r="DD187" i="13"/>
  <c r="CI187" i="13"/>
  <c r="BO253" i="13"/>
  <c r="BM253" i="13"/>
  <c r="BK254" i="13" s="1"/>
  <c r="H462" i="7"/>
  <c r="B459" i="11"/>
  <c r="D458" i="11"/>
  <c r="B407" i="12"/>
  <c r="D406" i="12"/>
  <c r="G462" i="7"/>
  <c r="C459" i="11" s="1"/>
  <c r="F463" i="7"/>
  <c r="D410" i="7"/>
  <c r="C407" i="12" s="1"/>
  <c r="C411" i="7"/>
  <c r="AQ314" i="13" l="1"/>
  <c r="AO315" i="13" s="1"/>
  <c r="CQ301" i="13"/>
  <c r="CO302" i="13" s="1"/>
  <c r="CP302" i="13"/>
  <c r="CR302" i="13"/>
  <c r="CS301" i="13"/>
  <c r="N313" i="13"/>
  <c r="L314" i="13" s="1"/>
  <c r="AS314" i="13"/>
  <c r="AR315" i="13"/>
  <c r="AP315" i="13"/>
  <c r="W315" i="13"/>
  <c r="U316" i="13" s="1"/>
  <c r="X316" i="13" s="1"/>
  <c r="Y315" i="13"/>
  <c r="AH320" i="13"/>
  <c r="AF320" i="13"/>
  <c r="AD321" i="13" s="1"/>
  <c r="ET286" i="13"/>
  <c r="EV286" i="13"/>
  <c r="EE274" i="13"/>
  <c r="EC274" i="13"/>
  <c r="EA275" i="13" s="1"/>
  <c r="EM284" i="13"/>
  <c r="EK284" i="13"/>
  <c r="BC307" i="13"/>
  <c r="BA307" i="13"/>
  <c r="DE187" i="13"/>
  <c r="CE188" i="13"/>
  <c r="CZ187" i="13"/>
  <c r="BN254" i="13"/>
  <c r="BL254" i="13"/>
  <c r="DG187" i="13"/>
  <c r="CX187" i="13"/>
  <c r="BU188" i="13"/>
  <c r="D188" i="13"/>
  <c r="F188" i="13"/>
  <c r="DM188" i="13" s="1"/>
  <c r="DJ188" i="13"/>
  <c r="H463" i="7"/>
  <c r="B460" i="11"/>
  <c r="D407" i="12"/>
  <c r="D459" i="11"/>
  <c r="B408" i="12"/>
  <c r="G463" i="7"/>
  <c r="C460" i="11" s="1"/>
  <c r="F464" i="7"/>
  <c r="C412" i="7"/>
  <c r="D411" i="7"/>
  <c r="C408" i="12" s="1"/>
  <c r="CS302" i="13" l="1"/>
  <c r="CQ302" i="13"/>
  <c r="CO303" i="13" s="1"/>
  <c r="AQ315" i="13"/>
  <c r="AO316" i="13" s="1"/>
  <c r="AP316" i="13" s="1"/>
  <c r="O314" i="13"/>
  <c r="M314" i="13"/>
  <c r="AS315" i="13"/>
  <c r="AR316" i="13"/>
  <c r="V316" i="13"/>
  <c r="Y316" i="13" s="1"/>
  <c r="EW286" i="13"/>
  <c r="EU286" i="13"/>
  <c r="ES287" i="13" s="1"/>
  <c r="AG321" i="13"/>
  <c r="AE321" i="13"/>
  <c r="EL284" i="13"/>
  <c r="EJ285" i="13" s="1"/>
  <c r="EM285" i="13" s="1"/>
  <c r="ED275" i="13"/>
  <c r="EB275" i="13"/>
  <c r="EN284" i="13"/>
  <c r="BD307" i="13"/>
  <c r="BB307" i="13"/>
  <c r="AZ308" i="13" s="1"/>
  <c r="DC188" i="13"/>
  <c r="CF188" i="13"/>
  <c r="CH188" i="13"/>
  <c r="DF188" i="13" s="1"/>
  <c r="BV188" i="13"/>
  <c r="CV188" i="13"/>
  <c r="BX188" i="13"/>
  <c r="CY188" i="13" s="1"/>
  <c r="BO254" i="13"/>
  <c r="BM254" i="13"/>
  <c r="BK255" i="13" s="1"/>
  <c r="G188" i="13"/>
  <c r="DN188" i="13" s="1"/>
  <c r="E188" i="13"/>
  <c r="DK188" i="13"/>
  <c r="B409" i="12"/>
  <c r="D408" i="12"/>
  <c r="H464" i="7"/>
  <c r="B461" i="11"/>
  <c r="D460" i="11"/>
  <c r="C413" i="7"/>
  <c r="D412" i="7"/>
  <c r="C409" i="12" s="1"/>
  <c r="F465" i="7"/>
  <c r="G464" i="7"/>
  <c r="C461" i="11" s="1"/>
  <c r="AQ316" i="13" l="1"/>
  <c r="AO317" i="13" s="1"/>
  <c r="CP303" i="13"/>
  <c r="CR303" i="13"/>
  <c r="P314" i="13"/>
  <c r="N314" i="13"/>
  <c r="L315" i="13" s="1"/>
  <c r="AS316" i="13"/>
  <c r="AR317" i="13"/>
  <c r="AP317" i="13"/>
  <c r="W316" i="13"/>
  <c r="U317" i="13" s="1"/>
  <c r="X317" i="13" s="1"/>
  <c r="EK285" i="13"/>
  <c r="EL285" i="13" s="1"/>
  <c r="EJ286" i="13" s="1"/>
  <c r="AF321" i="13"/>
  <c r="AD322" i="13" s="1"/>
  <c r="AE322" i="13" s="1"/>
  <c r="ET287" i="13"/>
  <c r="EV287" i="13"/>
  <c r="AH321" i="13"/>
  <c r="EE275" i="13"/>
  <c r="EC275" i="13"/>
  <c r="EA276" i="13" s="1"/>
  <c r="BA308" i="13"/>
  <c r="BC308" i="13"/>
  <c r="CW188" i="13"/>
  <c r="BW188" i="13"/>
  <c r="BY188" i="13"/>
  <c r="BN255" i="13"/>
  <c r="BL255" i="13"/>
  <c r="DL188" i="13"/>
  <c r="C189" i="13"/>
  <c r="DD188" i="13"/>
  <c r="CG188" i="13"/>
  <c r="CI188" i="13"/>
  <c r="H465" i="7"/>
  <c r="B462" i="11"/>
  <c r="D409" i="12"/>
  <c r="D461" i="11"/>
  <c r="B410" i="12"/>
  <c r="F466" i="7"/>
  <c r="G465" i="7"/>
  <c r="C462" i="11" s="1"/>
  <c r="D413" i="7"/>
  <c r="C410" i="12" s="1"/>
  <c r="C414" i="7"/>
  <c r="AQ317" i="13" l="1"/>
  <c r="AO318" i="13" s="1"/>
  <c r="CQ303" i="13"/>
  <c r="CO304" i="13" s="1"/>
  <c r="CS303" i="13"/>
  <c r="M315" i="13"/>
  <c r="P315" i="13" s="1"/>
  <c r="O315" i="13"/>
  <c r="AS317" i="13"/>
  <c r="AP318" i="13"/>
  <c r="AR318" i="13"/>
  <c r="V317" i="13"/>
  <c r="Y317" i="13" s="1"/>
  <c r="EN285" i="13"/>
  <c r="AG322" i="13"/>
  <c r="AF322" i="13" s="1"/>
  <c r="AD323" i="13" s="1"/>
  <c r="AH322" i="13"/>
  <c r="EU287" i="13"/>
  <c r="ES288" i="13" s="1"/>
  <c r="EW287" i="13"/>
  <c r="EB276" i="13"/>
  <c r="ED276" i="13"/>
  <c r="EM286" i="13"/>
  <c r="EK286" i="13"/>
  <c r="BD308" i="13"/>
  <c r="BB308" i="13"/>
  <c r="AZ309" i="13" s="1"/>
  <c r="DG188" i="13"/>
  <c r="BO255" i="13"/>
  <c r="BM255" i="13"/>
  <c r="BK256" i="13" s="1"/>
  <c r="CX188" i="13"/>
  <c r="BU189" i="13"/>
  <c r="DE188" i="13"/>
  <c r="CE189" i="13"/>
  <c r="F189" i="13"/>
  <c r="DM189" i="13" s="1"/>
  <c r="D189" i="13"/>
  <c r="G189" i="13" s="1"/>
  <c r="DN189" i="13" s="1"/>
  <c r="DJ189" i="13"/>
  <c r="CZ188" i="13"/>
  <c r="D410" i="12"/>
  <c r="D462" i="11"/>
  <c r="H466" i="7"/>
  <c r="B463" i="11"/>
  <c r="B411" i="12"/>
  <c r="D414" i="7"/>
  <c r="C411" i="12" s="1"/>
  <c r="C415" i="7"/>
  <c r="G466" i="7"/>
  <c r="C463" i="11" s="1"/>
  <c r="F467" i="7"/>
  <c r="AS318" i="13" l="1"/>
  <c r="CP304" i="13"/>
  <c r="CR304" i="13"/>
  <c r="AQ318" i="13"/>
  <c r="AO319" i="13" s="1"/>
  <c r="AP319" i="13" s="1"/>
  <c r="AS319" i="13" s="1"/>
  <c r="N315" i="13"/>
  <c r="L316" i="13" s="1"/>
  <c r="W317" i="13"/>
  <c r="U318" i="13" s="1"/>
  <c r="X318" i="13" s="1"/>
  <c r="AG323" i="13"/>
  <c r="AE323" i="13"/>
  <c r="ET288" i="13"/>
  <c r="EV288" i="13"/>
  <c r="EL286" i="13"/>
  <c r="EJ287" i="13" s="1"/>
  <c r="EM287" i="13" s="1"/>
  <c r="EE276" i="13"/>
  <c r="EC276" i="13"/>
  <c r="EA277" i="13" s="1"/>
  <c r="EN286" i="13"/>
  <c r="BC309" i="13"/>
  <c r="BA309" i="13"/>
  <c r="CH189" i="13"/>
  <c r="DF189" i="13" s="1"/>
  <c r="DC189" i="13"/>
  <c r="CF189" i="13"/>
  <c r="BV189" i="13"/>
  <c r="BX189" i="13"/>
  <c r="CY189" i="13" s="1"/>
  <c r="CV189" i="13"/>
  <c r="BN256" i="13"/>
  <c r="BL256" i="13"/>
  <c r="E189" i="13"/>
  <c r="DK189" i="13"/>
  <c r="H467" i="7"/>
  <c r="B464" i="11"/>
  <c r="B412" i="12"/>
  <c r="D463" i="11"/>
  <c r="D411" i="12"/>
  <c r="G467" i="7"/>
  <c r="C464" i="11" s="1"/>
  <c r="F468" i="7"/>
  <c r="C416" i="7"/>
  <c r="D415" i="7"/>
  <c r="C412" i="12" s="1"/>
  <c r="AR319" i="13" l="1"/>
  <c r="CQ304" i="13"/>
  <c r="CO305" i="13" s="1"/>
  <c r="CS304" i="13"/>
  <c r="O316" i="13"/>
  <c r="M316" i="13"/>
  <c r="V318" i="13"/>
  <c r="W318" i="13" s="1"/>
  <c r="U319" i="13" s="1"/>
  <c r="AQ319" i="13"/>
  <c r="AO320" i="13" s="1"/>
  <c r="AH323" i="13"/>
  <c r="AF323" i="13"/>
  <c r="AD324" i="13" s="1"/>
  <c r="EW288" i="13"/>
  <c r="EU288" i="13"/>
  <c r="ES289" i="13" s="1"/>
  <c r="EK287" i="13"/>
  <c r="EL287" i="13" s="1"/>
  <c r="EJ288" i="13" s="1"/>
  <c r="EB277" i="13"/>
  <c r="ED277" i="13"/>
  <c r="BD309" i="13"/>
  <c r="BB309" i="13"/>
  <c r="AZ310" i="13" s="1"/>
  <c r="BO256" i="13"/>
  <c r="BM256" i="13"/>
  <c r="BK257" i="13" s="1"/>
  <c r="CW189" i="13"/>
  <c r="BW189" i="13"/>
  <c r="BY189" i="13"/>
  <c r="CG189" i="13"/>
  <c r="DD189" i="13"/>
  <c r="CI189" i="13"/>
  <c r="DL189" i="13"/>
  <c r="C190" i="13"/>
  <c r="B413" i="12"/>
  <c r="D412" i="12"/>
  <c r="D464" i="11"/>
  <c r="H468" i="7"/>
  <c r="B465" i="11"/>
  <c r="F469" i="7"/>
  <c r="G468" i="7"/>
  <c r="C465" i="11" s="1"/>
  <c r="C417" i="7"/>
  <c r="D416" i="7"/>
  <c r="C413" i="12" s="1"/>
  <c r="CR305" i="13" l="1"/>
  <c r="CP305" i="13"/>
  <c r="CQ305" i="13" s="1"/>
  <c r="CO306" i="13" s="1"/>
  <c r="Y318" i="13"/>
  <c r="P316" i="13"/>
  <c r="N316" i="13"/>
  <c r="L317" i="13" s="1"/>
  <c r="AR320" i="13"/>
  <c r="AP320" i="13"/>
  <c r="X319" i="13"/>
  <c r="V319" i="13"/>
  <c r="EN287" i="13"/>
  <c r="AE324" i="13"/>
  <c r="AG324" i="13"/>
  <c r="ET289" i="13"/>
  <c r="EV289" i="13"/>
  <c r="EE277" i="13"/>
  <c r="EC277" i="13"/>
  <c r="EA278" i="13" s="1"/>
  <c r="EM288" i="13"/>
  <c r="EK288" i="13"/>
  <c r="BA310" i="13"/>
  <c r="BC310" i="13"/>
  <c r="BN257" i="13"/>
  <c r="BL257" i="13"/>
  <c r="CZ189" i="13"/>
  <c r="DE189" i="13"/>
  <c r="CE190" i="13"/>
  <c r="DG189" i="13"/>
  <c r="CX189" i="13"/>
  <c r="BU190" i="13"/>
  <c r="D190" i="13"/>
  <c r="F190" i="13"/>
  <c r="DM190" i="13" s="1"/>
  <c r="DJ190" i="13"/>
  <c r="D413" i="12"/>
  <c r="B414" i="12"/>
  <c r="H469" i="7"/>
  <c r="B466" i="11"/>
  <c r="D465" i="11"/>
  <c r="F470" i="7"/>
  <c r="G469" i="7"/>
  <c r="C466" i="11" s="1"/>
  <c r="D417" i="7"/>
  <c r="C414" i="12" s="1"/>
  <c r="C418" i="7"/>
  <c r="CR306" i="13" l="1"/>
  <c r="CP306" i="13"/>
  <c r="CS305" i="13"/>
  <c r="AQ320" i="13"/>
  <c r="AO321" i="13" s="1"/>
  <c r="AR321" i="13" s="1"/>
  <c r="O317" i="13"/>
  <c r="M317" i="13"/>
  <c r="N317" i="13" s="1"/>
  <c r="L318" i="13" s="1"/>
  <c r="AS320" i="13"/>
  <c r="AP321" i="13"/>
  <c r="Y319" i="13"/>
  <c r="W319" i="13"/>
  <c r="U320" i="13" s="1"/>
  <c r="AH324" i="13"/>
  <c r="AF324" i="13"/>
  <c r="AD325" i="13" s="1"/>
  <c r="EU289" i="13"/>
  <c r="ES290" i="13" s="1"/>
  <c r="EW289" i="13"/>
  <c r="EB278" i="13"/>
  <c r="ED278" i="13"/>
  <c r="EN288" i="13"/>
  <c r="EL288" i="13"/>
  <c r="EJ289" i="13" s="1"/>
  <c r="BB310" i="13"/>
  <c r="AZ311" i="13" s="1"/>
  <c r="BA311" i="13" s="1"/>
  <c r="BD310" i="13"/>
  <c r="CV190" i="13"/>
  <c r="BV190" i="13"/>
  <c r="BX190" i="13"/>
  <c r="CY190" i="13" s="1"/>
  <c r="CF190" i="13"/>
  <c r="CH190" i="13"/>
  <c r="DF190" i="13" s="1"/>
  <c r="DC190" i="13"/>
  <c r="BO257" i="13"/>
  <c r="BM257" i="13"/>
  <c r="BK258" i="13" s="1"/>
  <c r="G190" i="13"/>
  <c r="DN190" i="13" s="1"/>
  <c r="E190" i="13"/>
  <c r="DK190" i="13"/>
  <c r="B415" i="12"/>
  <c r="D466" i="11"/>
  <c r="H470" i="7"/>
  <c r="B467" i="11"/>
  <c r="D414" i="12"/>
  <c r="D418" i="7"/>
  <c r="C415" i="12" s="1"/>
  <c r="C419" i="7"/>
  <c r="G470" i="7"/>
  <c r="C467" i="11" s="1"/>
  <c r="F471" i="7"/>
  <c r="CQ306" i="13" l="1"/>
  <c r="CO307" i="13" s="1"/>
  <c r="CS306" i="13"/>
  <c r="CP307" i="13"/>
  <c r="CR307" i="13"/>
  <c r="P317" i="13"/>
  <c r="AS321" i="13"/>
  <c r="M318" i="13"/>
  <c r="P318" i="13" s="1"/>
  <c r="O318" i="13"/>
  <c r="AQ321" i="13"/>
  <c r="AO322" i="13" s="1"/>
  <c r="V320" i="13"/>
  <c r="X320" i="13"/>
  <c r="AE325" i="13"/>
  <c r="AH325" i="13" s="1"/>
  <c r="AG325" i="13"/>
  <c r="EV290" i="13"/>
  <c r="ET290" i="13"/>
  <c r="EC278" i="13"/>
  <c r="EA279" i="13" s="1"/>
  <c r="EB279" i="13" s="1"/>
  <c r="BC311" i="13"/>
  <c r="BB311" i="13" s="1"/>
  <c r="AZ312" i="13" s="1"/>
  <c r="EE278" i="13"/>
  <c r="EK289" i="13"/>
  <c r="EM289" i="13"/>
  <c r="BD311" i="13"/>
  <c r="CW190" i="13"/>
  <c r="BW190" i="13"/>
  <c r="BY190" i="13"/>
  <c r="BN258" i="13"/>
  <c r="BL258" i="13"/>
  <c r="DL190" i="13"/>
  <c r="C191" i="13"/>
  <c r="DD190" i="13"/>
  <c r="CG190" i="13"/>
  <c r="CI190" i="13"/>
  <c r="D415" i="12"/>
  <c r="B416" i="12"/>
  <c r="H471" i="7"/>
  <c r="B468" i="11"/>
  <c r="D467" i="11"/>
  <c r="G471" i="7"/>
  <c r="C468" i="11" s="1"/>
  <c r="F472" i="7"/>
  <c r="C420" i="7"/>
  <c r="D419" i="7"/>
  <c r="C416" i="12" s="1"/>
  <c r="CS307" i="13" l="1"/>
  <c r="CQ307" i="13"/>
  <c r="CO308" i="13" s="1"/>
  <c r="N318" i="13"/>
  <c r="L319" i="13" s="1"/>
  <c r="M319" i="13" s="1"/>
  <c r="AP322" i="13"/>
  <c r="AR322" i="13"/>
  <c r="Y320" i="13"/>
  <c r="W320" i="13"/>
  <c r="U321" i="13" s="1"/>
  <c r="AF325" i="13"/>
  <c r="AD326" i="13" s="1"/>
  <c r="EU290" i="13"/>
  <c r="ES291" i="13" s="1"/>
  <c r="EW290" i="13"/>
  <c r="ED279" i="13"/>
  <c r="EC279" i="13" s="1"/>
  <c r="EA280" i="13" s="1"/>
  <c r="ED280" i="13" s="1"/>
  <c r="EE279" i="13"/>
  <c r="EN289" i="13"/>
  <c r="EL289" i="13"/>
  <c r="EJ290" i="13" s="1"/>
  <c r="BC312" i="13"/>
  <c r="BA312" i="13"/>
  <c r="DG190" i="13"/>
  <c r="BO258" i="13"/>
  <c r="BM258" i="13"/>
  <c r="BK259" i="13" s="1"/>
  <c r="DE190" i="13"/>
  <c r="CE191" i="13"/>
  <c r="F191" i="13"/>
  <c r="DM191" i="13" s="1"/>
  <c r="D191" i="13"/>
  <c r="G191" i="13" s="1"/>
  <c r="DN191" i="13" s="1"/>
  <c r="DJ191" i="13"/>
  <c r="CZ190" i="13"/>
  <c r="CX190" i="13"/>
  <c r="BU191" i="13"/>
  <c r="B417" i="12"/>
  <c r="D416" i="12"/>
  <c r="D468" i="11"/>
  <c r="H472" i="7"/>
  <c r="B469" i="11"/>
  <c r="C421" i="7"/>
  <c r="D420" i="7"/>
  <c r="C417" i="12" s="1"/>
  <c r="F473" i="7"/>
  <c r="G472" i="7"/>
  <c r="C469" i="11" s="1"/>
  <c r="O319" i="13" l="1"/>
  <c r="CR308" i="13"/>
  <c r="CP308" i="13"/>
  <c r="CQ308" i="13" s="1"/>
  <c r="CO309" i="13" s="1"/>
  <c r="P319" i="13"/>
  <c r="N319" i="13"/>
  <c r="L320" i="13" s="1"/>
  <c r="AS322" i="13"/>
  <c r="AQ322" i="13"/>
  <c r="AO323" i="13" s="1"/>
  <c r="X321" i="13"/>
  <c r="V321" i="13"/>
  <c r="AE326" i="13"/>
  <c r="AG326" i="13"/>
  <c r="ET291" i="13"/>
  <c r="EV291" i="13"/>
  <c r="EB280" i="13"/>
  <c r="EC280" i="13" s="1"/>
  <c r="EA281" i="13" s="1"/>
  <c r="BB312" i="13"/>
  <c r="AZ313" i="13" s="1"/>
  <c r="BC313" i="13" s="1"/>
  <c r="EK290" i="13"/>
  <c r="EM290" i="13"/>
  <c r="BD312" i="13"/>
  <c r="CH191" i="13"/>
  <c r="DF191" i="13" s="1"/>
  <c r="DC191" i="13"/>
  <c r="CF191" i="13"/>
  <c r="BX191" i="13"/>
  <c r="CY191" i="13" s="1"/>
  <c r="CV191" i="13"/>
  <c r="BV191" i="13"/>
  <c r="E191" i="13"/>
  <c r="DK191" i="13"/>
  <c r="BN259" i="13"/>
  <c r="BL259" i="13"/>
  <c r="B418" i="12"/>
  <c r="D469" i="11"/>
  <c r="H473" i="7"/>
  <c r="B470" i="11"/>
  <c r="D417" i="12"/>
  <c r="F474" i="7"/>
  <c r="G473" i="7"/>
  <c r="C470" i="11" s="1"/>
  <c r="D421" i="7"/>
  <c r="C418" i="12" s="1"/>
  <c r="C422" i="7"/>
  <c r="CS308" i="13" l="1"/>
  <c r="CP309" i="13"/>
  <c r="CR309" i="13"/>
  <c r="M320" i="13"/>
  <c r="O320" i="13"/>
  <c r="AR323" i="13"/>
  <c r="AP323" i="13"/>
  <c r="Y321" i="13"/>
  <c r="W321" i="13"/>
  <c r="U322" i="13" s="1"/>
  <c r="AF326" i="13"/>
  <c r="AD327" i="13" s="1"/>
  <c r="AG327" i="13" s="1"/>
  <c r="AH326" i="13"/>
  <c r="EW291" i="13"/>
  <c r="EU291" i="13"/>
  <c r="ES292" i="13" s="1"/>
  <c r="EE280" i="13"/>
  <c r="BA313" i="13"/>
  <c r="BB313" i="13" s="1"/>
  <c r="AZ314" i="13" s="1"/>
  <c r="BC314" i="13" s="1"/>
  <c r="EB281" i="13"/>
  <c r="ED281" i="13"/>
  <c r="EN290" i="13"/>
  <c r="EL290" i="13"/>
  <c r="EJ291" i="13" s="1"/>
  <c r="BO259" i="13"/>
  <c r="BM259" i="13"/>
  <c r="BK260" i="13" s="1"/>
  <c r="DL191" i="13"/>
  <c r="C192" i="13"/>
  <c r="CW191" i="13"/>
  <c r="BW191" i="13"/>
  <c r="BY191" i="13"/>
  <c r="CG191" i="13"/>
  <c r="DD191" i="13"/>
  <c r="CI191" i="13"/>
  <c r="D470" i="11"/>
  <c r="H474" i="7"/>
  <c r="B471" i="11"/>
  <c r="D418" i="12"/>
  <c r="B419" i="12"/>
  <c r="G474" i="7"/>
  <c r="C471" i="11" s="1"/>
  <c r="F475" i="7"/>
  <c r="D422" i="7"/>
  <c r="C419" i="12" s="1"/>
  <c r="C423" i="7"/>
  <c r="CQ309" i="13" l="1"/>
  <c r="CO310" i="13" s="1"/>
  <c r="CS309" i="13"/>
  <c r="N320" i="13"/>
  <c r="L321" i="13" s="1"/>
  <c r="M321" i="13" s="1"/>
  <c r="P320" i="13"/>
  <c r="AS323" i="13"/>
  <c r="AQ323" i="13"/>
  <c r="AO324" i="13" s="1"/>
  <c r="X322" i="13"/>
  <c r="V322" i="13"/>
  <c r="Y322" i="13" s="1"/>
  <c r="AE327" i="13"/>
  <c r="AH327" i="13" s="1"/>
  <c r="EV292" i="13"/>
  <c r="ET292" i="13"/>
  <c r="BA314" i="13"/>
  <c r="BB314" i="13" s="1"/>
  <c r="AZ315" i="13" s="1"/>
  <c r="BD313" i="13"/>
  <c r="EE281" i="13"/>
  <c r="EC281" i="13"/>
  <c r="EA282" i="13" s="1"/>
  <c r="EK291" i="13"/>
  <c r="EM291" i="13"/>
  <c r="D192" i="13"/>
  <c r="F192" i="13"/>
  <c r="DM192" i="13" s="1"/>
  <c r="DJ192" i="13"/>
  <c r="DG191" i="13"/>
  <c r="CZ191" i="13"/>
  <c r="CX191" i="13"/>
  <c r="BU192" i="13"/>
  <c r="BN260" i="13"/>
  <c r="BL260" i="13"/>
  <c r="DE191" i="13"/>
  <c r="CE192" i="13"/>
  <c r="D471" i="11"/>
  <c r="B420" i="12"/>
  <c r="H475" i="7"/>
  <c r="B472" i="11"/>
  <c r="D419" i="12"/>
  <c r="C424" i="7"/>
  <c r="D423" i="7"/>
  <c r="C420" i="12" s="1"/>
  <c r="G475" i="7"/>
  <c r="C472" i="11" s="1"/>
  <c r="F476" i="7"/>
  <c r="O321" i="13" l="1"/>
  <c r="CP310" i="13"/>
  <c r="CS310" i="13" s="1"/>
  <c r="CR310" i="13"/>
  <c r="P321" i="13"/>
  <c r="N321" i="13"/>
  <c r="L322" i="13" s="1"/>
  <c r="AR324" i="13"/>
  <c r="AP324" i="13"/>
  <c r="AF327" i="13"/>
  <c r="AD328" i="13" s="1"/>
  <c r="AG328" i="13" s="1"/>
  <c r="W322" i="13"/>
  <c r="U323" i="13" s="1"/>
  <c r="V323" i="13" s="1"/>
  <c r="BD314" i="13"/>
  <c r="EW292" i="13"/>
  <c r="EU292" i="13"/>
  <c r="ES293" i="13" s="1"/>
  <c r="EB282" i="13"/>
  <c r="ED282" i="13"/>
  <c r="EN291" i="13"/>
  <c r="EL291" i="13"/>
  <c r="EJ292" i="13" s="1"/>
  <c r="BA315" i="13"/>
  <c r="BC315" i="13"/>
  <c r="G192" i="13"/>
  <c r="DN192" i="13" s="1"/>
  <c r="E192" i="13"/>
  <c r="DK192" i="13"/>
  <c r="CH192" i="13"/>
  <c r="DF192" i="13" s="1"/>
  <c r="DC192" i="13"/>
  <c r="CF192" i="13"/>
  <c r="BX192" i="13"/>
  <c r="CY192" i="13" s="1"/>
  <c r="CV192" i="13"/>
  <c r="BV192" i="13"/>
  <c r="BO260" i="13"/>
  <c r="BM260" i="13"/>
  <c r="BK261" i="13" s="1"/>
  <c r="D472" i="11"/>
  <c r="H476" i="7"/>
  <c r="B473" i="11"/>
  <c r="D420" i="12"/>
  <c r="B421" i="12"/>
  <c r="F477" i="7"/>
  <c r="G476" i="7"/>
  <c r="C473" i="11" s="1"/>
  <c r="C425" i="7"/>
  <c r="D424" i="7"/>
  <c r="C421" i="12" s="1"/>
  <c r="CQ310" i="13" l="1"/>
  <c r="CO311" i="13" s="1"/>
  <c r="O322" i="13"/>
  <c r="M322" i="13"/>
  <c r="AS324" i="13"/>
  <c r="AQ324" i="13"/>
  <c r="AO325" i="13" s="1"/>
  <c r="AE328" i="13"/>
  <c r="AF328" i="13" s="1"/>
  <c r="AD329" i="13" s="1"/>
  <c r="AG329" i="13" s="1"/>
  <c r="X323" i="13"/>
  <c r="W323" i="13" s="1"/>
  <c r="U324" i="13" s="1"/>
  <c r="V324" i="13" s="1"/>
  <c r="Y323" i="13"/>
  <c r="EV293" i="13"/>
  <c r="ET293" i="13"/>
  <c r="EE282" i="13"/>
  <c r="EC282" i="13"/>
  <c r="EA283" i="13" s="1"/>
  <c r="EK292" i="13"/>
  <c r="EM292" i="13"/>
  <c r="BD315" i="13"/>
  <c r="BB315" i="13"/>
  <c r="AZ316" i="13" s="1"/>
  <c r="DL192" i="13"/>
  <c r="C193" i="13"/>
  <c r="BN261" i="13"/>
  <c r="BL261" i="13"/>
  <c r="BW192" i="13"/>
  <c r="CW192" i="13"/>
  <c r="BY192" i="13"/>
  <c r="DD192" i="13"/>
  <c r="CG192" i="13"/>
  <c r="CI192" i="13"/>
  <c r="D473" i="11"/>
  <c r="B422" i="12"/>
  <c r="D421" i="12"/>
  <c r="H477" i="7"/>
  <c r="B474" i="11"/>
  <c r="D425" i="7"/>
  <c r="C422" i="12" s="1"/>
  <c r="C426" i="7"/>
  <c r="F478" i="7"/>
  <c r="G477" i="7"/>
  <c r="C474" i="11" s="1"/>
  <c r="CP311" i="13" l="1"/>
  <c r="CR311" i="13"/>
  <c r="P322" i="13"/>
  <c r="N322" i="13"/>
  <c r="L323" i="13" s="1"/>
  <c r="AP325" i="13"/>
  <c r="AS325" i="13" s="1"/>
  <c r="AR325" i="13"/>
  <c r="AH328" i="13"/>
  <c r="X324" i="13"/>
  <c r="W324" i="13" s="1"/>
  <c r="U325" i="13" s="1"/>
  <c r="Y324" i="13"/>
  <c r="AE329" i="13"/>
  <c r="AF329" i="13" s="1"/>
  <c r="AD330" i="13" s="1"/>
  <c r="EU293" i="13"/>
  <c r="ES294" i="13" s="1"/>
  <c r="ET294" i="13" s="1"/>
  <c r="EW293" i="13"/>
  <c r="ED283" i="13"/>
  <c r="EB283" i="13"/>
  <c r="EN292" i="13"/>
  <c r="EL292" i="13"/>
  <c r="EJ293" i="13" s="1"/>
  <c r="BC316" i="13"/>
  <c r="BA316" i="13"/>
  <c r="F193" i="13"/>
  <c r="DM193" i="13" s="1"/>
  <c r="D193" i="13"/>
  <c r="G193" i="13" s="1"/>
  <c r="DN193" i="13" s="1"/>
  <c r="DJ193" i="13"/>
  <c r="CZ192" i="13"/>
  <c r="BO261" i="13"/>
  <c r="BM261" i="13"/>
  <c r="BK262" i="13" s="1"/>
  <c r="DE192" i="13"/>
  <c r="CE193" i="13"/>
  <c r="DG192" i="13"/>
  <c r="CX192" i="13"/>
  <c r="BU193" i="13"/>
  <c r="D422" i="12"/>
  <c r="B423" i="12"/>
  <c r="D474" i="11"/>
  <c r="H478" i="7"/>
  <c r="B475" i="11"/>
  <c r="G478" i="7"/>
  <c r="C475" i="11" s="1"/>
  <c r="F479" i="7"/>
  <c r="D426" i="7"/>
  <c r="C423" i="12" s="1"/>
  <c r="C427" i="7"/>
  <c r="CQ311" i="13" l="1"/>
  <c r="CO312" i="13" s="1"/>
  <c r="CS311" i="13"/>
  <c r="M323" i="13"/>
  <c r="O323" i="13"/>
  <c r="AQ325" i="13"/>
  <c r="AO326" i="13" s="1"/>
  <c r="AR326" i="13" s="1"/>
  <c r="V325" i="13"/>
  <c r="Y325" i="13" s="1"/>
  <c r="X325" i="13"/>
  <c r="AH329" i="13"/>
  <c r="AG330" i="13"/>
  <c r="AE330" i="13"/>
  <c r="EV294" i="13"/>
  <c r="EU294" i="13" s="1"/>
  <c r="ES295" i="13" s="1"/>
  <c r="EW294" i="13"/>
  <c r="EE283" i="13"/>
  <c r="EC283" i="13"/>
  <c r="EA284" i="13" s="1"/>
  <c r="EM293" i="13"/>
  <c r="EK293" i="13"/>
  <c r="BD316" i="13"/>
  <c r="BB316" i="13"/>
  <c r="AZ317" i="13" s="1"/>
  <c r="BN262" i="13"/>
  <c r="BL262" i="13"/>
  <c r="CH193" i="13"/>
  <c r="DF193" i="13" s="1"/>
  <c r="DC193" i="13"/>
  <c r="CF193" i="13"/>
  <c r="CV193" i="13"/>
  <c r="BV193" i="13"/>
  <c r="BX193" i="13"/>
  <c r="CY193" i="13" s="1"/>
  <c r="E193" i="13"/>
  <c r="DK193" i="13"/>
  <c r="B424" i="12"/>
  <c r="D475" i="11"/>
  <c r="D423" i="12"/>
  <c r="H479" i="7"/>
  <c r="B476" i="11"/>
  <c r="G479" i="7"/>
  <c r="C476" i="11" s="1"/>
  <c r="F480" i="7"/>
  <c r="C428" i="7"/>
  <c r="D427" i="7"/>
  <c r="C424" i="12" s="1"/>
  <c r="CP312" i="13" l="1"/>
  <c r="CS312" i="13" s="1"/>
  <c r="CR312" i="13"/>
  <c r="AP326" i="13"/>
  <c r="AS326" i="13" s="1"/>
  <c r="P323" i="13"/>
  <c r="N323" i="13"/>
  <c r="L324" i="13" s="1"/>
  <c r="W325" i="13"/>
  <c r="U326" i="13" s="1"/>
  <c r="AF330" i="13"/>
  <c r="AD331" i="13" s="1"/>
  <c r="AG331" i="13" s="1"/>
  <c r="AH330" i="13"/>
  <c r="EV295" i="13"/>
  <c r="ET295" i="13"/>
  <c r="ED284" i="13"/>
  <c r="EB284" i="13"/>
  <c r="EN293" i="13"/>
  <c r="EL293" i="13"/>
  <c r="EJ294" i="13" s="1"/>
  <c r="BC317" i="13"/>
  <c r="BA317" i="13"/>
  <c r="DD193" i="13"/>
  <c r="CG193" i="13"/>
  <c r="CI193" i="13"/>
  <c r="BW193" i="13"/>
  <c r="CW193" i="13"/>
  <c r="BY193" i="13"/>
  <c r="DL193" i="13"/>
  <c r="C194" i="13"/>
  <c r="BO262" i="13"/>
  <c r="BM262" i="13"/>
  <c r="BK263" i="13" s="1"/>
  <c r="D424" i="12"/>
  <c r="B425" i="12"/>
  <c r="H480" i="7"/>
  <c r="B477" i="11"/>
  <c r="D476" i="11"/>
  <c r="C429" i="7"/>
  <c r="D428" i="7"/>
  <c r="C425" i="12" s="1"/>
  <c r="F481" i="7"/>
  <c r="G480" i="7"/>
  <c r="C477" i="11" s="1"/>
  <c r="AQ326" i="13" l="1"/>
  <c r="AO327" i="13" s="1"/>
  <c r="AR327" i="13" s="1"/>
  <c r="CQ312" i="13"/>
  <c r="CO313" i="13" s="1"/>
  <c r="O324" i="13"/>
  <c r="M324" i="13"/>
  <c r="AP327" i="13"/>
  <c r="AS327" i="13" s="1"/>
  <c r="AE331" i="13"/>
  <c r="AF331" i="13" s="1"/>
  <c r="AD332" i="13" s="1"/>
  <c r="AG332" i="13" s="1"/>
  <c r="V326" i="13"/>
  <c r="X326" i="13"/>
  <c r="EU295" i="13"/>
  <c r="ES296" i="13" s="1"/>
  <c r="EV296" i="13" s="1"/>
  <c r="EW295" i="13"/>
  <c r="EC284" i="13"/>
  <c r="EA285" i="13" s="1"/>
  <c r="ED285" i="13" s="1"/>
  <c r="EE284" i="13"/>
  <c r="BB317" i="13"/>
  <c r="AZ318" i="13" s="1"/>
  <c r="BC318" i="13" s="1"/>
  <c r="EM294" i="13"/>
  <c r="EK294" i="13"/>
  <c r="BD317" i="13"/>
  <c r="CX193" i="13"/>
  <c r="BU194" i="13"/>
  <c r="D194" i="13"/>
  <c r="G194" i="13" s="1"/>
  <c r="DN194" i="13" s="1"/>
  <c r="F194" i="13"/>
  <c r="DM194" i="13" s="1"/>
  <c r="DJ194" i="13"/>
  <c r="BN263" i="13"/>
  <c r="BL263" i="13"/>
  <c r="CZ193" i="13"/>
  <c r="DG193" i="13"/>
  <c r="DE193" i="13"/>
  <c r="CE194" i="13"/>
  <c r="H481" i="7"/>
  <c r="B478" i="11"/>
  <c r="B426" i="12"/>
  <c r="D477" i="11"/>
  <c r="D425" i="12"/>
  <c r="F482" i="7"/>
  <c r="G481" i="7"/>
  <c r="C478" i="11" s="1"/>
  <c r="D429" i="7"/>
  <c r="C426" i="12" s="1"/>
  <c r="C430" i="7"/>
  <c r="CP313" i="13" l="1"/>
  <c r="CR313" i="13"/>
  <c r="P324" i="13"/>
  <c r="N324" i="13"/>
  <c r="L325" i="13" s="1"/>
  <c r="AQ327" i="13"/>
  <c r="AO328" i="13" s="1"/>
  <c r="AH331" i="13"/>
  <c r="AE332" i="13"/>
  <c r="AF332" i="13" s="1"/>
  <c r="AD333" i="13" s="1"/>
  <c r="AG333" i="13" s="1"/>
  <c r="Y326" i="13"/>
  <c r="W326" i="13"/>
  <c r="U327" i="13" s="1"/>
  <c r="ET296" i="13"/>
  <c r="EU296" i="13" s="1"/>
  <c r="ES297" i="13" s="1"/>
  <c r="BA318" i="13"/>
  <c r="BB318" i="13" s="1"/>
  <c r="AZ319" i="13" s="1"/>
  <c r="EB285" i="13"/>
  <c r="EC285" i="13" s="1"/>
  <c r="EA286" i="13" s="1"/>
  <c r="EL294" i="13"/>
  <c r="EJ295" i="13" s="1"/>
  <c r="EM295" i="13" s="1"/>
  <c r="EN294" i="13"/>
  <c r="DC194" i="13"/>
  <c r="CF194" i="13"/>
  <c r="CH194" i="13"/>
  <c r="DF194" i="13" s="1"/>
  <c r="CV194" i="13"/>
  <c r="BV194" i="13"/>
  <c r="BX194" i="13"/>
  <c r="CY194" i="13" s="1"/>
  <c r="BO263" i="13"/>
  <c r="BM263" i="13"/>
  <c r="BK264" i="13" s="1"/>
  <c r="E194" i="13"/>
  <c r="DK194" i="13"/>
  <c r="H482" i="7"/>
  <c r="B479" i="11"/>
  <c r="B427" i="12"/>
  <c r="D478" i="11"/>
  <c r="D426" i="12"/>
  <c r="D430" i="7"/>
  <c r="C427" i="12" s="1"/>
  <c r="C431" i="7"/>
  <c r="G482" i="7"/>
  <c r="C479" i="11" s="1"/>
  <c r="F483" i="7"/>
  <c r="CQ313" i="13" l="1"/>
  <c r="CO314" i="13" s="1"/>
  <c r="CS313" i="13"/>
  <c r="M325" i="13"/>
  <c r="O325" i="13"/>
  <c r="AR328" i="13"/>
  <c r="AP328" i="13"/>
  <c r="BD318" i="13"/>
  <c r="AE333" i="13"/>
  <c r="AF333" i="13" s="1"/>
  <c r="AD334" i="13" s="1"/>
  <c r="AG334" i="13" s="1"/>
  <c r="AH332" i="13"/>
  <c r="EE285" i="13"/>
  <c r="EW296" i="13"/>
  <c r="X327" i="13"/>
  <c r="V327" i="13"/>
  <c r="EV297" i="13"/>
  <c r="ET297" i="13"/>
  <c r="EK295" i="13"/>
  <c r="EN295" i="13" s="1"/>
  <c r="EB286" i="13"/>
  <c r="ED286" i="13"/>
  <c r="BC319" i="13"/>
  <c r="BA319" i="13"/>
  <c r="CG194" i="13"/>
  <c r="DD194" i="13"/>
  <c r="CI194" i="13"/>
  <c r="DL194" i="13"/>
  <c r="C195" i="13"/>
  <c r="BN264" i="13"/>
  <c r="BL264" i="13"/>
  <c r="CW194" i="13"/>
  <c r="BW194" i="13"/>
  <c r="BY194" i="13"/>
  <c r="D479" i="11"/>
  <c r="H483" i="7"/>
  <c r="B480" i="11"/>
  <c r="D427" i="12"/>
  <c r="B428" i="12"/>
  <c r="G483" i="7"/>
  <c r="C480" i="11" s="1"/>
  <c r="C432" i="7"/>
  <c r="D431" i="7"/>
  <c r="C428" i="12" s="1"/>
  <c r="AQ328" i="13" l="1"/>
  <c r="AO329" i="13" s="1"/>
  <c r="CP314" i="13"/>
  <c r="CR314" i="13"/>
  <c r="P325" i="13"/>
  <c r="N325" i="13"/>
  <c r="L326" i="13" s="1"/>
  <c r="BD319" i="13"/>
  <c r="AS328" i="13"/>
  <c r="AR329" i="13"/>
  <c r="AP329" i="13"/>
  <c r="AH333" i="13"/>
  <c r="AE334" i="13"/>
  <c r="AF334" i="13" s="1"/>
  <c r="AD335" i="13" s="1"/>
  <c r="AE335" i="13" s="1"/>
  <c r="Y327" i="13"/>
  <c r="W327" i="13"/>
  <c r="U328" i="13" s="1"/>
  <c r="EW297" i="13"/>
  <c r="EU297" i="13"/>
  <c r="ES298" i="13" s="1"/>
  <c r="EL295" i="13"/>
  <c r="EJ296" i="13" s="1"/>
  <c r="EM296" i="13" s="1"/>
  <c r="EC286" i="13"/>
  <c r="EA287" i="13" s="1"/>
  <c r="ED287" i="13" s="1"/>
  <c r="EE286" i="13"/>
  <c r="BB319" i="13"/>
  <c r="AZ320" i="13" s="1"/>
  <c r="BC320" i="13" s="1"/>
  <c r="CZ194" i="13"/>
  <c r="D195" i="13"/>
  <c r="G195" i="13" s="1"/>
  <c r="DN195" i="13" s="1"/>
  <c r="F195" i="13"/>
  <c r="DM195" i="13" s="1"/>
  <c r="DJ195" i="13"/>
  <c r="DG194" i="13"/>
  <c r="BO264" i="13"/>
  <c r="BM264" i="13"/>
  <c r="BK265" i="13" s="1"/>
  <c r="CX194" i="13"/>
  <c r="BU195" i="13"/>
  <c r="DE194" i="13"/>
  <c r="CE195" i="13"/>
  <c r="D480" i="11"/>
  <c r="B429" i="12"/>
  <c r="D428" i="12"/>
  <c r="C433" i="7"/>
  <c r="D432" i="7"/>
  <c r="C429" i="12" s="1"/>
  <c r="CQ314" i="13" l="1"/>
  <c r="CO315" i="13" s="1"/>
  <c r="CP315" i="13" s="1"/>
  <c r="CS314" i="13"/>
  <c r="M326" i="13"/>
  <c r="O326" i="13"/>
  <c r="AS329" i="13"/>
  <c r="AQ329" i="13"/>
  <c r="AO330" i="13" s="1"/>
  <c r="AH334" i="13"/>
  <c r="AH335" i="13" s="1"/>
  <c r="V328" i="13"/>
  <c r="Y328" i="13" s="1"/>
  <c r="X328" i="13"/>
  <c r="EK296" i="13"/>
  <c r="EN296" i="13" s="1"/>
  <c r="AG335" i="13"/>
  <c r="AF335" i="13" s="1"/>
  <c r="AD336" i="13" s="1"/>
  <c r="EB287" i="13"/>
  <c r="EE287" i="13" s="1"/>
  <c r="EV298" i="13"/>
  <c r="ET298" i="13"/>
  <c r="BA320" i="13"/>
  <c r="BB320" i="13" s="1"/>
  <c r="AZ321" i="13" s="1"/>
  <c r="BA321" i="13" s="1"/>
  <c r="BX195" i="13"/>
  <c r="CY195" i="13" s="1"/>
  <c r="CV195" i="13"/>
  <c r="BV195" i="13"/>
  <c r="DC195" i="13"/>
  <c r="CF195" i="13"/>
  <c r="CH195" i="13"/>
  <c r="DF195" i="13" s="1"/>
  <c r="BN265" i="13"/>
  <c r="BL265" i="13"/>
  <c r="E195" i="13"/>
  <c r="DK195" i="13"/>
  <c r="B430" i="12"/>
  <c r="D429" i="12"/>
  <c r="D433" i="7"/>
  <c r="C430" i="12" s="1"/>
  <c r="C434" i="7"/>
  <c r="CR315" i="13" l="1"/>
  <c r="CQ315" i="13"/>
  <c r="CO316" i="13" s="1"/>
  <c r="CR316" i="13" s="1"/>
  <c r="CS315" i="13"/>
  <c r="CP316" i="13"/>
  <c r="N326" i="13"/>
  <c r="L327" i="13" s="1"/>
  <c r="M327" i="13" s="1"/>
  <c r="P326" i="13"/>
  <c r="AR330" i="13"/>
  <c r="AP330" i="13"/>
  <c r="W328" i="13"/>
  <c r="U329" i="13" s="1"/>
  <c r="X329" i="13" s="1"/>
  <c r="EL296" i="13"/>
  <c r="EJ297" i="13" s="1"/>
  <c r="EM297" i="13" s="1"/>
  <c r="AE336" i="13"/>
  <c r="AH336" i="13" s="1"/>
  <c r="AG336" i="13"/>
  <c r="EC287" i="13"/>
  <c r="EA288" i="13" s="1"/>
  <c r="EB288" i="13" s="1"/>
  <c r="EW298" i="13"/>
  <c r="EU298" i="13"/>
  <c r="ES299" i="13" s="1"/>
  <c r="BD320" i="13"/>
  <c r="BD321" i="13" s="1"/>
  <c r="BC321" i="13"/>
  <c r="BB321" i="13" s="1"/>
  <c r="AZ322" i="13" s="1"/>
  <c r="CG195" i="13"/>
  <c r="DD195" i="13"/>
  <c r="CI195" i="13"/>
  <c r="BO265" i="13"/>
  <c r="BM265" i="13"/>
  <c r="BK266" i="13" s="1"/>
  <c r="DL195" i="13"/>
  <c r="C196" i="13"/>
  <c r="CW195" i="13"/>
  <c r="BW195" i="13"/>
  <c r="BY195" i="13"/>
  <c r="D430" i="12"/>
  <c r="B431" i="12"/>
  <c r="D434" i="7"/>
  <c r="C431" i="12" s="1"/>
  <c r="C435" i="7"/>
  <c r="O327" i="13" l="1"/>
  <c r="CQ316" i="13"/>
  <c r="CO317" i="13" s="1"/>
  <c r="CS316" i="13"/>
  <c r="P327" i="13"/>
  <c r="N327" i="13"/>
  <c r="L328" i="13" s="1"/>
  <c r="AS330" i="13"/>
  <c r="AQ330" i="13"/>
  <c r="AO331" i="13" s="1"/>
  <c r="EK297" i="13"/>
  <c r="EN297" i="13" s="1"/>
  <c r="V329" i="13"/>
  <c r="Y329" i="13" s="1"/>
  <c r="AF336" i="13"/>
  <c r="AD337" i="13" s="1"/>
  <c r="AE337" i="13" s="1"/>
  <c r="ED288" i="13"/>
  <c r="EC288" i="13" s="1"/>
  <c r="EA289" i="13" s="1"/>
  <c r="ED289" i="13" s="1"/>
  <c r="EV299" i="13"/>
  <c r="ET299" i="13"/>
  <c r="EE288" i="13"/>
  <c r="BC322" i="13"/>
  <c r="BA322" i="13"/>
  <c r="CX195" i="13"/>
  <c r="BU196" i="13"/>
  <c r="DG195" i="13"/>
  <c r="BN266" i="13"/>
  <c r="BL266" i="13"/>
  <c r="DE195" i="13"/>
  <c r="CE196" i="13"/>
  <c r="CZ195" i="13"/>
  <c r="F196" i="13"/>
  <c r="DM196" i="13" s="1"/>
  <c r="D196" i="13"/>
  <c r="DJ196" i="13"/>
  <c r="B432" i="12"/>
  <c r="D431" i="12"/>
  <c r="C436" i="7"/>
  <c r="D435" i="7"/>
  <c r="C432" i="12" s="1"/>
  <c r="EL297" i="13" l="1"/>
  <c r="EJ298" i="13" s="1"/>
  <c r="CP317" i="13"/>
  <c r="CS317" i="13" s="1"/>
  <c r="CR317" i="13"/>
  <c r="O328" i="13"/>
  <c r="M328" i="13"/>
  <c r="P328" i="13" s="1"/>
  <c r="AP331" i="13"/>
  <c r="AQ331" i="13" s="1"/>
  <c r="AO332" i="13" s="1"/>
  <c r="AR331" i="13"/>
  <c r="W329" i="13"/>
  <c r="U330" i="13" s="1"/>
  <c r="V330" i="13" s="1"/>
  <c r="Y330" i="13" s="1"/>
  <c r="AG337" i="13"/>
  <c r="AF337" i="13" s="1"/>
  <c r="AD338" i="13" s="1"/>
  <c r="AE338" i="13" s="1"/>
  <c r="AH337" i="13"/>
  <c r="EB289" i="13"/>
  <c r="EE289" i="13" s="1"/>
  <c r="EW299" i="13"/>
  <c r="EU299" i="13"/>
  <c r="ES300" i="13" s="1"/>
  <c r="BB322" i="13"/>
  <c r="AZ323" i="13" s="1"/>
  <c r="BC323" i="13" s="1"/>
  <c r="EK298" i="13"/>
  <c r="EM298" i="13"/>
  <c r="BD322" i="13"/>
  <c r="CH196" i="13"/>
  <c r="DF196" i="13" s="1"/>
  <c r="DC196" i="13"/>
  <c r="CF196" i="13"/>
  <c r="BV196" i="13"/>
  <c r="BX196" i="13"/>
  <c r="CY196" i="13" s="1"/>
  <c r="CV196" i="13"/>
  <c r="G196" i="13"/>
  <c r="DN196" i="13" s="1"/>
  <c r="E196" i="13"/>
  <c r="DK196" i="13"/>
  <c r="BO266" i="13"/>
  <c r="BM266" i="13"/>
  <c r="BK267" i="13" s="1"/>
  <c r="D432" i="12"/>
  <c r="B433" i="12"/>
  <c r="C437" i="7"/>
  <c r="D436" i="7"/>
  <c r="C433" i="12" s="1"/>
  <c r="CQ317" i="13" l="1"/>
  <c r="CO318" i="13" s="1"/>
  <c r="N328" i="13"/>
  <c r="L329" i="13" s="1"/>
  <c r="AP332" i="13"/>
  <c r="AR332" i="13"/>
  <c r="AS331" i="13"/>
  <c r="X330" i="13"/>
  <c r="W330" i="13" s="1"/>
  <c r="U331" i="13" s="1"/>
  <c r="V331" i="13" s="1"/>
  <c r="AH338" i="13"/>
  <c r="AG338" i="13"/>
  <c r="AF338" i="13" s="1"/>
  <c r="AD339" i="13" s="1"/>
  <c r="AE339" i="13" s="1"/>
  <c r="EC289" i="13"/>
  <c r="EA290" i="13" s="1"/>
  <c r="ED290" i="13" s="1"/>
  <c r="ET300" i="13"/>
  <c r="EV300" i="13"/>
  <c r="BA323" i="13"/>
  <c r="BB323" i="13" s="1"/>
  <c r="AZ324" i="13" s="1"/>
  <c r="BC324" i="13" s="1"/>
  <c r="EN298" i="13"/>
  <c r="EL298" i="13"/>
  <c r="EJ299" i="13" s="1"/>
  <c r="DL196" i="13"/>
  <c r="C197" i="13"/>
  <c r="BN267" i="13"/>
  <c r="BL267" i="13"/>
  <c r="CG196" i="13"/>
  <c r="DD196" i="13"/>
  <c r="CI196" i="13"/>
  <c r="CW196" i="13"/>
  <c r="BW196" i="13"/>
  <c r="BY196" i="13"/>
  <c r="D433" i="12"/>
  <c r="B434" i="12"/>
  <c r="C438" i="7"/>
  <c r="D437" i="7"/>
  <c r="C434" i="12" s="1"/>
  <c r="CP318" i="13" l="1"/>
  <c r="CS318" i="13" s="1"/>
  <c r="CR318" i="13"/>
  <c r="AS332" i="13"/>
  <c r="O329" i="13"/>
  <c r="M329" i="13"/>
  <c r="AQ332" i="13"/>
  <c r="AO333" i="13" s="1"/>
  <c r="AR333" i="13" s="1"/>
  <c r="BD323" i="13"/>
  <c r="AH339" i="13"/>
  <c r="AG339" i="13"/>
  <c r="AF339" i="13" s="1"/>
  <c r="AD340" i="13" s="1"/>
  <c r="AG340" i="13" s="1"/>
  <c r="X331" i="13"/>
  <c r="W331" i="13" s="1"/>
  <c r="U332" i="13" s="1"/>
  <c r="Y331" i="13"/>
  <c r="EB290" i="13"/>
  <c r="EC290" i="13" s="1"/>
  <c r="EA291" i="13" s="1"/>
  <c r="EB291" i="13" s="1"/>
  <c r="EW300" i="13"/>
  <c r="EU300" i="13"/>
  <c r="ES301" i="13" s="1"/>
  <c r="BA324" i="13"/>
  <c r="BB324" i="13" s="1"/>
  <c r="AZ325" i="13" s="1"/>
  <c r="EK299" i="13"/>
  <c r="EM299" i="13"/>
  <c r="DG196" i="13"/>
  <c r="BO267" i="13"/>
  <c r="BM267" i="13"/>
  <c r="BK268" i="13" s="1"/>
  <c r="F197" i="13"/>
  <c r="DM197" i="13" s="1"/>
  <c r="D197" i="13"/>
  <c r="G197" i="13" s="1"/>
  <c r="DN197" i="13" s="1"/>
  <c r="DJ197" i="13"/>
  <c r="CZ196" i="13"/>
  <c r="CX196" i="13"/>
  <c r="BU197" i="13"/>
  <c r="DE196" i="13"/>
  <c r="CE197" i="13"/>
  <c r="B435" i="12"/>
  <c r="D434" i="12"/>
  <c r="C439" i="7"/>
  <c r="D438" i="7"/>
  <c r="C435" i="12" s="1"/>
  <c r="CQ318" i="13" l="1"/>
  <c r="CO319" i="13" s="1"/>
  <c r="CR319" i="13" s="1"/>
  <c r="AP333" i="13"/>
  <c r="AQ333" i="13" s="1"/>
  <c r="AO334" i="13" s="1"/>
  <c r="AR334" i="13" s="1"/>
  <c r="P329" i="13"/>
  <c r="N329" i="13"/>
  <c r="L330" i="13" s="1"/>
  <c r="X332" i="13"/>
  <c r="V332" i="13"/>
  <c r="Y332" i="13" s="1"/>
  <c r="AE340" i="13"/>
  <c r="AH340" i="13" s="1"/>
  <c r="ED291" i="13"/>
  <c r="EC291" i="13" s="1"/>
  <c r="EA292" i="13" s="1"/>
  <c r="EE290" i="13"/>
  <c r="EE291" i="13" s="1"/>
  <c r="BD324" i="13"/>
  <c r="ET301" i="13"/>
  <c r="EV301" i="13"/>
  <c r="EL299" i="13"/>
  <c r="EJ300" i="13" s="1"/>
  <c r="EK300" i="13" s="1"/>
  <c r="EN299" i="13"/>
  <c r="BC325" i="13"/>
  <c r="BA325" i="13"/>
  <c r="BV197" i="13"/>
  <c r="BX197" i="13"/>
  <c r="CY197" i="13" s="1"/>
  <c r="CV197" i="13"/>
  <c r="E197" i="13"/>
  <c r="DK197" i="13"/>
  <c r="CH197" i="13"/>
  <c r="DF197" i="13" s="1"/>
  <c r="CF197" i="13"/>
  <c r="DC197" i="13"/>
  <c r="BN268" i="13"/>
  <c r="BL268" i="13"/>
  <c r="B436" i="12"/>
  <c r="D435" i="12"/>
  <c r="D439" i="7"/>
  <c r="C436" i="12" s="1"/>
  <c r="C440" i="7"/>
  <c r="CP319" i="13" l="1"/>
  <c r="CS319" i="13" s="1"/>
  <c r="CQ319" i="13"/>
  <c r="CO320" i="13" s="1"/>
  <c r="AS333" i="13"/>
  <c r="AP334" i="13"/>
  <c r="AQ334" i="13" s="1"/>
  <c r="AO335" i="13" s="1"/>
  <c r="AP335" i="13" s="1"/>
  <c r="M330" i="13"/>
  <c r="O330" i="13"/>
  <c r="AF340" i="13"/>
  <c r="AD341" i="13" s="1"/>
  <c r="AE341" i="13" s="1"/>
  <c r="W332" i="13"/>
  <c r="U333" i="13" s="1"/>
  <c r="X333" i="13" s="1"/>
  <c r="EM300" i="13"/>
  <c r="EL300" i="13" s="1"/>
  <c r="EJ301" i="13" s="1"/>
  <c r="EW301" i="13"/>
  <c r="EU301" i="13"/>
  <c r="ES302" i="13" s="1"/>
  <c r="ED292" i="13"/>
  <c r="EB292" i="13"/>
  <c r="EN300" i="13"/>
  <c r="BB325" i="13"/>
  <c r="AZ326" i="13" s="1"/>
  <c r="BA326" i="13" s="1"/>
  <c r="BD325" i="13"/>
  <c r="CG197" i="13"/>
  <c r="DD197" i="13"/>
  <c r="CI197" i="13"/>
  <c r="CW197" i="13"/>
  <c r="BW197" i="13"/>
  <c r="BY197" i="13"/>
  <c r="BO268" i="13"/>
  <c r="BM268" i="13"/>
  <c r="BK269" i="13" s="1"/>
  <c r="DL197" i="13"/>
  <c r="C198" i="13"/>
  <c r="B437" i="12"/>
  <c r="D436" i="12"/>
  <c r="D440" i="7"/>
  <c r="C437" i="12" s="1"/>
  <c r="C441" i="7"/>
  <c r="N330" i="13" l="1"/>
  <c r="L331" i="13" s="1"/>
  <c r="O331" i="13" s="1"/>
  <c r="AS334" i="13"/>
  <c r="CP320" i="13"/>
  <c r="CR320" i="13"/>
  <c r="P330" i="13"/>
  <c r="M331" i="13"/>
  <c r="AS335" i="13"/>
  <c r="AR335" i="13"/>
  <c r="AQ335" i="13" s="1"/>
  <c r="AO336" i="13" s="1"/>
  <c r="AP336" i="13" s="1"/>
  <c r="AG341" i="13"/>
  <c r="AF341" i="13" s="1"/>
  <c r="AD342" i="13" s="1"/>
  <c r="AG342" i="13" s="1"/>
  <c r="AH341" i="13"/>
  <c r="V333" i="13"/>
  <c r="Y333" i="13" s="1"/>
  <c r="EV302" i="13"/>
  <c r="ET302" i="13"/>
  <c r="EE292" i="13"/>
  <c r="EC292" i="13"/>
  <c r="EA293" i="13" s="1"/>
  <c r="BC326" i="13"/>
  <c r="BB326" i="13" s="1"/>
  <c r="AZ327" i="13" s="1"/>
  <c r="EK301" i="13"/>
  <c r="EM301" i="13"/>
  <c r="BD326" i="13"/>
  <c r="AE342" i="13"/>
  <c r="CZ197" i="13"/>
  <c r="DE197" i="13"/>
  <c r="CE198" i="13"/>
  <c r="CX197" i="13"/>
  <c r="BU198" i="13"/>
  <c r="D198" i="13"/>
  <c r="F198" i="13"/>
  <c r="DM198" i="13" s="1"/>
  <c r="DJ198" i="13"/>
  <c r="DG197" i="13"/>
  <c r="BN269" i="13"/>
  <c r="BL269" i="13"/>
  <c r="D437" i="12"/>
  <c r="B438" i="12"/>
  <c r="C442" i="7"/>
  <c r="D441" i="7"/>
  <c r="C438" i="12" s="1"/>
  <c r="P331" i="13" l="1"/>
  <c r="CS320" i="13"/>
  <c r="CQ320" i="13"/>
  <c r="CO321" i="13" s="1"/>
  <c r="AR336" i="13"/>
  <c r="AQ336" i="13" s="1"/>
  <c r="AO337" i="13" s="1"/>
  <c r="AP337" i="13" s="1"/>
  <c r="AS337" i="13" s="1"/>
  <c r="AS336" i="13"/>
  <c r="N331" i="13"/>
  <c r="L332" i="13" s="1"/>
  <c r="W333" i="13"/>
  <c r="U334" i="13" s="1"/>
  <c r="X334" i="13" s="1"/>
  <c r="EU302" i="13"/>
  <c r="ES303" i="13" s="1"/>
  <c r="EV303" i="13" s="1"/>
  <c r="EW302" i="13"/>
  <c r="ED293" i="13"/>
  <c r="EB293" i="13"/>
  <c r="EN301" i="13"/>
  <c r="EL301" i="13"/>
  <c r="EJ302" i="13" s="1"/>
  <c r="BC327" i="13"/>
  <c r="BA327" i="13"/>
  <c r="AH342" i="13"/>
  <c r="AF342" i="13"/>
  <c r="AD343" i="13" s="1"/>
  <c r="G198" i="13"/>
  <c r="DN198" i="13" s="1"/>
  <c r="E198" i="13"/>
  <c r="DK198" i="13"/>
  <c r="BX198" i="13"/>
  <c r="CY198" i="13" s="1"/>
  <c r="CV198" i="13"/>
  <c r="BV198" i="13"/>
  <c r="BO269" i="13"/>
  <c r="BM269" i="13"/>
  <c r="BK270" i="13" s="1"/>
  <c r="DC198" i="13"/>
  <c r="CF198" i="13"/>
  <c r="CH198" i="13"/>
  <c r="DF198" i="13" s="1"/>
  <c r="B439" i="12"/>
  <c r="D438" i="12"/>
  <c r="C443" i="7"/>
  <c r="D442" i="7"/>
  <c r="C439" i="12" s="1"/>
  <c r="V334" i="13" l="1"/>
  <c r="W334" i="13" s="1"/>
  <c r="U335" i="13" s="1"/>
  <c r="CP321" i="13"/>
  <c r="CR321" i="13"/>
  <c r="AR337" i="13"/>
  <c r="AQ337" i="13" s="1"/>
  <c r="AO338" i="13" s="1"/>
  <c r="O332" i="13"/>
  <c r="M332" i="13"/>
  <c r="P332" i="13" s="1"/>
  <c r="Y334" i="13"/>
  <c r="ET303" i="13"/>
  <c r="EU303" i="13" s="1"/>
  <c r="ES304" i="13" s="1"/>
  <c r="EV304" i="13" s="1"/>
  <c r="X335" i="13"/>
  <c r="V335" i="13"/>
  <c r="EE293" i="13"/>
  <c r="EC293" i="13"/>
  <c r="EA294" i="13" s="1"/>
  <c r="EK302" i="13"/>
  <c r="EM302" i="13"/>
  <c r="BB327" i="13"/>
  <c r="AZ328" i="13" s="1"/>
  <c r="BC328" i="13" s="1"/>
  <c r="BD327" i="13"/>
  <c r="AG343" i="13"/>
  <c r="AE343" i="13"/>
  <c r="DL198" i="13"/>
  <c r="C199" i="13"/>
  <c r="BN270" i="13"/>
  <c r="BL270" i="13"/>
  <c r="CG198" i="13"/>
  <c r="DD198" i="13"/>
  <c r="CI198" i="13"/>
  <c r="CW198" i="13"/>
  <c r="BW198" i="13"/>
  <c r="BY198" i="13"/>
  <c r="B440" i="12"/>
  <c r="D439" i="12"/>
  <c r="D443" i="7"/>
  <c r="C440" i="12" s="1"/>
  <c r="C444" i="7"/>
  <c r="CS321" i="13" l="1"/>
  <c r="CQ321" i="13"/>
  <c r="CO322" i="13" s="1"/>
  <c r="AP338" i="13"/>
  <c r="AS338" i="13" s="1"/>
  <c r="AR338" i="13"/>
  <c r="N332" i="13"/>
  <c r="L333" i="13" s="1"/>
  <c r="W335" i="13"/>
  <c r="U336" i="13" s="1"/>
  <c r="X336" i="13" s="1"/>
  <c r="ET304" i="13"/>
  <c r="EU304" i="13" s="1"/>
  <c r="ES305" i="13" s="1"/>
  <c r="EW303" i="13"/>
  <c r="Y335" i="13"/>
  <c r="V336" i="13"/>
  <c r="BA328" i="13"/>
  <c r="BB328" i="13" s="1"/>
  <c r="AZ329" i="13" s="1"/>
  <c r="ED294" i="13"/>
  <c r="EB294" i="13"/>
  <c r="EN302" i="13"/>
  <c r="EL302" i="13"/>
  <c r="EJ303" i="13" s="1"/>
  <c r="AH343" i="13"/>
  <c r="AF343" i="13"/>
  <c r="AD344" i="13" s="1"/>
  <c r="DE198" i="13"/>
  <c r="CE199" i="13"/>
  <c r="BO270" i="13"/>
  <c r="BM270" i="13"/>
  <c r="BK271" i="13" s="1"/>
  <c r="DG198" i="13"/>
  <c r="F199" i="13"/>
  <c r="DM199" i="13" s="1"/>
  <c r="D199" i="13"/>
  <c r="G199" i="13" s="1"/>
  <c r="DN199" i="13" s="1"/>
  <c r="DJ199" i="13"/>
  <c r="CZ198" i="13"/>
  <c r="CX198" i="13"/>
  <c r="BU199" i="13"/>
  <c r="B441" i="12"/>
  <c r="D440" i="12"/>
  <c r="D444" i="7"/>
  <c r="C441" i="12" s="1"/>
  <c r="C445" i="7"/>
  <c r="CP322" i="13" l="1"/>
  <c r="CR322" i="13"/>
  <c r="AQ338" i="13"/>
  <c r="AO339" i="13" s="1"/>
  <c r="AP339" i="13" s="1"/>
  <c r="M333" i="13"/>
  <c r="N333" i="13" s="1"/>
  <c r="L334" i="13" s="1"/>
  <c r="O333" i="13"/>
  <c r="EW304" i="13"/>
  <c r="W336" i="13"/>
  <c r="U337" i="13" s="1"/>
  <c r="X337" i="13" s="1"/>
  <c r="Y336" i="13"/>
  <c r="BD328" i="13"/>
  <c r="EV305" i="13"/>
  <c r="ET305" i="13"/>
  <c r="EE294" i="13"/>
  <c r="EC294" i="13"/>
  <c r="EA295" i="13" s="1"/>
  <c r="EK303" i="13"/>
  <c r="EM303" i="13"/>
  <c r="BC329" i="13"/>
  <c r="BA329" i="13"/>
  <c r="AE344" i="13"/>
  <c r="AG344" i="13"/>
  <c r="BN271" i="13"/>
  <c r="BL271" i="13"/>
  <c r="BV199" i="13"/>
  <c r="BX199" i="13"/>
  <c r="CY199" i="13" s="1"/>
  <c r="CV199" i="13"/>
  <c r="CF199" i="13"/>
  <c r="CH199" i="13"/>
  <c r="DF199" i="13" s="1"/>
  <c r="DC199" i="13"/>
  <c r="E199" i="13"/>
  <c r="DK199" i="13"/>
  <c r="B442" i="12"/>
  <c r="D441" i="12"/>
  <c r="C446" i="7"/>
  <c r="D445" i="7"/>
  <c r="C442" i="12" s="1"/>
  <c r="AR339" i="13" l="1"/>
  <c r="CS322" i="13"/>
  <c r="CQ322" i="13"/>
  <c r="CO323" i="13" s="1"/>
  <c r="V337" i="13"/>
  <c r="Y337" i="13" s="1"/>
  <c r="P333" i="13"/>
  <c r="M334" i="13"/>
  <c r="O334" i="13"/>
  <c r="AS339" i="13"/>
  <c r="AQ339" i="13"/>
  <c r="AO340" i="13" s="1"/>
  <c r="EW305" i="13"/>
  <c r="EU305" i="13"/>
  <c r="ES306" i="13" s="1"/>
  <c r="AF344" i="13"/>
  <c r="AD345" i="13" s="1"/>
  <c r="AE345" i="13" s="1"/>
  <c r="EB295" i="13"/>
  <c r="ED295" i="13"/>
  <c r="EN303" i="13"/>
  <c r="EL303" i="13"/>
  <c r="EJ304" i="13" s="1"/>
  <c r="BD329" i="13"/>
  <c r="BB329" i="13"/>
  <c r="AZ330" i="13" s="1"/>
  <c r="AH344" i="13"/>
  <c r="DD199" i="13"/>
  <c r="CG199" i="13"/>
  <c r="CI199" i="13"/>
  <c r="BW199" i="13"/>
  <c r="CW199" i="13"/>
  <c r="BY199" i="13"/>
  <c r="BO271" i="13"/>
  <c r="BM271" i="13"/>
  <c r="BK272" i="13" s="1"/>
  <c r="DL199" i="13"/>
  <c r="C200" i="13"/>
  <c r="D442" i="12"/>
  <c r="B443" i="12"/>
  <c r="C447" i="7"/>
  <c r="D446" i="7"/>
  <c r="C443" i="12" s="1"/>
  <c r="W337" i="13" l="1"/>
  <c r="U338" i="13" s="1"/>
  <c r="X338" i="13" s="1"/>
  <c r="N334" i="13"/>
  <c r="L335" i="13" s="1"/>
  <c r="CR323" i="13"/>
  <c r="CP323" i="13"/>
  <c r="P334" i="13"/>
  <c r="O335" i="13"/>
  <c r="M335" i="13"/>
  <c r="N335" i="13" s="1"/>
  <c r="L336" i="13" s="1"/>
  <c r="AR340" i="13"/>
  <c r="AP340" i="13"/>
  <c r="V338" i="13"/>
  <c r="W338" i="13" s="1"/>
  <c r="U339" i="13" s="1"/>
  <c r="AH345" i="13"/>
  <c r="AG345" i="13"/>
  <c r="AF345" i="13" s="1"/>
  <c r="AD346" i="13" s="1"/>
  <c r="AE346" i="13" s="1"/>
  <c r="EV306" i="13"/>
  <c r="ET306" i="13"/>
  <c r="EE295" i="13"/>
  <c r="EC295" i="13"/>
  <c r="EA296" i="13" s="1"/>
  <c r="EK304" i="13"/>
  <c r="EM304" i="13"/>
  <c r="BC330" i="13"/>
  <c r="BA330" i="13"/>
  <c r="CX199" i="13"/>
  <c r="BU200" i="13"/>
  <c r="D200" i="13"/>
  <c r="F200" i="13"/>
  <c r="DM200" i="13" s="1"/>
  <c r="DJ200" i="13"/>
  <c r="BN272" i="13"/>
  <c r="BL272" i="13"/>
  <c r="CZ199" i="13"/>
  <c r="DG199" i="13"/>
  <c r="DE199" i="13"/>
  <c r="CE200" i="13"/>
  <c r="B444" i="12"/>
  <c r="D443" i="12"/>
  <c r="D447" i="7"/>
  <c r="C444" i="12" s="1"/>
  <c r="C448" i="7"/>
  <c r="CQ323" i="13" l="1"/>
  <c r="CO324" i="13" s="1"/>
  <c r="CS323" i="13"/>
  <c r="CP324" i="13"/>
  <c r="CS324" i="13" s="1"/>
  <c r="CR324" i="13"/>
  <c r="P335" i="13"/>
  <c r="M336" i="13"/>
  <c r="O336" i="13"/>
  <c r="AS340" i="13"/>
  <c r="AQ340" i="13"/>
  <c r="AO341" i="13" s="1"/>
  <c r="Y338" i="13"/>
  <c r="V339" i="13"/>
  <c r="X339" i="13"/>
  <c r="AH346" i="13"/>
  <c r="AG346" i="13"/>
  <c r="AF346" i="13" s="1"/>
  <c r="AD347" i="13" s="1"/>
  <c r="EW306" i="13"/>
  <c r="EU306" i="13"/>
  <c r="ES307" i="13" s="1"/>
  <c r="EB296" i="13"/>
  <c r="ED296" i="13"/>
  <c r="EN304" i="13"/>
  <c r="EL304" i="13"/>
  <c r="EJ305" i="13" s="1"/>
  <c r="BD330" i="13"/>
  <c r="BB330" i="13"/>
  <c r="AZ331" i="13" s="1"/>
  <c r="BV200" i="13"/>
  <c r="CV200" i="13"/>
  <c r="BX200" i="13"/>
  <c r="CY200" i="13" s="1"/>
  <c r="BO272" i="13"/>
  <c r="BM272" i="13"/>
  <c r="BK273" i="13" s="1"/>
  <c r="CH200" i="13"/>
  <c r="DF200" i="13" s="1"/>
  <c r="CF200" i="13"/>
  <c r="DC200" i="13"/>
  <c r="G200" i="13"/>
  <c r="DN200" i="13" s="1"/>
  <c r="E200" i="13"/>
  <c r="DK200" i="13"/>
  <c r="D444" i="12"/>
  <c r="B445" i="12"/>
  <c r="D448" i="7"/>
  <c r="C445" i="12" s="1"/>
  <c r="C449" i="7"/>
  <c r="Y339" i="13" l="1"/>
  <c r="CQ324" i="13"/>
  <c r="CO325" i="13" s="1"/>
  <c r="N336" i="13"/>
  <c r="L337" i="13" s="1"/>
  <c r="P336" i="13"/>
  <c r="AR341" i="13"/>
  <c r="AP341" i="13"/>
  <c r="W339" i="13"/>
  <c r="U340" i="13" s="1"/>
  <c r="AG347" i="13"/>
  <c r="AE347" i="13"/>
  <c r="EV307" i="13"/>
  <c r="ET307" i="13"/>
  <c r="EE296" i="13"/>
  <c r="EC296" i="13"/>
  <c r="EA297" i="13" s="1"/>
  <c r="EK305" i="13"/>
  <c r="EM305" i="13"/>
  <c r="BC331" i="13"/>
  <c r="BA331" i="13"/>
  <c r="BN273" i="13"/>
  <c r="BL273" i="13"/>
  <c r="CW200" i="13"/>
  <c r="BW200" i="13"/>
  <c r="BY200" i="13"/>
  <c r="DD200" i="13"/>
  <c r="CG200" i="13"/>
  <c r="CI200" i="13"/>
  <c r="DL200" i="13"/>
  <c r="C201" i="13"/>
  <c r="B446" i="12"/>
  <c r="D445" i="12"/>
  <c r="C450" i="7"/>
  <c r="D449" i="7"/>
  <c r="C446" i="12" s="1"/>
  <c r="CP325" i="13" l="1"/>
  <c r="CS325" i="13" s="1"/>
  <c r="CR325" i="13"/>
  <c r="M337" i="13"/>
  <c r="O337" i="13"/>
  <c r="AQ341" i="13"/>
  <c r="AO342" i="13" s="1"/>
  <c r="AR342" i="13" s="1"/>
  <c r="AS341" i="13"/>
  <c r="X340" i="13"/>
  <c r="V340" i="13"/>
  <c r="AF347" i="13"/>
  <c r="AD348" i="13" s="1"/>
  <c r="AG348" i="13" s="1"/>
  <c r="AH347" i="13"/>
  <c r="EW307" i="13"/>
  <c r="EU307" i="13"/>
  <c r="ES308" i="13" s="1"/>
  <c r="ED297" i="13"/>
  <c r="EB297" i="13"/>
  <c r="EN305" i="13"/>
  <c r="EL305" i="13"/>
  <c r="EJ306" i="13" s="1"/>
  <c r="BD331" i="13"/>
  <c r="BB331" i="13"/>
  <c r="AZ332" i="13" s="1"/>
  <c r="CZ200" i="13"/>
  <c r="D201" i="13"/>
  <c r="G201" i="13" s="1"/>
  <c r="DN201" i="13" s="1"/>
  <c r="F201" i="13"/>
  <c r="DM201" i="13" s="1"/>
  <c r="DJ201" i="13"/>
  <c r="DG200" i="13"/>
  <c r="CX200" i="13"/>
  <c r="BU201" i="13"/>
  <c r="DE200" i="13"/>
  <c r="CE201" i="13"/>
  <c r="BO273" i="13"/>
  <c r="BM273" i="13"/>
  <c r="BK274" i="13" s="1"/>
  <c r="B447" i="12"/>
  <c r="D446" i="12"/>
  <c r="C451" i="7"/>
  <c r="D450" i="7"/>
  <c r="C447" i="12" s="1"/>
  <c r="CQ325" i="13" l="1"/>
  <c r="CO326" i="13" s="1"/>
  <c r="N337" i="13"/>
  <c r="L338" i="13" s="1"/>
  <c r="O338" i="13" s="1"/>
  <c r="P337" i="13"/>
  <c r="M338" i="13"/>
  <c r="AE348" i="13"/>
  <c r="AP342" i="13"/>
  <c r="AQ342" i="13" s="1"/>
  <c r="AO343" i="13" s="1"/>
  <c r="AR343" i="13" s="1"/>
  <c r="W340" i="13"/>
  <c r="U341" i="13" s="1"/>
  <c r="X341" i="13" s="1"/>
  <c r="Y340" i="13"/>
  <c r="EV308" i="13"/>
  <c r="ET308" i="13"/>
  <c r="EE297" i="13"/>
  <c r="EC297" i="13"/>
  <c r="EA298" i="13" s="1"/>
  <c r="EM306" i="13"/>
  <c r="EK306" i="13"/>
  <c r="BC332" i="13"/>
  <c r="BA332" i="13"/>
  <c r="CF201" i="13"/>
  <c r="CH201" i="13"/>
  <c r="DF201" i="13" s="1"/>
  <c r="DC201" i="13"/>
  <c r="BN274" i="13"/>
  <c r="BL274" i="13"/>
  <c r="AH348" i="13"/>
  <c r="AF348" i="13"/>
  <c r="AD349" i="13" s="1"/>
  <c r="CV201" i="13"/>
  <c r="BV201" i="13"/>
  <c r="BX201" i="13"/>
  <c r="CY201" i="13" s="1"/>
  <c r="E201" i="13"/>
  <c r="DK201" i="13"/>
  <c r="B448" i="12"/>
  <c r="D447" i="12"/>
  <c r="D451" i="7"/>
  <c r="C448" i="12" s="1"/>
  <c r="C452" i="7"/>
  <c r="N338" i="13" l="1"/>
  <c r="L339" i="13" s="1"/>
  <c r="CP326" i="13"/>
  <c r="CR326" i="13"/>
  <c r="P338" i="13"/>
  <c r="M339" i="13"/>
  <c r="O339" i="13"/>
  <c r="AS342" i="13"/>
  <c r="AP343" i="13"/>
  <c r="AQ343" i="13" s="1"/>
  <c r="AO344" i="13" s="1"/>
  <c r="V341" i="13"/>
  <c r="Y341" i="13" s="1"/>
  <c r="EW308" i="13"/>
  <c r="EU308" i="13"/>
  <c r="ES309" i="13" s="1"/>
  <c r="EB298" i="13"/>
  <c r="ED298" i="13"/>
  <c r="EN306" i="13"/>
  <c r="EL306" i="13"/>
  <c r="EJ307" i="13" s="1"/>
  <c r="BB332" i="13"/>
  <c r="AZ333" i="13" s="1"/>
  <c r="BA333" i="13" s="1"/>
  <c r="BD332" i="13"/>
  <c r="CW201" i="13"/>
  <c r="BW201" i="13"/>
  <c r="BY201" i="13"/>
  <c r="CG201" i="13"/>
  <c r="DD201" i="13"/>
  <c r="CI201" i="13"/>
  <c r="DL201" i="13"/>
  <c r="C202" i="13"/>
  <c r="BO274" i="13"/>
  <c r="BM274" i="13"/>
  <c r="BK275" i="13" s="1"/>
  <c r="AG349" i="13"/>
  <c r="AE349" i="13"/>
  <c r="B449" i="12"/>
  <c r="D448" i="12"/>
  <c r="D452" i="7"/>
  <c r="C449" i="12" s="1"/>
  <c r="C453" i="7"/>
  <c r="P339" i="13" l="1"/>
  <c r="CQ326" i="13"/>
  <c r="CO327" i="13" s="1"/>
  <c r="CS326" i="13"/>
  <c r="N339" i="13"/>
  <c r="L340" i="13" s="1"/>
  <c r="AS343" i="13"/>
  <c r="W341" i="13"/>
  <c r="U342" i="13" s="1"/>
  <c r="X342" i="13" s="1"/>
  <c r="AR344" i="13"/>
  <c r="AP344" i="13"/>
  <c r="BC333" i="13"/>
  <c r="BB333" i="13" s="1"/>
  <c r="AZ334" i="13" s="1"/>
  <c r="ET309" i="13"/>
  <c r="EV309" i="13"/>
  <c r="EE298" i="13"/>
  <c r="EC298" i="13"/>
  <c r="EA299" i="13" s="1"/>
  <c r="EK307" i="13"/>
  <c r="EM307" i="13"/>
  <c r="BD333" i="13"/>
  <c r="DE201" i="13"/>
  <c r="CE202" i="13"/>
  <c r="CZ201" i="13"/>
  <c r="AH349" i="13"/>
  <c r="AF349" i="13"/>
  <c r="AD350" i="13" s="1"/>
  <c r="BN275" i="13"/>
  <c r="BL275" i="13"/>
  <c r="D202" i="13"/>
  <c r="F202" i="13"/>
  <c r="DM202" i="13" s="1"/>
  <c r="DJ202" i="13"/>
  <c r="DG201" i="13"/>
  <c r="CX201" i="13"/>
  <c r="BU202" i="13"/>
  <c r="D449" i="12"/>
  <c r="B450" i="12"/>
  <c r="C454" i="7"/>
  <c r="D453" i="7"/>
  <c r="C450" i="12" s="1"/>
  <c r="CP327" i="13" l="1"/>
  <c r="CQ327" i="13" s="1"/>
  <c r="CO328" i="13" s="1"/>
  <c r="CR327" i="13"/>
  <c r="AQ344" i="13"/>
  <c r="AO345" i="13" s="1"/>
  <c r="AR345" i="13" s="1"/>
  <c r="M340" i="13"/>
  <c r="O340" i="13"/>
  <c r="V342" i="13"/>
  <c r="Y342" i="13" s="1"/>
  <c r="AS344" i="13"/>
  <c r="EW309" i="13"/>
  <c r="EU309" i="13"/>
  <c r="ES310" i="13" s="1"/>
  <c r="EB299" i="13"/>
  <c r="ED299" i="13"/>
  <c r="EN307" i="13"/>
  <c r="EL307" i="13"/>
  <c r="EJ308" i="13" s="1"/>
  <c r="BA334" i="13"/>
  <c r="BC334" i="13"/>
  <c r="G202" i="13"/>
  <c r="DN202" i="13" s="1"/>
  <c r="E202" i="13"/>
  <c r="DK202" i="13"/>
  <c r="BV202" i="13"/>
  <c r="BX202" i="13"/>
  <c r="CY202" i="13" s="1"/>
  <c r="CV202" i="13"/>
  <c r="BO275" i="13"/>
  <c r="BM275" i="13"/>
  <c r="BK276" i="13" s="1"/>
  <c r="CH202" i="13"/>
  <c r="DF202" i="13" s="1"/>
  <c r="DC202" i="13"/>
  <c r="CF202" i="13"/>
  <c r="AG350" i="13"/>
  <c r="AE350" i="13"/>
  <c r="AH350" i="13" s="1"/>
  <c r="B451" i="12"/>
  <c r="D450" i="12"/>
  <c r="C455" i="7"/>
  <c r="D454" i="7"/>
  <c r="C451" i="12" s="1"/>
  <c r="CP328" i="13" l="1"/>
  <c r="CR328" i="13"/>
  <c r="AP345" i="13"/>
  <c r="AQ345" i="13" s="1"/>
  <c r="AO346" i="13" s="1"/>
  <c r="CS327" i="13"/>
  <c r="N340" i="13"/>
  <c r="L341" i="13" s="1"/>
  <c r="M341" i="13" s="1"/>
  <c r="W342" i="13"/>
  <c r="U343" i="13" s="1"/>
  <c r="V343" i="13" s="1"/>
  <c r="P340" i="13"/>
  <c r="X343" i="13"/>
  <c r="EV310" i="13"/>
  <c r="ET310" i="13"/>
  <c r="EE299" i="13"/>
  <c r="EC299" i="13"/>
  <c r="EA300" i="13" s="1"/>
  <c r="EK308" i="13"/>
  <c r="EM308" i="13"/>
  <c r="BD334" i="13"/>
  <c r="BB334" i="13"/>
  <c r="AZ335" i="13" s="1"/>
  <c r="AF350" i="13"/>
  <c r="AD351" i="13" s="1"/>
  <c r="AG351" i="13" s="1"/>
  <c r="CG202" i="13"/>
  <c r="DD202" i="13"/>
  <c r="CI202" i="13"/>
  <c r="CW202" i="13"/>
  <c r="BW202" i="13"/>
  <c r="BY202" i="13"/>
  <c r="BN276" i="13"/>
  <c r="BL276" i="13"/>
  <c r="DL202" i="13"/>
  <c r="C203" i="13"/>
  <c r="D451" i="12"/>
  <c r="B452" i="12"/>
  <c r="D455" i="7"/>
  <c r="C452" i="12" s="1"/>
  <c r="C456" i="7"/>
  <c r="AS345" i="13" l="1"/>
  <c r="CQ328" i="13"/>
  <c r="CO329" i="13" s="1"/>
  <c r="CP329" i="13" s="1"/>
  <c r="O341" i="13"/>
  <c r="N341" i="13" s="1"/>
  <c r="L342" i="13" s="1"/>
  <c r="CS328" i="13"/>
  <c r="CR329" i="13"/>
  <c r="P341" i="13"/>
  <c r="AR346" i="13"/>
  <c r="AP346" i="13"/>
  <c r="W343" i="13"/>
  <c r="U344" i="13" s="1"/>
  <c r="X344" i="13" s="1"/>
  <c r="Y343" i="13"/>
  <c r="EW310" i="13"/>
  <c r="EU310" i="13"/>
  <c r="ES311" i="13" s="1"/>
  <c r="EB300" i="13"/>
  <c r="ED300" i="13"/>
  <c r="EN308" i="13"/>
  <c r="EL308" i="13"/>
  <c r="EJ309" i="13" s="1"/>
  <c r="AE351" i="13"/>
  <c r="AH351" i="13" s="1"/>
  <c r="BC335" i="13"/>
  <c r="BA335" i="13"/>
  <c r="D203" i="13"/>
  <c r="G203" i="13" s="1"/>
  <c r="DN203" i="13" s="1"/>
  <c r="F203" i="13"/>
  <c r="DM203" i="13" s="1"/>
  <c r="DJ203" i="13"/>
  <c r="DG202" i="13"/>
  <c r="CZ202" i="13"/>
  <c r="BO276" i="13"/>
  <c r="BM276" i="13"/>
  <c r="BK277" i="13" s="1"/>
  <c r="CX202" i="13"/>
  <c r="BU203" i="13"/>
  <c r="DE202" i="13"/>
  <c r="CE203" i="13"/>
  <c r="B453" i="12"/>
  <c r="D452" i="12"/>
  <c r="D456" i="7"/>
  <c r="C453" i="12" s="1"/>
  <c r="C457" i="7"/>
  <c r="CQ329" i="13" l="1"/>
  <c r="CO330" i="13" s="1"/>
  <c r="CS329" i="13"/>
  <c r="M342" i="13"/>
  <c r="O342" i="13"/>
  <c r="AS346" i="13"/>
  <c r="AQ346" i="13"/>
  <c r="AO347" i="13" s="1"/>
  <c r="V344" i="13"/>
  <c r="Y344" i="13" s="1"/>
  <c r="ET311" i="13"/>
  <c r="EV311" i="13"/>
  <c r="EE300" i="13"/>
  <c r="EC300" i="13"/>
  <c r="EA301" i="13" s="1"/>
  <c r="EK309" i="13"/>
  <c r="EM309" i="13"/>
  <c r="AF351" i="13"/>
  <c r="AD352" i="13" s="1"/>
  <c r="AG352" i="13" s="1"/>
  <c r="BD335" i="13"/>
  <c r="BB335" i="13"/>
  <c r="AZ336" i="13" s="1"/>
  <c r="BN277" i="13"/>
  <c r="BL277" i="13"/>
  <c r="E203" i="13"/>
  <c r="DK203" i="13"/>
  <c r="CV203" i="13"/>
  <c r="BV203" i="13"/>
  <c r="BX203" i="13"/>
  <c r="CY203" i="13" s="1"/>
  <c r="DC203" i="13"/>
  <c r="CF203" i="13"/>
  <c r="CH203" i="13"/>
  <c r="DF203" i="13" s="1"/>
  <c r="B454" i="12"/>
  <c r="D453" i="12"/>
  <c r="C458" i="7"/>
  <c r="D457" i="7"/>
  <c r="C454" i="12" s="1"/>
  <c r="CP330" i="13" l="1"/>
  <c r="CR330" i="13"/>
  <c r="N342" i="13"/>
  <c r="L343" i="13" s="1"/>
  <c r="O343" i="13" s="1"/>
  <c r="P342" i="13"/>
  <c r="W344" i="13"/>
  <c r="U345" i="13" s="1"/>
  <c r="X345" i="13" s="1"/>
  <c r="AP347" i="13"/>
  <c r="AR347" i="13"/>
  <c r="AE352" i="13"/>
  <c r="AH352" i="13" s="1"/>
  <c r="EW311" i="13"/>
  <c r="EU311" i="13"/>
  <c r="ES312" i="13" s="1"/>
  <c r="EB301" i="13"/>
  <c r="ED301" i="13"/>
  <c r="EN309" i="13"/>
  <c r="EL309" i="13"/>
  <c r="EJ310" i="13" s="1"/>
  <c r="BA336" i="13"/>
  <c r="BD336" i="13" s="1"/>
  <c r="BC336" i="13"/>
  <c r="DD203" i="13"/>
  <c r="CG203" i="13"/>
  <c r="CI203" i="13"/>
  <c r="DL203" i="13"/>
  <c r="C204" i="13"/>
  <c r="BO277" i="13"/>
  <c r="BM277" i="13"/>
  <c r="BK278" i="13" s="1"/>
  <c r="BW203" i="13"/>
  <c r="CW203" i="13"/>
  <c r="BY203" i="13"/>
  <c r="B455" i="12"/>
  <c r="D454" i="12"/>
  <c r="C459" i="7"/>
  <c r="D458" i="7"/>
  <c r="C455" i="12" s="1"/>
  <c r="CQ330" i="13" l="1"/>
  <c r="CO331" i="13" s="1"/>
  <c r="CP331" i="13" s="1"/>
  <c r="CQ331" i="13" s="1"/>
  <c r="CO332" i="13" s="1"/>
  <c r="V345" i="13"/>
  <c r="Y345" i="13" s="1"/>
  <c r="M343" i="13"/>
  <c r="N343" i="13" s="1"/>
  <c r="L344" i="13" s="1"/>
  <c r="M344" i="13" s="1"/>
  <c r="CR331" i="13"/>
  <c r="CS330" i="13"/>
  <c r="P343" i="13"/>
  <c r="AQ347" i="13"/>
  <c r="AO348" i="13" s="1"/>
  <c r="AP348" i="13" s="1"/>
  <c r="AS347" i="13"/>
  <c r="AF352" i="13"/>
  <c r="AD353" i="13" s="1"/>
  <c r="AE353" i="13" s="1"/>
  <c r="AH353" i="13" s="1"/>
  <c r="EV312" i="13"/>
  <c r="ET312" i="13"/>
  <c r="EE301" i="13"/>
  <c r="EC301" i="13"/>
  <c r="EA302" i="13" s="1"/>
  <c r="EK310" i="13"/>
  <c r="EM310" i="13"/>
  <c r="BB336" i="13"/>
  <c r="AZ337" i="13" s="1"/>
  <c r="BN278" i="13"/>
  <c r="BL278" i="13"/>
  <c r="DE203" i="13"/>
  <c r="CE204" i="13"/>
  <c r="CX203" i="13"/>
  <c r="BU204" i="13"/>
  <c r="CZ203" i="13"/>
  <c r="D204" i="13"/>
  <c r="F204" i="13"/>
  <c r="DM204" i="13" s="1"/>
  <c r="DJ204" i="13"/>
  <c r="DG203" i="13"/>
  <c r="B456" i="12"/>
  <c r="D455" i="12"/>
  <c r="D459" i="7"/>
  <c r="C456" i="12" s="1"/>
  <c r="C460" i="7"/>
  <c r="W345" i="13" l="1"/>
  <c r="U346" i="13" s="1"/>
  <c r="O344" i="13"/>
  <c r="N344" i="13" s="1"/>
  <c r="L345" i="13" s="1"/>
  <c r="CS331" i="13"/>
  <c r="CP332" i="13"/>
  <c r="CQ332" i="13" s="1"/>
  <c r="CO333" i="13" s="1"/>
  <c r="CR332" i="13"/>
  <c r="AR348" i="13"/>
  <c r="AQ348" i="13" s="1"/>
  <c r="AO349" i="13" s="1"/>
  <c r="P344" i="13"/>
  <c r="AS348" i="13"/>
  <c r="V346" i="13"/>
  <c r="X346" i="13"/>
  <c r="AG353" i="13"/>
  <c r="AF353" i="13" s="1"/>
  <c r="AD354" i="13" s="1"/>
  <c r="AE354" i="13" s="1"/>
  <c r="AH354" i="13" s="1"/>
  <c r="EW312" i="13"/>
  <c r="EU312" i="13"/>
  <c r="ES313" i="13" s="1"/>
  <c r="ED302" i="13"/>
  <c r="EB302" i="13"/>
  <c r="EN310" i="13"/>
  <c r="EL310" i="13"/>
  <c r="EJ311" i="13" s="1"/>
  <c r="BC337" i="13"/>
  <c r="BA337" i="13"/>
  <c r="BD337" i="13" s="1"/>
  <c r="BO278" i="13"/>
  <c r="BM278" i="13"/>
  <c r="BK279" i="13" s="1"/>
  <c r="G204" i="13"/>
  <c r="DN204" i="13" s="1"/>
  <c r="E204" i="13"/>
  <c r="DK204" i="13"/>
  <c r="BX204" i="13"/>
  <c r="CY204" i="13" s="1"/>
  <c r="CV204" i="13"/>
  <c r="BV204" i="13"/>
  <c r="CH204" i="13"/>
  <c r="DF204" i="13" s="1"/>
  <c r="DC204" i="13"/>
  <c r="CF204" i="13"/>
  <c r="D456" i="12"/>
  <c r="B457" i="12"/>
  <c r="D460" i="7"/>
  <c r="C457" i="12" s="1"/>
  <c r="C461" i="7"/>
  <c r="CS332" i="13" l="1"/>
  <c r="M345" i="13"/>
  <c r="O345" i="13"/>
  <c r="CP333" i="13"/>
  <c r="CR333" i="13"/>
  <c r="P345" i="13"/>
  <c r="AR349" i="13"/>
  <c r="AP349" i="13"/>
  <c r="W346" i="13"/>
  <c r="U347" i="13" s="1"/>
  <c r="X347" i="13" s="1"/>
  <c r="Y346" i="13"/>
  <c r="AG354" i="13"/>
  <c r="AF354" i="13" s="1"/>
  <c r="AD355" i="13" s="1"/>
  <c r="EV313" i="13"/>
  <c r="ET313" i="13"/>
  <c r="EE302" i="13"/>
  <c r="EC302" i="13"/>
  <c r="EA303" i="13" s="1"/>
  <c r="EK311" i="13"/>
  <c r="EM311" i="13"/>
  <c r="BB337" i="13"/>
  <c r="AZ338" i="13" s="1"/>
  <c r="BC338" i="13" s="1"/>
  <c r="DD204" i="13"/>
  <c r="CG204" i="13"/>
  <c r="CI204" i="13"/>
  <c r="DL204" i="13"/>
  <c r="C205" i="13"/>
  <c r="CW204" i="13"/>
  <c r="BW204" i="13"/>
  <c r="BY204" i="13"/>
  <c r="BN279" i="13"/>
  <c r="BL279" i="13"/>
  <c r="D457" i="12"/>
  <c r="B458" i="12"/>
  <c r="C462" i="7"/>
  <c r="D461" i="7"/>
  <c r="C458" i="12" s="1"/>
  <c r="N345" i="13" l="1"/>
  <c r="L346" i="13" s="1"/>
  <c r="CS333" i="13"/>
  <c r="CQ333" i="13"/>
  <c r="CO334" i="13" s="1"/>
  <c r="O346" i="13"/>
  <c r="M346" i="13"/>
  <c r="AQ349" i="13"/>
  <c r="AO350" i="13" s="1"/>
  <c r="AP350" i="13" s="1"/>
  <c r="AS349" i="13"/>
  <c r="V347" i="13"/>
  <c r="W347" i="13" s="1"/>
  <c r="U348" i="13" s="1"/>
  <c r="X348" i="13" s="1"/>
  <c r="AE355" i="13"/>
  <c r="AH355" i="13" s="1"/>
  <c r="AG355" i="13"/>
  <c r="EL311" i="13"/>
  <c r="EJ312" i="13" s="1"/>
  <c r="EM312" i="13" s="1"/>
  <c r="EW313" i="13"/>
  <c r="EU313" i="13"/>
  <c r="ES314" i="13" s="1"/>
  <c r="BA338" i="13"/>
  <c r="BB338" i="13" s="1"/>
  <c r="AZ339" i="13" s="1"/>
  <c r="ED303" i="13"/>
  <c r="EB303" i="13"/>
  <c r="EN311" i="13"/>
  <c r="BO279" i="13"/>
  <c r="BM279" i="13"/>
  <c r="BK280" i="13" s="1"/>
  <c r="CX204" i="13"/>
  <c r="BU205" i="13"/>
  <c r="F205" i="13"/>
  <c r="DM205" i="13" s="1"/>
  <c r="D205" i="13"/>
  <c r="G205" i="13" s="1"/>
  <c r="DN205" i="13" s="1"/>
  <c r="DJ205" i="13"/>
  <c r="DG204" i="13"/>
  <c r="CZ204" i="13"/>
  <c r="DE204" i="13"/>
  <c r="CE205" i="13"/>
  <c r="D458" i="12"/>
  <c r="B459" i="12"/>
  <c r="C463" i="7"/>
  <c r="D462" i="7"/>
  <c r="C459" i="12" s="1"/>
  <c r="N346" i="13" l="1"/>
  <c r="L347" i="13" s="1"/>
  <c r="CP334" i="13"/>
  <c r="CR334" i="13"/>
  <c r="AR350" i="13"/>
  <c r="AQ350" i="13" s="1"/>
  <c r="AO351" i="13" s="1"/>
  <c r="P346" i="13"/>
  <c r="M347" i="13"/>
  <c r="O347" i="13"/>
  <c r="Y347" i="13"/>
  <c r="AS350" i="13"/>
  <c r="V348" i="13"/>
  <c r="W348" i="13" s="1"/>
  <c r="U349" i="13" s="1"/>
  <c r="EK312" i="13"/>
  <c r="EL312" i="13" s="1"/>
  <c r="EJ313" i="13" s="1"/>
  <c r="AF355" i="13"/>
  <c r="AD356" i="13" s="1"/>
  <c r="BD338" i="13"/>
  <c r="ET314" i="13"/>
  <c r="EV314" i="13"/>
  <c r="EE303" i="13"/>
  <c r="EC303" i="13"/>
  <c r="EA304" i="13" s="1"/>
  <c r="BA339" i="13"/>
  <c r="BC339" i="13"/>
  <c r="E205" i="13"/>
  <c r="DK205" i="13"/>
  <c r="BV205" i="13"/>
  <c r="BX205" i="13"/>
  <c r="CY205" i="13" s="1"/>
  <c r="CV205" i="13"/>
  <c r="DC205" i="13"/>
  <c r="CF205" i="13"/>
  <c r="CH205" i="13"/>
  <c r="DF205" i="13" s="1"/>
  <c r="BN280" i="13"/>
  <c r="BL280" i="13"/>
  <c r="D459" i="12"/>
  <c r="B460" i="12"/>
  <c r="D463" i="7"/>
  <c r="C460" i="12" s="1"/>
  <c r="C464" i="7"/>
  <c r="N347" i="13" l="1"/>
  <c r="L348" i="13" s="1"/>
  <c r="O348" i="13" s="1"/>
  <c r="CS334" i="13"/>
  <c r="CQ334" i="13"/>
  <c r="CO335" i="13" s="1"/>
  <c r="P347" i="13"/>
  <c r="M348" i="13"/>
  <c r="AR351" i="13"/>
  <c r="AP351" i="13"/>
  <c r="Y348" i="13"/>
  <c r="X349" i="13"/>
  <c r="V349" i="13"/>
  <c r="EN312" i="13"/>
  <c r="AE356" i="13"/>
  <c r="AH356" i="13" s="1"/>
  <c r="AG356" i="13"/>
  <c r="EW314" i="13"/>
  <c r="EU314" i="13"/>
  <c r="ES315" i="13" s="1"/>
  <c r="EB304" i="13"/>
  <c r="ED304" i="13"/>
  <c r="EK313" i="13"/>
  <c r="EM313" i="13"/>
  <c r="BD339" i="13"/>
  <c r="BB339" i="13"/>
  <c r="AZ340" i="13" s="1"/>
  <c r="BO280" i="13"/>
  <c r="BM280" i="13"/>
  <c r="BK281" i="13" s="1"/>
  <c r="DL205" i="13"/>
  <c r="C206" i="13"/>
  <c r="CW205" i="13"/>
  <c r="BW205" i="13"/>
  <c r="BY205" i="13"/>
  <c r="CG205" i="13"/>
  <c r="DD205" i="13"/>
  <c r="CI205" i="13"/>
  <c r="B461" i="12"/>
  <c r="D460" i="12"/>
  <c r="D464" i="7"/>
  <c r="C461" i="12" s="1"/>
  <c r="C465" i="7"/>
  <c r="CP335" i="13" l="1"/>
  <c r="CR335" i="13"/>
  <c r="P348" i="13"/>
  <c r="N348" i="13"/>
  <c r="L349" i="13" s="1"/>
  <c r="AS351" i="13"/>
  <c r="AQ351" i="13"/>
  <c r="AO352" i="13" s="1"/>
  <c r="Y349" i="13"/>
  <c r="W349" i="13"/>
  <c r="U350" i="13" s="1"/>
  <c r="AF356" i="13"/>
  <c r="AD357" i="13" s="1"/>
  <c r="EV315" i="13"/>
  <c r="ET315" i="13"/>
  <c r="EE304" i="13"/>
  <c r="EC304" i="13"/>
  <c r="EA305" i="13" s="1"/>
  <c r="EN313" i="13"/>
  <c r="EL313" i="13"/>
  <c r="EJ314" i="13" s="1"/>
  <c r="BC340" i="13"/>
  <c r="BA340" i="13"/>
  <c r="BL281" i="13"/>
  <c r="BO281" i="13" s="1"/>
  <c r="BN281" i="13"/>
  <c r="DG205" i="13"/>
  <c r="CX205" i="13"/>
  <c r="BU206" i="13"/>
  <c r="DE205" i="13"/>
  <c r="CE206" i="13"/>
  <c r="D206" i="13"/>
  <c r="F206" i="13"/>
  <c r="DM206" i="13" s="1"/>
  <c r="DJ206" i="13"/>
  <c r="CZ205" i="13"/>
  <c r="B462" i="12"/>
  <c r="D461" i="12"/>
  <c r="C466" i="7"/>
  <c r="D465" i="7"/>
  <c r="C462" i="12" s="1"/>
  <c r="CS335" i="13" l="1"/>
  <c r="CQ335" i="13"/>
  <c r="CO336" i="13" s="1"/>
  <c r="M349" i="13"/>
  <c r="N349" i="13" s="1"/>
  <c r="L350" i="13" s="1"/>
  <c r="O349" i="13"/>
  <c r="AP352" i="13"/>
  <c r="AR352" i="13"/>
  <c r="X350" i="13"/>
  <c r="V350" i="13"/>
  <c r="AG357" i="13"/>
  <c r="AE357" i="13"/>
  <c r="EW315" i="13"/>
  <c r="EU315" i="13"/>
  <c r="ES316" i="13" s="1"/>
  <c r="ED305" i="13"/>
  <c r="EB305" i="13"/>
  <c r="EM314" i="13"/>
  <c r="EK314" i="13"/>
  <c r="BD340" i="13"/>
  <c r="BB340" i="13"/>
  <c r="AZ341" i="13" s="1"/>
  <c r="DC206" i="13"/>
  <c r="CF206" i="13"/>
  <c r="CH206" i="13"/>
  <c r="DF206" i="13" s="1"/>
  <c r="BM281" i="13"/>
  <c r="BK282" i="13" s="1"/>
  <c r="G206" i="13"/>
  <c r="DN206" i="13" s="1"/>
  <c r="E206" i="13"/>
  <c r="DK206" i="13"/>
  <c r="BX206" i="13"/>
  <c r="CY206" i="13" s="1"/>
  <c r="CV206" i="13"/>
  <c r="BV206" i="13"/>
  <c r="B463" i="12"/>
  <c r="D462" i="12"/>
  <c r="C467" i="7"/>
  <c r="D466" i="7"/>
  <c r="C463" i="12" s="1"/>
  <c r="CR336" i="13" l="1"/>
  <c r="CP336" i="13"/>
  <c r="P349" i="13"/>
  <c r="O350" i="13"/>
  <c r="M350" i="13"/>
  <c r="AQ352" i="13"/>
  <c r="AO353" i="13" s="1"/>
  <c r="AR353" i="13" s="1"/>
  <c r="AS352" i="13"/>
  <c r="Y350" i="13"/>
  <c r="W350" i="13"/>
  <c r="U351" i="13" s="1"/>
  <c r="AH357" i="13"/>
  <c r="AF357" i="13"/>
  <c r="AD358" i="13" s="1"/>
  <c r="ET316" i="13"/>
  <c r="EV316" i="13"/>
  <c r="EE305" i="13"/>
  <c r="EC305" i="13"/>
  <c r="EA306" i="13" s="1"/>
  <c r="EN314" i="13"/>
  <c r="EL314" i="13"/>
  <c r="EJ315" i="13" s="1"/>
  <c r="BC341" i="13"/>
  <c r="BA341" i="13"/>
  <c r="BD341" i="13" s="1"/>
  <c r="DL206" i="13"/>
  <c r="C207" i="13"/>
  <c r="CW206" i="13"/>
  <c r="BW206" i="13"/>
  <c r="BY206" i="13"/>
  <c r="BN282" i="13"/>
  <c r="BL282" i="13"/>
  <c r="CG206" i="13"/>
  <c r="DD206" i="13"/>
  <c r="CI206" i="13"/>
  <c r="B464" i="12"/>
  <c r="D463" i="12"/>
  <c r="D467" i="7"/>
  <c r="C464" i="12" s="1"/>
  <c r="C468" i="7"/>
  <c r="AP353" i="13" l="1"/>
  <c r="N350" i="13"/>
  <c r="L351" i="13" s="1"/>
  <c r="O351" i="13" s="1"/>
  <c r="CQ336" i="13"/>
  <c r="CO337" i="13" s="1"/>
  <c r="CS336" i="13"/>
  <c r="P350" i="13"/>
  <c r="M351" i="13"/>
  <c r="AS353" i="13"/>
  <c r="AQ353" i="13"/>
  <c r="AO354" i="13" s="1"/>
  <c r="AR354" i="13" s="1"/>
  <c r="X351" i="13"/>
  <c r="V351" i="13"/>
  <c r="AG358" i="13"/>
  <c r="AE358" i="13"/>
  <c r="AH358" i="13" s="1"/>
  <c r="EW316" i="13"/>
  <c r="EU316" i="13"/>
  <c r="ES317" i="13" s="1"/>
  <c r="ED306" i="13"/>
  <c r="EB306" i="13"/>
  <c r="EK315" i="13"/>
  <c r="EM315" i="13"/>
  <c r="BB341" i="13"/>
  <c r="AZ342" i="13" s="1"/>
  <c r="BO282" i="13"/>
  <c r="BM282" i="13"/>
  <c r="BK283" i="13" s="1"/>
  <c r="DE206" i="13"/>
  <c r="CE207" i="13"/>
  <c r="CZ206" i="13"/>
  <c r="DG206" i="13"/>
  <c r="CX206" i="13"/>
  <c r="BU207" i="13"/>
  <c r="D207" i="13"/>
  <c r="G207" i="13" s="1"/>
  <c r="DN207" i="13" s="1"/>
  <c r="F207" i="13"/>
  <c r="DM207" i="13" s="1"/>
  <c r="DJ207" i="13"/>
  <c r="D464" i="12"/>
  <c r="B465" i="12"/>
  <c r="D468" i="7"/>
  <c r="C465" i="12" s="1"/>
  <c r="C469" i="7"/>
  <c r="AP354" i="13" l="1"/>
  <c r="AQ354" i="13" s="1"/>
  <c r="AO355" i="13" s="1"/>
  <c r="CP337" i="13"/>
  <c r="CS337" i="13" s="1"/>
  <c r="CR337" i="13"/>
  <c r="P351" i="13"/>
  <c r="N351" i="13"/>
  <c r="L352" i="13" s="1"/>
  <c r="W351" i="13"/>
  <c r="U352" i="13" s="1"/>
  <c r="V352" i="13" s="1"/>
  <c r="AS354" i="13"/>
  <c r="Y351" i="13"/>
  <c r="AF358" i="13"/>
  <c r="AD359" i="13" s="1"/>
  <c r="AG359" i="13" s="1"/>
  <c r="ET317" i="13"/>
  <c r="EV317" i="13"/>
  <c r="EE306" i="13"/>
  <c r="EC306" i="13"/>
  <c r="EA307" i="13" s="1"/>
  <c r="EN315" i="13"/>
  <c r="EL315" i="13"/>
  <c r="EJ316" i="13" s="1"/>
  <c r="BC342" i="13"/>
  <c r="BA342" i="13"/>
  <c r="CV207" i="13"/>
  <c r="BX207" i="13"/>
  <c r="CY207" i="13" s="1"/>
  <c r="BV207" i="13"/>
  <c r="DC207" i="13"/>
  <c r="CF207" i="13"/>
  <c r="CH207" i="13"/>
  <c r="DF207" i="13" s="1"/>
  <c r="BN283" i="13"/>
  <c r="BL283" i="13"/>
  <c r="E207" i="13"/>
  <c r="DK207" i="13"/>
  <c r="B466" i="12"/>
  <c r="D465" i="12"/>
  <c r="C470" i="7"/>
  <c r="D469" i="7"/>
  <c r="C466" i="12" s="1"/>
  <c r="CQ337" i="13" l="1"/>
  <c r="CO338" i="13" s="1"/>
  <c r="Y352" i="13"/>
  <c r="O352" i="13"/>
  <c r="M352" i="13"/>
  <c r="X352" i="13"/>
  <c r="W352" i="13" s="1"/>
  <c r="U353" i="13" s="1"/>
  <c r="X353" i="13" s="1"/>
  <c r="AR355" i="13"/>
  <c r="AP355" i="13"/>
  <c r="AQ355" i="13" s="1"/>
  <c r="AO356" i="13" s="1"/>
  <c r="AS355" i="13"/>
  <c r="AE359" i="13"/>
  <c r="AH359" i="13" s="1"/>
  <c r="EW317" i="13"/>
  <c r="EU317" i="13"/>
  <c r="ES318" i="13" s="1"/>
  <c r="BB342" i="13"/>
  <c r="AZ343" i="13" s="1"/>
  <c r="BA343" i="13" s="1"/>
  <c r="EB307" i="13"/>
  <c r="ED307" i="13"/>
  <c r="EK316" i="13"/>
  <c r="EM316" i="13"/>
  <c r="BD342" i="13"/>
  <c r="DD207" i="13"/>
  <c r="CG207" i="13"/>
  <c r="CI207" i="13"/>
  <c r="DL207" i="13"/>
  <c r="C208" i="13"/>
  <c r="CW207" i="13"/>
  <c r="BW207" i="13"/>
  <c r="BY207" i="13"/>
  <c r="BO283" i="13"/>
  <c r="BM283" i="13"/>
  <c r="BK284" i="13" s="1"/>
  <c r="D466" i="12"/>
  <c r="B467" i="12"/>
  <c r="C471" i="7"/>
  <c r="D470" i="7"/>
  <c r="C467" i="12" s="1"/>
  <c r="N352" i="13" l="1"/>
  <c r="L353" i="13" s="1"/>
  <c r="CP338" i="13"/>
  <c r="CR338" i="13"/>
  <c r="V353" i="13"/>
  <c r="W353" i="13" s="1"/>
  <c r="U354" i="13" s="1"/>
  <c r="X354" i="13" s="1"/>
  <c r="P352" i="13"/>
  <c r="M353" i="13"/>
  <c r="O353" i="13"/>
  <c r="AR356" i="13"/>
  <c r="AP356" i="13"/>
  <c r="AS356" i="13"/>
  <c r="AF359" i="13"/>
  <c r="AD360" i="13" s="1"/>
  <c r="AE360" i="13" s="1"/>
  <c r="AH360" i="13" s="1"/>
  <c r="BC343" i="13"/>
  <c r="BB343" i="13" s="1"/>
  <c r="AZ344" i="13" s="1"/>
  <c r="EV318" i="13"/>
  <c r="ET318" i="13"/>
  <c r="BD343" i="13"/>
  <c r="EE307" i="13"/>
  <c r="EC307" i="13"/>
  <c r="EA308" i="13" s="1"/>
  <c r="EN316" i="13"/>
  <c r="EL316" i="13"/>
  <c r="EJ317" i="13" s="1"/>
  <c r="BN284" i="13"/>
  <c r="BL284" i="13"/>
  <c r="D208" i="13"/>
  <c r="F208" i="13"/>
  <c r="DM208" i="13" s="1"/>
  <c r="DJ208" i="13"/>
  <c r="DE207" i="13"/>
  <c r="CE208" i="13"/>
  <c r="CX207" i="13"/>
  <c r="BU208" i="13"/>
  <c r="CZ207" i="13"/>
  <c r="DG207" i="13"/>
  <c r="B468" i="12"/>
  <c r="D467" i="12"/>
  <c r="D471" i="7"/>
  <c r="C468" i="12" s="1"/>
  <c r="C472" i="7"/>
  <c r="Y353" i="13" l="1"/>
  <c r="V354" i="13"/>
  <c r="W354" i="13" s="1"/>
  <c r="U355" i="13" s="1"/>
  <c r="X355" i="13" s="1"/>
  <c r="CS338" i="13"/>
  <c r="CQ338" i="13"/>
  <c r="CO339" i="13" s="1"/>
  <c r="P353" i="13"/>
  <c r="AQ356" i="13"/>
  <c r="AO357" i="13" s="1"/>
  <c r="AP357" i="13" s="1"/>
  <c r="N353" i="13"/>
  <c r="L354" i="13" s="1"/>
  <c r="Y354" i="13"/>
  <c r="AG360" i="13"/>
  <c r="AF360" i="13" s="1"/>
  <c r="AD361" i="13" s="1"/>
  <c r="AG361" i="13" s="1"/>
  <c r="EW318" i="13"/>
  <c r="EU318" i="13"/>
  <c r="ES319" i="13" s="1"/>
  <c r="EB308" i="13"/>
  <c r="ED308" i="13"/>
  <c r="EK317" i="13"/>
  <c r="EN317" i="13" s="1"/>
  <c r="EM317" i="13"/>
  <c r="BA344" i="13"/>
  <c r="BC344" i="13"/>
  <c r="BO284" i="13"/>
  <c r="BM284" i="13"/>
  <c r="BK285" i="13" s="1"/>
  <c r="BX208" i="13"/>
  <c r="CY208" i="13" s="1"/>
  <c r="CV208" i="13"/>
  <c r="BV208" i="13"/>
  <c r="CF208" i="13"/>
  <c r="DC208" i="13"/>
  <c r="CH208" i="13"/>
  <c r="DF208" i="13" s="1"/>
  <c r="G208" i="13"/>
  <c r="DN208" i="13" s="1"/>
  <c r="E208" i="13"/>
  <c r="DK208" i="13"/>
  <c r="D468" i="12"/>
  <c r="B469" i="12"/>
  <c r="D472" i="7"/>
  <c r="C469" i="12" s="1"/>
  <c r="C473" i="7"/>
  <c r="AS357" i="13" l="1"/>
  <c r="CP339" i="13"/>
  <c r="CR339" i="13"/>
  <c r="AR357" i="13"/>
  <c r="AQ357" i="13" s="1"/>
  <c r="AO358" i="13" s="1"/>
  <c r="O354" i="13"/>
  <c r="M354" i="13"/>
  <c r="V355" i="13"/>
  <c r="W355" i="13" s="1"/>
  <c r="U356" i="13" s="1"/>
  <c r="AE361" i="13"/>
  <c r="AH361" i="13" s="1"/>
  <c r="ET319" i="13"/>
  <c r="EV319" i="13"/>
  <c r="BB344" i="13"/>
  <c r="AZ345" i="13" s="1"/>
  <c r="BA345" i="13" s="1"/>
  <c r="EE308" i="13"/>
  <c r="EC308" i="13"/>
  <c r="EA309" i="13" s="1"/>
  <c r="EL317" i="13"/>
  <c r="EJ318" i="13" s="1"/>
  <c r="BD344" i="13"/>
  <c r="BN285" i="13"/>
  <c r="BL285" i="13"/>
  <c r="BW208" i="13"/>
  <c r="CW208" i="13"/>
  <c r="BY208" i="13"/>
  <c r="DL208" i="13"/>
  <c r="C209" i="13"/>
  <c r="DD208" i="13"/>
  <c r="CG208" i="13"/>
  <c r="CI208" i="13"/>
  <c r="B470" i="12"/>
  <c r="D469" i="12"/>
  <c r="C474" i="7"/>
  <c r="D473" i="7"/>
  <c r="C470" i="12" s="1"/>
  <c r="CS339" i="13" l="1"/>
  <c r="CQ339" i="13"/>
  <c r="CO340" i="13" s="1"/>
  <c r="P354" i="13"/>
  <c r="N354" i="13"/>
  <c r="L355" i="13" s="1"/>
  <c r="AP358" i="13"/>
  <c r="AR358" i="13"/>
  <c r="V356" i="13"/>
  <c r="X356" i="13"/>
  <c r="Y355" i="13"/>
  <c r="AF361" i="13"/>
  <c r="AD362" i="13" s="1"/>
  <c r="AE362" i="13" s="1"/>
  <c r="BC345" i="13"/>
  <c r="BB345" i="13" s="1"/>
  <c r="AZ346" i="13" s="1"/>
  <c r="EW319" i="13"/>
  <c r="EU319" i="13"/>
  <c r="ES320" i="13" s="1"/>
  <c r="BD345" i="13"/>
  <c r="EB309" i="13"/>
  <c r="ED309" i="13"/>
  <c r="EK318" i="13"/>
  <c r="EM318" i="13"/>
  <c r="DG208" i="13"/>
  <c r="CZ208" i="13"/>
  <c r="DE208" i="13"/>
  <c r="CE209" i="13"/>
  <c r="CX208" i="13"/>
  <c r="BU209" i="13"/>
  <c r="F209" i="13"/>
  <c r="DM209" i="13" s="1"/>
  <c r="D209" i="13"/>
  <c r="G209" i="13" s="1"/>
  <c r="DN209" i="13" s="1"/>
  <c r="DJ209" i="13"/>
  <c r="BO285" i="13"/>
  <c r="BM285" i="13"/>
  <c r="BK286" i="13" s="1"/>
  <c r="B471" i="12"/>
  <c r="D470" i="12"/>
  <c r="C475" i="7"/>
  <c r="D474" i="7"/>
  <c r="C471" i="12" s="1"/>
  <c r="CP340" i="13" l="1"/>
  <c r="CR340" i="13"/>
  <c r="M355" i="13"/>
  <c r="O355" i="13"/>
  <c r="W356" i="13"/>
  <c r="U357" i="13" s="1"/>
  <c r="X357" i="13" s="1"/>
  <c r="Y356" i="13"/>
  <c r="AS358" i="13"/>
  <c r="AQ358" i="13"/>
  <c r="AO359" i="13" s="1"/>
  <c r="AH362" i="13"/>
  <c r="AG362" i="13"/>
  <c r="AF362" i="13" s="1"/>
  <c r="AD363" i="13" s="1"/>
  <c r="AG363" i="13" s="1"/>
  <c r="EV320" i="13"/>
  <c r="ET320" i="13"/>
  <c r="EE309" i="13"/>
  <c r="EC309" i="13"/>
  <c r="EA310" i="13" s="1"/>
  <c r="EN318" i="13"/>
  <c r="EL318" i="13"/>
  <c r="EJ319" i="13" s="1"/>
  <c r="BA346" i="13"/>
  <c r="BC346" i="13"/>
  <c r="E209" i="13"/>
  <c r="DK209" i="13"/>
  <c r="CV209" i="13"/>
  <c r="BV209" i="13"/>
  <c r="BX209" i="13"/>
  <c r="CY209" i="13" s="1"/>
  <c r="BN286" i="13"/>
  <c r="BL286" i="13"/>
  <c r="DC209" i="13"/>
  <c r="CF209" i="13"/>
  <c r="CH209" i="13"/>
  <c r="DF209" i="13" s="1"/>
  <c r="B472" i="12"/>
  <c r="D471" i="12"/>
  <c r="D475" i="7"/>
  <c r="C472" i="12" s="1"/>
  <c r="C476" i="7"/>
  <c r="CS340" i="13" l="1"/>
  <c r="CQ340" i="13"/>
  <c r="CO341" i="13" s="1"/>
  <c r="V357" i="13"/>
  <c r="W357" i="13" s="1"/>
  <c r="U358" i="13" s="1"/>
  <c r="V358" i="13" s="1"/>
  <c r="P355" i="13"/>
  <c r="N355" i="13"/>
  <c r="L356" i="13" s="1"/>
  <c r="AP359" i="13"/>
  <c r="AS359" i="13" s="1"/>
  <c r="AR359" i="13"/>
  <c r="AE363" i="13"/>
  <c r="AH363" i="13" s="1"/>
  <c r="EW320" i="13"/>
  <c r="EU320" i="13"/>
  <c r="ES321" i="13" s="1"/>
  <c r="ED310" i="13"/>
  <c r="EB310" i="13"/>
  <c r="EK319" i="13"/>
  <c r="EM319" i="13"/>
  <c r="BD346" i="13"/>
  <c r="BB346" i="13"/>
  <c r="AZ347" i="13" s="1"/>
  <c r="CG209" i="13"/>
  <c r="DD209" i="13"/>
  <c r="CI209" i="13"/>
  <c r="BW209" i="13"/>
  <c r="CW209" i="13"/>
  <c r="BY209" i="13"/>
  <c r="BO286" i="13"/>
  <c r="BM286" i="13"/>
  <c r="BK287" i="13" s="1"/>
  <c r="DL209" i="13"/>
  <c r="C210" i="13"/>
  <c r="B473" i="12"/>
  <c r="D472" i="12"/>
  <c r="D476" i="7"/>
  <c r="C473" i="12" s="1"/>
  <c r="C477" i="7"/>
  <c r="Y357" i="13" l="1"/>
  <c r="CR341" i="13"/>
  <c r="CP341" i="13"/>
  <c r="X358" i="13"/>
  <c r="W358" i="13" s="1"/>
  <c r="U359" i="13" s="1"/>
  <c r="M356" i="13"/>
  <c r="O356" i="13"/>
  <c r="Y358" i="13"/>
  <c r="AQ359" i="13"/>
  <c r="AO360" i="13" s="1"/>
  <c r="AF363" i="13"/>
  <c r="AD364" i="13" s="1"/>
  <c r="AG364" i="13" s="1"/>
  <c r="EV321" i="13"/>
  <c r="ET321" i="13"/>
  <c r="EE310" i="13"/>
  <c r="EC310" i="13"/>
  <c r="EA311" i="13" s="1"/>
  <c r="EN319" i="13"/>
  <c r="EL319" i="13"/>
  <c r="EJ320" i="13" s="1"/>
  <c r="BC347" i="13"/>
  <c r="BA347" i="13"/>
  <c r="BN287" i="13"/>
  <c r="BL287" i="13"/>
  <c r="CX209" i="13"/>
  <c r="BU210" i="13"/>
  <c r="DG209" i="13"/>
  <c r="D210" i="13"/>
  <c r="G210" i="13" s="1"/>
  <c r="DN210" i="13" s="1"/>
  <c r="F210" i="13"/>
  <c r="DM210" i="13" s="1"/>
  <c r="DJ210" i="13"/>
  <c r="CZ209" i="13"/>
  <c r="DE209" i="13"/>
  <c r="CE210" i="13"/>
  <c r="B474" i="12"/>
  <c r="D473" i="12"/>
  <c r="C478" i="7"/>
  <c r="D477" i="7"/>
  <c r="C474" i="12" s="1"/>
  <c r="X359" i="13" l="1"/>
  <c r="V359" i="13"/>
  <c r="Y359" i="13" s="1"/>
  <c r="CS341" i="13"/>
  <c r="CQ341" i="13"/>
  <c r="CO342" i="13" s="1"/>
  <c r="P356" i="13"/>
  <c r="N356" i="13"/>
  <c r="L357" i="13" s="1"/>
  <c r="AP360" i="13"/>
  <c r="AR360" i="13"/>
  <c r="AE364" i="13"/>
  <c r="AH364" i="13" s="1"/>
  <c r="EW321" i="13"/>
  <c r="EU321" i="13"/>
  <c r="ES322" i="13" s="1"/>
  <c r="ED311" i="13"/>
  <c r="EB311" i="13"/>
  <c r="EM320" i="13"/>
  <c r="EK320" i="13"/>
  <c r="BD347" i="13"/>
  <c r="BB347" i="13"/>
  <c r="AZ348" i="13" s="1"/>
  <c r="BO287" i="13"/>
  <c r="BM287" i="13"/>
  <c r="BK288" i="13" s="1"/>
  <c r="CF210" i="13"/>
  <c r="DC210" i="13"/>
  <c r="CH210" i="13"/>
  <c r="DF210" i="13" s="1"/>
  <c r="E210" i="13"/>
  <c r="DK210" i="13"/>
  <c r="BX210" i="13"/>
  <c r="CY210" i="13" s="1"/>
  <c r="CV210" i="13"/>
  <c r="BV210" i="13"/>
  <c r="B475" i="12"/>
  <c r="D474" i="12"/>
  <c r="C479" i="7"/>
  <c r="D478" i="7"/>
  <c r="C475" i="12" s="1"/>
  <c r="W359" i="13" l="1"/>
  <c r="U360" i="13" s="1"/>
  <c r="CR342" i="13"/>
  <c r="CP342" i="13"/>
  <c r="CQ342" i="13" s="1"/>
  <c r="CO343" i="13" s="1"/>
  <c r="M357" i="13"/>
  <c r="O357" i="13"/>
  <c r="AS360" i="13"/>
  <c r="AQ360" i="13"/>
  <c r="AO361" i="13" s="1"/>
  <c r="X360" i="13"/>
  <c r="V360" i="13"/>
  <c r="AF364" i="13"/>
  <c r="AD365" i="13" s="1"/>
  <c r="AG365" i="13" s="1"/>
  <c r="ET322" i="13"/>
  <c r="EV322" i="13"/>
  <c r="EE311" i="13"/>
  <c r="EC311" i="13"/>
  <c r="EA312" i="13" s="1"/>
  <c r="EN320" i="13"/>
  <c r="EL320" i="13"/>
  <c r="EJ321" i="13" s="1"/>
  <c r="BC348" i="13"/>
  <c r="BA348" i="13"/>
  <c r="CG210" i="13"/>
  <c r="DD210" i="13"/>
  <c r="CI210" i="13"/>
  <c r="BN288" i="13"/>
  <c r="BL288" i="13"/>
  <c r="CW210" i="13"/>
  <c r="BW210" i="13"/>
  <c r="BY210" i="13"/>
  <c r="DL210" i="13"/>
  <c r="C211" i="13"/>
  <c r="B476" i="12"/>
  <c r="D475" i="12"/>
  <c r="D479" i="7"/>
  <c r="C476" i="12" s="1"/>
  <c r="C480" i="7"/>
  <c r="CS342" i="13" l="1"/>
  <c r="CP343" i="13"/>
  <c r="CR343" i="13"/>
  <c r="N357" i="13"/>
  <c r="L358" i="13" s="1"/>
  <c r="M358" i="13" s="1"/>
  <c r="P357" i="13"/>
  <c r="AR361" i="13"/>
  <c r="AP361" i="13"/>
  <c r="AS361" i="13"/>
  <c r="AE365" i="13"/>
  <c r="AF365" i="13" s="1"/>
  <c r="AD366" i="13" s="1"/>
  <c r="AE366" i="13" s="1"/>
  <c r="W360" i="13"/>
  <c r="U361" i="13" s="1"/>
  <c r="V361" i="13" s="1"/>
  <c r="Y360" i="13"/>
  <c r="BB348" i="13"/>
  <c r="AZ349" i="13" s="1"/>
  <c r="BC349" i="13" s="1"/>
  <c r="EW322" i="13"/>
  <c r="EU322" i="13"/>
  <c r="ES323" i="13" s="1"/>
  <c r="BD348" i="13"/>
  <c r="EB312" i="13"/>
  <c r="ED312" i="13"/>
  <c r="EM321" i="13"/>
  <c r="EK321" i="13"/>
  <c r="DG210" i="13"/>
  <c r="F211" i="13"/>
  <c r="DM211" i="13" s="1"/>
  <c r="D211" i="13"/>
  <c r="G211" i="13" s="1"/>
  <c r="DN211" i="13" s="1"/>
  <c r="DJ211" i="13"/>
  <c r="CZ210" i="13"/>
  <c r="BO288" i="13"/>
  <c r="BM288" i="13"/>
  <c r="BK289" i="13" s="1"/>
  <c r="CX210" i="13"/>
  <c r="BU211" i="13"/>
  <c r="DE210" i="13"/>
  <c r="CE211" i="13"/>
  <c r="D476" i="12"/>
  <c r="B477" i="12"/>
  <c r="D480" i="7"/>
  <c r="C477" i="12" s="1"/>
  <c r="C481" i="7"/>
  <c r="CQ343" i="13" l="1"/>
  <c r="CO344" i="13" s="1"/>
  <c r="O358" i="13"/>
  <c r="N358" i="13" s="1"/>
  <c r="L359" i="13" s="1"/>
  <c r="CP344" i="13"/>
  <c r="CR344" i="13"/>
  <c r="CS343" i="13"/>
  <c r="P358" i="13"/>
  <c r="AQ361" i="13"/>
  <c r="AO362" i="13" s="1"/>
  <c r="AP362" i="13" s="1"/>
  <c r="AH365" i="13"/>
  <c r="AH366" i="13" s="1"/>
  <c r="Y361" i="13"/>
  <c r="X361" i="13"/>
  <c r="W361" i="13" s="1"/>
  <c r="U362" i="13" s="1"/>
  <c r="BA349" i="13"/>
  <c r="BB349" i="13" s="1"/>
  <c r="AZ350" i="13" s="1"/>
  <c r="AG366" i="13"/>
  <c r="AF366" i="13" s="1"/>
  <c r="AD367" i="13" s="1"/>
  <c r="EV323" i="13"/>
  <c r="ET323" i="13"/>
  <c r="EE312" i="13"/>
  <c r="EC312" i="13"/>
  <c r="EA313" i="13" s="1"/>
  <c r="EN321" i="13"/>
  <c r="EL321" i="13"/>
  <c r="EJ322" i="13" s="1"/>
  <c r="E211" i="13"/>
  <c r="DK211" i="13"/>
  <c r="DC211" i="13"/>
  <c r="CF211" i="13"/>
  <c r="CH211" i="13"/>
  <c r="DF211" i="13" s="1"/>
  <c r="BV211" i="13"/>
  <c r="CV211" i="13"/>
  <c r="BX211" i="13"/>
  <c r="CY211" i="13" s="1"/>
  <c r="BN289" i="13"/>
  <c r="BL289" i="13"/>
  <c r="B478" i="12"/>
  <c r="D477" i="12"/>
  <c r="C482" i="7"/>
  <c r="D481" i="7"/>
  <c r="C478" i="12" s="1"/>
  <c r="M359" i="13" l="1"/>
  <c r="P359" i="13" s="1"/>
  <c r="O359" i="13"/>
  <c r="CS344" i="13"/>
  <c r="CQ344" i="13"/>
  <c r="CO345" i="13" s="1"/>
  <c r="CP345" i="13" s="1"/>
  <c r="AR362" i="13"/>
  <c r="AQ362" i="13" s="1"/>
  <c r="AO363" i="13" s="1"/>
  <c r="AS362" i="13"/>
  <c r="BD349" i="13"/>
  <c r="V362" i="13"/>
  <c r="X362" i="13"/>
  <c r="AG367" i="13"/>
  <c r="AE367" i="13"/>
  <c r="EW323" i="13"/>
  <c r="EU323" i="13"/>
  <c r="ES324" i="13" s="1"/>
  <c r="EB313" i="13"/>
  <c r="ED313" i="13"/>
  <c r="EM322" i="13"/>
  <c r="EK322" i="13"/>
  <c r="BC350" i="13"/>
  <c r="BA350" i="13"/>
  <c r="CW211" i="13"/>
  <c r="BW211" i="13"/>
  <c r="BY211" i="13"/>
  <c r="BO289" i="13"/>
  <c r="BM289" i="13"/>
  <c r="BK290" i="13" s="1"/>
  <c r="DL211" i="13"/>
  <c r="C212" i="13"/>
  <c r="CG211" i="13"/>
  <c r="DD211" i="13"/>
  <c r="CI211" i="13"/>
  <c r="B479" i="12"/>
  <c r="D478" i="12"/>
  <c r="C483" i="7"/>
  <c r="D482" i="7"/>
  <c r="C479" i="12" s="1"/>
  <c r="N359" i="13" l="1"/>
  <c r="L360" i="13" s="1"/>
  <c r="CR345" i="13"/>
  <c r="CS345" i="13"/>
  <c r="CQ345" i="13"/>
  <c r="CO346" i="13" s="1"/>
  <c r="M360" i="13"/>
  <c r="N360" i="13" s="1"/>
  <c r="L361" i="13" s="1"/>
  <c r="O360" i="13"/>
  <c r="AR363" i="13"/>
  <c r="AP363" i="13"/>
  <c r="W362" i="13"/>
  <c r="U363" i="13" s="1"/>
  <c r="X363" i="13" s="1"/>
  <c r="Y362" i="13"/>
  <c r="AH367" i="13"/>
  <c r="AF367" i="13"/>
  <c r="AD368" i="13" s="1"/>
  <c r="ET324" i="13"/>
  <c r="EV324" i="13"/>
  <c r="EE313" i="13"/>
  <c r="EC313" i="13"/>
  <c r="EA314" i="13" s="1"/>
  <c r="EN322" i="13"/>
  <c r="EL322" i="13"/>
  <c r="EJ323" i="13" s="1"/>
  <c r="BD350" i="13"/>
  <c r="BB350" i="13"/>
  <c r="AZ351" i="13" s="1"/>
  <c r="D212" i="13"/>
  <c r="F212" i="13"/>
  <c r="DM212" i="13" s="1"/>
  <c r="DJ212" i="13"/>
  <c r="CX211" i="13"/>
  <c r="BU212" i="13"/>
  <c r="DE211" i="13"/>
  <c r="CE212" i="13"/>
  <c r="BN290" i="13"/>
  <c r="BL290" i="13"/>
  <c r="DG211" i="13"/>
  <c r="CZ211" i="13"/>
  <c r="B480" i="12"/>
  <c r="D479" i="12"/>
  <c r="D483" i="7"/>
  <c r="C480" i="12" s="1"/>
  <c r="CR346" i="13" l="1"/>
  <c r="CP346" i="13"/>
  <c r="CQ346" i="13" s="1"/>
  <c r="CO347" i="13" s="1"/>
  <c r="P360" i="13"/>
  <c r="O361" i="13"/>
  <c r="M361" i="13"/>
  <c r="V363" i="13"/>
  <c r="Y363" i="13" s="1"/>
  <c r="AS363" i="13"/>
  <c r="AQ363" i="13"/>
  <c r="AO364" i="13" s="1"/>
  <c r="AG368" i="13"/>
  <c r="AE368" i="13"/>
  <c r="AH368" i="13" s="1"/>
  <c r="EW324" i="13"/>
  <c r="EU324" i="13"/>
  <c r="ES325" i="13" s="1"/>
  <c r="EB314" i="13"/>
  <c r="ED314" i="13"/>
  <c r="EM323" i="13"/>
  <c r="EK323" i="13"/>
  <c r="BC351" i="13"/>
  <c r="BA351" i="13"/>
  <c r="BD351" i="13" s="1"/>
  <c r="CF212" i="13"/>
  <c r="DC212" i="13"/>
  <c r="CH212" i="13"/>
  <c r="DF212" i="13" s="1"/>
  <c r="BO290" i="13"/>
  <c r="BM290" i="13"/>
  <c r="BK291" i="13" s="1"/>
  <c r="CV212" i="13"/>
  <c r="BV212" i="13"/>
  <c r="BX212" i="13"/>
  <c r="CY212" i="13" s="1"/>
  <c r="G212" i="13"/>
  <c r="DN212" i="13" s="1"/>
  <c r="E212" i="13"/>
  <c r="DK212" i="13"/>
  <c r="D480" i="12"/>
  <c r="N361" i="13" l="1"/>
  <c r="L362" i="13" s="1"/>
  <c r="O362" i="13" s="1"/>
  <c r="CS346" i="13"/>
  <c r="CP347" i="13"/>
  <c r="CQ347" i="13" s="1"/>
  <c r="CO348" i="13" s="1"/>
  <c r="CR347" i="13"/>
  <c r="P361" i="13"/>
  <c r="W363" i="13"/>
  <c r="U364" i="13" s="1"/>
  <c r="X364" i="13" s="1"/>
  <c r="AR364" i="13"/>
  <c r="AP364" i="13"/>
  <c r="AF368" i="13"/>
  <c r="AD369" i="13" s="1"/>
  <c r="ET325" i="13"/>
  <c r="EV325" i="13"/>
  <c r="EE314" i="13"/>
  <c r="EC314" i="13"/>
  <c r="EA315" i="13" s="1"/>
  <c r="EN323" i="13"/>
  <c r="EL323" i="13"/>
  <c r="EJ324" i="13" s="1"/>
  <c r="BB351" i="13"/>
  <c r="AZ352" i="13" s="1"/>
  <c r="DL212" i="13"/>
  <c r="C213" i="13"/>
  <c r="CG212" i="13"/>
  <c r="DD212" i="13"/>
  <c r="CI212" i="13"/>
  <c r="BW212" i="13"/>
  <c r="CW212" i="13"/>
  <c r="BY212" i="13"/>
  <c r="BN291" i="13"/>
  <c r="BL291" i="13"/>
  <c r="C3" i="1"/>
  <c r="C4" i="1"/>
  <c r="C5" i="1"/>
  <c r="C6" i="1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C7" i="1"/>
  <c r="F7" i="1"/>
  <c r="F2" i="1"/>
  <c r="F3" i="1"/>
  <c r="F4" i="1"/>
  <c r="F5" i="1"/>
  <c r="C2" i="1"/>
  <c r="M362" i="13" l="1"/>
  <c r="V364" i="13"/>
  <c r="Y364" i="13" s="1"/>
  <c r="CP348" i="13"/>
  <c r="CQ348" i="13" s="1"/>
  <c r="CO349" i="13" s="1"/>
  <c r="CR348" i="13"/>
  <c r="CS347" i="13"/>
  <c r="N362" i="13"/>
  <c r="L363" i="13" s="1"/>
  <c r="M363" i="13" s="1"/>
  <c r="P362" i="13"/>
  <c r="AS364" i="13"/>
  <c r="AQ364" i="13"/>
  <c r="AO365" i="13" s="1"/>
  <c r="W364" i="13"/>
  <c r="U365" i="13" s="1"/>
  <c r="X365" i="13" s="1"/>
  <c r="AE369" i="13"/>
  <c r="AH369" i="13" s="1"/>
  <c r="AG369" i="13"/>
  <c r="EW325" i="13"/>
  <c r="EU325" i="13"/>
  <c r="ES326" i="13" s="1"/>
  <c r="EB315" i="13"/>
  <c r="ED315" i="13"/>
  <c r="EK324" i="13"/>
  <c r="EN324" i="13" s="1"/>
  <c r="EM324" i="13"/>
  <c r="G20" i="1"/>
  <c r="L16" i="1"/>
  <c r="L15" i="1"/>
  <c r="G14" i="1"/>
  <c r="G16" i="1"/>
  <c r="L20" i="1"/>
  <c r="L12" i="1"/>
  <c r="L13" i="1"/>
  <c r="L14" i="1"/>
  <c r="L11" i="1"/>
  <c r="G17" i="1"/>
  <c r="G12" i="1"/>
  <c r="L19" i="1"/>
  <c r="G19" i="1"/>
  <c r="G13" i="1"/>
  <c r="G11" i="1"/>
  <c r="G15" i="1"/>
  <c r="L17" i="1"/>
  <c r="L18" i="1"/>
  <c r="G18" i="1"/>
  <c r="BA352" i="13"/>
  <c r="BD352" i="13" s="1"/>
  <c r="BC352" i="13"/>
  <c r="CZ212" i="13"/>
  <c r="DE212" i="13"/>
  <c r="CE213" i="13"/>
  <c r="F213" i="13"/>
  <c r="DM213" i="13" s="1"/>
  <c r="D213" i="13"/>
  <c r="G213" i="13" s="1"/>
  <c r="DN213" i="13" s="1"/>
  <c r="DJ213" i="13"/>
  <c r="CX212" i="13"/>
  <c r="BU213" i="13"/>
  <c r="DG212" i="13"/>
  <c r="BO291" i="13"/>
  <c r="BM291" i="13"/>
  <c r="BK292" i="13" s="1"/>
  <c r="P363" i="13" l="1"/>
  <c r="O363" i="13"/>
  <c r="CS348" i="13"/>
  <c r="CR349" i="13"/>
  <c r="CP349" i="13"/>
  <c r="N363" i="13"/>
  <c r="L364" i="13" s="1"/>
  <c r="V365" i="13"/>
  <c r="Y365" i="13" s="1"/>
  <c r="AR365" i="13"/>
  <c r="AP365" i="13"/>
  <c r="AS365" i="13"/>
  <c r="AF369" i="13"/>
  <c r="AD370" i="13" s="1"/>
  <c r="AG370" i="13" s="1"/>
  <c r="ET326" i="13"/>
  <c r="EV326" i="13"/>
  <c r="EE315" i="13"/>
  <c r="EC315" i="13"/>
  <c r="EA316" i="13" s="1"/>
  <c r="EL324" i="13"/>
  <c r="EJ325" i="13" s="1"/>
  <c r="BB352" i="13"/>
  <c r="AZ353" i="13" s="1"/>
  <c r="BA353" i="13" s="1"/>
  <c r="CV213" i="13"/>
  <c r="BV213" i="13"/>
  <c r="BX213" i="13"/>
  <c r="CY213" i="13" s="1"/>
  <c r="BN292" i="13"/>
  <c r="BL292" i="13"/>
  <c r="DC213" i="13"/>
  <c r="CH213" i="13"/>
  <c r="DF213" i="13" s="1"/>
  <c r="CF213" i="13"/>
  <c r="E213" i="13"/>
  <c r="DK213" i="13"/>
  <c r="CS349" i="13" l="1"/>
  <c r="CQ349" i="13"/>
  <c r="CO350" i="13" s="1"/>
  <c r="W365" i="13"/>
  <c r="U366" i="13" s="1"/>
  <c r="X366" i="13" s="1"/>
  <c r="O364" i="13"/>
  <c r="M364" i="13"/>
  <c r="AQ365" i="13"/>
  <c r="AO366" i="13" s="1"/>
  <c r="AR366" i="13" s="1"/>
  <c r="AE370" i="13"/>
  <c r="AF370" i="13" s="1"/>
  <c r="AD371" i="13" s="1"/>
  <c r="EW326" i="13"/>
  <c r="EU326" i="13"/>
  <c r="ES327" i="13" s="1"/>
  <c r="EB316" i="13"/>
  <c r="ED316" i="13"/>
  <c r="EM325" i="13"/>
  <c r="EK325" i="13"/>
  <c r="BC353" i="13"/>
  <c r="BB353" i="13" s="1"/>
  <c r="AZ354" i="13" s="1"/>
  <c r="BD353" i="13"/>
  <c r="DD213" i="13"/>
  <c r="CG213" i="13"/>
  <c r="CI213" i="13"/>
  <c r="CW213" i="13"/>
  <c r="BW213" i="13"/>
  <c r="BY213" i="13"/>
  <c r="DL213" i="13"/>
  <c r="C214" i="13"/>
  <c r="BO292" i="13"/>
  <c r="BM292" i="13"/>
  <c r="BK293" i="13" s="1"/>
  <c r="V366" i="13" l="1"/>
  <c r="Y366" i="13" s="1"/>
  <c r="CP350" i="13"/>
  <c r="CR350" i="13"/>
  <c r="N364" i="13"/>
  <c r="L365" i="13" s="1"/>
  <c r="O365" i="13" s="1"/>
  <c r="P364" i="13"/>
  <c r="AP366" i="13"/>
  <c r="AQ366" i="13" s="1"/>
  <c r="AO367" i="13" s="1"/>
  <c r="AS366" i="13"/>
  <c r="AH370" i="13"/>
  <c r="AG371" i="13"/>
  <c r="AE371" i="13"/>
  <c r="EV327" i="13"/>
  <c r="ET327" i="13"/>
  <c r="EE316" i="13"/>
  <c r="EC316" i="13"/>
  <c r="EA317" i="13" s="1"/>
  <c r="EN325" i="13"/>
  <c r="EL325" i="13"/>
  <c r="EJ326" i="13" s="1"/>
  <c r="BA354" i="13"/>
  <c r="BD354" i="13" s="1"/>
  <c r="BC354" i="13"/>
  <c r="BN293" i="13"/>
  <c r="BL293" i="13"/>
  <c r="D214" i="13"/>
  <c r="G214" i="13" s="1"/>
  <c r="DN214" i="13" s="1"/>
  <c r="F214" i="13"/>
  <c r="DM214" i="13" s="1"/>
  <c r="DJ214" i="13"/>
  <c r="DG213" i="13"/>
  <c r="CZ213" i="13"/>
  <c r="DE213" i="13"/>
  <c r="CE214" i="13"/>
  <c r="CX213" i="13"/>
  <c r="BU214" i="13"/>
  <c r="W366" i="13" l="1"/>
  <c r="U367" i="13" s="1"/>
  <c r="M365" i="13"/>
  <c r="CS350" i="13"/>
  <c r="CQ350" i="13"/>
  <c r="CO351" i="13" s="1"/>
  <c r="N365" i="13"/>
  <c r="L366" i="13" s="1"/>
  <c r="O366" i="13" s="1"/>
  <c r="P365" i="13"/>
  <c r="AR367" i="13"/>
  <c r="AP367" i="13"/>
  <c r="Y367" i="13"/>
  <c r="AH371" i="13"/>
  <c r="AF371" i="13"/>
  <c r="AD372" i="13" s="1"/>
  <c r="EW327" i="13"/>
  <c r="EU327" i="13"/>
  <c r="ES328" i="13" s="1"/>
  <c r="ED317" i="13"/>
  <c r="EB317" i="13"/>
  <c r="BB354" i="13"/>
  <c r="AZ355" i="13" s="1"/>
  <c r="EK326" i="13"/>
  <c r="EM326" i="13"/>
  <c r="CV214" i="13"/>
  <c r="BX214" i="13"/>
  <c r="CY214" i="13" s="1"/>
  <c r="BV214" i="13"/>
  <c r="CF214" i="13"/>
  <c r="CH214" i="13"/>
  <c r="DF214" i="13" s="1"/>
  <c r="DC214" i="13"/>
  <c r="E214" i="13"/>
  <c r="DK214" i="13"/>
  <c r="BO293" i="13"/>
  <c r="BM293" i="13"/>
  <c r="BK294" i="13" s="1"/>
  <c r="X367" i="13" l="1"/>
  <c r="V367" i="13"/>
  <c r="W367" i="13" s="1"/>
  <c r="U368" i="13" s="1"/>
  <c r="V368" i="13" s="1"/>
  <c r="M366" i="13"/>
  <c r="N366" i="13" s="1"/>
  <c r="L367" i="13" s="1"/>
  <c r="O367" i="13" s="1"/>
  <c r="CP351" i="13"/>
  <c r="CS351" i="13" s="1"/>
  <c r="CR351" i="13"/>
  <c r="P366" i="13"/>
  <c r="AS367" i="13"/>
  <c r="AQ367" i="13"/>
  <c r="AO368" i="13" s="1"/>
  <c r="X368" i="13"/>
  <c r="AG372" i="13"/>
  <c r="AE372" i="13"/>
  <c r="AH372" i="13" s="1"/>
  <c r="BA355" i="13"/>
  <c r="BD355" i="13" s="1"/>
  <c r="BC355" i="13"/>
  <c r="ET328" i="13"/>
  <c r="EV328" i="13"/>
  <c r="EE317" i="13"/>
  <c r="EC317" i="13"/>
  <c r="EA318" i="13" s="1"/>
  <c r="EN326" i="13"/>
  <c r="EL326" i="13"/>
  <c r="EJ327" i="13" s="1"/>
  <c r="BW214" i="13"/>
  <c r="CW214" i="13"/>
  <c r="BY214" i="13"/>
  <c r="BN294" i="13"/>
  <c r="BL294" i="13"/>
  <c r="DD214" i="13"/>
  <c r="CG214" i="13"/>
  <c r="CI214" i="13"/>
  <c r="DL214" i="13"/>
  <c r="C215" i="13"/>
  <c r="M367" i="13" l="1"/>
  <c r="P367" i="13" s="1"/>
  <c r="CQ351" i="13"/>
  <c r="CO352" i="13" s="1"/>
  <c r="AR368" i="13"/>
  <c r="AP368" i="13"/>
  <c r="Y368" i="13"/>
  <c r="W368" i="13"/>
  <c r="U369" i="13" s="1"/>
  <c r="AF372" i="13"/>
  <c r="AD373" i="13" s="1"/>
  <c r="BB355" i="13"/>
  <c r="AZ356" i="13" s="1"/>
  <c r="EW328" i="13"/>
  <c r="EU328" i="13"/>
  <c r="ES329" i="13" s="1"/>
  <c r="ED318" i="13"/>
  <c r="EB318" i="13"/>
  <c r="EM327" i="13"/>
  <c r="EK327" i="13"/>
  <c r="EN327" i="13" s="1"/>
  <c r="DE214" i="13"/>
  <c r="CE215" i="13"/>
  <c r="BO294" i="13"/>
  <c r="BM294" i="13"/>
  <c r="BK295" i="13" s="1"/>
  <c r="CX214" i="13"/>
  <c r="BU215" i="13"/>
  <c r="CZ214" i="13"/>
  <c r="D215" i="13"/>
  <c r="G215" i="13" s="1"/>
  <c r="DN215" i="13" s="1"/>
  <c r="F215" i="13"/>
  <c r="DM215" i="13" s="1"/>
  <c r="DJ215" i="13"/>
  <c r="DG214" i="13"/>
  <c r="N367" i="13" l="1"/>
  <c r="L368" i="13" s="1"/>
  <c r="M368" i="13" s="1"/>
  <c r="CP352" i="13"/>
  <c r="CR352" i="13"/>
  <c r="P368" i="13"/>
  <c r="AS368" i="13"/>
  <c r="AQ368" i="13"/>
  <c r="AO369" i="13" s="1"/>
  <c r="X369" i="13"/>
  <c r="V369" i="13"/>
  <c r="AG373" i="13"/>
  <c r="AE373" i="13"/>
  <c r="AH373" i="13" s="1"/>
  <c r="BA356" i="13"/>
  <c r="BD356" i="13" s="1"/>
  <c r="BC356" i="13"/>
  <c r="EV329" i="13"/>
  <c r="ET329" i="13"/>
  <c r="EE318" i="13"/>
  <c r="EC318" i="13"/>
  <c r="EA319" i="13" s="1"/>
  <c r="EL327" i="13"/>
  <c r="EJ328" i="13" s="1"/>
  <c r="CV215" i="13"/>
  <c r="BV215" i="13"/>
  <c r="BX215" i="13"/>
  <c r="CY215" i="13" s="1"/>
  <c r="DC215" i="13"/>
  <c r="CF215" i="13"/>
  <c r="CH215" i="13"/>
  <c r="DF215" i="13" s="1"/>
  <c r="BN295" i="13"/>
  <c r="BL295" i="13"/>
  <c r="E215" i="13"/>
  <c r="DK215" i="13"/>
  <c r="O368" i="13" l="1"/>
  <c r="N368" i="13"/>
  <c r="L369" i="13" s="1"/>
  <c r="O369" i="13" s="1"/>
  <c r="CQ352" i="13"/>
  <c r="CO353" i="13" s="1"/>
  <c r="CS352" i="13"/>
  <c r="M369" i="13"/>
  <c r="AR369" i="13"/>
  <c r="AS369" i="13"/>
  <c r="AP369" i="13"/>
  <c r="Y369" i="13"/>
  <c r="W369" i="13"/>
  <c r="U370" i="13" s="1"/>
  <c r="AF373" i="13"/>
  <c r="AD374" i="13" s="1"/>
  <c r="AG374" i="13" s="1"/>
  <c r="BB356" i="13"/>
  <c r="AZ357" i="13" s="1"/>
  <c r="BC357" i="13" s="1"/>
  <c r="EW329" i="13"/>
  <c r="EU329" i="13"/>
  <c r="ES330" i="13" s="1"/>
  <c r="EB319" i="13"/>
  <c r="ED319" i="13"/>
  <c r="EK328" i="13"/>
  <c r="EM328" i="13"/>
  <c r="CG215" i="13"/>
  <c r="DD215" i="13"/>
  <c r="CI215" i="13"/>
  <c r="BW215" i="13"/>
  <c r="CW215" i="13"/>
  <c r="BY215" i="13"/>
  <c r="BO295" i="13"/>
  <c r="BM295" i="13"/>
  <c r="BK296" i="13" s="1"/>
  <c r="DL215" i="13"/>
  <c r="C216" i="13"/>
  <c r="CP353" i="13" l="1"/>
  <c r="CR353" i="13"/>
  <c r="P369" i="13"/>
  <c r="N369" i="13"/>
  <c r="L370" i="13" s="1"/>
  <c r="AQ369" i="13"/>
  <c r="AO370" i="13" s="1"/>
  <c r="AP370" i="13" s="1"/>
  <c r="V370" i="13"/>
  <c r="X370" i="13"/>
  <c r="AE374" i="13"/>
  <c r="AF374" i="13" s="1"/>
  <c r="AD375" i="13" s="1"/>
  <c r="BA357" i="13"/>
  <c r="BB357" i="13" s="1"/>
  <c r="AZ358" i="13" s="1"/>
  <c r="BC358" i="13" s="1"/>
  <c r="ET330" i="13"/>
  <c r="EV330" i="13"/>
  <c r="EE319" i="13"/>
  <c r="EC319" i="13"/>
  <c r="EA320" i="13" s="1"/>
  <c r="EN328" i="13"/>
  <c r="EL328" i="13"/>
  <c r="EJ329" i="13" s="1"/>
  <c r="BN296" i="13"/>
  <c r="BL296" i="13"/>
  <c r="DG215" i="13"/>
  <c r="D216" i="13"/>
  <c r="G216" i="13" s="1"/>
  <c r="DN216" i="13" s="1"/>
  <c r="F216" i="13"/>
  <c r="DM216" i="13" s="1"/>
  <c r="DJ216" i="13"/>
  <c r="DE215" i="13"/>
  <c r="CE216" i="13"/>
  <c r="CZ215" i="13"/>
  <c r="CX215" i="13"/>
  <c r="BU216" i="13"/>
  <c r="CQ353" i="13" l="1"/>
  <c r="CO354" i="13" s="1"/>
  <c r="CP354" i="13" s="1"/>
  <c r="CQ354" i="13" s="1"/>
  <c r="CO355" i="13" s="1"/>
  <c r="CR354" i="13"/>
  <c r="CS353" i="13"/>
  <c r="AR370" i="13"/>
  <c r="M370" i="13"/>
  <c r="P370" i="13" s="1"/>
  <c r="O370" i="13"/>
  <c r="AS370" i="13"/>
  <c r="AQ370" i="13"/>
  <c r="AO371" i="13" s="1"/>
  <c r="AR371" i="13" s="1"/>
  <c r="W370" i="13"/>
  <c r="U371" i="13" s="1"/>
  <c r="X371" i="13" s="1"/>
  <c r="Y370" i="13"/>
  <c r="BD357" i="13"/>
  <c r="AH374" i="13"/>
  <c r="BA358" i="13"/>
  <c r="BB358" i="13" s="1"/>
  <c r="AZ359" i="13" s="1"/>
  <c r="BA359" i="13" s="1"/>
  <c r="AG375" i="13"/>
  <c r="AE375" i="13"/>
  <c r="EW330" i="13"/>
  <c r="EU330" i="13"/>
  <c r="ES331" i="13" s="1"/>
  <c r="EB320" i="13"/>
  <c r="ED320" i="13"/>
  <c r="EK329" i="13"/>
  <c r="EM329" i="13"/>
  <c r="CV216" i="13"/>
  <c r="BV216" i="13"/>
  <c r="BX216" i="13"/>
  <c r="CY216" i="13" s="1"/>
  <c r="E216" i="13"/>
  <c r="DK216" i="13"/>
  <c r="CH216" i="13"/>
  <c r="DF216" i="13" s="1"/>
  <c r="DC216" i="13"/>
  <c r="CF216" i="13"/>
  <c r="BO296" i="13"/>
  <c r="BM296" i="13"/>
  <c r="BK297" i="13" s="1"/>
  <c r="CS354" i="13" l="1"/>
  <c r="AP371" i="13"/>
  <c r="AQ371" i="13" s="1"/>
  <c r="AO372" i="13" s="1"/>
  <c r="CP355" i="13"/>
  <c r="CS355" i="13" s="1"/>
  <c r="CR355" i="13"/>
  <c r="N370" i="13"/>
  <c r="L371" i="13" s="1"/>
  <c r="M371" i="13" s="1"/>
  <c r="V371" i="13"/>
  <c r="Y371" i="13" s="1"/>
  <c r="AS371" i="13"/>
  <c r="AH375" i="13"/>
  <c r="BD358" i="13"/>
  <c r="BD359" i="13" s="1"/>
  <c r="AF375" i="13"/>
  <c r="AD376" i="13" s="1"/>
  <c r="AE376" i="13" s="1"/>
  <c r="BC359" i="13"/>
  <c r="BB359" i="13" s="1"/>
  <c r="AZ360" i="13" s="1"/>
  <c r="BC360" i="13" s="1"/>
  <c r="ET331" i="13"/>
  <c r="EV331" i="13"/>
  <c r="EE320" i="13"/>
  <c r="EC320" i="13"/>
  <c r="EA321" i="13" s="1"/>
  <c r="EN329" i="13"/>
  <c r="EL329" i="13"/>
  <c r="EJ330" i="13" s="1"/>
  <c r="BN297" i="13"/>
  <c r="BL297" i="13"/>
  <c r="DD216" i="13"/>
  <c r="CG216" i="13"/>
  <c r="CI216" i="13"/>
  <c r="DL216" i="13"/>
  <c r="C217" i="13"/>
  <c r="CW216" i="13"/>
  <c r="BW216" i="13"/>
  <c r="BY216" i="13"/>
  <c r="CQ355" i="13" l="1"/>
  <c r="CO356" i="13" s="1"/>
  <c r="O371" i="13"/>
  <c r="N371" i="13" s="1"/>
  <c r="L372" i="13" s="1"/>
  <c r="BA360" i="13"/>
  <c r="BB360" i="13" s="1"/>
  <c r="AZ361" i="13" s="1"/>
  <c r="W371" i="13"/>
  <c r="U372" i="13" s="1"/>
  <c r="X372" i="13" s="1"/>
  <c r="P371" i="13"/>
  <c r="AP372" i="13"/>
  <c r="AR372" i="13"/>
  <c r="BD360" i="13"/>
  <c r="AG376" i="13"/>
  <c r="AF376" i="13" s="1"/>
  <c r="AD377" i="13" s="1"/>
  <c r="AH376" i="13"/>
  <c r="EW331" i="13"/>
  <c r="EU331" i="13"/>
  <c r="ES332" i="13" s="1"/>
  <c r="EB321" i="13"/>
  <c r="ED321" i="13"/>
  <c r="EK330" i="13"/>
  <c r="EM330" i="13"/>
  <c r="CX216" i="13"/>
  <c r="BU217" i="13"/>
  <c r="CZ216" i="13"/>
  <c r="BO297" i="13"/>
  <c r="BM297" i="13"/>
  <c r="BK298" i="13" s="1"/>
  <c r="DG216" i="13"/>
  <c r="D217" i="13"/>
  <c r="G217" i="13" s="1"/>
  <c r="DN217" i="13" s="1"/>
  <c r="F217" i="13"/>
  <c r="DM217" i="13" s="1"/>
  <c r="DJ217" i="13"/>
  <c r="DE216" i="13"/>
  <c r="CE217" i="13"/>
  <c r="CP356" i="13" l="1"/>
  <c r="CR356" i="13"/>
  <c r="O372" i="13"/>
  <c r="M372" i="13"/>
  <c r="P372" i="13" s="1"/>
  <c r="V372" i="13"/>
  <c r="W372" i="13" s="1"/>
  <c r="U373" i="13" s="1"/>
  <c r="X373" i="13" s="1"/>
  <c r="AS372" i="13"/>
  <c r="AQ372" i="13"/>
  <c r="AO373" i="13" s="1"/>
  <c r="AG377" i="13"/>
  <c r="AE377" i="13"/>
  <c r="BA361" i="13"/>
  <c r="BD361" i="13" s="1"/>
  <c r="BC361" i="13"/>
  <c r="ET332" i="13"/>
  <c r="EV332" i="13"/>
  <c r="EE321" i="13"/>
  <c r="EC321" i="13"/>
  <c r="EA322" i="13" s="1"/>
  <c r="EN330" i="13"/>
  <c r="EL330" i="13"/>
  <c r="EJ331" i="13" s="1"/>
  <c r="CF217" i="13"/>
  <c r="CH217" i="13"/>
  <c r="DF217" i="13" s="1"/>
  <c r="DC217" i="13"/>
  <c r="BN298" i="13"/>
  <c r="BL298" i="13"/>
  <c r="BX217" i="13"/>
  <c r="CY217" i="13" s="1"/>
  <c r="CV217" i="13"/>
  <c r="BV217" i="13"/>
  <c r="E217" i="13"/>
  <c r="DK217" i="13"/>
  <c r="V373" i="13" l="1"/>
  <c r="N372" i="13"/>
  <c r="L373" i="13" s="1"/>
  <c r="CQ356" i="13"/>
  <c r="CO357" i="13" s="1"/>
  <c r="CS356" i="13"/>
  <c r="Y372" i="13"/>
  <c r="Y373" i="13" s="1"/>
  <c r="AR373" i="13"/>
  <c r="AP373" i="13"/>
  <c r="W373" i="13"/>
  <c r="U374" i="13" s="1"/>
  <c r="X374" i="13" s="1"/>
  <c r="AF377" i="13"/>
  <c r="AD378" i="13" s="1"/>
  <c r="AG378" i="13" s="1"/>
  <c r="AH377" i="13"/>
  <c r="BB361" i="13"/>
  <c r="AZ362" i="13" s="1"/>
  <c r="BC362" i="13" s="1"/>
  <c r="EW332" i="13"/>
  <c r="EU332" i="13"/>
  <c r="ES333" i="13" s="1"/>
  <c r="EB322" i="13"/>
  <c r="ED322" i="13"/>
  <c r="EM331" i="13"/>
  <c r="EK331" i="13"/>
  <c r="CW217" i="13"/>
  <c r="BW217" i="13"/>
  <c r="BY217" i="13"/>
  <c r="DL217" i="13"/>
  <c r="C218" i="13"/>
  <c r="BO298" i="13"/>
  <c r="BM298" i="13"/>
  <c r="BK299" i="13" s="1"/>
  <c r="CG217" i="13"/>
  <c r="DD217" i="13"/>
  <c r="CI217" i="13"/>
  <c r="CP357" i="13" l="1"/>
  <c r="CR357" i="13"/>
  <c r="O373" i="13"/>
  <c r="M373" i="13"/>
  <c r="AS373" i="13"/>
  <c r="AQ373" i="13"/>
  <c r="AO374" i="13" s="1"/>
  <c r="V374" i="13"/>
  <c r="W374" i="13" s="1"/>
  <c r="U375" i="13" s="1"/>
  <c r="AE378" i="13"/>
  <c r="AF378" i="13" s="1"/>
  <c r="AD379" i="13" s="1"/>
  <c r="AE379" i="13" s="1"/>
  <c r="BA362" i="13"/>
  <c r="BB362" i="13" s="1"/>
  <c r="AZ363" i="13" s="1"/>
  <c r="BC363" i="13" s="1"/>
  <c r="EV333" i="13"/>
  <c r="ET333" i="13"/>
  <c r="EE322" i="13"/>
  <c r="EC322" i="13"/>
  <c r="EA323" i="13" s="1"/>
  <c r="EN331" i="13"/>
  <c r="EL331" i="13"/>
  <c r="EJ332" i="13" s="1"/>
  <c r="DG217" i="13"/>
  <c r="DE217" i="13"/>
  <c r="CE218" i="13"/>
  <c r="D218" i="13"/>
  <c r="G218" i="13" s="1"/>
  <c r="DN218" i="13" s="1"/>
  <c r="F218" i="13"/>
  <c r="DM218" i="13" s="1"/>
  <c r="DJ218" i="13"/>
  <c r="CX217" i="13"/>
  <c r="BU218" i="13"/>
  <c r="BN299" i="13"/>
  <c r="BL299" i="13"/>
  <c r="CZ217" i="13"/>
  <c r="CQ357" i="13" l="1"/>
  <c r="CO358" i="13" s="1"/>
  <c r="N373" i="13"/>
  <c r="L374" i="13" s="1"/>
  <c r="P373" i="13"/>
  <c r="CS357" i="13"/>
  <c r="Y374" i="13"/>
  <c r="AG379" i="13"/>
  <c r="AR374" i="13"/>
  <c r="AP374" i="13"/>
  <c r="AS374" i="13"/>
  <c r="AH378" i="13"/>
  <c r="AH379" i="13" s="1"/>
  <c r="V375" i="13"/>
  <c r="X375" i="13"/>
  <c r="BD362" i="13"/>
  <c r="EW333" i="13"/>
  <c r="EU333" i="13"/>
  <c r="ES334" i="13" s="1"/>
  <c r="BA363" i="13"/>
  <c r="BB363" i="13" s="1"/>
  <c r="AZ364" i="13" s="1"/>
  <c r="EB323" i="13"/>
  <c r="ED323" i="13"/>
  <c r="EK332" i="13"/>
  <c r="EM332" i="13"/>
  <c r="BV218" i="13"/>
  <c r="BX218" i="13"/>
  <c r="CY218" i="13" s="1"/>
  <c r="CV218" i="13"/>
  <c r="BO299" i="13"/>
  <c r="BM299" i="13"/>
  <c r="BK300" i="13" s="1"/>
  <c r="E218" i="13"/>
  <c r="DK218" i="13"/>
  <c r="AF379" i="13"/>
  <c r="AD380" i="13" s="1"/>
  <c r="CH218" i="13"/>
  <c r="DF218" i="13" s="1"/>
  <c r="DC218" i="13"/>
  <c r="CF218" i="13"/>
  <c r="O374" i="13" l="1"/>
  <c r="M374" i="13"/>
  <c r="N374" i="13" s="1"/>
  <c r="L375" i="13" s="1"/>
  <c r="CP358" i="13"/>
  <c r="CR358" i="13"/>
  <c r="AQ374" i="13"/>
  <c r="AO375" i="13" s="1"/>
  <c r="AR375" i="13" s="1"/>
  <c r="AP375" i="13"/>
  <c r="Y375" i="13"/>
  <c r="W375" i="13"/>
  <c r="U376" i="13" s="1"/>
  <c r="BD363" i="13"/>
  <c r="EV334" i="13"/>
  <c r="ET334" i="13"/>
  <c r="EE323" i="13"/>
  <c r="EC323" i="13"/>
  <c r="EA324" i="13" s="1"/>
  <c r="EN332" i="13"/>
  <c r="EL332" i="13"/>
  <c r="EJ333" i="13" s="1"/>
  <c r="BA364" i="13"/>
  <c r="BC364" i="13"/>
  <c r="BN300" i="13"/>
  <c r="BL300" i="13"/>
  <c r="DL218" i="13"/>
  <c r="C219" i="13"/>
  <c r="CW218" i="13"/>
  <c r="BW218" i="13"/>
  <c r="BY218" i="13"/>
  <c r="DD218" i="13"/>
  <c r="CG218" i="13"/>
  <c r="CI218" i="13"/>
  <c r="AG380" i="13"/>
  <c r="AE380" i="13"/>
  <c r="AH380" i="13" s="1"/>
  <c r="CQ358" i="13" l="1"/>
  <c r="CO359" i="13" s="1"/>
  <c r="CR359" i="13" s="1"/>
  <c r="P374" i="13"/>
  <c r="O375" i="13"/>
  <c r="M375" i="13"/>
  <c r="N375" i="13" s="1"/>
  <c r="L376" i="13" s="1"/>
  <c r="CP359" i="13"/>
  <c r="CS358" i="13"/>
  <c r="AS375" i="13"/>
  <c r="AQ375" i="13"/>
  <c r="AO376" i="13" s="1"/>
  <c r="BD364" i="13"/>
  <c r="X376" i="13"/>
  <c r="V376" i="13"/>
  <c r="EW334" i="13"/>
  <c r="EU334" i="13"/>
  <c r="ES335" i="13" s="1"/>
  <c r="EB324" i="13"/>
  <c r="ED324" i="13"/>
  <c r="EK333" i="13"/>
  <c r="EN333" i="13" s="1"/>
  <c r="EM333" i="13"/>
  <c r="BB364" i="13"/>
  <c r="AZ365" i="13" s="1"/>
  <c r="AF380" i="13"/>
  <c r="AD381" i="13" s="1"/>
  <c r="AG381" i="13" s="1"/>
  <c r="DG218" i="13"/>
  <c r="CX218" i="13"/>
  <c r="BU219" i="13"/>
  <c r="BO300" i="13"/>
  <c r="BM300" i="13"/>
  <c r="BK301" i="13" s="1"/>
  <c r="F219" i="13"/>
  <c r="DM219" i="13" s="1"/>
  <c r="D219" i="13"/>
  <c r="G219" i="13" s="1"/>
  <c r="DN219" i="13" s="1"/>
  <c r="DJ219" i="13"/>
  <c r="DE218" i="13"/>
  <c r="CE219" i="13"/>
  <c r="CZ218" i="13"/>
  <c r="CQ359" i="13" l="1"/>
  <c r="CO360" i="13" s="1"/>
  <c r="CP360" i="13" s="1"/>
  <c r="CS359" i="13"/>
  <c r="P375" i="13"/>
  <c r="M376" i="13"/>
  <c r="O376" i="13"/>
  <c r="CR360" i="13"/>
  <c r="AR376" i="13"/>
  <c r="AP376" i="13"/>
  <c r="AS376" i="13"/>
  <c r="W376" i="13"/>
  <c r="U377" i="13" s="1"/>
  <c r="V377" i="13" s="1"/>
  <c r="Y376" i="13"/>
  <c r="AE381" i="13"/>
  <c r="AH381" i="13" s="1"/>
  <c r="ET335" i="13"/>
  <c r="EV335" i="13"/>
  <c r="EE324" i="13"/>
  <c r="EC324" i="13"/>
  <c r="EA325" i="13" s="1"/>
  <c r="EL333" i="13"/>
  <c r="EJ334" i="13" s="1"/>
  <c r="BA365" i="13"/>
  <c r="BD365" i="13" s="1"/>
  <c r="BC365" i="13"/>
  <c r="CH219" i="13"/>
  <c r="DF219" i="13" s="1"/>
  <c r="CF219" i="13"/>
  <c r="DC219" i="13"/>
  <c r="E219" i="13"/>
  <c r="DK219" i="13"/>
  <c r="BN301" i="13"/>
  <c r="BL301" i="13"/>
  <c r="BX219" i="13"/>
  <c r="CY219" i="13" s="1"/>
  <c r="CV219" i="13"/>
  <c r="BV219" i="13"/>
  <c r="CQ360" i="13" l="1"/>
  <c r="CO361" i="13" s="1"/>
  <c r="CR361" i="13" s="1"/>
  <c r="P376" i="13"/>
  <c r="N376" i="13"/>
  <c r="L377" i="13" s="1"/>
  <c r="M377" i="13" s="1"/>
  <c r="CS360" i="13"/>
  <c r="CP361" i="13"/>
  <c r="AQ376" i="13"/>
  <c r="AO377" i="13" s="1"/>
  <c r="AR377" i="13" s="1"/>
  <c r="X377" i="13"/>
  <c r="W377" i="13" s="1"/>
  <c r="U378" i="13" s="1"/>
  <c r="X378" i="13" s="1"/>
  <c r="Y377" i="13"/>
  <c r="AF381" i="13"/>
  <c r="AD382" i="13" s="1"/>
  <c r="AG382" i="13" s="1"/>
  <c r="BB365" i="13"/>
  <c r="AZ366" i="13" s="1"/>
  <c r="BC366" i="13" s="1"/>
  <c r="EW335" i="13"/>
  <c r="EU335" i="13"/>
  <c r="ES336" i="13" s="1"/>
  <c r="EB325" i="13"/>
  <c r="ED325" i="13"/>
  <c r="EK334" i="13"/>
  <c r="EM334" i="13"/>
  <c r="BO301" i="13"/>
  <c r="BM301" i="13"/>
  <c r="BK302" i="13" s="1"/>
  <c r="DL219" i="13"/>
  <c r="C220" i="13"/>
  <c r="DD219" i="13"/>
  <c r="CG219" i="13"/>
  <c r="CI219" i="13"/>
  <c r="CW219" i="13"/>
  <c r="BW219" i="13"/>
  <c r="BY219" i="13"/>
  <c r="AP377" i="13" l="1"/>
  <c r="CS361" i="13"/>
  <c r="O377" i="13"/>
  <c r="N377" i="13" s="1"/>
  <c r="L378" i="13" s="1"/>
  <c r="P377" i="13"/>
  <c r="CQ361" i="13"/>
  <c r="CO362" i="13" s="1"/>
  <c r="AS377" i="13"/>
  <c r="AQ377" i="13"/>
  <c r="AO378" i="13" s="1"/>
  <c r="V378" i="13"/>
  <c r="W378" i="13" s="1"/>
  <c r="U379" i="13" s="1"/>
  <c r="AE382" i="13"/>
  <c r="AH382" i="13" s="1"/>
  <c r="BA366" i="13"/>
  <c r="BB366" i="13" s="1"/>
  <c r="AZ367" i="13" s="1"/>
  <c r="BA367" i="13" s="1"/>
  <c r="EV336" i="13"/>
  <c r="ET336" i="13"/>
  <c r="EL334" i="13"/>
  <c r="EJ335" i="13" s="1"/>
  <c r="EK335" i="13" s="1"/>
  <c r="EN334" i="13"/>
  <c r="EE325" i="13"/>
  <c r="EC325" i="13"/>
  <c r="EA326" i="13" s="1"/>
  <c r="CZ219" i="13"/>
  <c r="DE219" i="13"/>
  <c r="CE220" i="13"/>
  <c r="D220" i="13"/>
  <c r="F220" i="13"/>
  <c r="DM220" i="13" s="1"/>
  <c r="DJ220" i="13"/>
  <c r="CX219" i="13"/>
  <c r="BU220" i="13"/>
  <c r="BN302" i="13"/>
  <c r="BL302" i="13"/>
  <c r="DG219" i="13"/>
  <c r="CR362" i="13" l="1"/>
  <c r="CP362" i="13"/>
  <c r="O378" i="13"/>
  <c r="M378" i="13"/>
  <c r="N378" i="13" s="1"/>
  <c r="L379" i="13" s="1"/>
  <c r="AP378" i="13"/>
  <c r="AS378" i="13"/>
  <c r="AR378" i="13"/>
  <c r="Y378" i="13"/>
  <c r="V379" i="13"/>
  <c r="X379" i="13"/>
  <c r="AF382" i="13"/>
  <c r="AD383" i="13" s="1"/>
  <c r="AG383" i="13" s="1"/>
  <c r="BD366" i="13"/>
  <c r="BD367" i="13" s="1"/>
  <c r="EM335" i="13"/>
  <c r="EL335" i="13" s="1"/>
  <c r="EJ336" i="13" s="1"/>
  <c r="EW336" i="13"/>
  <c r="EU336" i="13"/>
  <c r="ES337" i="13" s="1"/>
  <c r="EB326" i="13"/>
  <c r="ED326" i="13"/>
  <c r="BC367" i="13"/>
  <c r="BB367" i="13" s="1"/>
  <c r="AZ368" i="13" s="1"/>
  <c r="BC368" i="13" s="1"/>
  <c r="EN335" i="13"/>
  <c r="BO302" i="13"/>
  <c r="BM302" i="13"/>
  <c r="BK303" i="13" s="1"/>
  <c r="BX220" i="13"/>
  <c r="CY220" i="13" s="1"/>
  <c r="CV220" i="13"/>
  <c r="BV220" i="13"/>
  <c r="G220" i="13"/>
  <c r="DN220" i="13" s="1"/>
  <c r="E220" i="13"/>
  <c r="DK220" i="13"/>
  <c r="CH220" i="13"/>
  <c r="DF220" i="13" s="1"/>
  <c r="DC220" i="13"/>
  <c r="CF220" i="13"/>
  <c r="M379" i="13" l="1"/>
  <c r="O379" i="13"/>
  <c r="CS362" i="13"/>
  <c r="CQ362" i="13"/>
  <c r="CO363" i="13" s="1"/>
  <c r="P378" i="13"/>
  <c r="P379" i="13" s="1"/>
  <c r="AQ378" i="13"/>
  <c r="AO379" i="13" s="1"/>
  <c r="AR379" i="13" s="1"/>
  <c r="Y379" i="13"/>
  <c r="W379" i="13"/>
  <c r="U380" i="13" s="1"/>
  <c r="AE383" i="13"/>
  <c r="AF383" i="13" s="1"/>
  <c r="AD384" i="13" s="1"/>
  <c r="AG384" i="13" s="1"/>
  <c r="ET337" i="13"/>
  <c r="EV337" i="13"/>
  <c r="BA368" i="13"/>
  <c r="BB368" i="13" s="1"/>
  <c r="AZ369" i="13" s="1"/>
  <c r="BC369" i="13" s="1"/>
  <c r="EE326" i="13"/>
  <c r="EC326" i="13"/>
  <c r="EA327" i="13" s="1"/>
  <c r="EK336" i="13"/>
  <c r="EM336" i="13"/>
  <c r="BW220" i="13"/>
  <c r="CW220" i="13"/>
  <c r="BY220" i="13"/>
  <c r="DD220" i="13"/>
  <c r="CG220" i="13"/>
  <c r="CI220" i="13"/>
  <c r="DL220" i="13"/>
  <c r="C221" i="13"/>
  <c r="BN303" i="13"/>
  <c r="BL303" i="13"/>
  <c r="CP363" i="13" l="1"/>
  <c r="CR363" i="13"/>
  <c r="N379" i="13"/>
  <c r="L380" i="13" s="1"/>
  <c r="AP379" i="13"/>
  <c r="AQ379" i="13" s="1"/>
  <c r="AO380" i="13" s="1"/>
  <c r="AS379" i="13"/>
  <c r="V380" i="13"/>
  <c r="X380" i="13"/>
  <c r="AE384" i="13"/>
  <c r="AF384" i="13" s="1"/>
  <c r="AD385" i="13" s="1"/>
  <c r="AH383" i="13"/>
  <c r="BD368" i="13"/>
  <c r="BD369" i="13" s="1"/>
  <c r="EW337" i="13"/>
  <c r="EU337" i="13"/>
  <c r="ES338" i="13" s="1"/>
  <c r="EB327" i="13"/>
  <c r="ED327" i="13"/>
  <c r="BA369" i="13"/>
  <c r="BB369" i="13" s="1"/>
  <c r="AZ370" i="13" s="1"/>
  <c r="EN336" i="13"/>
  <c r="EL336" i="13"/>
  <c r="EJ337" i="13" s="1"/>
  <c r="DE220" i="13"/>
  <c r="CE221" i="13"/>
  <c r="F221" i="13"/>
  <c r="DM221" i="13" s="1"/>
  <c r="D221" i="13"/>
  <c r="G221" i="13" s="1"/>
  <c r="DN221" i="13" s="1"/>
  <c r="DJ221" i="13"/>
  <c r="CX220" i="13"/>
  <c r="BU221" i="13"/>
  <c r="BO303" i="13"/>
  <c r="BM303" i="13"/>
  <c r="BK304" i="13" s="1"/>
  <c r="DG220" i="13"/>
  <c r="CZ220" i="13"/>
  <c r="M380" i="13" l="1"/>
  <c r="O380" i="13"/>
  <c r="P380" i="13"/>
  <c r="CS363" i="13"/>
  <c r="CQ363" i="13"/>
  <c r="CO364" i="13" s="1"/>
  <c r="AP380" i="13"/>
  <c r="AS380" i="13"/>
  <c r="AR380" i="13"/>
  <c r="AH384" i="13"/>
  <c r="W380" i="13"/>
  <c r="U381" i="13" s="1"/>
  <c r="Y380" i="13"/>
  <c r="ET338" i="13"/>
  <c r="EV338" i="13"/>
  <c r="BC370" i="13"/>
  <c r="BA370" i="13"/>
  <c r="BD370" i="13" s="1"/>
  <c r="EE327" i="13"/>
  <c r="EC327" i="13"/>
  <c r="EA328" i="13" s="1"/>
  <c r="EK337" i="13"/>
  <c r="EM337" i="13"/>
  <c r="AE385" i="13"/>
  <c r="AG385" i="13"/>
  <c r="CV221" i="13"/>
  <c r="BV221" i="13"/>
  <c r="BX221" i="13"/>
  <c r="CY221" i="13" s="1"/>
  <c r="E221" i="13"/>
  <c r="DK221" i="13"/>
  <c r="BN304" i="13"/>
  <c r="BL304" i="13"/>
  <c r="CF221" i="13"/>
  <c r="CH221" i="13"/>
  <c r="DF221" i="13" s="1"/>
  <c r="DC221" i="13"/>
  <c r="CP364" i="13" l="1"/>
  <c r="CR364" i="13"/>
  <c r="N380" i="13"/>
  <c r="L381" i="13" s="1"/>
  <c r="AH385" i="13"/>
  <c r="AQ380" i="13"/>
  <c r="AO381" i="13" s="1"/>
  <c r="V381" i="13"/>
  <c r="X381" i="13"/>
  <c r="BB370" i="13"/>
  <c r="AZ371" i="13" s="1"/>
  <c r="BC371" i="13" s="1"/>
  <c r="EW338" i="13"/>
  <c r="EU338" i="13"/>
  <c r="ES339" i="13" s="1"/>
  <c r="EB328" i="13"/>
  <c r="ED328" i="13"/>
  <c r="EN337" i="13"/>
  <c r="EL337" i="13"/>
  <c r="EJ338" i="13" s="1"/>
  <c r="AF385" i="13"/>
  <c r="AD386" i="13" s="1"/>
  <c r="BO304" i="13"/>
  <c r="BM304" i="13"/>
  <c r="BK305" i="13" s="1"/>
  <c r="DL221" i="13"/>
  <c r="C222" i="13"/>
  <c r="BW221" i="13"/>
  <c r="CW221" i="13"/>
  <c r="BY221" i="13"/>
  <c r="CG221" i="13"/>
  <c r="DD221" i="13"/>
  <c r="CI221" i="13"/>
  <c r="O381" i="13" l="1"/>
  <c r="M381" i="13"/>
  <c r="CS364" i="13"/>
  <c r="CQ364" i="13"/>
  <c r="CO365" i="13" s="1"/>
  <c r="AR381" i="13"/>
  <c r="AP381" i="13"/>
  <c r="AS381" i="13"/>
  <c r="Y381" i="13"/>
  <c r="W381" i="13"/>
  <c r="U382" i="13" s="1"/>
  <c r="BA371" i="13"/>
  <c r="BB371" i="13" s="1"/>
  <c r="AZ372" i="13" s="1"/>
  <c r="BA372" i="13" s="1"/>
  <c r="ET339" i="13"/>
  <c r="EV339" i="13"/>
  <c r="EE328" i="13"/>
  <c r="EC328" i="13"/>
  <c r="EA329" i="13" s="1"/>
  <c r="EK338" i="13"/>
  <c r="EM338" i="13"/>
  <c r="AG386" i="13"/>
  <c r="AE386" i="13"/>
  <c r="AH386" i="13" s="1"/>
  <c r="F222" i="13"/>
  <c r="DM222" i="13" s="1"/>
  <c r="D222" i="13"/>
  <c r="G222" i="13" s="1"/>
  <c r="DN222" i="13" s="1"/>
  <c r="DJ222" i="13"/>
  <c r="DE221" i="13"/>
  <c r="CE222" i="13"/>
  <c r="CZ221" i="13"/>
  <c r="BN305" i="13"/>
  <c r="BL305" i="13"/>
  <c r="DG221" i="13"/>
  <c r="CX221" i="13"/>
  <c r="BU222" i="13"/>
  <c r="N381" i="13" l="1"/>
  <c r="L382" i="13" s="1"/>
  <c r="P381" i="13"/>
  <c r="M382" i="13"/>
  <c r="O382" i="13"/>
  <c r="CP365" i="13"/>
  <c r="CR365" i="13"/>
  <c r="AQ381" i="13"/>
  <c r="AO382" i="13" s="1"/>
  <c r="AR382" i="13" s="1"/>
  <c r="V382" i="13"/>
  <c r="X382" i="13"/>
  <c r="BD371" i="13"/>
  <c r="BD372" i="13" s="1"/>
  <c r="BC372" i="13"/>
  <c r="BB372" i="13" s="1"/>
  <c r="AZ373" i="13" s="1"/>
  <c r="EW339" i="13"/>
  <c r="EU339" i="13"/>
  <c r="ES340" i="13" s="1"/>
  <c r="EB329" i="13"/>
  <c r="ED329" i="13"/>
  <c r="EN338" i="13"/>
  <c r="EL338" i="13"/>
  <c r="EJ339" i="13" s="1"/>
  <c r="AF386" i="13"/>
  <c r="AD387" i="13" s="1"/>
  <c r="BO305" i="13"/>
  <c r="BM305" i="13"/>
  <c r="BK306" i="13" s="1"/>
  <c r="CH222" i="13"/>
  <c r="DF222" i="13" s="1"/>
  <c r="DC222" i="13"/>
  <c r="CF222" i="13"/>
  <c r="BX222" i="13"/>
  <c r="CY222" i="13" s="1"/>
  <c r="CV222" i="13"/>
  <c r="BV222" i="13"/>
  <c r="E222" i="13"/>
  <c r="DK222" i="13"/>
  <c r="AP382" i="13" l="1"/>
  <c r="N382" i="13"/>
  <c r="L383" i="13" s="1"/>
  <c r="P382" i="13"/>
  <c r="M383" i="13"/>
  <c r="O383" i="13"/>
  <c r="CQ365" i="13"/>
  <c r="CO366" i="13" s="1"/>
  <c r="CS365" i="13"/>
  <c r="AS382" i="13"/>
  <c r="AQ382" i="13"/>
  <c r="AO383" i="13" s="1"/>
  <c r="Y382" i="13"/>
  <c r="W382" i="13"/>
  <c r="U383" i="13" s="1"/>
  <c r="BA373" i="13"/>
  <c r="BD373" i="13" s="1"/>
  <c r="BC373" i="13"/>
  <c r="EV340" i="13"/>
  <c r="ET340" i="13"/>
  <c r="EE329" i="13"/>
  <c r="EC329" i="13"/>
  <c r="EA330" i="13" s="1"/>
  <c r="EM339" i="13"/>
  <c r="EK339" i="13"/>
  <c r="AE387" i="13"/>
  <c r="AH387" i="13" s="1"/>
  <c r="AG387" i="13"/>
  <c r="DD222" i="13"/>
  <c r="CG222" i="13"/>
  <c r="CI222" i="13"/>
  <c r="DL222" i="13"/>
  <c r="C223" i="13"/>
  <c r="BW222" i="13"/>
  <c r="CW222" i="13"/>
  <c r="BY222" i="13"/>
  <c r="BN306" i="13"/>
  <c r="BL306" i="13"/>
  <c r="N383" i="13" l="1"/>
  <c r="L384" i="13" s="1"/>
  <c r="CP366" i="13"/>
  <c r="CR366" i="13"/>
  <c r="P383" i="13"/>
  <c r="M384" i="13"/>
  <c r="O384" i="13"/>
  <c r="AR383" i="13"/>
  <c r="AP383" i="13"/>
  <c r="X383" i="13"/>
  <c r="V383" i="13"/>
  <c r="BB373" i="13"/>
  <c r="AZ374" i="13" s="1"/>
  <c r="BA374" i="13" s="1"/>
  <c r="EW340" i="13"/>
  <c r="EU340" i="13"/>
  <c r="ES341" i="13" s="1"/>
  <c r="EB330" i="13"/>
  <c r="ED330" i="13"/>
  <c r="EN339" i="13"/>
  <c r="EL339" i="13"/>
  <c r="EJ340" i="13" s="1"/>
  <c r="AF387" i="13"/>
  <c r="AD388" i="13" s="1"/>
  <c r="BO306" i="13"/>
  <c r="BM306" i="13"/>
  <c r="BK307" i="13" s="1"/>
  <c r="CZ222" i="13"/>
  <c r="DG222" i="13"/>
  <c r="CX222" i="13"/>
  <c r="BU223" i="13"/>
  <c r="F223" i="13"/>
  <c r="DM223" i="13" s="1"/>
  <c r="D223" i="13"/>
  <c r="G223" i="13" s="1"/>
  <c r="DN223" i="13" s="1"/>
  <c r="DJ223" i="13"/>
  <c r="DE222" i="13"/>
  <c r="CE223" i="13"/>
  <c r="CQ366" i="13" l="1"/>
  <c r="CO367" i="13" s="1"/>
  <c r="N384" i="13"/>
  <c r="L385" i="13" s="1"/>
  <c r="O385" i="13" s="1"/>
  <c r="CS366" i="13"/>
  <c r="P384" i="13"/>
  <c r="CP367" i="13"/>
  <c r="CR367" i="13"/>
  <c r="AS383" i="13"/>
  <c r="AQ383" i="13"/>
  <c r="AO384" i="13" s="1"/>
  <c r="W383" i="13"/>
  <c r="U384" i="13" s="1"/>
  <c r="Y383" i="13"/>
  <c r="BC374" i="13"/>
  <c r="BB374" i="13" s="1"/>
  <c r="AZ375" i="13" s="1"/>
  <c r="BD374" i="13"/>
  <c r="EV341" i="13"/>
  <c r="ET341" i="13"/>
  <c r="EE330" i="13"/>
  <c r="EC330" i="13"/>
  <c r="EA331" i="13" s="1"/>
  <c r="EK340" i="13"/>
  <c r="EM340" i="13"/>
  <c r="AE388" i="13"/>
  <c r="AH388" i="13" s="1"/>
  <c r="AG388" i="13"/>
  <c r="E223" i="13"/>
  <c r="DK223" i="13"/>
  <c r="BV223" i="13"/>
  <c r="BX223" i="13"/>
  <c r="CY223" i="13" s="1"/>
  <c r="CV223" i="13"/>
  <c r="CH223" i="13"/>
  <c r="DF223" i="13" s="1"/>
  <c r="DC223" i="13"/>
  <c r="CF223" i="13"/>
  <c r="BN307" i="13"/>
  <c r="BL307" i="13"/>
  <c r="M385" i="13" l="1"/>
  <c r="N385" i="13" s="1"/>
  <c r="L386" i="13" s="1"/>
  <c r="CQ367" i="13"/>
  <c r="CO368" i="13" s="1"/>
  <c r="CR368" i="13" s="1"/>
  <c r="P385" i="13"/>
  <c r="CS367" i="13"/>
  <c r="AP384" i="13"/>
  <c r="AR384" i="13"/>
  <c r="AS384" i="13"/>
  <c r="V384" i="13"/>
  <c r="Y384" i="13" s="1"/>
  <c r="X384" i="13"/>
  <c r="BA375" i="13"/>
  <c r="BD375" i="13" s="1"/>
  <c r="BC375" i="13"/>
  <c r="EW341" i="13"/>
  <c r="EU341" i="13"/>
  <c r="ES342" i="13" s="1"/>
  <c r="EL340" i="13"/>
  <c r="EJ341" i="13" s="1"/>
  <c r="EM341" i="13" s="1"/>
  <c r="EB331" i="13"/>
  <c r="ED331" i="13"/>
  <c r="EN340" i="13"/>
  <c r="EK341" i="13"/>
  <c r="AF388" i="13"/>
  <c r="AD389" i="13" s="1"/>
  <c r="CG223" i="13"/>
  <c r="DD223" i="13"/>
  <c r="CI223" i="13"/>
  <c r="CW223" i="13"/>
  <c r="BW223" i="13"/>
  <c r="BY223" i="13"/>
  <c r="BO307" i="13"/>
  <c r="BM307" i="13"/>
  <c r="BK308" i="13" s="1"/>
  <c r="DL223" i="13"/>
  <c r="C224" i="13"/>
  <c r="O386" i="13" l="1"/>
  <c r="M386" i="13"/>
  <c r="N386" i="13" s="1"/>
  <c r="L387" i="13" s="1"/>
  <c r="P386" i="13"/>
  <c r="CP368" i="13"/>
  <c r="CS368" i="13" s="1"/>
  <c r="AQ384" i="13"/>
  <c r="AO385" i="13" s="1"/>
  <c r="W384" i="13"/>
  <c r="U385" i="13" s="1"/>
  <c r="X385" i="13" s="1"/>
  <c r="BB375" i="13"/>
  <c r="AZ376" i="13" s="1"/>
  <c r="BC376" i="13" s="1"/>
  <c r="ET342" i="13"/>
  <c r="EW342" i="13" s="1"/>
  <c r="EV342" i="13"/>
  <c r="EE331" i="13"/>
  <c r="EC331" i="13"/>
  <c r="EA332" i="13" s="1"/>
  <c r="EN341" i="13"/>
  <c r="EL341" i="13"/>
  <c r="EJ342" i="13" s="1"/>
  <c r="AE389" i="13"/>
  <c r="AH389" i="13" s="1"/>
  <c r="AG389" i="13"/>
  <c r="D224" i="13"/>
  <c r="F224" i="13"/>
  <c r="DM224" i="13" s="1"/>
  <c r="DJ224" i="13"/>
  <c r="DG223" i="13"/>
  <c r="BN308" i="13"/>
  <c r="BL308" i="13"/>
  <c r="CZ223" i="13"/>
  <c r="CX223" i="13"/>
  <c r="BU224" i="13"/>
  <c r="DE223" i="13"/>
  <c r="CE224" i="13"/>
  <c r="CQ368" i="13" l="1"/>
  <c r="CO369" i="13" s="1"/>
  <c r="M387" i="13"/>
  <c r="N387" i="13" s="1"/>
  <c r="L388" i="13" s="1"/>
  <c r="O387" i="13"/>
  <c r="P387" i="13"/>
  <c r="CP369" i="13"/>
  <c r="CR369" i="13"/>
  <c r="AR385" i="13"/>
  <c r="AS385" i="13"/>
  <c r="AP385" i="13"/>
  <c r="V385" i="13"/>
  <c r="W385" i="13" s="1"/>
  <c r="U386" i="13" s="1"/>
  <c r="BA376" i="13"/>
  <c r="BB376" i="13" s="1"/>
  <c r="AZ377" i="13" s="1"/>
  <c r="BA377" i="13" s="1"/>
  <c r="BD376" i="13"/>
  <c r="EU342" i="13"/>
  <c r="ES343" i="13" s="1"/>
  <c r="EV343" i="13" s="1"/>
  <c r="ED332" i="13"/>
  <c r="EB332" i="13"/>
  <c r="EK342" i="13"/>
  <c r="EM342" i="13"/>
  <c r="AF389" i="13"/>
  <c r="AD390" i="13" s="1"/>
  <c r="BO308" i="13"/>
  <c r="BM308" i="13"/>
  <c r="BK309" i="13" s="1"/>
  <c r="CH224" i="13"/>
  <c r="DF224" i="13" s="1"/>
  <c r="DC224" i="13"/>
  <c r="CF224" i="13"/>
  <c r="G224" i="13"/>
  <c r="DN224" i="13" s="1"/>
  <c r="E224" i="13"/>
  <c r="DK224" i="13"/>
  <c r="BX224" i="13"/>
  <c r="CY224" i="13" s="1"/>
  <c r="CV224" i="13"/>
  <c r="BV224" i="13"/>
  <c r="AQ385" i="13" l="1"/>
  <c r="AO386" i="13" s="1"/>
  <c r="AR386" i="13" s="1"/>
  <c r="CQ369" i="13"/>
  <c r="CO370" i="13" s="1"/>
  <c r="CS369" i="13"/>
  <c r="M388" i="13"/>
  <c r="O388" i="13"/>
  <c r="AP386" i="13"/>
  <c r="AS386" i="13" s="1"/>
  <c r="BD377" i="13"/>
  <c r="BC377" i="13"/>
  <c r="BB377" i="13" s="1"/>
  <c r="AZ378" i="13" s="1"/>
  <c r="BC378" i="13" s="1"/>
  <c r="Y385" i="13"/>
  <c r="V386" i="13"/>
  <c r="X386" i="13"/>
  <c r="ET343" i="13"/>
  <c r="EU343" i="13" s="1"/>
  <c r="ES344" i="13" s="1"/>
  <c r="EE332" i="13"/>
  <c r="EC332" i="13"/>
  <c r="EA333" i="13" s="1"/>
  <c r="EN342" i="13"/>
  <c r="EL342" i="13"/>
  <c r="EJ343" i="13" s="1"/>
  <c r="AE390" i="13"/>
  <c r="AH390" i="13" s="1"/>
  <c r="AG390" i="13"/>
  <c r="CG224" i="13"/>
  <c r="DD224" i="13"/>
  <c r="CI224" i="13"/>
  <c r="DL224" i="13"/>
  <c r="C225" i="13"/>
  <c r="BN309" i="13"/>
  <c r="BL309" i="13"/>
  <c r="CW224" i="13"/>
  <c r="BW224" i="13"/>
  <c r="BY224" i="13"/>
  <c r="P388" i="13" l="1"/>
  <c r="N388" i="13"/>
  <c r="L389" i="13" s="1"/>
  <c r="CP370" i="13"/>
  <c r="CR370" i="13"/>
  <c r="AQ386" i="13"/>
  <c r="AO387" i="13" s="1"/>
  <c r="BA378" i="13"/>
  <c r="BD378" i="13" s="1"/>
  <c r="EW343" i="13"/>
  <c r="W386" i="13"/>
  <c r="U387" i="13" s="1"/>
  <c r="X387" i="13" s="1"/>
  <c r="Y386" i="13"/>
  <c r="EV344" i="13"/>
  <c r="ET344" i="13"/>
  <c r="EB333" i="13"/>
  <c r="ED333" i="13"/>
  <c r="EK343" i="13"/>
  <c r="EM343" i="13"/>
  <c r="AF390" i="13"/>
  <c r="AD391" i="13" s="1"/>
  <c r="AG391" i="13" s="1"/>
  <c r="BO309" i="13"/>
  <c r="BM309" i="13"/>
  <c r="BK310" i="13" s="1"/>
  <c r="DG224" i="13"/>
  <c r="CZ224" i="13"/>
  <c r="DE224" i="13"/>
  <c r="CE225" i="13"/>
  <c r="CX224" i="13"/>
  <c r="BU225" i="13"/>
  <c r="F225" i="13"/>
  <c r="DM225" i="13" s="1"/>
  <c r="D225" i="13"/>
  <c r="G225" i="13" s="1"/>
  <c r="DN225" i="13" s="1"/>
  <c r="DJ225" i="13"/>
  <c r="CQ370" i="13" l="1"/>
  <c r="CO371" i="13" s="1"/>
  <c r="CP371" i="13"/>
  <c r="CR371" i="13"/>
  <c r="CS370" i="13"/>
  <c r="CS371" i="13" s="1"/>
  <c r="O389" i="13"/>
  <c r="M389" i="13"/>
  <c r="N389" i="13" s="1"/>
  <c r="L390" i="13" s="1"/>
  <c r="AR387" i="13"/>
  <c r="AP387" i="13"/>
  <c r="BB378" i="13"/>
  <c r="AZ379" i="13" s="1"/>
  <c r="BA379" i="13" s="1"/>
  <c r="BD379" i="13" s="1"/>
  <c r="V387" i="13"/>
  <c r="EW344" i="13"/>
  <c r="EU344" i="13"/>
  <c r="ES345" i="13" s="1"/>
  <c r="EE333" i="13"/>
  <c r="EC333" i="13"/>
  <c r="EA334" i="13" s="1"/>
  <c r="EN343" i="13"/>
  <c r="EL343" i="13"/>
  <c r="EJ344" i="13" s="1"/>
  <c r="AE391" i="13"/>
  <c r="AF391" i="13" s="1"/>
  <c r="AD392" i="13" s="1"/>
  <c r="E225" i="13"/>
  <c r="DK225" i="13"/>
  <c r="CV225" i="13"/>
  <c r="BV225" i="13"/>
  <c r="BX225" i="13"/>
  <c r="CY225" i="13" s="1"/>
  <c r="CF225" i="13"/>
  <c r="CH225" i="13"/>
  <c r="DF225" i="13" s="1"/>
  <c r="DC225" i="13"/>
  <c r="BN310" i="13"/>
  <c r="BL310" i="13"/>
  <c r="CQ371" i="13" l="1"/>
  <c r="CO372" i="13" s="1"/>
  <c r="CP372" i="13" s="1"/>
  <c r="M390" i="13"/>
  <c r="O390" i="13"/>
  <c r="P389" i="13"/>
  <c r="BC379" i="13"/>
  <c r="AS387" i="13"/>
  <c r="AQ387" i="13"/>
  <c r="AO388" i="13" s="1"/>
  <c r="Y387" i="13"/>
  <c r="W387" i="13"/>
  <c r="U388" i="13" s="1"/>
  <c r="CS372" i="13"/>
  <c r="BB379" i="13"/>
  <c r="AZ380" i="13" s="1"/>
  <c r="ET345" i="13"/>
  <c r="EV345" i="13"/>
  <c r="EB334" i="13"/>
  <c r="ED334" i="13"/>
  <c r="EK344" i="13"/>
  <c r="EM344" i="13"/>
  <c r="AH391" i="13"/>
  <c r="AE392" i="13"/>
  <c r="AG392" i="13"/>
  <c r="CG225" i="13"/>
  <c r="DD225" i="13"/>
  <c r="CI225" i="13"/>
  <c r="BO310" i="13"/>
  <c r="BM310" i="13"/>
  <c r="BK311" i="13" s="1"/>
  <c r="CW225" i="13"/>
  <c r="BW225" i="13"/>
  <c r="BY225" i="13"/>
  <c r="DL225" i="13"/>
  <c r="C226" i="13"/>
  <c r="CR372" i="13" l="1"/>
  <c r="CQ372" i="13" s="1"/>
  <c r="CO373" i="13" s="1"/>
  <c r="CP373" i="13" s="1"/>
  <c r="CS373" i="13" s="1"/>
  <c r="P390" i="13"/>
  <c r="N390" i="13"/>
  <c r="L391" i="13" s="1"/>
  <c r="AP388" i="13"/>
  <c r="AS388" i="13"/>
  <c r="AR388" i="13"/>
  <c r="V388" i="13"/>
  <c r="X388" i="13"/>
  <c r="AH392" i="13"/>
  <c r="BA380" i="13"/>
  <c r="BD380" i="13" s="1"/>
  <c r="BC380" i="13"/>
  <c r="EW345" i="13"/>
  <c r="EU345" i="13"/>
  <c r="ES346" i="13" s="1"/>
  <c r="EE334" i="13"/>
  <c r="EC334" i="13"/>
  <c r="EA335" i="13" s="1"/>
  <c r="EN344" i="13"/>
  <c r="EL344" i="13"/>
  <c r="EJ345" i="13" s="1"/>
  <c r="AF392" i="13"/>
  <c r="AD393" i="13" s="1"/>
  <c r="AE393" i="13" s="1"/>
  <c r="BN311" i="13"/>
  <c r="BL311" i="13"/>
  <c r="DE225" i="13"/>
  <c r="CE226" i="13"/>
  <c r="F226" i="13"/>
  <c r="DM226" i="13" s="1"/>
  <c r="D226" i="13"/>
  <c r="DJ226" i="13"/>
  <c r="CZ225" i="13"/>
  <c r="CX225" i="13"/>
  <c r="BU226" i="13"/>
  <c r="DG225" i="13"/>
  <c r="CR373" i="13" l="1"/>
  <c r="O391" i="13"/>
  <c r="M391" i="13"/>
  <c r="AQ388" i="13"/>
  <c r="AO389" i="13" s="1"/>
  <c r="W388" i="13"/>
  <c r="U389" i="13" s="1"/>
  <c r="X389" i="13" s="1"/>
  <c r="Y388" i="13"/>
  <c r="BB380" i="13"/>
  <c r="AZ381" i="13" s="1"/>
  <c r="BA381" i="13" s="1"/>
  <c r="CQ373" i="13"/>
  <c r="CO374" i="13" s="1"/>
  <c r="EV346" i="13"/>
  <c r="ET346" i="13"/>
  <c r="EB335" i="13"/>
  <c r="ED335" i="13"/>
  <c r="EM345" i="13"/>
  <c r="EK345" i="13"/>
  <c r="AH393" i="13"/>
  <c r="AG393" i="13"/>
  <c r="AF393" i="13" s="1"/>
  <c r="AD394" i="13" s="1"/>
  <c r="AE394" i="13" s="1"/>
  <c r="CH226" i="13"/>
  <c r="DF226" i="13" s="1"/>
  <c r="DC226" i="13"/>
  <c r="CF226" i="13"/>
  <c r="BO311" i="13"/>
  <c r="BM311" i="13"/>
  <c r="BK312" i="13" s="1"/>
  <c r="BV226" i="13"/>
  <c r="BX226" i="13"/>
  <c r="CY226" i="13" s="1"/>
  <c r="CV226" i="13"/>
  <c r="G226" i="13"/>
  <c r="DN226" i="13" s="1"/>
  <c r="E226" i="13"/>
  <c r="DK226" i="13"/>
  <c r="N391" i="13" l="1"/>
  <c r="L392" i="13" s="1"/>
  <c r="P391" i="13"/>
  <c r="O392" i="13"/>
  <c r="M392" i="13"/>
  <c r="N392" i="13" s="1"/>
  <c r="L393" i="13" s="1"/>
  <c r="CP374" i="13"/>
  <c r="CS374" i="13" s="1"/>
  <c r="AP389" i="13"/>
  <c r="AR389" i="13"/>
  <c r="V389" i="13"/>
  <c r="Y389" i="13" s="1"/>
  <c r="BD381" i="13"/>
  <c r="BC381" i="13"/>
  <c r="BB381" i="13" s="1"/>
  <c r="AZ382" i="13" s="1"/>
  <c r="CR374" i="13"/>
  <c r="EW346" i="13"/>
  <c r="EU346" i="13"/>
  <c r="ES347" i="13" s="1"/>
  <c r="EE335" i="13"/>
  <c r="EC335" i="13"/>
  <c r="EA336" i="13" s="1"/>
  <c r="EN345" i="13"/>
  <c r="EL345" i="13"/>
  <c r="EJ346" i="13" s="1"/>
  <c r="AG394" i="13"/>
  <c r="AF394" i="13" s="1"/>
  <c r="AD395" i="13" s="1"/>
  <c r="AH394" i="13"/>
  <c r="DL226" i="13"/>
  <c r="C227" i="13"/>
  <c r="BN312" i="13"/>
  <c r="BL312" i="13"/>
  <c r="CW226" i="13"/>
  <c r="BW226" i="13"/>
  <c r="BY226" i="13"/>
  <c r="DD226" i="13"/>
  <c r="CG226" i="13"/>
  <c r="CI226" i="13"/>
  <c r="P392" i="13" l="1"/>
  <c r="M393" i="13"/>
  <c r="P393" i="13" s="1"/>
  <c r="O393" i="13"/>
  <c r="CQ374" i="13"/>
  <c r="CO375" i="13" s="1"/>
  <c r="AS389" i="13"/>
  <c r="AQ389" i="13"/>
  <c r="AO390" i="13" s="1"/>
  <c r="W389" i="13"/>
  <c r="U390" i="13" s="1"/>
  <c r="V390" i="13" s="1"/>
  <c r="Y390" i="13" s="1"/>
  <c r="EV347" i="13"/>
  <c r="ET347" i="13"/>
  <c r="BA382" i="13"/>
  <c r="BD382" i="13" s="1"/>
  <c r="BC382" i="13"/>
  <c r="EB336" i="13"/>
  <c r="ED336" i="13"/>
  <c r="EM346" i="13"/>
  <c r="EK346" i="13"/>
  <c r="AE395" i="13"/>
  <c r="AH395" i="13" s="1"/>
  <c r="AG395" i="13"/>
  <c r="DG226" i="13"/>
  <c r="DE226" i="13"/>
  <c r="CE227" i="13"/>
  <c r="CZ226" i="13"/>
  <c r="CX226" i="13"/>
  <c r="BU227" i="13"/>
  <c r="BO312" i="13"/>
  <c r="BM312" i="13"/>
  <c r="BK313" i="13" s="1"/>
  <c r="D227" i="13"/>
  <c r="G227" i="13" s="1"/>
  <c r="DN227" i="13" s="1"/>
  <c r="F227" i="13"/>
  <c r="DM227" i="13" s="1"/>
  <c r="DJ227" i="13"/>
  <c r="N393" i="13" l="1"/>
  <c r="L394" i="13" s="1"/>
  <c r="CP375" i="13"/>
  <c r="CS375" i="13" s="1"/>
  <c r="CR375" i="13"/>
  <c r="AR390" i="13"/>
  <c r="AP390" i="13"/>
  <c r="AS390" i="13"/>
  <c r="X390" i="13"/>
  <c r="W390" i="13" s="1"/>
  <c r="U391" i="13" s="1"/>
  <c r="EW347" i="13"/>
  <c r="EU347" i="13"/>
  <c r="ES348" i="13" s="1"/>
  <c r="AF395" i="13"/>
  <c r="AD396" i="13" s="1"/>
  <c r="AG396" i="13" s="1"/>
  <c r="EE336" i="13"/>
  <c r="EC336" i="13"/>
  <c r="EA337" i="13" s="1"/>
  <c r="BB382" i="13"/>
  <c r="AZ383" i="13" s="1"/>
  <c r="EN346" i="13"/>
  <c r="EL346" i="13"/>
  <c r="EJ347" i="13" s="1"/>
  <c r="DC227" i="13"/>
  <c r="CF227" i="13"/>
  <c r="CH227" i="13"/>
  <c r="DF227" i="13" s="1"/>
  <c r="E227" i="13"/>
  <c r="DK227" i="13"/>
  <c r="BN313" i="13"/>
  <c r="BL313" i="13"/>
  <c r="CV227" i="13"/>
  <c r="BV227" i="13"/>
  <c r="BX227" i="13"/>
  <c r="CY227" i="13" s="1"/>
  <c r="M394" i="13" l="1"/>
  <c r="O394" i="13"/>
  <c r="AQ390" i="13"/>
  <c r="AO391" i="13" s="1"/>
  <c r="AP391" i="13" s="1"/>
  <c r="CQ375" i="13"/>
  <c r="CO376" i="13" s="1"/>
  <c r="X391" i="13"/>
  <c r="V391" i="13"/>
  <c r="AE396" i="13"/>
  <c r="AF396" i="13" s="1"/>
  <c r="AD397" i="13" s="1"/>
  <c r="AE397" i="13" s="1"/>
  <c r="ET348" i="13"/>
  <c r="EV348" i="13"/>
  <c r="BC383" i="13"/>
  <c r="BA383" i="13"/>
  <c r="BD383" i="13" s="1"/>
  <c r="EB337" i="13"/>
  <c r="ED337" i="13"/>
  <c r="EK347" i="13"/>
  <c r="EM347" i="13"/>
  <c r="BO313" i="13"/>
  <c r="BM313" i="13"/>
  <c r="BK314" i="13" s="1"/>
  <c r="CG227" i="13"/>
  <c r="DD227" i="13"/>
  <c r="CI227" i="13"/>
  <c r="CW227" i="13"/>
  <c r="BW227" i="13"/>
  <c r="BY227" i="13"/>
  <c r="DL227" i="13"/>
  <c r="C228" i="13"/>
  <c r="AR391" i="13" l="1"/>
  <c r="P394" i="13"/>
  <c r="N394" i="13"/>
  <c r="L395" i="13" s="1"/>
  <c r="CP376" i="13"/>
  <c r="CR376" i="13"/>
  <c r="AS391" i="13"/>
  <c r="AQ391" i="13"/>
  <c r="AO392" i="13" s="1"/>
  <c r="W391" i="13"/>
  <c r="U392" i="13" s="1"/>
  <c r="X392" i="13" s="1"/>
  <c r="Y391" i="13"/>
  <c r="AH396" i="13"/>
  <c r="AH397" i="13" s="1"/>
  <c r="BB383" i="13"/>
  <c r="AZ384" i="13" s="1"/>
  <c r="BC384" i="13" s="1"/>
  <c r="EW348" i="13"/>
  <c r="EU348" i="13"/>
  <c r="ES349" i="13" s="1"/>
  <c r="EE337" i="13"/>
  <c r="EC337" i="13"/>
  <c r="EA338" i="13" s="1"/>
  <c r="EN347" i="13"/>
  <c r="EL347" i="13"/>
  <c r="EJ348" i="13" s="1"/>
  <c r="AG397" i="13"/>
  <c r="AF397" i="13" s="1"/>
  <c r="AD398" i="13" s="1"/>
  <c r="D228" i="13"/>
  <c r="F228" i="13"/>
  <c r="DM228" i="13" s="1"/>
  <c r="DJ228" i="13"/>
  <c r="CZ227" i="13"/>
  <c r="DE227" i="13"/>
  <c r="CE228" i="13"/>
  <c r="CX227" i="13"/>
  <c r="BU228" i="13"/>
  <c r="BN314" i="13"/>
  <c r="BL314" i="13"/>
  <c r="DG227" i="13"/>
  <c r="O395" i="13" l="1"/>
  <c r="M395" i="13"/>
  <c r="CS376" i="13"/>
  <c r="CQ376" i="13"/>
  <c r="CO377" i="13" s="1"/>
  <c r="AR392" i="13"/>
  <c r="AP392" i="13"/>
  <c r="V392" i="13"/>
  <c r="Y392" i="13" s="1"/>
  <c r="BA384" i="13"/>
  <c r="BB384" i="13" s="1"/>
  <c r="AZ385" i="13" s="1"/>
  <c r="BC385" i="13" s="1"/>
  <c r="ET349" i="13"/>
  <c r="EV349" i="13"/>
  <c r="AG398" i="13"/>
  <c r="AE398" i="13"/>
  <c r="AH398" i="13" s="1"/>
  <c r="EB338" i="13"/>
  <c r="ED338" i="13"/>
  <c r="EK348" i="13"/>
  <c r="EM348" i="13"/>
  <c r="BV228" i="13"/>
  <c r="BX228" i="13"/>
  <c r="CY228" i="13" s="1"/>
  <c r="CV228" i="13"/>
  <c r="DC228" i="13"/>
  <c r="CF228" i="13"/>
  <c r="CH228" i="13"/>
  <c r="DF228" i="13" s="1"/>
  <c r="BO314" i="13"/>
  <c r="BM314" i="13"/>
  <c r="BK315" i="13" s="1"/>
  <c r="G228" i="13"/>
  <c r="DN228" i="13" s="1"/>
  <c r="E228" i="13"/>
  <c r="DK228" i="13"/>
  <c r="N395" i="13" l="1"/>
  <c r="L396" i="13" s="1"/>
  <c r="P395" i="13"/>
  <c r="O396" i="13"/>
  <c r="M396" i="13"/>
  <c r="N396" i="13" s="1"/>
  <c r="L397" i="13" s="1"/>
  <c r="M397" i="13" s="1"/>
  <c r="CP377" i="13"/>
  <c r="CR377" i="13"/>
  <c r="AS392" i="13"/>
  <c r="AQ392" i="13"/>
  <c r="AO393" i="13" s="1"/>
  <c r="W392" i="13"/>
  <c r="U393" i="13" s="1"/>
  <c r="X393" i="13" s="1"/>
  <c r="BD384" i="13"/>
  <c r="AF398" i="13"/>
  <c r="AD399" i="13" s="1"/>
  <c r="AE399" i="13" s="1"/>
  <c r="BA385" i="13"/>
  <c r="BB385" i="13" s="1"/>
  <c r="AZ386" i="13" s="1"/>
  <c r="BA386" i="13" s="1"/>
  <c r="EW349" i="13"/>
  <c r="EU349" i="13"/>
  <c r="ES350" i="13" s="1"/>
  <c r="EE338" i="13"/>
  <c r="EC338" i="13"/>
  <c r="EA339" i="13" s="1"/>
  <c r="EN348" i="13"/>
  <c r="EL348" i="13"/>
  <c r="EJ349" i="13" s="1"/>
  <c r="DL228" i="13"/>
  <c r="C229" i="13"/>
  <c r="DD228" i="13"/>
  <c r="CG228" i="13"/>
  <c r="CI228" i="13"/>
  <c r="BN315" i="13"/>
  <c r="BL315" i="13"/>
  <c r="CW228" i="13"/>
  <c r="BW228" i="13"/>
  <c r="BY228" i="13"/>
  <c r="O397" i="13" l="1"/>
  <c r="N397" i="13"/>
  <c r="L398" i="13" s="1"/>
  <c r="M398" i="13" s="1"/>
  <c r="P396" i="13"/>
  <c r="P397" i="13" s="1"/>
  <c r="P398" i="13" s="1"/>
  <c r="CQ377" i="13"/>
  <c r="CO378" i="13" s="1"/>
  <c r="CP378" i="13" s="1"/>
  <c r="V393" i="13"/>
  <c r="W393" i="13" s="1"/>
  <c r="U394" i="13" s="1"/>
  <c r="X394" i="13" s="1"/>
  <c r="CS377" i="13"/>
  <c r="AR393" i="13"/>
  <c r="AP393" i="13"/>
  <c r="AS393" i="13"/>
  <c r="BD385" i="13"/>
  <c r="BD386" i="13" s="1"/>
  <c r="AG399" i="13"/>
  <c r="AF399" i="13" s="1"/>
  <c r="AD400" i="13" s="1"/>
  <c r="AG400" i="13" s="1"/>
  <c r="AH399" i="13"/>
  <c r="BC386" i="13"/>
  <c r="BB386" i="13" s="1"/>
  <c r="AZ387" i="13" s="1"/>
  <c r="EV350" i="13"/>
  <c r="ET350" i="13"/>
  <c r="ED339" i="13"/>
  <c r="EB339" i="13"/>
  <c r="EK349" i="13"/>
  <c r="EM349" i="13"/>
  <c r="CZ228" i="13"/>
  <c r="DE228" i="13"/>
  <c r="CE229" i="13"/>
  <c r="BO315" i="13"/>
  <c r="BM315" i="13"/>
  <c r="BK316" i="13" s="1"/>
  <c r="CX228" i="13"/>
  <c r="BU229" i="13"/>
  <c r="D229" i="13"/>
  <c r="G229" i="13" s="1"/>
  <c r="DN229" i="13" s="1"/>
  <c r="F229" i="13"/>
  <c r="DM229" i="13" s="1"/>
  <c r="DJ229" i="13"/>
  <c r="DG228" i="13"/>
  <c r="CR378" i="13" l="1"/>
  <c r="CQ378" i="13" s="1"/>
  <c r="CO379" i="13" s="1"/>
  <c r="CP379" i="13" s="1"/>
  <c r="CS378" i="13"/>
  <c r="O398" i="13"/>
  <c r="N398" i="13" s="1"/>
  <c r="L399" i="13" s="1"/>
  <c r="Y393" i="13"/>
  <c r="V394" i="13"/>
  <c r="W394" i="13" s="1"/>
  <c r="U395" i="13" s="1"/>
  <c r="X395" i="13" s="1"/>
  <c r="AQ393" i="13"/>
  <c r="AO394" i="13" s="1"/>
  <c r="AR394" i="13" s="1"/>
  <c r="AE400" i="13"/>
  <c r="AF400" i="13" s="1"/>
  <c r="AD401" i="13" s="1"/>
  <c r="AE401" i="13" s="1"/>
  <c r="CR379" i="13"/>
  <c r="EW350" i="13"/>
  <c r="EU350" i="13"/>
  <c r="ES351" i="13" s="1"/>
  <c r="BA387" i="13"/>
  <c r="BD387" i="13" s="1"/>
  <c r="BC387" i="13"/>
  <c r="EE339" i="13"/>
  <c r="EC339" i="13"/>
  <c r="EA340" i="13" s="1"/>
  <c r="EN349" i="13"/>
  <c r="EL349" i="13"/>
  <c r="EJ350" i="13" s="1"/>
  <c r="BN316" i="13"/>
  <c r="BL316" i="13"/>
  <c r="CV229" i="13"/>
  <c r="BV229" i="13"/>
  <c r="BX229" i="13"/>
  <c r="CY229" i="13" s="1"/>
  <c r="DC229" i="13"/>
  <c r="CF229" i="13"/>
  <c r="CH229" i="13"/>
  <c r="DF229" i="13" s="1"/>
  <c r="E229" i="13"/>
  <c r="DK229" i="13"/>
  <c r="M399" i="13" l="1"/>
  <c r="P399" i="13" s="1"/>
  <c r="O399" i="13"/>
  <c r="V395" i="13"/>
  <c r="Y394" i="13"/>
  <c r="AP394" i="13"/>
  <c r="AQ394" i="13" s="1"/>
  <c r="AO395" i="13" s="1"/>
  <c r="AS394" i="13"/>
  <c r="AH400" i="13"/>
  <c r="AH401" i="13" s="1"/>
  <c r="CQ379" i="13"/>
  <c r="CO380" i="13" s="1"/>
  <c r="CP380" i="13" s="1"/>
  <c r="CS379" i="13"/>
  <c r="AG401" i="13"/>
  <c r="AF401" i="13" s="1"/>
  <c r="AD402" i="13" s="1"/>
  <c r="ET351" i="13"/>
  <c r="EV351" i="13"/>
  <c r="EB340" i="13"/>
  <c r="ED340" i="13"/>
  <c r="BB387" i="13"/>
  <c r="AZ388" i="13" s="1"/>
  <c r="EK350" i="13"/>
  <c r="EM350" i="13"/>
  <c r="BO316" i="13"/>
  <c r="BM316" i="13"/>
  <c r="BK317" i="13" s="1"/>
  <c r="DL229" i="13"/>
  <c r="C230" i="13"/>
  <c r="DD229" i="13"/>
  <c r="CG229" i="13"/>
  <c r="CI229" i="13"/>
  <c r="CW229" i="13"/>
  <c r="BW229" i="13"/>
  <c r="BY229" i="13"/>
  <c r="N399" i="13" l="1"/>
  <c r="L400" i="13" s="1"/>
  <c r="M400" i="13" s="1"/>
  <c r="P400" i="13" s="1"/>
  <c r="Y395" i="13"/>
  <c r="W395" i="13"/>
  <c r="U396" i="13" s="1"/>
  <c r="AR395" i="13"/>
  <c r="AP395" i="13"/>
  <c r="CR380" i="13"/>
  <c r="EW351" i="13"/>
  <c r="EU351" i="13"/>
  <c r="ES352" i="13" s="1"/>
  <c r="EE340" i="13"/>
  <c r="EC340" i="13"/>
  <c r="EA341" i="13" s="1"/>
  <c r="BA388" i="13"/>
  <c r="BD388" i="13" s="1"/>
  <c r="BC388" i="13"/>
  <c r="EN350" i="13"/>
  <c r="EL350" i="13"/>
  <c r="EJ351" i="13" s="1"/>
  <c r="AE402" i="13"/>
  <c r="AH402" i="13" s="1"/>
  <c r="AG402" i="13"/>
  <c r="CX229" i="13"/>
  <c r="BU230" i="13"/>
  <c r="D230" i="13"/>
  <c r="G230" i="13" s="1"/>
  <c r="DN230" i="13" s="1"/>
  <c r="F230" i="13"/>
  <c r="DM230" i="13" s="1"/>
  <c r="DJ230" i="13"/>
  <c r="BN317" i="13"/>
  <c r="BL317" i="13"/>
  <c r="DG229" i="13"/>
  <c r="CZ229" i="13"/>
  <c r="DE229" i="13"/>
  <c r="CE230" i="13"/>
  <c r="O400" i="13" l="1"/>
  <c r="N400" i="13"/>
  <c r="L401" i="13" s="1"/>
  <c r="M401" i="13"/>
  <c r="O401" i="13"/>
  <c r="X396" i="13"/>
  <c r="V396" i="13"/>
  <c r="AS395" i="13"/>
  <c r="AQ395" i="13"/>
  <c r="AO396" i="13" s="1"/>
  <c r="CQ380" i="13"/>
  <c r="CO381" i="13" s="1"/>
  <c r="CP381" i="13" s="1"/>
  <c r="CS380" i="13"/>
  <c r="BB388" i="13"/>
  <c r="AZ389" i="13" s="1"/>
  <c r="EV352" i="13"/>
  <c r="ET352" i="13"/>
  <c r="ED341" i="13"/>
  <c r="EB341" i="13"/>
  <c r="EK351" i="13"/>
  <c r="EM351" i="13"/>
  <c r="AF402" i="13"/>
  <c r="AD403" i="13" s="1"/>
  <c r="BO317" i="13"/>
  <c r="BM317" i="13"/>
  <c r="BK318" i="13" s="1"/>
  <c r="CF230" i="13"/>
  <c r="CH230" i="13"/>
  <c r="DF230" i="13" s="1"/>
  <c r="DC230" i="13"/>
  <c r="E230" i="13"/>
  <c r="DK230" i="13"/>
  <c r="BX230" i="13"/>
  <c r="CY230" i="13" s="1"/>
  <c r="CV230" i="13"/>
  <c r="BV230" i="13"/>
  <c r="P401" i="13" l="1"/>
  <c r="N401" i="13"/>
  <c r="L402" i="13" s="1"/>
  <c r="W396" i="13"/>
  <c r="U397" i="13" s="1"/>
  <c r="Y396" i="13"/>
  <c r="AR396" i="13"/>
  <c r="AP396" i="13"/>
  <c r="AQ396" i="13" s="1"/>
  <c r="AO397" i="13" s="1"/>
  <c r="AS396" i="13"/>
  <c r="CR381" i="13"/>
  <c r="CQ381" i="13" s="1"/>
  <c r="CO382" i="13" s="1"/>
  <c r="CP382" i="13" s="1"/>
  <c r="CS381" i="13"/>
  <c r="BC389" i="13"/>
  <c r="BA389" i="13"/>
  <c r="EW352" i="13"/>
  <c r="EU352" i="13"/>
  <c r="ES353" i="13" s="1"/>
  <c r="EE341" i="13"/>
  <c r="EC341" i="13"/>
  <c r="EA342" i="13" s="1"/>
  <c r="EN351" i="13"/>
  <c r="EL351" i="13"/>
  <c r="EJ352" i="13" s="1"/>
  <c r="AG403" i="13"/>
  <c r="AE403" i="13"/>
  <c r="AH403" i="13" s="1"/>
  <c r="BW230" i="13"/>
  <c r="CW230" i="13"/>
  <c r="BY230" i="13"/>
  <c r="CG230" i="13"/>
  <c r="DD230" i="13"/>
  <c r="CI230" i="13"/>
  <c r="BN318" i="13"/>
  <c r="BL318" i="13"/>
  <c r="DL230" i="13"/>
  <c r="C231" i="13"/>
  <c r="O402" i="13" l="1"/>
  <c r="M402" i="13"/>
  <c r="X397" i="13"/>
  <c r="V397" i="13"/>
  <c r="W397" i="13" s="1"/>
  <c r="U398" i="13" s="1"/>
  <c r="AR397" i="13"/>
  <c r="AP397" i="13"/>
  <c r="AN45" i="13"/>
  <c r="BB389" i="13"/>
  <c r="AZ390" i="13" s="1"/>
  <c r="BC390" i="13" s="1"/>
  <c r="BD389" i="13"/>
  <c r="CR382" i="13"/>
  <c r="ET353" i="13"/>
  <c r="EV353" i="13"/>
  <c r="ED342" i="13"/>
  <c r="EB342" i="13"/>
  <c r="EK352" i="13"/>
  <c r="EM352" i="13"/>
  <c r="AF403" i="13"/>
  <c r="AD404" i="13" s="1"/>
  <c r="AE404" i="13" s="1"/>
  <c r="BO318" i="13"/>
  <c r="BM318" i="13"/>
  <c r="BK319" i="13" s="1"/>
  <c r="DE230" i="13"/>
  <c r="CE231" i="13"/>
  <c r="CZ230" i="13"/>
  <c r="F231" i="13"/>
  <c r="DM231" i="13" s="1"/>
  <c r="D231" i="13"/>
  <c r="G231" i="13" s="1"/>
  <c r="DN231" i="13" s="1"/>
  <c r="DJ231" i="13"/>
  <c r="DG230" i="13"/>
  <c r="CX230" i="13"/>
  <c r="BU231" i="13"/>
  <c r="P402" i="13" l="1"/>
  <c r="N402" i="13"/>
  <c r="L403" i="13" s="1"/>
  <c r="V398" i="13"/>
  <c r="X398" i="13"/>
  <c r="Y397" i="13"/>
  <c r="AS397" i="13"/>
  <c r="AQ397" i="13"/>
  <c r="AO398" i="13" s="1"/>
  <c r="G7" i="13"/>
  <c r="AN47" i="13"/>
  <c r="BA390" i="13"/>
  <c r="BB390" i="13" s="1"/>
  <c r="AZ391" i="13" s="1"/>
  <c r="BA391" i="13" s="1"/>
  <c r="BD390" i="13"/>
  <c r="CQ382" i="13"/>
  <c r="CO383" i="13" s="1"/>
  <c r="CP383" i="13" s="1"/>
  <c r="CS382" i="13"/>
  <c r="EW353" i="13"/>
  <c r="EU353" i="13"/>
  <c r="ES354" i="13" s="1"/>
  <c r="EE342" i="13"/>
  <c r="EC342" i="13"/>
  <c r="EA343" i="13" s="1"/>
  <c r="EN352" i="13"/>
  <c r="EL352" i="13"/>
  <c r="EJ353" i="13" s="1"/>
  <c r="AG404" i="13"/>
  <c r="AF404" i="13" s="1"/>
  <c r="AD405" i="13" s="1"/>
  <c r="AH404" i="13"/>
  <c r="BN319" i="13"/>
  <c r="BL319" i="13"/>
  <c r="E231" i="13"/>
  <c r="DK231" i="13"/>
  <c r="BV231" i="13"/>
  <c r="BX231" i="13"/>
  <c r="CY231" i="13" s="1"/>
  <c r="CV231" i="13"/>
  <c r="DC231" i="13"/>
  <c r="CF231" i="13"/>
  <c r="CH231" i="13"/>
  <c r="DF231" i="13" s="1"/>
  <c r="O403" i="13" l="1"/>
  <c r="M403" i="13"/>
  <c r="Y398" i="13"/>
  <c r="W398" i="13"/>
  <c r="U399" i="13" s="1"/>
  <c r="AR398" i="13"/>
  <c r="AP398" i="13"/>
  <c r="AQ398" i="13" s="1"/>
  <c r="AO399" i="13" s="1"/>
  <c r="AS398" i="13"/>
  <c r="I7" i="13"/>
  <c r="J7" i="13"/>
  <c r="CR383" i="13"/>
  <c r="BD391" i="13"/>
  <c r="BC391" i="13"/>
  <c r="BB391" i="13" s="1"/>
  <c r="AZ392" i="13" s="1"/>
  <c r="EV354" i="13"/>
  <c r="ET354" i="13"/>
  <c r="EB343" i="13"/>
  <c r="ED343" i="13"/>
  <c r="EK353" i="13"/>
  <c r="EM353" i="13"/>
  <c r="AG405" i="13"/>
  <c r="AE405" i="13"/>
  <c r="CG231" i="13"/>
  <c r="DD231" i="13"/>
  <c r="CI231" i="13"/>
  <c r="BO319" i="13"/>
  <c r="BM319" i="13"/>
  <c r="BK320" i="13" s="1"/>
  <c r="CW231" i="13"/>
  <c r="BW231" i="13"/>
  <c r="BY231" i="13"/>
  <c r="DL231" i="13"/>
  <c r="C232" i="13"/>
  <c r="N403" i="13" l="1"/>
  <c r="L404" i="13" s="1"/>
  <c r="P403" i="13"/>
  <c r="X399" i="13"/>
  <c r="V399" i="13"/>
  <c r="AR399" i="13"/>
  <c r="AP399" i="13"/>
  <c r="AS399" i="13"/>
  <c r="CS383" i="13"/>
  <c r="CQ383" i="13"/>
  <c r="CO384" i="13" s="1"/>
  <c r="CP384" i="13" s="1"/>
  <c r="BA392" i="13"/>
  <c r="BD392" i="13" s="1"/>
  <c r="BC392" i="13"/>
  <c r="EW354" i="13"/>
  <c r="EU354" i="13"/>
  <c r="ES355" i="13" s="1"/>
  <c r="EE343" i="13"/>
  <c r="EC343" i="13"/>
  <c r="EA344" i="13" s="1"/>
  <c r="EN353" i="13"/>
  <c r="EL353" i="13"/>
  <c r="EJ354" i="13" s="1"/>
  <c r="AF405" i="13"/>
  <c r="AD406" i="13" s="1"/>
  <c r="AG406" i="13" s="1"/>
  <c r="AH405" i="13"/>
  <c r="CZ231" i="13"/>
  <c r="BN320" i="13"/>
  <c r="BL320" i="13"/>
  <c r="DG231" i="13"/>
  <c r="D232" i="13"/>
  <c r="F232" i="13"/>
  <c r="DM232" i="13" s="1"/>
  <c r="DJ232" i="13"/>
  <c r="DE231" i="13"/>
  <c r="CE232" i="13"/>
  <c r="CX231" i="13"/>
  <c r="BU232" i="13"/>
  <c r="O404" i="13" l="1"/>
  <c r="M404" i="13"/>
  <c r="N404" i="13" s="1"/>
  <c r="L405" i="13" s="1"/>
  <c r="Y399" i="13"/>
  <c r="W399" i="13"/>
  <c r="U400" i="13" s="1"/>
  <c r="AQ399" i="13"/>
  <c r="AO400" i="13" s="1"/>
  <c r="AP400" i="13" s="1"/>
  <c r="BB392" i="13"/>
  <c r="AZ393" i="13" s="1"/>
  <c r="BC393" i="13" s="1"/>
  <c r="CR384" i="13"/>
  <c r="ET355" i="13"/>
  <c r="EV355" i="13"/>
  <c r="EB344" i="13"/>
  <c r="ED344" i="13"/>
  <c r="AE406" i="13"/>
  <c r="AF406" i="13" s="1"/>
  <c r="AD407" i="13" s="1"/>
  <c r="AG407" i="13" s="1"/>
  <c r="EK354" i="13"/>
  <c r="EM354" i="13"/>
  <c r="CH232" i="13"/>
  <c r="DF232" i="13" s="1"/>
  <c r="DC232" i="13"/>
  <c r="CF232" i="13"/>
  <c r="G232" i="13"/>
  <c r="DN232" i="13" s="1"/>
  <c r="E232" i="13"/>
  <c r="DK232" i="13"/>
  <c r="BV232" i="13"/>
  <c r="BX232" i="13"/>
  <c r="CY232" i="13" s="1"/>
  <c r="CV232" i="13"/>
  <c r="BO320" i="13"/>
  <c r="BM320" i="13"/>
  <c r="BK321" i="13" s="1"/>
  <c r="BA393" i="13" l="1"/>
  <c r="BD393" i="13" s="1"/>
  <c r="P404" i="13"/>
  <c r="O405" i="13"/>
  <c r="M405" i="13"/>
  <c r="N405" i="13" s="1"/>
  <c r="L406" i="13" s="1"/>
  <c r="AR400" i="13"/>
  <c r="AQ400" i="13" s="1"/>
  <c r="AO401" i="13" s="1"/>
  <c r="AS400" i="13"/>
  <c r="X400" i="13"/>
  <c r="V400" i="13"/>
  <c r="Y400" i="13" s="1"/>
  <c r="CS384" i="13"/>
  <c r="CQ384" i="13"/>
  <c r="CO385" i="13" s="1"/>
  <c r="CP385" i="13" s="1"/>
  <c r="BB393" i="13"/>
  <c r="AZ394" i="13" s="1"/>
  <c r="AE407" i="13"/>
  <c r="AF407" i="13" s="1"/>
  <c r="AD408" i="13" s="1"/>
  <c r="AG408" i="13" s="1"/>
  <c r="EW355" i="13"/>
  <c r="EU355" i="13"/>
  <c r="ES356" i="13" s="1"/>
  <c r="AH406" i="13"/>
  <c r="EE344" i="13"/>
  <c r="EC344" i="13"/>
  <c r="EA345" i="13" s="1"/>
  <c r="EN354" i="13"/>
  <c r="EL354" i="13"/>
  <c r="EJ355" i="13" s="1"/>
  <c r="DL232" i="13"/>
  <c r="C233" i="13"/>
  <c r="BN321" i="13"/>
  <c r="BL321" i="13"/>
  <c r="CW232" i="13"/>
  <c r="BW232" i="13"/>
  <c r="BY232" i="13"/>
  <c r="CG232" i="13"/>
  <c r="DD232" i="13"/>
  <c r="CI232" i="13"/>
  <c r="P405" i="13" l="1"/>
  <c r="O406" i="13"/>
  <c r="M406" i="13"/>
  <c r="AS401" i="13"/>
  <c r="AP401" i="13"/>
  <c r="AR401" i="13"/>
  <c r="W400" i="13"/>
  <c r="U401" i="13" s="1"/>
  <c r="AH407" i="13"/>
  <c r="CS385" i="13"/>
  <c r="CR385" i="13"/>
  <c r="BC394" i="13"/>
  <c r="BA394" i="13"/>
  <c r="BD394" i="13" s="1"/>
  <c r="EV356" i="13"/>
  <c r="ET356" i="13"/>
  <c r="EB345" i="13"/>
  <c r="ED345" i="13"/>
  <c r="EM355" i="13"/>
  <c r="EK355" i="13"/>
  <c r="AE408" i="13"/>
  <c r="AF408" i="13" s="1"/>
  <c r="AD409" i="13" s="1"/>
  <c r="AG409" i="13" s="1"/>
  <c r="BO321" i="13"/>
  <c r="BM321" i="13"/>
  <c r="BK322" i="13" s="1"/>
  <c r="DG232" i="13"/>
  <c r="F233" i="13"/>
  <c r="DM233" i="13" s="1"/>
  <c r="D233" i="13"/>
  <c r="G233" i="13" s="1"/>
  <c r="DN233" i="13" s="1"/>
  <c r="DJ233" i="13"/>
  <c r="DE232" i="13"/>
  <c r="CE233" i="13"/>
  <c r="CZ232" i="13"/>
  <c r="CX232" i="13"/>
  <c r="BU233" i="13"/>
  <c r="P406" i="13" l="1"/>
  <c r="N406" i="13"/>
  <c r="L407" i="13" s="1"/>
  <c r="AQ401" i="13"/>
  <c r="AO402" i="13" s="1"/>
  <c r="AP402" i="13" s="1"/>
  <c r="V401" i="13"/>
  <c r="X401" i="13"/>
  <c r="BB394" i="13"/>
  <c r="AZ395" i="13" s="1"/>
  <c r="BA395" i="13" s="1"/>
  <c r="CQ385" i="13"/>
  <c r="CO386" i="13" s="1"/>
  <c r="CP386" i="13" s="1"/>
  <c r="EW356" i="13"/>
  <c r="EU356" i="13"/>
  <c r="ES357" i="13" s="1"/>
  <c r="EE345" i="13"/>
  <c r="EC345" i="13"/>
  <c r="EA346" i="13" s="1"/>
  <c r="EN355" i="13"/>
  <c r="EL355" i="13"/>
  <c r="EJ356" i="13" s="1"/>
  <c r="AE409" i="13"/>
  <c r="AF409" i="13" s="1"/>
  <c r="AD410" i="13" s="1"/>
  <c r="AH408" i="13"/>
  <c r="BV233" i="13"/>
  <c r="BX233" i="13"/>
  <c r="CY233" i="13" s="1"/>
  <c r="CV233" i="13"/>
  <c r="E233" i="13"/>
  <c r="DK233" i="13"/>
  <c r="DC233" i="13"/>
  <c r="CF233" i="13"/>
  <c r="CH233" i="13"/>
  <c r="DF233" i="13" s="1"/>
  <c r="BN322" i="13"/>
  <c r="BL322" i="13"/>
  <c r="AS402" i="13" l="1"/>
  <c r="AR402" i="13"/>
  <c r="AQ402" i="13" s="1"/>
  <c r="AO403" i="13" s="1"/>
  <c r="AP403" i="13" s="1"/>
  <c r="AS403" i="13" s="1"/>
  <c r="M407" i="13"/>
  <c r="O407" i="13"/>
  <c r="W401" i="13"/>
  <c r="U402" i="13" s="1"/>
  <c r="X402" i="13" s="1"/>
  <c r="Y401" i="13"/>
  <c r="V402" i="13"/>
  <c r="AR403" i="13"/>
  <c r="BD395" i="13"/>
  <c r="BC395" i="13"/>
  <c r="BB395" i="13" s="1"/>
  <c r="AZ396" i="13" s="1"/>
  <c r="AH409" i="13"/>
  <c r="CR386" i="13"/>
  <c r="CQ386" i="13" s="1"/>
  <c r="CO387" i="13" s="1"/>
  <c r="CP387" i="13" s="1"/>
  <c r="CS386" i="13"/>
  <c r="EV357" i="13"/>
  <c r="ET357" i="13"/>
  <c r="ED346" i="13"/>
  <c r="EB346" i="13"/>
  <c r="EK356" i="13"/>
  <c r="EM356" i="13"/>
  <c r="AG410" i="13"/>
  <c r="AE410" i="13"/>
  <c r="DL233" i="13"/>
  <c r="C234" i="13"/>
  <c r="BO322" i="13"/>
  <c r="BM322" i="13"/>
  <c r="BK323" i="13" s="1"/>
  <c r="CW233" i="13"/>
  <c r="BW233" i="13"/>
  <c r="BY233" i="13"/>
  <c r="DD233" i="13"/>
  <c r="CG233" i="13"/>
  <c r="CI233" i="13"/>
  <c r="N407" i="13" l="1"/>
  <c r="L408" i="13" s="1"/>
  <c r="P407" i="13"/>
  <c r="AH410" i="13"/>
  <c r="W402" i="13"/>
  <c r="U403" i="13" s="1"/>
  <c r="X403" i="13" s="1"/>
  <c r="Y402" i="13"/>
  <c r="AQ403" i="13"/>
  <c r="AO404" i="13" s="1"/>
  <c r="BA396" i="13"/>
  <c r="BD396" i="13" s="1"/>
  <c r="BC396" i="13"/>
  <c r="CR387" i="13"/>
  <c r="EW357" i="13"/>
  <c r="EU357" i="13"/>
  <c r="ES358" i="13" s="1"/>
  <c r="EE346" i="13"/>
  <c r="EC346" i="13"/>
  <c r="EA347" i="13" s="1"/>
  <c r="EN356" i="13"/>
  <c r="EL356" i="13"/>
  <c r="EJ357" i="13" s="1"/>
  <c r="AF410" i="13"/>
  <c r="AD411" i="13" s="1"/>
  <c r="AG411" i="13" s="1"/>
  <c r="CZ233" i="13"/>
  <c r="DG233" i="13"/>
  <c r="BN323" i="13"/>
  <c r="BL323" i="13"/>
  <c r="DE233" i="13"/>
  <c r="CE234" i="13"/>
  <c r="CX233" i="13"/>
  <c r="BU234" i="13"/>
  <c r="F234" i="13"/>
  <c r="DM234" i="13" s="1"/>
  <c r="D234" i="13"/>
  <c r="DJ234" i="13"/>
  <c r="M408" i="13" l="1"/>
  <c r="P408" i="13" s="1"/>
  <c r="O408" i="13"/>
  <c r="V403" i="13"/>
  <c r="W403" i="13" s="1"/>
  <c r="U404" i="13" s="1"/>
  <c r="V404" i="13" s="1"/>
  <c r="AP404" i="13"/>
  <c r="AS404" i="13" s="1"/>
  <c r="AR404" i="13"/>
  <c r="BB396" i="13"/>
  <c r="AZ397" i="13" s="1"/>
  <c r="BC397" i="13" s="1"/>
  <c r="AE411" i="13"/>
  <c r="AH411" i="13" s="1"/>
  <c r="CS387" i="13"/>
  <c r="CQ387" i="13"/>
  <c r="CO388" i="13" s="1"/>
  <c r="CP388" i="13" s="1"/>
  <c r="ET358" i="13"/>
  <c r="EV358" i="13"/>
  <c r="ED347" i="13"/>
  <c r="EB347" i="13"/>
  <c r="EK357" i="13"/>
  <c r="EM357" i="13"/>
  <c r="CH234" i="13"/>
  <c r="DF234" i="13" s="1"/>
  <c r="DC234" i="13"/>
  <c r="CF234" i="13"/>
  <c r="CV234" i="13"/>
  <c r="BV234" i="13"/>
  <c r="BX234" i="13"/>
  <c r="CY234" i="13" s="1"/>
  <c r="G234" i="13"/>
  <c r="DN234" i="13" s="1"/>
  <c r="E234" i="13"/>
  <c r="DK234" i="13"/>
  <c r="BO323" i="13"/>
  <c r="BM323" i="13"/>
  <c r="BK324" i="13" s="1"/>
  <c r="N408" i="13" l="1"/>
  <c r="L409" i="13" s="1"/>
  <c r="X404" i="13"/>
  <c r="W404" i="13" s="1"/>
  <c r="U405" i="13" s="1"/>
  <c r="Y403" i="13"/>
  <c r="Y404" i="13" s="1"/>
  <c r="AQ404" i="13"/>
  <c r="AO405" i="13" s="1"/>
  <c r="AP405" i="13" s="1"/>
  <c r="AS405" i="13" s="1"/>
  <c r="BA397" i="13"/>
  <c r="BB397" i="13" s="1"/>
  <c r="AZ398" i="13" s="1"/>
  <c r="BA398" i="13" s="1"/>
  <c r="BD397" i="13"/>
  <c r="AF411" i="13"/>
  <c r="AD412" i="13" s="1"/>
  <c r="AG412" i="13" s="1"/>
  <c r="CS388" i="13"/>
  <c r="CR388" i="13"/>
  <c r="EW358" i="13"/>
  <c r="EU358" i="13"/>
  <c r="ES359" i="13" s="1"/>
  <c r="EE347" i="13"/>
  <c r="EC347" i="13"/>
  <c r="EA348" i="13" s="1"/>
  <c r="EN357" i="13"/>
  <c r="EL357" i="13"/>
  <c r="EJ358" i="13" s="1"/>
  <c r="DD234" i="13"/>
  <c r="CG234" i="13"/>
  <c r="CI234" i="13"/>
  <c r="DL234" i="13"/>
  <c r="C235" i="13"/>
  <c r="CW234" i="13"/>
  <c r="BW234" i="13"/>
  <c r="BY234" i="13"/>
  <c r="BN324" i="13"/>
  <c r="BL324" i="13"/>
  <c r="M409" i="13" l="1"/>
  <c r="O409" i="13"/>
  <c r="P409" i="13"/>
  <c r="X405" i="13"/>
  <c r="V405" i="13"/>
  <c r="AR405" i="13"/>
  <c r="AQ405" i="13" s="1"/>
  <c r="AO406" i="13" s="1"/>
  <c r="BD398" i="13"/>
  <c r="BC398" i="13"/>
  <c r="BB398" i="13" s="1"/>
  <c r="AZ399" i="13" s="1"/>
  <c r="BC399" i="13" s="1"/>
  <c r="AE412" i="13"/>
  <c r="AF412" i="13" s="1"/>
  <c r="AD413" i="13" s="1"/>
  <c r="AE413" i="13" s="1"/>
  <c r="CQ388" i="13"/>
  <c r="CO389" i="13" s="1"/>
  <c r="ET359" i="13"/>
  <c r="EV359" i="13"/>
  <c r="ED348" i="13"/>
  <c r="EB348" i="13"/>
  <c r="EK358" i="13"/>
  <c r="EN358" i="13" s="1"/>
  <c r="EM358" i="13"/>
  <c r="CX234" i="13"/>
  <c r="BU235" i="13"/>
  <c r="F235" i="13"/>
  <c r="DM235" i="13" s="1"/>
  <c r="D235" i="13"/>
  <c r="DJ235" i="13"/>
  <c r="DG234" i="13"/>
  <c r="CZ234" i="13"/>
  <c r="BO324" i="13"/>
  <c r="BM324" i="13"/>
  <c r="BK325" i="13" s="1"/>
  <c r="AG413" i="13"/>
  <c r="DE234" i="13"/>
  <c r="CE235" i="13"/>
  <c r="N409" i="13" l="1"/>
  <c r="L410" i="13" s="1"/>
  <c r="BA399" i="13"/>
  <c r="BB399" i="13" s="1"/>
  <c r="AZ400" i="13" s="1"/>
  <c r="BA400" i="13" s="1"/>
  <c r="W405" i="13"/>
  <c r="U406" i="13" s="1"/>
  <c r="O410" i="13"/>
  <c r="M410" i="13"/>
  <c r="BD399" i="13"/>
  <c r="Y405" i="13"/>
  <c r="CP389" i="13"/>
  <c r="CS389" i="13" s="1"/>
  <c r="AR406" i="13"/>
  <c r="AP406" i="13"/>
  <c r="AH412" i="13"/>
  <c r="AC45" i="13" s="1"/>
  <c r="AC47" i="13" s="1"/>
  <c r="CR389" i="13"/>
  <c r="EW359" i="13"/>
  <c r="EU359" i="13"/>
  <c r="ES360" i="13" s="1"/>
  <c r="EE348" i="13"/>
  <c r="EC348" i="13"/>
  <c r="EA349" i="13" s="1"/>
  <c r="EL358" i="13"/>
  <c r="EJ359" i="13" s="1"/>
  <c r="AF413" i="13"/>
  <c r="AD414" i="13" s="1"/>
  <c r="BN325" i="13"/>
  <c r="BL325" i="13"/>
  <c r="CV235" i="13"/>
  <c r="BV235" i="13"/>
  <c r="BX235" i="13"/>
  <c r="CY235" i="13" s="1"/>
  <c r="DC235" i="13"/>
  <c r="CH235" i="13"/>
  <c r="DF235" i="13" s="1"/>
  <c r="CF235" i="13"/>
  <c r="G235" i="13"/>
  <c r="DN235" i="13" s="1"/>
  <c r="E235" i="13"/>
  <c r="DK235" i="13"/>
  <c r="BD400" i="13" l="1"/>
  <c r="P410" i="13"/>
  <c r="N410" i="13"/>
  <c r="L411" i="13" s="1"/>
  <c r="X406" i="13"/>
  <c r="V406" i="13"/>
  <c r="CQ389" i="13"/>
  <c r="CO390" i="13" s="1"/>
  <c r="CP390" i="13" s="1"/>
  <c r="AS406" i="13"/>
  <c r="AQ406" i="13"/>
  <c r="AO407" i="13" s="1"/>
  <c r="AH413" i="13"/>
  <c r="BC400" i="13"/>
  <c r="BB400" i="13" s="1"/>
  <c r="AZ401" i="13" s="1"/>
  <c r="CR390" i="13"/>
  <c r="ET360" i="13"/>
  <c r="EV360" i="13"/>
  <c r="EB349" i="13"/>
  <c r="ED349" i="13"/>
  <c r="EK359" i="13"/>
  <c r="EM359" i="13"/>
  <c r="BW235" i="13"/>
  <c r="CW235" i="13"/>
  <c r="BY235" i="13"/>
  <c r="DL235" i="13"/>
  <c r="C236" i="13"/>
  <c r="AE414" i="13"/>
  <c r="AG414" i="13"/>
  <c r="BO325" i="13"/>
  <c r="BM325" i="13"/>
  <c r="BK326" i="13" s="1"/>
  <c r="DD235" i="13"/>
  <c r="CG235" i="13"/>
  <c r="CI235" i="13"/>
  <c r="W406" i="13" l="1"/>
  <c r="U407" i="13" s="1"/>
  <c r="Y406" i="13"/>
  <c r="O411" i="13"/>
  <c r="M411" i="13"/>
  <c r="AR407" i="13"/>
  <c r="AP407" i="13"/>
  <c r="AH414" i="13"/>
  <c r="BC401" i="13"/>
  <c r="BA401" i="13"/>
  <c r="BD401" i="13" s="1"/>
  <c r="CQ390" i="13"/>
  <c r="CO391" i="13" s="1"/>
  <c r="CP391" i="13" s="1"/>
  <c r="CS390" i="13"/>
  <c r="EW360" i="13"/>
  <c r="EU360" i="13"/>
  <c r="ES361" i="13" s="1"/>
  <c r="EE349" i="13"/>
  <c r="EC349" i="13"/>
  <c r="EA350" i="13" s="1"/>
  <c r="EN359" i="13"/>
  <c r="EL359" i="13"/>
  <c r="EJ360" i="13" s="1"/>
  <c r="DG235" i="13"/>
  <c r="D236" i="13"/>
  <c r="F236" i="13"/>
  <c r="DM236" i="13" s="1"/>
  <c r="DJ236" i="13"/>
  <c r="CX235" i="13"/>
  <c r="BU236" i="13"/>
  <c r="BN326" i="13"/>
  <c r="BL326" i="13"/>
  <c r="CZ235" i="13"/>
  <c r="DE235" i="13"/>
  <c r="CE236" i="13"/>
  <c r="AF414" i="13"/>
  <c r="AD415" i="13" s="1"/>
  <c r="N411" i="13" l="1"/>
  <c r="L412" i="13" s="1"/>
  <c r="P411" i="13"/>
  <c r="V407" i="13"/>
  <c r="X407" i="13"/>
  <c r="AS407" i="13"/>
  <c r="AQ407" i="13"/>
  <c r="AO408" i="13" s="1"/>
  <c r="BB401" i="13"/>
  <c r="AZ402" i="13" s="1"/>
  <c r="CR391" i="13"/>
  <c r="CS391" i="13"/>
  <c r="EV361" i="13"/>
  <c r="ET361" i="13"/>
  <c r="ED350" i="13"/>
  <c r="EB350" i="13"/>
  <c r="EK360" i="13"/>
  <c r="EM360" i="13"/>
  <c r="DC236" i="13"/>
  <c r="CH236" i="13"/>
  <c r="DF236" i="13" s="1"/>
  <c r="CF236" i="13"/>
  <c r="BV236" i="13"/>
  <c r="BX236" i="13"/>
  <c r="CY236" i="13" s="1"/>
  <c r="CV236" i="13"/>
  <c r="G236" i="13"/>
  <c r="DN236" i="13" s="1"/>
  <c r="E236" i="13"/>
  <c r="DK236" i="13"/>
  <c r="AG415" i="13"/>
  <c r="AE415" i="13"/>
  <c r="AH415" i="13" s="1"/>
  <c r="BO326" i="13"/>
  <c r="BM326" i="13"/>
  <c r="BK327" i="13" s="1"/>
  <c r="W407" i="13" l="1"/>
  <c r="U408" i="13" s="1"/>
  <c r="Y407" i="13"/>
  <c r="O412" i="13"/>
  <c r="M412" i="13"/>
  <c r="N412" i="13" s="1"/>
  <c r="L413" i="13" s="1"/>
  <c r="AP408" i="13"/>
  <c r="AR408" i="13"/>
  <c r="BA402" i="13"/>
  <c r="BC402" i="13"/>
  <c r="CQ391" i="13"/>
  <c r="CO392" i="13" s="1"/>
  <c r="CP392" i="13" s="1"/>
  <c r="EW361" i="13"/>
  <c r="EU361" i="13"/>
  <c r="ES362" i="13" s="1"/>
  <c r="EC350" i="13"/>
  <c r="EA351" i="13" s="1"/>
  <c r="EE350" i="13"/>
  <c r="EN360" i="13"/>
  <c r="EL360" i="13"/>
  <c r="EJ361" i="13" s="1"/>
  <c r="AF415" i="13"/>
  <c r="AD416" i="13" s="1"/>
  <c r="AE416" i="13" s="1"/>
  <c r="CG236" i="13"/>
  <c r="DD236" i="13"/>
  <c r="CI236" i="13"/>
  <c r="CW236" i="13"/>
  <c r="BW236" i="13"/>
  <c r="BY236" i="13"/>
  <c r="BN327" i="13"/>
  <c r="BL327" i="13"/>
  <c r="DL236" i="13"/>
  <c r="C237" i="13"/>
  <c r="O413" i="13" l="1"/>
  <c r="M413" i="13"/>
  <c r="P412" i="13"/>
  <c r="K45" i="13" s="1"/>
  <c r="X408" i="13"/>
  <c r="V408" i="13"/>
  <c r="Y408" i="13"/>
  <c r="AS408" i="13"/>
  <c r="AQ408" i="13"/>
  <c r="AO409" i="13" s="1"/>
  <c r="BB402" i="13"/>
  <c r="AZ403" i="13" s="1"/>
  <c r="BC403" i="13" s="1"/>
  <c r="BD402" i="13"/>
  <c r="CR392" i="13"/>
  <c r="EV362" i="13"/>
  <c r="ET362" i="13"/>
  <c r="EB351" i="13"/>
  <c r="ED351" i="13"/>
  <c r="EM361" i="13"/>
  <c r="EK361" i="13"/>
  <c r="AG416" i="13"/>
  <c r="AF416" i="13" s="1"/>
  <c r="AD417" i="13" s="1"/>
  <c r="D237" i="13"/>
  <c r="F237" i="13"/>
  <c r="DM237" i="13" s="1"/>
  <c r="DJ237" i="13"/>
  <c r="CZ236" i="13"/>
  <c r="CX236" i="13"/>
  <c r="BU237" i="13"/>
  <c r="DG236" i="13"/>
  <c r="BO327" i="13"/>
  <c r="BM327" i="13"/>
  <c r="BK328" i="13" s="1"/>
  <c r="DE236" i="13"/>
  <c r="CE237" i="13"/>
  <c r="AH416" i="13"/>
  <c r="K47" i="13" l="1"/>
  <c r="G5" i="13"/>
  <c r="P413" i="13"/>
  <c r="N413" i="13"/>
  <c r="L414" i="13" s="1"/>
  <c r="W408" i="13"/>
  <c r="U409" i="13" s="1"/>
  <c r="AR409" i="13"/>
  <c r="AP409" i="13"/>
  <c r="AS409" i="13"/>
  <c r="BA403" i="13"/>
  <c r="BB403" i="13" s="1"/>
  <c r="AZ404" i="13" s="1"/>
  <c r="BC404" i="13" s="1"/>
  <c r="CQ392" i="13"/>
  <c r="CO393" i="13" s="1"/>
  <c r="CP393" i="13" s="1"/>
  <c r="CS392" i="13"/>
  <c r="EC351" i="13"/>
  <c r="EA352" i="13" s="1"/>
  <c r="ED352" i="13" s="1"/>
  <c r="EW362" i="13"/>
  <c r="EU362" i="13"/>
  <c r="ES363" i="13" s="1"/>
  <c r="EE351" i="13"/>
  <c r="EN361" i="13"/>
  <c r="EL361" i="13"/>
  <c r="EJ362" i="13" s="1"/>
  <c r="DC237" i="13"/>
  <c r="CF237" i="13"/>
  <c r="CH237" i="13"/>
  <c r="DF237" i="13" s="1"/>
  <c r="CV237" i="13"/>
  <c r="BV237" i="13"/>
  <c r="BX237" i="13"/>
  <c r="CY237" i="13" s="1"/>
  <c r="AG417" i="13"/>
  <c r="AE417" i="13"/>
  <c r="AH417" i="13" s="1"/>
  <c r="BN328" i="13"/>
  <c r="BL328" i="13"/>
  <c r="G237" i="13"/>
  <c r="DN237" i="13" s="1"/>
  <c r="E237" i="13"/>
  <c r="DK237" i="13"/>
  <c r="O414" i="13" l="1"/>
  <c r="M414" i="13"/>
  <c r="J5" i="13"/>
  <c r="I5" i="13"/>
  <c r="X409" i="13"/>
  <c r="V409" i="13"/>
  <c r="W409" i="13" s="1"/>
  <c r="U410" i="13" s="1"/>
  <c r="AQ409" i="13"/>
  <c r="AO410" i="13" s="1"/>
  <c r="AP410" i="13" s="1"/>
  <c r="BD403" i="13"/>
  <c r="BA404" i="13"/>
  <c r="BB404" i="13" s="1"/>
  <c r="AZ405" i="13" s="1"/>
  <c r="EB352" i="13"/>
  <c r="EC352" i="13" s="1"/>
  <c r="EA353" i="13" s="1"/>
  <c r="CR393" i="13"/>
  <c r="ET363" i="13"/>
  <c r="EV363" i="13"/>
  <c r="EK362" i="13"/>
  <c r="EM362" i="13"/>
  <c r="AF417" i="13"/>
  <c r="AD418" i="13" s="1"/>
  <c r="AG418" i="13" s="1"/>
  <c r="BO328" i="13"/>
  <c r="BM328" i="13"/>
  <c r="BK329" i="13" s="1"/>
  <c r="CW237" i="13"/>
  <c r="BW237" i="13"/>
  <c r="BY237" i="13"/>
  <c r="DL237" i="13"/>
  <c r="C238" i="13"/>
  <c r="CG237" i="13"/>
  <c r="DD237" i="13"/>
  <c r="CI237" i="13"/>
  <c r="Y409" i="13" l="1"/>
  <c r="N414" i="13"/>
  <c r="L415" i="13" s="1"/>
  <c r="P414" i="13"/>
  <c r="V410" i="13"/>
  <c r="X410" i="13"/>
  <c r="AR410" i="13"/>
  <c r="AS410" i="13"/>
  <c r="AQ410" i="13"/>
  <c r="AO411" i="13" s="1"/>
  <c r="AS411" i="13" s="1"/>
  <c r="BD404" i="13"/>
  <c r="EE352" i="13"/>
  <c r="BC405" i="13"/>
  <c r="BA405" i="13"/>
  <c r="BD405" i="13" s="1"/>
  <c r="CQ393" i="13"/>
  <c r="CO394" i="13" s="1"/>
  <c r="CP394" i="13" s="1"/>
  <c r="CS393" i="13"/>
  <c r="EW363" i="13"/>
  <c r="EU363" i="13"/>
  <c r="ES364" i="13" s="1"/>
  <c r="EB353" i="13"/>
  <c r="ED353" i="13"/>
  <c r="EN362" i="13"/>
  <c r="EL362" i="13"/>
  <c r="EJ363" i="13" s="1"/>
  <c r="AE418" i="13"/>
  <c r="AF418" i="13" s="1"/>
  <c r="AD419" i="13" s="1"/>
  <c r="DE237" i="13"/>
  <c r="CE238" i="13"/>
  <c r="F238" i="13"/>
  <c r="DM238" i="13" s="1"/>
  <c r="D238" i="13"/>
  <c r="DJ238" i="13"/>
  <c r="BN329" i="13"/>
  <c r="BL329" i="13"/>
  <c r="DG237" i="13"/>
  <c r="CZ237" i="13"/>
  <c r="CX237" i="13"/>
  <c r="BU238" i="13"/>
  <c r="O415" i="13" l="1"/>
  <c r="M415" i="13"/>
  <c r="W410" i="13"/>
  <c r="U411" i="13" s="1"/>
  <c r="Y410" i="13"/>
  <c r="AP411" i="13"/>
  <c r="AR411" i="13"/>
  <c r="BB405" i="13"/>
  <c r="AZ406" i="13" s="1"/>
  <c r="BA406" i="13" s="1"/>
  <c r="CR394" i="13"/>
  <c r="CQ394" i="13" s="1"/>
  <c r="CO395" i="13" s="1"/>
  <c r="CP395" i="13" s="1"/>
  <c r="CS394" i="13"/>
  <c r="EV364" i="13"/>
  <c r="ET364" i="13"/>
  <c r="EE353" i="13"/>
  <c r="EC353" i="13"/>
  <c r="EA354" i="13" s="1"/>
  <c r="EK363" i="13"/>
  <c r="EM363" i="13"/>
  <c r="AH418" i="13"/>
  <c r="AG419" i="13"/>
  <c r="AE419" i="13"/>
  <c r="BO329" i="13"/>
  <c r="BM329" i="13"/>
  <c r="BK330" i="13" s="1"/>
  <c r="G238" i="13"/>
  <c r="DN238" i="13" s="1"/>
  <c r="E238" i="13"/>
  <c r="DK238" i="13"/>
  <c r="CV238" i="13"/>
  <c r="BX238" i="13"/>
  <c r="CY238" i="13" s="1"/>
  <c r="BV238" i="13"/>
  <c r="CH238" i="13"/>
  <c r="DF238" i="13" s="1"/>
  <c r="DC238" i="13"/>
  <c r="CF238" i="13"/>
  <c r="AQ411" i="13" l="1"/>
  <c r="AO412" i="13" s="1"/>
  <c r="X411" i="13"/>
  <c r="V411" i="13"/>
  <c r="W411" i="13" s="1"/>
  <c r="U412" i="13" s="1"/>
  <c r="P415" i="13"/>
  <c r="N415" i="13"/>
  <c r="L416" i="13" s="1"/>
  <c r="AR412" i="13"/>
  <c r="AS412" i="13"/>
  <c r="AP412" i="13"/>
  <c r="AQ412" i="13" s="1"/>
  <c r="AO413" i="13" s="1"/>
  <c r="BC406" i="13"/>
  <c r="BB406" i="13" s="1"/>
  <c r="AZ407" i="13" s="1"/>
  <c r="BD406" i="13"/>
  <c r="CR395" i="13"/>
  <c r="EW364" i="13"/>
  <c r="EU364" i="13"/>
  <c r="ES365" i="13" s="1"/>
  <c r="EB354" i="13"/>
  <c r="ED354" i="13"/>
  <c r="AH419" i="13"/>
  <c r="EN363" i="13"/>
  <c r="EL363" i="13"/>
  <c r="EJ364" i="13" s="1"/>
  <c r="AF419" i="13"/>
  <c r="AD420" i="13" s="1"/>
  <c r="AG420" i="13" s="1"/>
  <c r="DL238" i="13"/>
  <c r="C239" i="13"/>
  <c r="BN330" i="13"/>
  <c r="BL330" i="13"/>
  <c r="DD238" i="13"/>
  <c r="CG238" i="13"/>
  <c r="CI238" i="13"/>
  <c r="BW238" i="13"/>
  <c r="CW238" i="13"/>
  <c r="BY238" i="13"/>
  <c r="Y411" i="13" l="1"/>
  <c r="X412" i="13"/>
  <c r="V412" i="13"/>
  <c r="O416" i="13"/>
  <c r="M416" i="13"/>
  <c r="AR413" i="13"/>
  <c r="AP413" i="13"/>
  <c r="AS413" i="13"/>
  <c r="BD407" i="13"/>
  <c r="BC407" i="13"/>
  <c r="BA407" i="13"/>
  <c r="CS395" i="13"/>
  <c r="CQ395" i="13"/>
  <c r="CO396" i="13" s="1"/>
  <c r="CP396" i="13" s="1"/>
  <c r="ET365" i="13"/>
  <c r="EV365" i="13"/>
  <c r="EE354" i="13"/>
  <c r="EC354" i="13"/>
  <c r="EA355" i="13" s="1"/>
  <c r="EK364" i="13"/>
  <c r="EM364" i="13"/>
  <c r="AE420" i="13"/>
  <c r="AH420" i="13" s="1"/>
  <c r="CZ238" i="13"/>
  <c r="DE238" i="13"/>
  <c r="CE239" i="13"/>
  <c r="F239" i="13"/>
  <c r="DM239" i="13" s="1"/>
  <c r="D239" i="13"/>
  <c r="DJ239" i="13"/>
  <c r="CX238" i="13"/>
  <c r="BU239" i="13"/>
  <c r="BO330" i="13"/>
  <c r="BM330" i="13"/>
  <c r="BK331" i="13" s="1"/>
  <c r="DG238" i="13"/>
  <c r="N416" i="13" l="1"/>
  <c r="L417" i="13" s="1"/>
  <c r="Y412" i="13"/>
  <c r="T45" i="13" s="1"/>
  <c r="W412" i="13"/>
  <c r="U413" i="13" s="1"/>
  <c r="O417" i="13"/>
  <c r="M417" i="13"/>
  <c r="AQ413" i="13"/>
  <c r="AO414" i="13" s="1"/>
  <c r="AR414" i="13" s="1"/>
  <c r="P416" i="13"/>
  <c r="P417" i="13" s="1"/>
  <c r="BB407" i="13"/>
  <c r="AZ408" i="13" s="1"/>
  <c r="BC408" i="13" s="1"/>
  <c r="CR396" i="13"/>
  <c r="EW365" i="13"/>
  <c r="EU365" i="13"/>
  <c r="ES366" i="13" s="1"/>
  <c r="EB355" i="13"/>
  <c r="ED355" i="13"/>
  <c r="AF420" i="13"/>
  <c r="AD421" i="13" s="1"/>
  <c r="AE421" i="13" s="1"/>
  <c r="AH421" i="13" s="1"/>
  <c r="EN364" i="13"/>
  <c r="EL364" i="13"/>
  <c r="EJ365" i="13" s="1"/>
  <c r="CF239" i="13"/>
  <c r="CH239" i="13"/>
  <c r="DF239" i="13" s="1"/>
  <c r="DC239" i="13"/>
  <c r="BN331" i="13"/>
  <c r="BL331" i="13"/>
  <c r="CV239" i="13"/>
  <c r="BV239" i="13"/>
  <c r="BX239" i="13"/>
  <c r="CY239" i="13" s="1"/>
  <c r="G239" i="13"/>
  <c r="DN239" i="13" s="1"/>
  <c r="E239" i="13"/>
  <c r="DK239" i="13"/>
  <c r="AP414" i="13" l="1"/>
  <c r="AS414" i="13"/>
  <c r="V413" i="13"/>
  <c r="Y413" i="13" s="1"/>
  <c r="X413" i="13"/>
  <c r="K5" i="13"/>
  <c r="T47" i="13"/>
  <c r="N417" i="13"/>
  <c r="L418" i="13" s="1"/>
  <c r="AQ414" i="13"/>
  <c r="AO415" i="13" s="1"/>
  <c r="AR415" i="13" s="1"/>
  <c r="BA408" i="13"/>
  <c r="BB408" i="13" s="1"/>
  <c r="AZ409" i="13" s="1"/>
  <c r="CQ396" i="13"/>
  <c r="CO397" i="13" s="1"/>
  <c r="CP397" i="13" s="1"/>
  <c r="CS396" i="13"/>
  <c r="ET366" i="13"/>
  <c r="EV366" i="13"/>
  <c r="AG421" i="13"/>
  <c r="AF421" i="13" s="1"/>
  <c r="AD422" i="13" s="1"/>
  <c r="AG422" i="13" s="1"/>
  <c r="EE355" i="13"/>
  <c r="EC355" i="13"/>
  <c r="EA356" i="13" s="1"/>
  <c r="EK365" i="13"/>
  <c r="EM365" i="13"/>
  <c r="BO331" i="13"/>
  <c r="BM331" i="13"/>
  <c r="BK332" i="13" s="1"/>
  <c r="CG239" i="13"/>
  <c r="DD239" i="13"/>
  <c r="CI239" i="13"/>
  <c r="CW239" i="13"/>
  <c r="BW239" i="13"/>
  <c r="BY239" i="13"/>
  <c r="DL239" i="13"/>
  <c r="C240" i="13"/>
  <c r="W413" i="13" l="1"/>
  <c r="U414" i="13" s="1"/>
  <c r="N5" i="13"/>
  <c r="M5" i="13"/>
  <c r="M418" i="13"/>
  <c r="N418" i="13" s="1"/>
  <c r="L419" i="13" s="1"/>
  <c r="O418" i="13"/>
  <c r="AP415" i="13"/>
  <c r="AQ415" i="13" s="1"/>
  <c r="AO416" i="13" s="1"/>
  <c r="AS415" i="13"/>
  <c r="BD408" i="13"/>
  <c r="BD409" i="13" s="1"/>
  <c r="BC409" i="13"/>
  <c r="BA409" i="13"/>
  <c r="AE422" i="13"/>
  <c r="AF422" i="13" s="1"/>
  <c r="AD423" i="13" s="1"/>
  <c r="AG423" i="13" s="1"/>
  <c r="CR397" i="13"/>
  <c r="CQ397" i="13" s="1"/>
  <c r="CO398" i="13" s="1"/>
  <c r="CP398" i="13" s="1"/>
  <c r="CS397" i="13"/>
  <c r="EW366" i="13"/>
  <c r="EU366" i="13"/>
  <c r="ES367" i="13" s="1"/>
  <c r="EB356" i="13"/>
  <c r="ED356" i="13"/>
  <c r="EN365" i="13"/>
  <c r="EL365" i="13"/>
  <c r="EJ366" i="13" s="1"/>
  <c r="F240" i="13"/>
  <c r="DM240" i="13" s="1"/>
  <c r="D240" i="13"/>
  <c r="DJ240" i="13"/>
  <c r="CZ239" i="13"/>
  <c r="DE239" i="13"/>
  <c r="CE240" i="13"/>
  <c r="CX239" i="13"/>
  <c r="BU240" i="13"/>
  <c r="BN332" i="13"/>
  <c r="BL332" i="13"/>
  <c r="DG239" i="13"/>
  <c r="AP416" i="13" l="1"/>
  <c r="AS416" i="13"/>
  <c r="AR416" i="13"/>
  <c r="AQ416" i="13" s="1"/>
  <c r="AO417" i="13" s="1"/>
  <c r="AR417" i="13" s="1"/>
  <c r="O419" i="13"/>
  <c r="M419" i="13"/>
  <c r="P418" i="13"/>
  <c r="X414" i="13"/>
  <c r="V414" i="13"/>
  <c r="AH422" i="13"/>
  <c r="BB409" i="13"/>
  <c r="AZ410" i="13" s="1"/>
  <c r="BC410" i="13" s="1"/>
  <c r="AE423" i="13"/>
  <c r="AF423" i="13" s="1"/>
  <c r="AD424" i="13" s="1"/>
  <c r="AG424" i="13" s="1"/>
  <c r="CS398" i="13"/>
  <c r="CR398" i="13"/>
  <c r="CQ398" i="13" s="1"/>
  <c r="CO399" i="13" s="1"/>
  <c r="EV367" i="13"/>
  <c r="ET367" i="13"/>
  <c r="EE356" i="13"/>
  <c r="EC356" i="13"/>
  <c r="EA357" i="13" s="1"/>
  <c r="EK366" i="13"/>
  <c r="EM366" i="13"/>
  <c r="BO332" i="13"/>
  <c r="BM332" i="13"/>
  <c r="BK333" i="13" s="1"/>
  <c r="DC240" i="13"/>
  <c r="CF240" i="13"/>
  <c r="CH240" i="13"/>
  <c r="DF240" i="13" s="1"/>
  <c r="G240" i="13"/>
  <c r="DN240" i="13" s="1"/>
  <c r="E240" i="13"/>
  <c r="DK240" i="13"/>
  <c r="BX240" i="13"/>
  <c r="CY240" i="13" s="1"/>
  <c r="CV240" i="13"/>
  <c r="BV240" i="13"/>
  <c r="W414" i="13" l="1"/>
  <c r="U415" i="13" s="1"/>
  <c r="P419" i="13"/>
  <c r="AH423" i="13"/>
  <c r="X415" i="13"/>
  <c r="V415" i="13"/>
  <c r="Y414" i="13"/>
  <c r="N419" i="13"/>
  <c r="L420" i="13" s="1"/>
  <c r="AP417" i="13"/>
  <c r="AQ417" i="13" s="1"/>
  <c r="AO418" i="13" s="1"/>
  <c r="AS417" i="13"/>
  <c r="CR399" i="13"/>
  <c r="CP399" i="13"/>
  <c r="BA410" i="13"/>
  <c r="BB410" i="13" s="1"/>
  <c r="AZ411" i="13" s="1"/>
  <c r="BC411" i="13" s="1"/>
  <c r="AE424" i="13"/>
  <c r="EW367" i="13"/>
  <c r="EU367" i="13"/>
  <c r="ES368" i="13" s="1"/>
  <c r="EB357" i="13"/>
  <c r="ED357" i="13"/>
  <c r="EN366" i="13"/>
  <c r="EL366" i="13"/>
  <c r="EJ367" i="13" s="1"/>
  <c r="CW240" i="13"/>
  <c r="BW240" i="13"/>
  <c r="BY240" i="13"/>
  <c r="DD240" i="13"/>
  <c r="CG240" i="13"/>
  <c r="CI240" i="13"/>
  <c r="DL240" i="13"/>
  <c r="C241" i="13"/>
  <c r="BN333" i="13"/>
  <c r="BL333" i="13"/>
  <c r="AH424" i="13" l="1"/>
  <c r="W415" i="13"/>
  <c r="U416" i="13" s="1"/>
  <c r="V416" i="13" s="1"/>
  <c r="Y415" i="13"/>
  <c r="M420" i="13"/>
  <c r="O420" i="13"/>
  <c r="CQ399" i="13"/>
  <c r="CO400" i="13" s="1"/>
  <c r="CP400" i="13" s="1"/>
  <c r="AR418" i="13"/>
  <c r="AP418" i="13"/>
  <c r="BA411" i="13"/>
  <c r="BB411" i="13" s="1"/>
  <c r="AZ412" i="13" s="1"/>
  <c r="BC412" i="13" s="1"/>
  <c r="BD410" i="13"/>
  <c r="BD411" i="13" s="1"/>
  <c r="CS399" i="13"/>
  <c r="AF424" i="13"/>
  <c r="AD425" i="13" s="1"/>
  <c r="AE425" i="13" s="1"/>
  <c r="AH425" i="13" s="1"/>
  <c r="ET368" i="13"/>
  <c r="EW368" i="13" s="1"/>
  <c r="EV368" i="13"/>
  <c r="EE357" i="13"/>
  <c r="EC357" i="13"/>
  <c r="EA358" i="13" s="1"/>
  <c r="EK367" i="13"/>
  <c r="EM367" i="13"/>
  <c r="DE240" i="13"/>
  <c r="CE241" i="13"/>
  <c r="BO333" i="13"/>
  <c r="BM333" i="13"/>
  <c r="BK334" i="13" s="1"/>
  <c r="F241" i="13"/>
  <c r="DM241" i="13" s="1"/>
  <c r="D241" i="13"/>
  <c r="DJ241" i="13"/>
  <c r="CZ240" i="13"/>
  <c r="CX240" i="13"/>
  <c r="BU241" i="13"/>
  <c r="DG240" i="13"/>
  <c r="X416" i="13" l="1"/>
  <c r="CR400" i="13"/>
  <c r="Y416" i="13"/>
  <c r="W416" i="13"/>
  <c r="U417" i="13" s="1"/>
  <c r="N420" i="13"/>
  <c r="L421" i="13" s="1"/>
  <c r="P420" i="13"/>
  <c r="AS418" i="13"/>
  <c r="AQ418" i="13"/>
  <c r="AO419" i="13" s="1"/>
  <c r="BA412" i="13"/>
  <c r="BD412" i="13" s="1"/>
  <c r="AY45" i="13" s="1"/>
  <c r="AY47" i="13" s="1"/>
  <c r="CQ400" i="13"/>
  <c r="CO401" i="13" s="1"/>
  <c r="AG425" i="13"/>
  <c r="AF425" i="13" s="1"/>
  <c r="AD426" i="13" s="1"/>
  <c r="AG426" i="13" s="1"/>
  <c r="CS400" i="13"/>
  <c r="EU368" i="13"/>
  <c r="ES369" i="13" s="1"/>
  <c r="EV369" i="13" s="1"/>
  <c r="EB358" i="13"/>
  <c r="ED358" i="13"/>
  <c r="EN367" i="13"/>
  <c r="EL367" i="13"/>
  <c r="EJ368" i="13" s="1"/>
  <c r="BN334" i="13"/>
  <c r="BL334" i="13"/>
  <c r="BX241" i="13"/>
  <c r="CY241" i="13" s="1"/>
  <c r="CV241" i="13"/>
  <c r="BV241" i="13"/>
  <c r="G241" i="13"/>
  <c r="DN241" i="13" s="1"/>
  <c r="E241" i="13"/>
  <c r="DK241" i="13"/>
  <c r="CF241" i="13"/>
  <c r="CH241" i="13"/>
  <c r="DF241" i="13" s="1"/>
  <c r="DC241" i="13"/>
  <c r="M421" i="13" l="1"/>
  <c r="P421" i="13"/>
  <c r="O421" i="13"/>
  <c r="N421" i="13" s="1"/>
  <c r="L422" i="13" s="1"/>
  <c r="V417" i="13"/>
  <c r="X417" i="13"/>
  <c r="CR401" i="13"/>
  <c r="CP401" i="13"/>
  <c r="AR419" i="13"/>
  <c r="AP419" i="13"/>
  <c r="AS419" i="13"/>
  <c r="BB412" i="13"/>
  <c r="AZ413" i="13" s="1"/>
  <c r="BC413" i="13" s="1"/>
  <c r="K7" i="13"/>
  <c r="M7" i="13" s="1"/>
  <c r="ET369" i="13"/>
  <c r="EU369" i="13" s="1"/>
  <c r="ES370" i="13" s="1"/>
  <c r="AE426" i="13"/>
  <c r="AF426" i="13" s="1"/>
  <c r="AD427" i="13" s="1"/>
  <c r="AE427" i="13" s="1"/>
  <c r="EE358" i="13"/>
  <c r="EC358" i="13"/>
  <c r="EA359" i="13" s="1"/>
  <c r="EK368" i="13"/>
  <c r="EM368" i="13"/>
  <c r="CW241" i="13"/>
  <c r="BW241" i="13"/>
  <c r="BY241" i="13"/>
  <c r="DL241" i="13"/>
  <c r="C242" i="13"/>
  <c r="CG241" i="13"/>
  <c r="DD241" i="13"/>
  <c r="CI241" i="13"/>
  <c r="BO334" i="13"/>
  <c r="BM334" i="13"/>
  <c r="BK335" i="13" s="1"/>
  <c r="O422" i="13" l="1"/>
  <c r="M422" i="13"/>
  <c r="N422" i="13" s="1"/>
  <c r="L423" i="13" s="1"/>
  <c r="O423" i="13" s="1"/>
  <c r="Y417" i="13"/>
  <c r="W417" i="13"/>
  <c r="U418" i="13" s="1"/>
  <c r="EW369" i="13"/>
  <c r="BA413" i="13"/>
  <c r="BB413" i="13" s="1"/>
  <c r="AZ414" i="13" s="1"/>
  <c r="BA414" i="13" s="1"/>
  <c r="AQ419" i="13"/>
  <c r="AO420" i="13" s="1"/>
  <c r="AR420" i="13" s="1"/>
  <c r="CQ401" i="13"/>
  <c r="CO402" i="13" s="1"/>
  <c r="CP402" i="13" s="1"/>
  <c r="N7" i="13"/>
  <c r="CS401" i="13"/>
  <c r="BD413" i="13"/>
  <c r="M423" i="13"/>
  <c r="AH426" i="13"/>
  <c r="AH427" i="13" s="1"/>
  <c r="AG427" i="13"/>
  <c r="AF427" i="13" s="1"/>
  <c r="AD428" i="13" s="1"/>
  <c r="AE428" i="13" s="1"/>
  <c r="EV370" i="13"/>
  <c r="ET370" i="13"/>
  <c r="EB359" i="13"/>
  <c r="ED359" i="13"/>
  <c r="EN368" i="13"/>
  <c r="EL368" i="13"/>
  <c r="EJ369" i="13" s="1"/>
  <c r="DG241" i="13"/>
  <c r="D242" i="13"/>
  <c r="F242" i="13"/>
  <c r="DM242" i="13" s="1"/>
  <c r="DJ242" i="13"/>
  <c r="CZ241" i="13"/>
  <c r="CX241" i="13"/>
  <c r="BU242" i="13"/>
  <c r="DE241" i="13"/>
  <c r="CE242" i="13"/>
  <c r="BN335" i="13"/>
  <c r="BL335" i="13"/>
  <c r="CR402" i="13" l="1"/>
  <c r="AP420" i="13"/>
  <c r="AQ420" i="13" s="1"/>
  <c r="AO421" i="13" s="1"/>
  <c r="AP421" i="13" s="1"/>
  <c r="X418" i="13"/>
  <c r="V418" i="13"/>
  <c r="P422" i="13"/>
  <c r="P423" i="13" s="1"/>
  <c r="BC414" i="13"/>
  <c r="BB414" i="13" s="1"/>
  <c r="AZ415" i="13" s="1"/>
  <c r="BA415" i="13" s="1"/>
  <c r="BD414" i="13"/>
  <c r="AS420" i="13"/>
  <c r="N423" i="13"/>
  <c r="L424" i="13" s="1"/>
  <c r="O424" i="13" s="1"/>
  <c r="AG428" i="13"/>
  <c r="AF428" i="13" s="1"/>
  <c r="AD429" i="13" s="1"/>
  <c r="AG429" i="13" s="1"/>
  <c r="AH428" i="13"/>
  <c r="CQ402" i="13"/>
  <c r="CO403" i="13" s="1"/>
  <c r="CP403" i="13" s="1"/>
  <c r="CS402" i="13"/>
  <c r="BC415" i="13"/>
  <c r="EW370" i="13"/>
  <c r="EU370" i="13"/>
  <c r="ES371" i="13" s="1"/>
  <c r="EE359" i="13"/>
  <c r="EC359" i="13"/>
  <c r="EA360" i="13" s="1"/>
  <c r="EK369" i="13"/>
  <c r="EM369" i="13"/>
  <c r="DC242" i="13"/>
  <c r="CF242" i="13"/>
  <c r="CH242" i="13"/>
  <c r="DF242" i="13" s="1"/>
  <c r="BX242" i="13"/>
  <c r="CY242" i="13" s="1"/>
  <c r="CV242" i="13"/>
  <c r="BV242" i="13"/>
  <c r="G242" i="13"/>
  <c r="DN242" i="13" s="1"/>
  <c r="E242" i="13"/>
  <c r="DK242" i="13"/>
  <c r="BO335" i="13"/>
  <c r="BM335" i="13"/>
  <c r="BK336" i="13" s="1"/>
  <c r="BD415" i="13" l="1"/>
  <c r="Y418" i="13"/>
  <c r="W418" i="13"/>
  <c r="U419" i="13" s="1"/>
  <c r="AR421" i="13"/>
  <c r="AQ421" i="13" s="1"/>
  <c r="AO422" i="13" s="1"/>
  <c r="AS421" i="13"/>
  <c r="M424" i="13"/>
  <c r="N424" i="13" s="1"/>
  <c r="L425" i="13" s="1"/>
  <c r="AE429" i="13"/>
  <c r="AF429" i="13" s="1"/>
  <c r="AD430" i="13" s="1"/>
  <c r="AG430" i="13" s="1"/>
  <c r="BB415" i="13"/>
  <c r="AZ416" i="13" s="1"/>
  <c r="BC416" i="13" s="1"/>
  <c r="CS403" i="13"/>
  <c r="CR403" i="13"/>
  <c r="ET371" i="13"/>
  <c r="EV371" i="13"/>
  <c r="EB360" i="13"/>
  <c r="ED360" i="13"/>
  <c r="EN369" i="13"/>
  <c r="EL369" i="13"/>
  <c r="EJ370" i="13" s="1"/>
  <c r="BN336" i="13"/>
  <c r="BL336" i="13"/>
  <c r="BW242" i="13"/>
  <c r="CW242" i="13"/>
  <c r="BY242" i="13"/>
  <c r="DD242" i="13"/>
  <c r="CG242" i="13"/>
  <c r="CI242" i="13"/>
  <c r="DL242" i="13"/>
  <c r="C243" i="13"/>
  <c r="X419" i="13" l="1"/>
  <c r="V419" i="13"/>
  <c r="W419" i="13" s="1"/>
  <c r="U420" i="13" s="1"/>
  <c r="Y419" i="13"/>
  <c r="AH429" i="13"/>
  <c r="P424" i="13"/>
  <c r="AP422" i="13"/>
  <c r="AR422" i="13"/>
  <c r="AS422" i="13"/>
  <c r="O425" i="13"/>
  <c r="M425" i="13"/>
  <c r="BA416" i="13"/>
  <c r="BD416" i="13" s="1"/>
  <c r="CQ403" i="13"/>
  <c r="CO404" i="13" s="1"/>
  <c r="CP404" i="13" s="1"/>
  <c r="EW371" i="13"/>
  <c r="EU371" i="13"/>
  <c r="ES372" i="13" s="1"/>
  <c r="EE360" i="13"/>
  <c r="EC360" i="13"/>
  <c r="EA361" i="13" s="1"/>
  <c r="AE430" i="13"/>
  <c r="AF430" i="13" s="1"/>
  <c r="AD431" i="13" s="1"/>
  <c r="AE431" i="13" s="1"/>
  <c r="EK370" i="13"/>
  <c r="EM370" i="13"/>
  <c r="CZ242" i="13"/>
  <c r="BO336" i="13"/>
  <c r="BM336" i="13"/>
  <c r="BK337" i="13" s="1"/>
  <c r="D243" i="13"/>
  <c r="F243" i="13"/>
  <c r="DM243" i="13" s="1"/>
  <c r="DJ243" i="13"/>
  <c r="DG242" i="13"/>
  <c r="DE242" i="13"/>
  <c r="CE243" i="13"/>
  <c r="CX242" i="13"/>
  <c r="BU243" i="13"/>
  <c r="AQ422" i="13" l="1"/>
  <c r="AO423" i="13" s="1"/>
  <c r="AR423" i="13" s="1"/>
  <c r="X420" i="13"/>
  <c r="V420" i="13"/>
  <c r="AS423" i="13"/>
  <c r="AP423" i="13"/>
  <c r="AQ423" i="13" s="1"/>
  <c r="AO424" i="13" s="1"/>
  <c r="AR424" i="13" s="1"/>
  <c r="P425" i="13"/>
  <c r="N425" i="13"/>
  <c r="L426" i="13" s="1"/>
  <c r="BB416" i="13"/>
  <c r="AZ417" i="13" s="1"/>
  <c r="BA417" i="13" s="1"/>
  <c r="CR404" i="13"/>
  <c r="EV372" i="13"/>
  <c r="ET372" i="13"/>
  <c r="AG431" i="13"/>
  <c r="AF431" i="13" s="1"/>
  <c r="AD432" i="13" s="1"/>
  <c r="AH430" i="13"/>
  <c r="AH431" i="13" s="1"/>
  <c r="EB361" i="13"/>
  <c r="ED361" i="13"/>
  <c r="EN370" i="13"/>
  <c r="EL370" i="13"/>
  <c r="EJ371" i="13" s="1"/>
  <c r="CV243" i="13"/>
  <c r="BV243" i="13"/>
  <c r="BX243" i="13"/>
  <c r="CY243" i="13" s="1"/>
  <c r="G243" i="13"/>
  <c r="DN243" i="13" s="1"/>
  <c r="E243" i="13"/>
  <c r="DK243" i="13"/>
  <c r="DC243" i="13"/>
  <c r="CF243" i="13"/>
  <c r="CH243" i="13"/>
  <c r="DF243" i="13" s="1"/>
  <c r="BN337" i="13"/>
  <c r="BL337" i="13"/>
  <c r="W420" i="13" l="1"/>
  <c r="U421" i="13" s="1"/>
  <c r="X421" i="13" s="1"/>
  <c r="Y420" i="13"/>
  <c r="V421" i="13"/>
  <c r="AS424" i="13"/>
  <c r="AP424" i="13"/>
  <c r="AQ424" i="13" s="1"/>
  <c r="AO425" i="13" s="1"/>
  <c r="AP425" i="13" s="1"/>
  <c r="O426" i="13"/>
  <c r="M426" i="13"/>
  <c r="BD417" i="13"/>
  <c r="BC417" i="13"/>
  <c r="BB417" i="13" s="1"/>
  <c r="AZ418" i="13" s="1"/>
  <c r="BA418" i="13" s="1"/>
  <c r="CQ404" i="13"/>
  <c r="CO405" i="13" s="1"/>
  <c r="CP405" i="13" s="1"/>
  <c r="CS404" i="13"/>
  <c r="AG432" i="13"/>
  <c r="AE432" i="13"/>
  <c r="EW372" i="13"/>
  <c r="EU372" i="13"/>
  <c r="ES373" i="13" s="1"/>
  <c r="EE361" i="13"/>
  <c r="EC361" i="13"/>
  <c r="EA362" i="13" s="1"/>
  <c r="EK371" i="13"/>
  <c r="EM371" i="13"/>
  <c r="DL243" i="13"/>
  <c r="C244" i="13"/>
  <c r="CW243" i="13"/>
  <c r="BW243" i="13"/>
  <c r="BY243" i="13"/>
  <c r="CG243" i="13"/>
  <c r="DD243" i="13"/>
  <c r="CI243" i="13"/>
  <c r="BO337" i="13"/>
  <c r="BM337" i="13"/>
  <c r="BK338" i="13" s="1"/>
  <c r="W421" i="13" l="1"/>
  <c r="U422" i="13" s="1"/>
  <c r="Y421" i="13"/>
  <c r="X422" i="13"/>
  <c r="V422" i="13"/>
  <c r="W422" i="13" s="1"/>
  <c r="U423" i="13" s="1"/>
  <c r="N426" i="13"/>
  <c r="L427" i="13" s="1"/>
  <c r="M427" i="13" s="1"/>
  <c r="AR425" i="13"/>
  <c r="AQ425" i="13" s="1"/>
  <c r="AO426" i="13" s="1"/>
  <c r="AS425" i="13"/>
  <c r="P426" i="13"/>
  <c r="BC418" i="13"/>
  <c r="BB418" i="13" s="1"/>
  <c r="AZ419" i="13" s="1"/>
  <c r="BC419" i="13" s="1"/>
  <c r="BD418" i="13"/>
  <c r="CR405" i="13"/>
  <c r="AF432" i="13"/>
  <c r="AD433" i="13" s="1"/>
  <c r="AG433" i="13" s="1"/>
  <c r="AH432" i="13"/>
  <c r="ET373" i="13"/>
  <c r="EV373" i="13"/>
  <c r="EB362" i="13"/>
  <c r="ED362" i="13"/>
  <c r="EN371" i="13"/>
  <c r="EL371" i="13"/>
  <c r="EJ372" i="13" s="1"/>
  <c r="DE243" i="13"/>
  <c r="CE244" i="13"/>
  <c r="D244" i="13"/>
  <c r="F244" i="13"/>
  <c r="DM244" i="13" s="1"/>
  <c r="DJ244" i="13"/>
  <c r="CZ243" i="13"/>
  <c r="BN338" i="13"/>
  <c r="BL338" i="13"/>
  <c r="DG243" i="13"/>
  <c r="CX243" i="13"/>
  <c r="BU244" i="13"/>
  <c r="Y422" i="13" l="1"/>
  <c r="V423" i="13"/>
  <c r="X423" i="13"/>
  <c r="P427" i="13"/>
  <c r="O427" i="13"/>
  <c r="N427" i="13" s="1"/>
  <c r="L428" i="13" s="1"/>
  <c r="AP426" i="13"/>
  <c r="AR426" i="13"/>
  <c r="BA419" i="13"/>
  <c r="BD419" i="13" s="1"/>
  <c r="CQ405" i="13"/>
  <c r="CO406" i="13" s="1"/>
  <c r="AE433" i="13"/>
  <c r="AF433" i="13" s="1"/>
  <c r="AD434" i="13" s="1"/>
  <c r="CS405" i="13"/>
  <c r="EW373" i="13"/>
  <c r="EU373" i="13"/>
  <c r="ES374" i="13" s="1"/>
  <c r="EE362" i="13"/>
  <c r="EC362" i="13"/>
  <c r="EA363" i="13" s="1"/>
  <c r="EK372" i="13"/>
  <c r="EM372" i="13"/>
  <c r="BO338" i="13"/>
  <c r="BM338" i="13"/>
  <c r="BK339" i="13" s="1"/>
  <c r="BV244" i="13"/>
  <c r="BX244" i="13"/>
  <c r="CY244" i="13" s="1"/>
  <c r="CV244" i="13"/>
  <c r="DC244" i="13"/>
  <c r="CF244" i="13"/>
  <c r="CH244" i="13"/>
  <c r="DF244" i="13" s="1"/>
  <c r="G244" i="13"/>
  <c r="DN244" i="13" s="1"/>
  <c r="E244" i="13"/>
  <c r="DK244" i="13"/>
  <c r="W423" i="13" l="1"/>
  <c r="U424" i="13" s="1"/>
  <c r="Y423" i="13"/>
  <c r="X424" i="13"/>
  <c r="V424" i="13"/>
  <c r="W424" i="13" s="1"/>
  <c r="U425" i="13" s="1"/>
  <c r="CR406" i="13"/>
  <c r="CP406" i="13"/>
  <c r="AS426" i="13"/>
  <c r="AQ426" i="13"/>
  <c r="AO427" i="13" s="1"/>
  <c r="O428" i="13"/>
  <c r="M428" i="13"/>
  <c r="BB419" i="13"/>
  <c r="AZ420" i="13" s="1"/>
  <c r="BA420" i="13" s="1"/>
  <c r="AH433" i="13"/>
  <c r="AG434" i="13"/>
  <c r="AE434" i="13"/>
  <c r="ET374" i="13"/>
  <c r="EV374" i="13"/>
  <c r="ED363" i="13"/>
  <c r="EB363" i="13"/>
  <c r="EN372" i="13"/>
  <c r="EL372" i="13"/>
  <c r="EJ373" i="13" s="1"/>
  <c r="DD244" i="13"/>
  <c r="CG244" i="13"/>
  <c r="CI244" i="13"/>
  <c r="BW244" i="13"/>
  <c r="CW244" i="13"/>
  <c r="BY244" i="13"/>
  <c r="BN339" i="13"/>
  <c r="BL339" i="13"/>
  <c r="DL244" i="13"/>
  <c r="C245" i="13"/>
  <c r="CQ406" i="13" l="1"/>
  <c r="CO407" i="13" s="1"/>
  <c r="CP407" i="13" s="1"/>
  <c r="Y424" i="13"/>
  <c r="Y425" i="13" s="1"/>
  <c r="X425" i="13"/>
  <c r="V425" i="13"/>
  <c r="W425" i="13" s="1"/>
  <c r="U426" i="13" s="1"/>
  <c r="AP427" i="13"/>
  <c r="AR427" i="13"/>
  <c r="AS427" i="13"/>
  <c r="N428" i="13"/>
  <c r="L429" i="13" s="1"/>
  <c r="O429" i="13" s="1"/>
  <c r="P428" i="13"/>
  <c r="BC420" i="13"/>
  <c r="BB420" i="13" s="1"/>
  <c r="AZ421" i="13" s="1"/>
  <c r="BD420" i="13"/>
  <c r="CS406" i="13"/>
  <c r="CS407" i="13" s="1"/>
  <c r="CR407" i="13"/>
  <c r="AH434" i="13"/>
  <c r="AF434" i="13"/>
  <c r="AD435" i="13" s="1"/>
  <c r="AE435" i="13" s="1"/>
  <c r="EW374" i="13"/>
  <c r="EU374" i="13"/>
  <c r="ES375" i="13" s="1"/>
  <c r="EE363" i="13"/>
  <c r="EC363" i="13"/>
  <c r="EA364" i="13" s="1"/>
  <c r="EM373" i="13"/>
  <c r="EK373" i="13"/>
  <c r="CX244" i="13"/>
  <c r="BU245" i="13"/>
  <c r="DG244" i="13"/>
  <c r="DE244" i="13"/>
  <c r="CE245" i="13"/>
  <c r="F245" i="13"/>
  <c r="DM245" i="13" s="1"/>
  <c r="D245" i="13"/>
  <c r="DJ245" i="13"/>
  <c r="BO339" i="13"/>
  <c r="BM339" i="13"/>
  <c r="BK340" i="13" s="1"/>
  <c r="CZ244" i="13"/>
  <c r="CQ407" i="13" l="1"/>
  <c r="CO408" i="13" s="1"/>
  <c r="CP408" i="13" s="1"/>
  <c r="X426" i="13"/>
  <c r="V426" i="13"/>
  <c r="W426" i="13" s="1"/>
  <c r="U427" i="13" s="1"/>
  <c r="M429" i="13"/>
  <c r="N429" i="13" s="1"/>
  <c r="L430" i="13" s="1"/>
  <c r="O430" i="13" s="1"/>
  <c r="AQ427" i="13"/>
  <c r="AO428" i="13" s="1"/>
  <c r="AG435" i="13"/>
  <c r="AF435" i="13" s="1"/>
  <c r="AD436" i="13" s="1"/>
  <c r="AE436" i="13" s="1"/>
  <c r="AH435" i="13"/>
  <c r="CR408" i="13"/>
  <c r="BC421" i="13"/>
  <c r="BA421" i="13"/>
  <c r="BD421" i="13" s="1"/>
  <c r="ET375" i="13"/>
  <c r="EV375" i="13"/>
  <c r="EB364" i="13"/>
  <c r="ED364" i="13"/>
  <c r="EN373" i="13"/>
  <c r="EL373" i="13"/>
  <c r="EJ374" i="13" s="1"/>
  <c r="BX245" i="13"/>
  <c r="CY245" i="13" s="1"/>
  <c r="CV245" i="13"/>
  <c r="BV245" i="13"/>
  <c r="BN340" i="13"/>
  <c r="BL340" i="13"/>
  <c r="G245" i="13"/>
  <c r="DN245" i="13" s="1"/>
  <c r="E245" i="13"/>
  <c r="DK245" i="13"/>
  <c r="CH245" i="13"/>
  <c r="DF245" i="13" s="1"/>
  <c r="CF245" i="13"/>
  <c r="DC245" i="13"/>
  <c r="P429" i="13" l="1"/>
  <c r="Y426" i="13"/>
  <c r="X427" i="13"/>
  <c r="V427" i="13"/>
  <c r="W427" i="13" s="1"/>
  <c r="U428" i="13" s="1"/>
  <c r="AP428" i="13"/>
  <c r="AR428" i="13"/>
  <c r="AS428" i="13"/>
  <c r="M430" i="13"/>
  <c r="P430" i="13" s="1"/>
  <c r="CQ408" i="13"/>
  <c r="CO409" i="13" s="1"/>
  <c r="AG436" i="13"/>
  <c r="AF436" i="13" s="1"/>
  <c r="AD437" i="13" s="1"/>
  <c r="AG437" i="13" s="1"/>
  <c r="AH436" i="13"/>
  <c r="CS408" i="13"/>
  <c r="BB421" i="13"/>
  <c r="AZ422" i="13" s="1"/>
  <c r="EW375" i="13"/>
  <c r="EU375" i="13"/>
  <c r="ES376" i="13" s="1"/>
  <c r="EE364" i="13"/>
  <c r="EC364" i="13"/>
  <c r="EA365" i="13" s="1"/>
  <c r="EK374" i="13"/>
  <c r="EM374" i="13"/>
  <c r="BO340" i="13"/>
  <c r="BM340" i="13"/>
  <c r="BK341" i="13" s="1"/>
  <c r="CW245" i="13"/>
  <c r="BW245" i="13"/>
  <c r="BY245" i="13"/>
  <c r="DL245" i="13"/>
  <c r="C246" i="13"/>
  <c r="CG245" i="13"/>
  <c r="DD245" i="13"/>
  <c r="CI245" i="13"/>
  <c r="Y427" i="13" l="1"/>
  <c r="V428" i="13"/>
  <c r="X428" i="13"/>
  <c r="CR409" i="13"/>
  <c r="CP409" i="13"/>
  <c r="N430" i="13"/>
  <c r="L431" i="13" s="1"/>
  <c r="M431" i="13" s="1"/>
  <c r="P431" i="13" s="1"/>
  <c r="AQ428" i="13"/>
  <c r="AO429" i="13" s="1"/>
  <c r="AE437" i="13"/>
  <c r="AF437" i="13" s="1"/>
  <c r="AD438" i="13" s="1"/>
  <c r="AG438" i="13" s="1"/>
  <c r="BC422" i="13"/>
  <c r="BA422" i="13"/>
  <c r="BD422" i="13" s="1"/>
  <c r="EV376" i="13"/>
  <c r="ET376" i="13"/>
  <c r="EB365" i="13"/>
  <c r="ED365" i="13"/>
  <c r="EN374" i="13"/>
  <c r="EL374" i="13"/>
  <c r="EJ375" i="13" s="1"/>
  <c r="CX245" i="13"/>
  <c r="BU246" i="13"/>
  <c r="BN341" i="13"/>
  <c r="BL341" i="13"/>
  <c r="DG245" i="13"/>
  <c r="DE245" i="13"/>
  <c r="CE246" i="13"/>
  <c r="F246" i="13"/>
  <c r="DM246" i="13" s="1"/>
  <c r="D246" i="13"/>
  <c r="DJ246" i="13"/>
  <c r="CZ245" i="13"/>
  <c r="Y428" i="13" l="1"/>
  <c r="O431" i="13"/>
  <c r="CQ409" i="13"/>
  <c r="CO410" i="13" s="1"/>
  <c r="CP410" i="13" s="1"/>
  <c r="W428" i="13"/>
  <c r="U429" i="13" s="1"/>
  <c r="AP429" i="13"/>
  <c r="AS429" i="13"/>
  <c r="AR429" i="13"/>
  <c r="N431" i="13"/>
  <c r="L432" i="13" s="1"/>
  <c r="CS409" i="13"/>
  <c r="AE438" i="13"/>
  <c r="AF438" i="13" s="1"/>
  <c r="AD439" i="13" s="1"/>
  <c r="AG439" i="13" s="1"/>
  <c r="AH437" i="13"/>
  <c r="BB422" i="13"/>
  <c r="AZ423" i="13" s="1"/>
  <c r="BC423" i="13" s="1"/>
  <c r="EW376" i="13"/>
  <c r="EU376" i="13"/>
  <c r="ES377" i="13" s="1"/>
  <c r="EE365" i="13"/>
  <c r="EC365" i="13"/>
  <c r="EA366" i="13" s="1"/>
  <c r="EK375" i="13"/>
  <c r="EM375" i="13"/>
  <c r="BO341" i="13"/>
  <c r="BM341" i="13"/>
  <c r="BK342" i="13" s="1"/>
  <c r="CV246" i="13"/>
  <c r="BV246" i="13"/>
  <c r="BX246" i="13"/>
  <c r="CY246" i="13" s="1"/>
  <c r="G246" i="13"/>
  <c r="DN246" i="13" s="1"/>
  <c r="E246" i="13"/>
  <c r="DK246" i="13"/>
  <c r="CF246" i="13"/>
  <c r="CH246" i="13"/>
  <c r="DF246" i="13" s="1"/>
  <c r="DC246" i="13"/>
  <c r="CR410" i="13" l="1"/>
  <c r="X429" i="13"/>
  <c r="V429" i="13"/>
  <c r="AQ429" i="13"/>
  <c r="AO430" i="13" s="1"/>
  <c r="O432" i="13"/>
  <c r="M432" i="13"/>
  <c r="AH438" i="13"/>
  <c r="BA423" i="13"/>
  <c r="BB423" i="13" s="1"/>
  <c r="AZ424" i="13" s="1"/>
  <c r="BA424" i="13" s="1"/>
  <c r="BD423" i="13"/>
  <c r="CQ410" i="13"/>
  <c r="CO411" i="13" s="1"/>
  <c r="CP411" i="13" s="1"/>
  <c r="CS410" i="13"/>
  <c r="ET377" i="13"/>
  <c r="EV377" i="13"/>
  <c r="EB366" i="13"/>
  <c r="ED366" i="13"/>
  <c r="EN375" i="13"/>
  <c r="EL375" i="13"/>
  <c r="EJ376" i="13" s="1"/>
  <c r="AE439" i="13"/>
  <c r="AF439" i="13" s="1"/>
  <c r="AD440" i="13" s="1"/>
  <c r="AG440" i="13" s="1"/>
  <c r="DD246" i="13"/>
  <c r="CG246" i="13"/>
  <c r="CI246" i="13"/>
  <c r="BN342" i="13"/>
  <c r="BL342" i="13"/>
  <c r="DL246" i="13"/>
  <c r="C247" i="13"/>
  <c r="CW246" i="13"/>
  <c r="BW246" i="13"/>
  <c r="BY246" i="13"/>
  <c r="Y429" i="13" l="1"/>
  <c r="W429" i="13"/>
  <c r="U430" i="13" s="1"/>
  <c r="N432" i="13"/>
  <c r="L433" i="13" s="1"/>
  <c r="O433" i="13" s="1"/>
  <c r="AR430" i="13"/>
  <c r="AP430" i="13"/>
  <c r="P432" i="13"/>
  <c r="BD424" i="13"/>
  <c r="BC424" i="13"/>
  <c r="BB424" i="13" s="1"/>
  <c r="AZ425" i="13" s="1"/>
  <c r="CS411" i="13"/>
  <c r="CR411" i="13"/>
  <c r="CQ411" i="13" s="1"/>
  <c r="CO412" i="13" s="1"/>
  <c r="EW377" i="13"/>
  <c r="EU377" i="13"/>
  <c r="ES378" i="13" s="1"/>
  <c r="AH439" i="13"/>
  <c r="EE366" i="13"/>
  <c r="EC366" i="13"/>
  <c r="EA367" i="13" s="1"/>
  <c r="EM376" i="13"/>
  <c r="EK376" i="13"/>
  <c r="AE440" i="13"/>
  <c r="BO342" i="13"/>
  <c r="BM342" i="13"/>
  <c r="BK343" i="13" s="1"/>
  <c r="DE246" i="13"/>
  <c r="CE247" i="13"/>
  <c r="D247" i="13"/>
  <c r="F247" i="13"/>
  <c r="DM247" i="13" s="1"/>
  <c r="DJ247" i="13"/>
  <c r="CX246" i="13"/>
  <c r="BU247" i="13"/>
  <c r="CZ246" i="13"/>
  <c r="DG246" i="13"/>
  <c r="M433" i="13" l="1"/>
  <c r="V430" i="13"/>
  <c r="W430" i="13" s="1"/>
  <c r="U431" i="13" s="1"/>
  <c r="X430" i="13"/>
  <c r="Y430" i="13"/>
  <c r="CR412" i="13"/>
  <c r="CP412" i="13"/>
  <c r="AS430" i="13"/>
  <c r="AQ430" i="13"/>
  <c r="AO431" i="13" s="1"/>
  <c r="N433" i="13"/>
  <c r="L434" i="13" s="1"/>
  <c r="O434" i="13" s="1"/>
  <c r="P433" i="13"/>
  <c r="BC425" i="13"/>
  <c r="BA425" i="13"/>
  <c r="BD425" i="13" s="1"/>
  <c r="ET378" i="13"/>
  <c r="EV378" i="13"/>
  <c r="AH440" i="13"/>
  <c r="EB367" i="13"/>
  <c r="ED367" i="13"/>
  <c r="EN376" i="13"/>
  <c r="EL376" i="13"/>
  <c r="EJ377" i="13" s="1"/>
  <c r="AF440" i="13"/>
  <c r="AD441" i="13" s="1"/>
  <c r="G247" i="13"/>
  <c r="DN247" i="13" s="1"/>
  <c r="E247" i="13"/>
  <c r="DK247" i="13"/>
  <c r="DC247" i="13"/>
  <c r="CH247" i="13"/>
  <c r="DF247" i="13" s="1"/>
  <c r="CF247" i="13"/>
  <c r="BX247" i="13"/>
  <c r="CY247" i="13" s="1"/>
  <c r="CV247" i="13"/>
  <c r="BV247" i="13"/>
  <c r="BN343" i="13"/>
  <c r="BL343" i="13"/>
  <c r="V431" i="13" l="1"/>
  <c r="X431" i="13"/>
  <c r="M434" i="13"/>
  <c r="N434" i="13" s="1"/>
  <c r="L435" i="13" s="1"/>
  <c r="M435" i="13" s="1"/>
  <c r="CQ412" i="13"/>
  <c r="CO413" i="13" s="1"/>
  <c r="CP413" i="13" s="1"/>
  <c r="AP431" i="13"/>
  <c r="AR431" i="13"/>
  <c r="AS431" i="13"/>
  <c r="BB425" i="13"/>
  <c r="AZ426" i="13" s="1"/>
  <c r="BC426" i="13" s="1"/>
  <c r="CS412" i="13"/>
  <c r="CN44" i="13" s="1"/>
  <c r="CN46" i="13" s="1"/>
  <c r="EW378" i="13"/>
  <c r="EU378" i="13"/>
  <c r="ES379" i="13" s="1"/>
  <c r="EE367" i="13"/>
  <c r="EC367" i="13"/>
  <c r="EA368" i="13" s="1"/>
  <c r="EK377" i="13"/>
  <c r="EM377" i="13"/>
  <c r="AG441" i="13"/>
  <c r="AE441" i="13"/>
  <c r="DD247" i="13"/>
  <c r="CG247" i="13"/>
  <c r="CI247" i="13"/>
  <c r="CW247" i="13"/>
  <c r="BW247" i="13"/>
  <c r="BY247" i="13"/>
  <c r="DL247" i="13"/>
  <c r="C248" i="13"/>
  <c r="BO343" i="13"/>
  <c r="BM343" i="13"/>
  <c r="BK344" i="13" s="1"/>
  <c r="CR413" i="13" l="1"/>
  <c r="CQ413" i="13" s="1"/>
  <c r="CO414" i="13" s="1"/>
  <c r="CR414" i="13" s="1"/>
  <c r="P434" i="13"/>
  <c r="P435" i="13" s="1"/>
  <c r="Y431" i="13"/>
  <c r="W431" i="13"/>
  <c r="U432" i="13" s="1"/>
  <c r="O435" i="13"/>
  <c r="N435" i="13" s="1"/>
  <c r="L436" i="13" s="1"/>
  <c r="CP414" i="13"/>
  <c r="AQ431" i="13"/>
  <c r="AO432" i="13" s="1"/>
  <c r="BA426" i="13"/>
  <c r="BB426" i="13" s="1"/>
  <c r="AZ427" i="13" s="1"/>
  <c r="BD426" i="13"/>
  <c r="CS413" i="13"/>
  <c r="EV379" i="13"/>
  <c r="ET379" i="13"/>
  <c r="EB368" i="13"/>
  <c r="ED368" i="13"/>
  <c r="EN377" i="13"/>
  <c r="EL377" i="13"/>
  <c r="EJ378" i="13" s="1"/>
  <c r="AH441" i="13"/>
  <c r="AF441" i="13"/>
  <c r="AD442" i="13" s="1"/>
  <c r="CZ247" i="13"/>
  <c r="CX247" i="13"/>
  <c r="BU248" i="13"/>
  <c r="DG247" i="13"/>
  <c r="BN344" i="13"/>
  <c r="BL344" i="13"/>
  <c r="F248" i="13"/>
  <c r="DM248" i="13" s="1"/>
  <c r="D248" i="13"/>
  <c r="DJ248" i="13"/>
  <c r="DE247" i="13"/>
  <c r="CE248" i="13"/>
  <c r="CQ414" i="13" l="1"/>
  <c r="CO415" i="13" s="1"/>
  <c r="CP415" i="13" s="1"/>
  <c r="X432" i="13"/>
  <c r="V432" i="13"/>
  <c r="AP432" i="13"/>
  <c r="AR432" i="13"/>
  <c r="AS432" i="13"/>
  <c r="M436" i="13"/>
  <c r="P436" i="13" s="1"/>
  <c r="O436" i="13"/>
  <c r="BC427" i="13"/>
  <c r="BA427" i="13"/>
  <c r="BD427" i="13" s="1"/>
  <c r="CS414" i="13"/>
  <c r="CR415" i="13"/>
  <c r="EW379" i="13"/>
  <c r="EU379" i="13"/>
  <c r="ES380" i="13" s="1"/>
  <c r="EE368" i="13"/>
  <c r="EC368" i="13"/>
  <c r="EA369" i="13" s="1"/>
  <c r="EK378" i="13"/>
  <c r="EM378" i="13"/>
  <c r="AG442" i="13"/>
  <c r="AE442" i="13"/>
  <c r="CF248" i="13"/>
  <c r="CH248" i="13"/>
  <c r="DF248" i="13" s="1"/>
  <c r="DC248" i="13"/>
  <c r="G248" i="13"/>
  <c r="DN248" i="13" s="1"/>
  <c r="E248" i="13"/>
  <c r="DK248" i="13"/>
  <c r="CV248" i="13"/>
  <c r="BX248" i="13"/>
  <c r="CY248" i="13" s="1"/>
  <c r="BV248" i="13"/>
  <c r="BO344" i="13"/>
  <c r="BM344" i="13"/>
  <c r="BK345" i="13" s="1"/>
  <c r="Y432" i="13" l="1"/>
  <c r="W432" i="13"/>
  <c r="U433" i="13" s="1"/>
  <c r="AQ432" i="13"/>
  <c r="AO433" i="13" s="1"/>
  <c r="N436" i="13"/>
  <c r="L437" i="13" s="1"/>
  <c r="BB427" i="13"/>
  <c r="AZ428" i="13" s="1"/>
  <c r="BA428" i="13" s="1"/>
  <c r="CQ415" i="13"/>
  <c r="CO416" i="13" s="1"/>
  <c r="CS415" i="13"/>
  <c r="AF442" i="13"/>
  <c r="AD443" i="13" s="1"/>
  <c r="AG443" i="13" s="1"/>
  <c r="ET380" i="13"/>
  <c r="EV380" i="13"/>
  <c r="ED369" i="13"/>
  <c r="EB369" i="13"/>
  <c r="EN378" i="13"/>
  <c r="EL378" i="13"/>
  <c r="EJ379" i="13" s="1"/>
  <c r="AH442" i="13"/>
  <c r="CW248" i="13"/>
  <c r="BW248" i="13"/>
  <c r="BY248" i="13"/>
  <c r="DL248" i="13"/>
  <c r="C249" i="13"/>
  <c r="BN345" i="13"/>
  <c r="BL345" i="13"/>
  <c r="CG248" i="13"/>
  <c r="DD248" i="13"/>
  <c r="CI248" i="13"/>
  <c r="X433" i="13" l="1"/>
  <c r="V433" i="13"/>
  <c r="W433" i="13" s="1"/>
  <c r="U434" i="13" s="1"/>
  <c r="CR416" i="13"/>
  <c r="CP416" i="13"/>
  <c r="AP433" i="13"/>
  <c r="AR433" i="13"/>
  <c r="AS433" i="13"/>
  <c r="BC428" i="13"/>
  <c r="BB428" i="13" s="1"/>
  <c r="AZ429" i="13" s="1"/>
  <c r="BA429" i="13" s="1"/>
  <c r="M437" i="13"/>
  <c r="O437" i="13"/>
  <c r="BD428" i="13"/>
  <c r="AE443" i="13"/>
  <c r="AF443" i="13" s="1"/>
  <c r="AD444" i="13" s="1"/>
  <c r="EW380" i="13"/>
  <c r="EU380" i="13"/>
  <c r="ES381" i="13" s="1"/>
  <c r="EE369" i="13"/>
  <c r="EC369" i="13"/>
  <c r="EA370" i="13" s="1"/>
  <c r="EM379" i="13"/>
  <c r="EK379" i="13"/>
  <c r="BO345" i="13"/>
  <c r="BM345" i="13"/>
  <c r="BK346" i="13" s="1"/>
  <c r="CX248" i="13"/>
  <c r="BU249" i="13"/>
  <c r="F249" i="13"/>
  <c r="DM249" i="13" s="1"/>
  <c r="D249" i="13"/>
  <c r="DJ249" i="13"/>
  <c r="DG248" i="13"/>
  <c r="DE248" i="13"/>
  <c r="CE249" i="13"/>
  <c r="CZ248" i="13"/>
  <c r="Y433" i="13" l="1"/>
  <c r="V434" i="13"/>
  <c r="Y434" i="13" s="1"/>
  <c r="X434" i="13"/>
  <c r="CQ416" i="13"/>
  <c r="CO417" i="13" s="1"/>
  <c r="CP417" i="13" s="1"/>
  <c r="AQ433" i="13"/>
  <c r="AO434" i="13" s="1"/>
  <c r="N437" i="13"/>
  <c r="L438" i="13" s="1"/>
  <c r="M438" i="13" s="1"/>
  <c r="BD429" i="13"/>
  <c r="BC429" i="13"/>
  <c r="BB429" i="13" s="1"/>
  <c r="AZ430" i="13" s="1"/>
  <c r="P437" i="13"/>
  <c r="CS416" i="13"/>
  <c r="AH443" i="13"/>
  <c r="EV381" i="13"/>
  <c r="ET381" i="13"/>
  <c r="ED370" i="13"/>
  <c r="EB370" i="13"/>
  <c r="EN379" i="13"/>
  <c r="EL379" i="13"/>
  <c r="EJ380" i="13" s="1"/>
  <c r="AG444" i="13"/>
  <c r="AE444" i="13"/>
  <c r="G249" i="13"/>
  <c r="DN249" i="13" s="1"/>
  <c r="E249" i="13"/>
  <c r="DK249" i="13"/>
  <c r="BV249" i="13"/>
  <c r="CV249" i="13"/>
  <c r="BX249" i="13"/>
  <c r="CY249" i="13" s="1"/>
  <c r="BN346" i="13"/>
  <c r="BL346" i="13"/>
  <c r="DC249" i="13"/>
  <c r="CF249" i="13"/>
  <c r="CH249" i="13"/>
  <c r="DF249" i="13" s="1"/>
  <c r="CS417" i="13" l="1"/>
  <c r="W434" i="13"/>
  <c r="U435" i="13" s="1"/>
  <c r="CR417" i="13"/>
  <c r="CQ417" i="13" s="1"/>
  <c r="CO418" i="13" s="1"/>
  <c r="CP418" i="13" s="1"/>
  <c r="CS418" i="13" s="1"/>
  <c r="AP434" i="13"/>
  <c r="AR434" i="13"/>
  <c r="AS434" i="13"/>
  <c r="O438" i="13"/>
  <c r="N438" i="13" s="1"/>
  <c r="L439" i="13" s="1"/>
  <c r="P438" i="13"/>
  <c r="BC430" i="13"/>
  <c r="BA430" i="13"/>
  <c r="BD430" i="13" s="1"/>
  <c r="CR418" i="13"/>
  <c r="CQ418" i="13" s="1"/>
  <c r="CO419" i="13" s="1"/>
  <c r="CP419" i="13" s="1"/>
  <c r="EW381" i="13"/>
  <c r="EU381" i="13"/>
  <c r="ES382" i="13" s="1"/>
  <c r="EE370" i="13"/>
  <c r="EC370" i="13"/>
  <c r="EA371" i="13" s="1"/>
  <c r="EK380" i="13"/>
  <c r="EM380" i="13"/>
  <c r="AH444" i="13"/>
  <c r="AF444" i="13"/>
  <c r="AD445" i="13" s="1"/>
  <c r="DD249" i="13"/>
  <c r="CG249" i="13"/>
  <c r="CI249" i="13"/>
  <c r="BW249" i="13"/>
  <c r="CW249" i="13"/>
  <c r="BY249" i="13"/>
  <c r="DL249" i="13"/>
  <c r="C250" i="13"/>
  <c r="BO346" i="13"/>
  <c r="BM346" i="13"/>
  <c r="BK347" i="13" s="1"/>
  <c r="X435" i="13" l="1"/>
  <c r="V435" i="13"/>
  <c r="M439" i="13"/>
  <c r="P439" i="13" s="1"/>
  <c r="O439" i="13"/>
  <c r="AQ434" i="13"/>
  <c r="AO435" i="13" s="1"/>
  <c r="BB430" i="13"/>
  <c r="AZ431" i="13" s="1"/>
  <c r="CR419" i="13"/>
  <c r="EV382" i="13"/>
  <c r="ET382" i="13"/>
  <c r="EB371" i="13"/>
  <c r="ED371" i="13"/>
  <c r="EN380" i="13"/>
  <c r="EL380" i="13"/>
  <c r="EJ381" i="13" s="1"/>
  <c r="AE445" i="13"/>
  <c r="AH445" i="13" s="1"/>
  <c r="AG445" i="13"/>
  <c r="D250" i="13"/>
  <c r="F250" i="13"/>
  <c r="DM250" i="13" s="1"/>
  <c r="DJ250" i="13"/>
  <c r="CZ249" i="13"/>
  <c r="DG249" i="13"/>
  <c r="DE249" i="13"/>
  <c r="CE250" i="13"/>
  <c r="BN347" i="13"/>
  <c r="BL347" i="13"/>
  <c r="CX249" i="13"/>
  <c r="BU250" i="13"/>
  <c r="Y435" i="13" l="1"/>
  <c r="W435" i="13"/>
  <c r="U436" i="13" s="1"/>
  <c r="N439" i="13"/>
  <c r="L440" i="13" s="1"/>
  <c r="AP435" i="13"/>
  <c r="AS435" i="13"/>
  <c r="AR435" i="13"/>
  <c r="BC431" i="13"/>
  <c r="BA431" i="13"/>
  <c r="BD431" i="13"/>
  <c r="CQ419" i="13"/>
  <c r="CO420" i="13" s="1"/>
  <c r="CP420" i="13" s="1"/>
  <c r="CS419" i="13"/>
  <c r="EW382" i="13"/>
  <c r="EU382" i="13"/>
  <c r="ES383" i="13" s="1"/>
  <c r="EE371" i="13"/>
  <c r="EC371" i="13"/>
  <c r="EA372" i="13" s="1"/>
  <c r="EK381" i="13"/>
  <c r="EM381" i="13"/>
  <c r="AF445" i="13"/>
  <c r="AD446" i="13" s="1"/>
  <c r="BO347" i="13"/>
  <c r="BM347" i="13"/>
  <c r="BK348" i="13" s="1"/>
  <c r="G250" i="13"/>
  <c r="DN250" i="13" s="1"/>
  <c r="E250" i="13"/>
  <c r="DK250" i="13"/>
  <c r="BV250" i="13"/>
  <c r="BX250" i="13"/>
  <c r="CY250" i="13" s="1"/>
  <c r="CV250" i="13"/>
  <c r="DC250" i="13"/>
  <c r="CF250" i="13"/>
  <c r="CH250" i="13"/>
  <c r="DF250" i="13" s="1"/>
  <c r="X436" i="13" l="1"/>
  <c r="V436" i="13"/>
  <c r="O440" i="13"/>
  <c r="M440" i="13"/>
  <c r="AQ435" i="13"/>
  <c r="AO436" i="13" s="1"/>
  <c r="BB431" i="13"/>
  <c r="AZ432" i="13" s="1"/>
  <c r="BA432" i="13" s="1"/>
  <c r="BD432" i="13" s="1"/>
  <c r="CR420" i="13"/>
  <c r="ET383" i="13"/>
  <c r="EV383" i="13"/>
  <c r="ED372" i="13"/>
  <c r="EB372" i="13"/>
  <c r="EN381" i="13"/>
  <c r="EL381" i="13"/>
  <c r="EJ382" i="13" s="1"/>
  <c r="AG446" i="13"/>
  <c r="AE446" i="13"/>
  <c r="DD250" i="13"/>
  <c r="CG250" i="13"/>
  <c r="CI250" i="13"/>
  <c r="DL250" i="13"/>
  <c r="C251" i="13"/>
  <c r="BW250" i="13"/>
  <c r="CW250" i="13"/>
  <c r="BY250" i="13"/>
  <c r="BN348" i="13"/>
  <c r="BL348" i="13"/>
  <c r="Y436" i="13" l="1"/>
  <c r="W436" i="13"/>
  <c r="U437" i="13" s="1"/>
  <c r="BC432" i="13"/>
  <c r="BB432" i="13" s="1"/>
  <c r="AZ433" i="13" s="1"/>
  <c r="BA433" i="13" s="1"/>
  <c r="N440" i="13"/>
  <c r="L441" i="13" s="1"/>
  <c r="O441" i="13" s="1"/>
  <c r="P440" i="13"/>
  <c r="AP436" i="13"/>
  <c r="AR436" i="13"/>
  <c r="AS436" i="13"/>
  <c r="CS420" i="13"/>
  <c r="CQ420" i="13"/>
  <c r="CO421" i="13" s="1"/>
  <c r="CP421" i="13" s="1"/>
  <c r="EW383" i="13"/>
  <c r="EU383" i="13"/>
  <c r="ES384" i="13" s="1"/>
  <c r="EE372" i="13"/>
  <c r="EC372" i="13"/>
  <c r="EA373" i="13" s="1"/>
  <c r="AF446" i="13"/>
  <c r="AD447" i="13" s="1"/>
  <c r="AE447" i="13" s="1"/>
  <c r="EK382" i="13"/>
  <c r="EM382" i="13"/>
  <c r="AH446" i="13"/>
  <c r="D251" i="13"/>
  <c r="F251" i="13"/>
  <c r="DM251" i="13" s="1"/>
  <c r="DJ251" i="13"/>
  <c r="DG250" i="13"/>
  <c r="CZ250" i="13"/>
  <c r="DE250" i="13"/>
  <c r="CE251" i="13"/>
  <c r="BO348" i="13"/>
  <c r="BM348" i="13"/>
  <c r="BK349" i="13" s="1"/>
  <c r="CX250" i="13"/>
  <c r="BU251" i="13"/>
  <c r="V437" i="13" l="1"/>
  <c r="X437" i="13"/>
  <c r="M441" i="13"/>
  <c r="N441" i="13" s="1"/>
  <c r="L442" i="13" s="1"/>
  <c r="O442" i="13" s="1"/>
  <c r="BC433" i="13"/>
  <c r="BB433" i="13" s="1"/>
  <c r="AZ434" i="13" s="1"/>
  <c r="AQ436" i="13"/>
  <c r="AO437" i="13" s="1"/>
  <c r="BD433" i="13"/>
  <c r="CR421" i="13"/>
  <c r="EV384" i="13"/>
  <c r="ET384" i="13"/>
  <c r="AG447" i="13"/>
  <c r="AF447" i="13" s="1"/>
  <c r="AD448" i="13" s="1"/>
  <c r="EB373" i="13"/>
  <c r="ED373" i="13"/>
  <c r="EN382" i="13"/>
  <c r="EL382" i="13"/>
  <c r="EJ383" i="13" s="1"/>
  <c r="AH447" i="13"/>
  <c r="BN349" i="13"/>
  <c r="BL349" i="13"/>
  <c r="G251" i="13"/>
  <c r="DN251" i="13" s="1"/>
  <c r="E251" i="13"/>
  <c r="DK251" i="13"/>
  <c r="CV251" i="13"/>
  <c r="BV251" i="13"/>
  <c r="BX251" i="13"/>
  <c r="CY251" i="13" s="1"/>
  <c r="CH251" i="13"/>
  <c r="DF251" i="13" s="1"/>
  <c r="DC251" i="13"/>
  <c r="CF251" i="13"/>
  <c r="Y437" i="13" l="1"/>
  <c r="W437" i="13"/>
  <c r="U438" i="13" s="1"/>
  <c r="M442" i="13"/>
  <c r="N442" i="13" s="1"/>
  <c r="L443" i="13" s="1"/>
  <c r="O443" i="13" s="1"/>
  <c r="P441" i="13"/>
  <c r="AP437" i="13"/>
  <c r="AR437" i="13"/>
  <c r="BA434" i="13"/>
  <c r="BC434" i="13"/>
  <c r="CQ421" i="13"/>
  <c r="CO422" i="13" s="1"/>
  <c r="CP422" i="13" s="1"/>
  <c r="CS421" i="13"/>
  <c r="EW384" i="13"/>
  <c r="EU384" i="13"/>
  <c r="ES385" i="13" s="1"/>
  <c r="EE373" i="13"/>
  <c r="EC373" i="13"/>
  <c r="EA374" i="13" s="1"/>
  <c r="EK383" i="13"/>
  <c r="EM383" i="13"/>
  <c r="AG448" i="13"/>
  <c r="AE448" i="13"/>
  <c r="CW251" i="13"/>
  <c r="BW251" i="13"/>
  <c r="BY251" i="13"/>
  <c r="DL251" i="13"/>
  <c r="C252" i="13"/>
  <c r="DD251" i="13"/>
  <c r="CG251" i="13"/>
  <c r="CI251" i="13"/>
  <c r="BO349" i="13"/>
  <c r="BM349" i="13"/>
  <c r="BK350" i="13" s="1"/>
  <c r="V438" i="13" l="1"/>
  <c r="W438" i="13" s="1"/>
  <c r="U439" i="13" s="1"/>
  <c r="X438" i="13"/>
  <c r="Y438" i="13"/>
  <c r="P442" i="13"/>
  <c r="M443" i="13"/>
  <c r="N443" i="13" s="1"/>
  <c r="L444" i="13" s="1"/>
  <c r="M444" i="13" s="1"/>
  <c r="AS437" i="13"/>
  <c r="AQ437" i="13"/>
  <c r="AO438" i="13" s="1"/>
  <c r="BD434" i="13"/>
  <c r="BB434" i="13"/>
  <c r="AZ435" i="13" s="1"/>
  <c r="CR422" i="13"/>
  <c r="CQ422" i="13" s="1"/>
  <c r="CO423" i="13" s="1"/>
  <c r="CP423" i="13" s="1"/>
  <c r="CS422" i="13"/>
  <c r="EV385" i="13"/>
  <c r="ET385" i="13"/>
  <c r="EB374" i="13"/>
  <c r="ED374" i="13"/>
  <c r="EN383" i="13"/>
  <c r="EL383" i="13"/>
  <c r="EJ384" i="13" s="1"/>
  <c r="AH448" i="13"/>
  <c r="AF448" i="13"/>
  <c r="AD449" i="13" s="1"/>
  <c r="F252" i="13"/>
  <c r="DM252" i="13" s="1"/>
  <c r="D252" i="13"/>
  <c r="DJ252" i="13"/>
  <c r="DG251" i="13"/>
  <c r="CZ251" i="13"/>
  <c r="CX251" i="13"/>
  <c r="BU252" i="13"/>
  <c r="DE251" i="13"/>
  <c r="CE252" i="13"/>
  <c r="BN350" i="13"/>
  <c r="BL350" i="13"/>
  <c r="X439" i="13" l="1"/>
  <c r="V439" i="13"/>
  <c r="O444" i="13"/>
  <c r="N444" i="13" s="1"/>
  <c r="L445" i="13" s="1"/>
  <c r="P443" i="13"/>
  <c r="P444" i="13" s="1"/>
  <c r="AR438" i="13"/>
  <c r="AP438" i="13"/>
  <c r="BA435" i="13"/>
  <c r="BC435" i="13"/>
  <c r="CR423" i="13"/>
  <c r="EW385" i="13"/>
  <c r="EU385" i="13"/>
  <c r="ES386" i="13" s="1"/>
  <c r="EE374" i="13"/>
  <c r="EC374" i="13"/>
  <c r="EA375" i="13" s="1"/>
  <c r="EK384" i="13"/>
  <c r="EM384" i="13"/>
  <c r="AE449" i="13"/>
  <c r="AG449" i="13"/>
  <c r="BV252" i="13"/>
  <c r="BX252" i="13"/>
  <c r="CY252" i="13" s="1"/>
  <c r="CV252" i="13"/>
  <c r="G252" i="13"/>
  <c r="DN252" i="13" s="1"/>
  <c r="E252" i="13"/>
  <c r="DK252" i="13"/>
  <c r="BO350" i="13"/>
  <c r="BM350" i="13"/>
  <c r="BK351" i="13" s="1"/>
  <c r="DC252" i="13"/>
  <c r="CF252" i="13"/>
  <c r="CH252" i="13"/>
  <c r="DF252" i="13" s="1"/>
  <c r="Y439" i="13" l="1"/>
  <c r="W439" i="13"/>
  <c r="U440" i="13" s="1"/>
  <c r="M445" i="13"/>
  <c r="P445" i="13" s="1"/>
  <c r="O445" i="13"/>
  <c r="AS438" i="13"/>
  <c r="AQ438" i="13"/>
  <c r="AO439" i="13" s="1"/>
  <c r="BD435" i="13"/>
  <c r="BB435" i="13"/>
  <c r="AZ436" i="13" s="1"/>
  <c r="CS423" i="13"/>
  <c r="CQ423" i="13"/>
  <c r="CO424" i="13" s="1"/>
  <c r="CP424" i="13" s="1"/>
  <c r="EV386" i="13"/>
  <c r="ET386" i="13"/>
  <c r="EL384" i="13"/>
  <c r="EJ385" i="13" s="1"/>
  <c r="EM385" i="13" s="1"/>
  <c r="EB375" i="13"/>
  <c r="ED375" i="13"/>
  <c r="EN384" i="13"/>
  <c r="EK385" i="13"/>
  <c r="AF449" i="13"/>
  <c r="AD450" i="13" s="1"/>
  <c r="AG450" i="13" s="1"/>
  <c r="AH449" i="13"/>
  <c r="DL252" i="13"/>
  <c r="C253" i="13"/>
  <c r="BN351" i="13"/>
  <c r="BL351" i="13"/>
  <c r="DD252" i="13"/>
  <c r="CG252" i="13"/>
  <c r="CI252" i="13"/>
  <c r="CW252" i="13"/>
  <c r="BW252" i="13"/>
  <c r="BY252" i="13"/>
  <c r="X440" i="13" l="1"/>
  <c r="V440" i="13"/>
  <c r="W440" i="13" s="1"/>
  <c r="U441" i="13" s="1"/>
  <c r="N445" i="13"/>
  <c r="L446" i="13" s="1"/>
  <c r="AR439" i="13"/>
  <c r="AP439" i="13"/>
  <c r="AS439" i="13"/>
  <c r="BC436" i="13"/>
  <c r="BA436" i="13"/>
  <c r="BD436" i="13"/>
  <c r="CR424" i="13"/>
  <c r="EW386" i="13"/>
  <c r="EU386" i="13"/>
  <c r="ES387" i="13" s="1"/>
  <c r="AE450" i="13"/>
  <c r="AF450" i="13" s="1"/>
  <c r="AD451" i="13" s="1"/>
  <c r="EE375" i="13"/>
  <c r="EC375" i="13"/>
  <c r="EA376" i="13" s="1"/>
  <c r="EN385" i="13"/>
  <c r="EL385" i="13"/>
  <c r="EJ386" i="13" s="1"/>
  <c r="CZ252" i="13"/>
  <c r="D253" i="13"/>
  <c r="F253" i="13"/>
  <c r="DM253" i="13" s="1"/>
  <c r="DJ253" i="13"/>
  <c r="CX252" i="13"/>
  <c r="BU253" i="13"/>
  <c r="DG252" i="13"/>
  <c r="DE252" i="13"/>
  <c r="CE253" i="13"/>
  <c r="BO351" i="13"/>
  <c r="BM351" i="13"/>
  <c r="BK352" i="13" s="1"/>
  <c r="AQ439" i="13" l="1"/>
  <c r="AO440" i="13" s="1"/>
  <c r="Y440" i="13"/>
  <c r="Y441" i="13" s="1"/>
  <c r="V441" i="13"/>
  <c r="X441" i="13"/>
  <c r="BB436" i="13"/>
  <c r="AZ437" i="13" s="1"/>
  <c r="BA437" i="13" s="1"/>
  <c r="O446" i="13"/>
  <c r="M446" i="13"/>
  <c r="AR440" i="13"/>
  <c r="AP440" i="13"/>
  <c r="BC437" i="13"/>
  <c r="BD437" i="13"/>
  <c r="AH450" i="13"/>
  <c r="CS424" i="13"/>
  <c r="CQ424" i="13"/>
  <c r="CO425" i="13" s="1"/>
  <c r="CP425" i="13" s="1"/>
  <c r="ET387" i="13"/>
  <c r="EW387" i="13" s="1"/>
  <c r="EV387" i="13"/>
  <c r="AE451" i="13"/>
  <c r="AG451" i="13"/>
  <c r="EB376" i="13"/>
  <c r="ED376" i="13"/>
  <c r="EM386" i="13"/>
  <c r="EK386" i="13"/>
  <c r="DC253" i="13"/>
  <c r="CF253" i="13"/>
  <c r="CH253" i="13"/>
  <c r="DF253" i="13" s="1"/>
  <c r="BN352" i="13"/>
  <c r="BL352" i="13"/>
  <c r="BX253" i="13"/>
  <c r="CY253" i="13" s="1"/>
  <c r="CV253" i="13"/>
  <c r="BV253" i="13"/>
  <c r="G253" i="13"/>
  <c r="DN253" i="13" s="1"/>
  <c r="E253" i="13"/>
  <c r="DK253" i="13"/>
  <c r="W441" i="13" l="1"/>
  <c r="U442" i="13" s="1"/>
  <c r="X442" i="13"/>
  <c r="V442" i="13"/>
  <c r="W442" i="13" s="1"/>
  <c r="U443" i="13" s="1"/>
  <c r="BB437" i="13"/>
  <c r="AZ438" i="13" s="1"/>
  <c r="BC438" i="13" s="1"/>
  <c r="N446" i="13"/>
  <c r="L447" i="13" s="1"/>
  <c r="P446" i="13"/>
  <c r="AS440" i="13"/>
  <c r="AQ440" i="13"/>
  <c r="AO441" i="13" s="1"/>
  <c r="AH451" i="13"/>
  <c r="CR425" i="13"/>
  <c r="EU387" i="13"/>
  <c r="ES388" i="13" s="1"/>
  <c r="AF451" i="13"/>
  <c r="AD452" i="13" s="1"/>
  <c r="EE376" i="13"/>
  <c r="EC376" i="13"/>
  <c r="EA377" i="13" s="1"/>
  <c r="EN386" i="13"/>
  <c r="EL386" i="13"/>
  <c r="EJ387" i="13" s="1"/>
  <c r="CW253" i="13"/>
  <c r="BW253" i="13"/>
  <c r="BY253" i="13"/>
  <c r="BO352" i="13"/>
  <c r="BM352" i="13"/>
  <c r="BK353" i="13" s="1"/>
  <c r="DD253" i="13"/>
  <c r="CG253" i="13"/>
  <c r="CI253" i="13"/>
  <c r="DL253" i="13"/>
  <c r="C254" i="13"/>
  <c r="BA438" i="13" l="1"/>
  <c r="BB438" i="13" s="1"/>
  <c r="AZ439" i="13" s="1"/>
  <c r="Y442" i="13"/>
  <c r="V443" i="13"/>
  <c r="Y443" i="13" s="1"/>
  <c r="X443" i="13"/>
  <c r="M447" i="13"/>
  <c r="O447" i="13"/>
  <c r="AP441" i="13"/>
  <c r="AR441" i="13"/>
  <c r="AS441" i="13"/>
  <c r="BD438" i="13"/>
  <c r="CS425" i="13"/>
  <c r="CQ425" i="13"/>
  <c r="CO426" i="13" s="1"/>
  <c r="CP426" i="13" s="1"/>
  <c r="EV388" i="13"/>
  <c r="ET388" i="13"/>
  <c r="AG452" i="13"/>
  <c r="AE452" i="13"/>
  <c r="ED377" i="13"/>
  <c r="EB377" i="13"/>
  <c r="EK387" i="13"/>
  <c r="EN387" i="13" s="1"/>
  <c r="EM387" i="13"/>
  <c r="BN353" i="13"/>
  <c r="BL353" i="13"/>
  <c r="F254" i="13"/>
  <c r="DM254" i="13" s="1"/>
  <c r="D254" i="13"/>
  <c r="DJ254" i="13"/>
  <c r="DG253" i="13"/>
  <c r="CZ253" i="13"/>
  <c r="DE253" i="13"/>
  <c r="CE254" i="13"/>
  <c r="CX253" i="13"/>
  <c r="BU254" i="13"/>
  <c r="BA439" i="13" l="1"/>
  <c r="BC439" i="13"/>
  <c r="BD439" i="13"/>
  <c r="W443" i="13"/>
  <c r="U444" i="13" s="1"/>
  <c r="N447" i="13"/>
  <c r="L448" i="13" s="1"/>
  <c r="M448" i="13" s="1"/>
  <c r="P447" i="13"/>
  <c r="AQ441" i="13"/>
  <c r="AO442" i="13" s="1"/>
  <c r="AR442" i="13" s="1"/>
  <c r="BB439" i="13"/>
  <c r="AZ440" i="13" s="1"/>
  <c r="BA440" i="13" s="1"/>
  <c r="CR426" i="13"/>
  <c r="CS426" i="13"/>
  <c r="EW388" i="13"/>
  <c r="EU388" i="13"/>
  <c r="ES389" i="13" s="1"/>
  <c r="AH452" i="13"/>
  <c r="AF452" i="13"/>
  <c r="AD453" i="13" s="1"/>
  <c r="EE377" i="13"/>
  <c r="EC377" i="13"/>
  <c r="EA378" i="13" s="1"/>
  <c r="EL387" i="13"/>
  <c r="EJ388" i="13" s="1"/>
  <c r="CV254" i="13"/>
  <c r="BV254" i="13"/>
  <c r="BX254" i="13"/>
  <c r="CY254" i="13" s="1"/>
  <c r="CF254" i="13"/>
  <c r="CH254" i="13"/>
  <c r="DF254" i="13" s="1"/>
  <c r="DC254" i="13"/>
  <c r="G254" i="13"/>
  <c r="DN254" i="13" s="1"/>
  <c r="E254" i="13"/>
  <c r="DK254" i="13"/>
  <c r="BO353" i="13"/>
  <c r="BM353" i="13"/>
  <c r="BK354" i="13" s="1"/>
  <c r="O448" i="13" l="1"/>
  <c r="X444" i="13"/>
  <c r="V444" i="13"/>
  <c r="P448" i="13"/>
  <c r="N448" i="13"/>
  <c r="L449" i="13" s="1"/>
  <c r="AP442" i="13"/>
  <c r="AQ442" i="13" s="1"/>
  <c r="AO443" i="13" s="1"/>
  <c r="BC440" i="13"/>
  <c r="BB440" i="13" s="1"/>
  <c r="AZ441" i="13" s="1"/>
  <c r="AS442" i="13"/>
  <c r="BD440" i="13"/>
  <c r="CQ426" i="13"/>
  <c r="CO427" i="13" s="1"/>
  <c r="CP427" i="13" s="1"/>
  <c r="ET389" i="13"/>
  <c r="EV389" i="13"/>
  <c r="AE453" i="13"/>
  <c r="AH453" i="13" s="1"/>
  <c r="AG453" i="13"/>
  <c r="EB378" i="13"/>
  <c r="ED378" i="13"/>
  <c r="EK388" i="13"/>
  <c r="EM388" i="13"/>
  <c r="BN354" i="13"/>
  <c r="BL354" i="13"/>
  <c r="DL254" i="13"/>
  <c r="C255" i="13"/>
  <c r="CW254" i="13"/>
  <c r="BW254" i="13"/>
  <c r="BY254" i="13"/>
  <c r="DD254" i="13"/>
  <c r="CG254" i="13"/>
  <c r="CI254" i="13"/>
  <c r="W444" i="13" l="1"/>
  <c r="U445" i="13" s="1"/>
  <c r="X445" i="13" s="1"/>
  <c r="Y444" i="13"/>
  <c r="BA441" i="13"/>
  <c r="BC441" i="13"/>
  <c r="O449" i="13"/>
  <c r="M449" i="13"/>
  <c r="AP443" i="13"/>
  <c r="AR443" i="13"/>
  <c r="AS443" i="13"/>
  <c r="BD441" i="13"/>
  <c r="CR427" i="13"/>
  <c r="CQ427" i="13" s="1"/>
  <c r="CO428" i="13" s="1"/>
  <c r="CS427" i="13"/>
  <c r="AF453" i="13"/>
  <c r="AD454" i="13" s="1"/>
  <c r="AE454" i="13" s="1"/>
  <c r="EW389" i="13"/>
  <c r="EU389" i="13"/>
  <c r="ES390" i="13" s="1"/>
  <c r="EE378" i="13"/>
  <c r="EC378" i="13"/>
  <c r="EA379" i="13" s="1"/>
  <c r="EN388" i="13"/>
  <c r="EL388" i="13"/>
  <c r="EJ389" i="13" s="1"/>
  <c r="CZ254" i="13"/>
  <c r="CX254" i="13"/>
  <c r="BU255" i="13"/>
  <c r="DG254" i="13"/>
  <c r="BO354" i="13"/>
  <c r="BM354" i="13"/>
  <c r="BK355" i="13" s="1"/>
  <c r="DE254" i="13"/>
  <c r="CE255" i="13"/>
  <c r="F255" i="13"/>
  <c r="DM255" i="13" s="1"/>
  <c r="D255" i="13"/>
  <c r="DJ255" i="13"/>
  <c r="V445" i="13" l="1"/>
  <c r="Y445" i="13"/>
  <c r="W445" i="13"/>
  <c r="U446" i="13" s="1"/>
  <c r="V446" i="13" s="1"/>
  <c r="BB441" i="13"/>
  <c r="AZ442" i="13" s="1"/>
  <c r="BA442" i="13" s="1"/>
  <c r="P449" i="13"/>
  <c r="N449" i="13"/>
  <c r="L450" i="13" s="1"/>
  <c r="AQ443" i="13"/>
  <c r="AO444" i="13" s="1"/>
  <c r="AP444" i="13" s="1"/>
  <c r="CR428" i="13"/>
  <c r="CP428" i="13"/>
  <c r="AG454" i="13"/>
  <c r="AF454" i="13" s="1"/>
  <c r="AD455" i="13" s="1"/>
  <c r="ET390" i="13"/>
  <c r="EV390" i="13"/>
  <c r="AH454" i="13"/>
  <c r="ED379" i="13"/>
  <c r="EB379" i="13"/>
  <c r="EK389" i="13"/>
  <c r="EM389" i="13"/>
  <c r="G255" i="13"/>
  <c r="DN255" i="13" s="1"/>
  <c r="E255" i="13"/>
  <c r="DK255" i="13"/>
  <c r="BX255" i="13"/>
  <c r="CY255" i="13" s="1"/>
  <c r="CV255" i="13"/>
  <c r="BV255" i="13"/>
  <c r="BN355" i="13"/>
  <c r="BL355" i="13"/>
  <c r="CH255" i="13"/>
  <c r="DF255" i="13" s="1"/>
  <c r="DC255" i="13"/>
  <c r="CF255" i="13"/>
  <c r="BD442" i="13" l="1"/>
  <c r="X446" i="13"/>
  <c r="BC442" i="13"/>
  <c r="BB442" i="13"/>
  <c r="AZ443" i="13" s="1"/>
  <c r="BC443" i="13" s="1"/>
  <c r="CQ428" i="13"/>
  <c r="CO429" i="13" s="1"/>
  <c r="CP429" i="13" s="1"/>
  <c r="Y446" i="13"/>
  <c r="W446" i="13"/>
  <c r="U447" i="13" s="1"/>
  <c r="AS444" i="13"/>
  <c r="AR444" i="13"/>
  <c r="AQ444" i="13" s="1"/>
  <c r="AO445" i="13" s="1"/>
  <c r="O450" i="13"/>
  <c r="M450" i="13"/>
  <c r="CR429" i="13"/>
  <c r="CS428" i="13"/>
  <c r="EW390" i="13"/>
  <c r="EU390" i="13"/>
  <c r="ES391" i="13" s="1"/>
  <c r="AG455" i="13"/>
  <c r="AE455" i="13"/>
  <c r="EE379" i="13"/>
  <c r="EC379" i="13"/>
  <c r="EA380" i="13" s="1"/>
  <c r="EN389" i="13"/>
  <c r="EL389" i="13"/>
  <c r="EJ390" i="13" s="1"/>
  <c r="CW255" i="13"/>
  <c r="BW255" i="13"/>
  <c r="BY255" i="13"/>
  <c r="DL255" i="13"/>
  <c r="C256" i="13"/>
  <c r="CG255" i="13"/>
  <c r="DD255" i="13"/>
  <c r="CI255" i="13"/>
  <c r="BO355" i="13"/>
  <c r="BM355" i="13"/>
  <c r="BK356" i="13" s="1"/>
  <c r="BD443" i="13" l="1"/>
  <c r="BA443" i="13"/>
  <c r="BB443" i="13" s="1"/>
  <c r="AZ444" i="13" s="1"/>
  <c r="BA444" i="13" s="1"/>
  <c r="V447" i="13"/>
  <c r="X447" i="13"/>
  <c r="P450" i="13"/>
  <c r="N450" i="13"/>
  <c r="L451" i="13" s="1"/>
  <c r="CQ429" i="13"/>
  <c r="CO430" i="13" s="1"/>
  <c r="CR430" i="13" s="1"/>
  <c r="AR445" i="13"/>
  <c r="AP445" i="13"/>
  <c r="AS445" i="13"/>
  <c r="CS429" i="13"/>
  <c r="EV391" i="13"/>
  <c r="ET391" i="13"/>
  <c r="AF455" i="13"/>
  <c r="AD456" i="13" s="1"/>
  <c r="AH455" i="13"/>
  <c r="ED380" i="13"/>
  <c r="EB380" i="13"/>
  <c r="EM390" i="13"/>
  <c r="EK390" i="13"/>
  <c r="BN356" i="13"/>
  <c r="BL356" i="13"/>
  <c r="DG255" i="13"/>
  <c r="CZ255" i="13"/>
  <c r="DE255" i="13"/>
  <c r="CE256" i="13"/>
  <c r="CX255" i="13"/>
  <c r="BU256" i="13"/>
  <c r="F256" i="13"/>
  <c r="DM256" i="13" s="1"/>
  <c r="D256" i="13"/>
  <c r="DJ256" i="13"/>
  <c r="BC444" i="13" l="1"/>
  <c r="BB444" i="13" s="1"/>
  <c r="AZ445" i="13" s="1"/>
  <c r="BD444" i="13"/>
  <c r="Y447" i="13"/>
  <c r="W447" i="13"/>
  <c r="U448" i="13" s="1"/>
  <c r="BC445" i="13"/>
  <c r="BA445" i="13"/>
  <c r="BD445" i="13" s="1"/>
  <c r="CP430" i="13"/>
  <c r="CQ430" i="13" s="1"/>
  <c r="CO431" i="13" s="1"/>
  <c r="CP431" i="13" s="1"/>
  <c r="O451" i="13"/>
  <c r="M451" i="13"/>
  <c r="AQ445" i="13"/>
  <c r="AO446" i="13" s="1"/>
  <c r="AS446" i="13" s="1"/>
  <c r="EW391" i="13"/>
  <c r="EU391" i="13"/>
  <c r="ES392" i="13" s="1"/>
  <c r="AG456" i="13"/>
  <c r="AE456" i="13"/>
  <c r="EE380" i="13"/>
  <c r="EC380" i="13"/>
  <c r="EA381" i="13" s="1"/>
  <c r="EN390" i="13"/>
  <c r="EL390" i="13"/>
  <c r="EJ391" i="13" s="1"/>
  <c r="CV256" i="13"/>
  <c r="BV256" i="13"/>
  <c r="BX256" i="13"/>
  <c r="CY256" i="13" s="1"/>
  <c r="BO356" i="13"/>
  <c r="BM356" i="13"/>
  <c r="BK357" i="13" s="1"/>
  <c r="CF256" i="13"/>
  <c r="CH256" i="13"/>
  <c r="DF256" i="13" s="1"/>
  <c r="DC256" i="13"/>
  <c r="G256" i="13"/>
  <c r="DN256" i="13" s="1"/>
  <c r="E256" i="13"/>
  <c r="DK256" i="13"/>
  <c r="V448" i="13" l="1"/>
  <c r="X448" i="13"/>
  <c r="AR446" i="13"/>
  <c r="BB445" i="13"/>
  <c r="AZ446" i="13" s="1"/>
  <c r="BA446" i="13" s="1"/>
  <c r="BD446" i="13" s="1"/>
  <c r="CS430" i="13"/>
  <c r="CS431" i="13" s="1"/>
  <c r="N451" i="13"/>
  <c r="L452" i="13" s="1"/>
  <c r="O452" i="13" s="1"/>
  <c r="CR431" i="13"/>
  <c r="CQ431" i="13" s="1"/>
  <c r="CO432" i="13" s="1"/>
  <c r="CP432" i="13" s="1"/>
  <c r="AP446" i="13"/>
  <c r="AQ446" i="13" s="1"/>
  <c r="AO447" i="13" s="1"/>
  <c r="P451" i="13"/>
  <c r="M452" i="13"/>
  <c r="AF456" i="13"/>
  <c r="AD457" i="13" s="1"/>
  <c r="AE457" i="13" s="1"/>
  <c r="ET392" i="13"/>
  <c r="EV392" i="13"/>
  <c r="AH456" i="13"/>
  <c r="EB381" i="13"/>
  <c r="ED381" i="13"/>
  <c r="EK391" i="13"/>
  <c r="EM391" i="13"/>
  <c r="DD256" i="13"/>
  <c r="CG256" i="13"/>
  <c r="CI256" i="13"/>
  <c r="BN357" i="13"/>
  <c r="BL357" i="13"/>
  <c r="BO357" i="13" s="1"/>
  <c r="CW256" i="13"/>
  <c r="BW256" i="13"/>
  <c r="BY256" i="13"/>
  <c r="DL256" i="13"/>
  <c r="C257" i="13"/>
  <c r="BC446" i="13" l="1"/>
  <c r="BB446" i="13" s="1"/>
  <c r="AZ447" i="13" s="1"/>
  <c r="BC447" i="13" s="1"/>
  <c r="Y448" i="13"/>
  <c r="W448" i="13"/>
  <c r="U449" i="13" s="1"/>
  <c r="CS432" i="13"/>
  <c r="AP447" i="13"/>
  <c r="AR447" i="13"/>
  <c r="AS447" i="13"/>
  <c r="CR432" i="13"/>
  <c r="CQ432" i="13" s="1"/>
  <c r="CO433" i="13" s="1"/>
  <c r="N452" i="13"/>
  <c r="L453" i="13" s="1"/>
  <c r="P452" i="13"/>
  <c r="AG457" i="13"/>
  <c r="AF457" i="13" s="1"/>
  <c r="AD458" i="13" s="1"/>
  <c r="EW392" i="13"/>
  <c r="EU392" i="13"/>
  <c r="ES393" i="13" s="1"/>
  <c r="AH457" i="13"/>
  <c r="EE381" i="13"/>
  <c r="EC381" i="13"/>
  <c r="EA382" i="13" s="1"/>
  <c r="EN391" i="13"/>
  <c r="EL391" i="13"/>
  <c r="EJ392" i="13" s="1"/>
  <c r="DG256" i="13"/>
  <c r="CZ256" i="13"/>
  <c r="DE256" i="13"/>
  <c r="CE257" i="13"/>
  <c r="BM357" i="13"/>
  <c r="BK358" i="13" s="1"/>
  <c r="D257" i="13"/>
  <c r="F257" i="13"/>
  <c r="DM257" i="13" s="1"/>
  <c r="DJ257" i="13"/>
  <c r="CX256" i="13"/>
  <c r="BU257" i="13"/>
  <c r="AQ447" i="13" l="1"/>
  <c r="AO448" i="13" s="1"/>
  <c r="V449" i="13"/>
  <c r="X449" i="13"/>
  <c r="AS448" i="13"/>
  <c r="AP448" i="13"/>
  <c r="AR448" i="13"/>
  <c r="O453" i="13"/>
  <c r="M453" i="13"/>
  <c r="CR433" i="13"/>
  <c r="CP433" i="13"/>
  <c r="CS433" i="13" s="1"/>
  <c r="BA447" i="13"/>
  <c r="BB447" i="13" s="1"/>
  <c r="AZ448" i="13" s="1"/>
  <c r="ET393" i="13"/>
  <c r="EV393" i="13"/>
  <c r="AE458" i="13"/>
  <c r="AH458" i="13" s="1"/>
  <c r="AG458" i="13"/>
  <c r="ED382" i="13"/>
  <c r="EB382" i="13"/>
  <c r="EK392" i="13"/>
  <c r="EM392" i="13"/>
  <c r="BV257" i="13"/>
  <c r="BX257" i="13"/>
  <c r="CY257" i="13" s="1"/>
  <c r="CV257" i="13"/>
  <c r="DC257" i="13"/>
  <c r="CF257" i="13"/>
  <c r="CH257" i="13"/>
  <c r="DF257" i="13" s="1"/>
  <c r="G257" i="13"/>
  <c r="DN257" i="13" s="1"/>
  <c r="E257" i="13"/>
  <c r="DK257" i="13"/>
  <c r="BN358" i="13"/>
  <c r="BL358" i="13"/>
  <c r="W449" i="13" l="1"/>
  <c r="U450" i="13" s="1"/>
  <c r="X450" i="13" s="1"/>
  <c r="AQ448" i="13"/>
  <c r="AO449" i="13" s="1"/>
  <c r="AR449" i="13" s="1"/>
  <c r="Y449" i="13"/>
  <c r="V450" i="13"/>
  <c r="P453" i="13"/>
  <c r="N453" i="13"/>
  <c r="L454" i="13" s="1"/>
  <c r="AP449" i="13"/>
  <c r="AS449" i="13"/>
  <c r="CQ433" i="13"/>
  <c r="CO434" i="13" s="1"/>
  <c r="BD447" i="13"/>
  <c r="BA448" i="13"/>
  <c r="BC448" i="13"/>
  <c r="EW393" i="13"/>
  <c r="EU393" i="13"/>
  <c r="ES394" i="13" s="1"/>
  <c r="AF458" i="13"/>
  <c r="AD459" i="13" s="1"/>
  <c r="EE382" i="13"/>
  <c r="EC382" i="13"/>
  <c r="EA383" i="13" s="1"/>
  <c r="EN392" i="13"/>
  <c r="EL392" i="13"/>
  <c r="EJ393" i="13" s="1"/>
  <c r="DL257" i="13"/>
  <c r="C258" i="13"/>
  <c r="DD257" i="13"/>
  <c r="CG257" i="13"/>
  <c r="CI257" i="13"/>
  <c r="BO358" i="13"/>
  <c r="BM358" i="13"/>
  <c r="BK359" i="13" s="1"/>
  <c r="CW257" i="13"/>
  <c r="BW257" i="13"/>
  <c r="BY257" i="13"/>
  <c r="W450" i="13" l="1"/>
  <c r="U451" i="13" s="1"/>
  <c r="X451" i="13" s="1"/>
  <c r="V451" i="13"/>
  <c r="Y450" i="13"/>
  <c r="O454" i="13"/>
  <c r="M454" i="13"/>
  <c r="CR434" i="13"/>
  <c r="CP434" i="13"/>
  <c r="AQ449" i="13"/>
  <c r="AO450" i="13" s="1"/>
  <c r="BD448" i="13"/>
  <c r="BB448" i="13"/>
  <c r="AZ449" i="13" s="1"/>
  <c r="ET394" i="13"/>
  <c r="EV394" i="13"/>
  <c r="AE459" i="13"/>
  <c r="AG459" i="13"/>
  <c r="EB383" i="13"/>
  <c r="ED383" i="13"/>
  <c r="EM393" i="13"/>
  <c r="EK393" i="13"/>
  <c r="DE257" i="13"/>
  <c r="CE258" i="13"/>
  <c r="CX257" i="13"/>
  <c r="BU258" i="13"/>
  <c r="F258" i="13"/>
  <c r="DM258" i="13" s="1"/>
  <c r="D258" i="13"/>
  <c r="DJ258" i="13"/>
  <c r="CZ257" i="13"/>
  <c r="BN359" i="13"/>
  <c r="BL359" i="13"/>
  <c r="DG257" i="13"/>
  <c r="Y451" i="13" l="1"/>
  <c r="W451" i="13"/>
  <c r="U452" i="13" s="1"/>
  <c r="CQ434" i="13"/>
  <c r="CO435" i="13" s="1"/>
  <c r="CP435" i="13" s="1"/>
  <c r="P454" i="13"/>
  <c r="N454" i="13"/>
  <c r="L455" i="13" s="1"/>
  <c r="CS434" i="13"/>
  <c r="CR435" i="13"/>
  <c r="CQ435" i="13" s="1"/>
  <c r="CO436" i="13" s="1"/>
  <c r="CP436" i="13" s="1"/>
  <c r="AR450" i="13"/>
  <c r="AP450" i="13"/>
  <c r="BA449" i="13"/>
  <c r="BD449" i="13" s="1"/>
  <c r="BC449" i="13"/>
  <c r="EW394" i="13"/>
  <c r="EU394" i="13"/>
  <c r="ES395" i="13" s="1"/>
  <c r="AF459" i="13"/>
  <c r="AD460" i="13" s="1"/>
  <c r="AH459" i="13"/>
  <c r="EE383" i="13"/>
  <c r="EC383" i="13"/>
  <c r="EA384" i="13" s="1"/>
  <c r="EN393" i="13"/>
  <c r="EL393" i="13"/>
  <c r="EJ394" i="13" s="1"/>
  <c r="G258" i="13"/>
  <c r="DN258" i="13" s="1"/>
  <c r="E258" i="13"/>
  <c r="DK258" i="13"/>
  <c r="BV258" i="13"/>
  <c r="BX258" i="13"/>
  <c r="CY258" i="13" s="1"/>
  <c r="CV258" i="13"/>
  <c r="BO359" i="13"/>
  <c r="BM359" i="13"/>
  <c r="BK360" i="13" s="1"/>
  <c r="CH258" i="13"/>
  <c r="DF258" i="13" s="1"/>
  <c r="DC258" i="13"/>
  <c r="CF258" i="13"/>
  <c r="CS435" i="13" l="1"/>
  <c r="X452" i="13"/>
  <c r="V452" i="13"/>
  <c r="O455" i="13"/>
  <c r="M455" i="13"/>
  <c r="P455" i="13" s="1"/>
  <c r="AS450" i="13"/>
  <c r="AQ450" i="13"/>
  <c r="AO451" i="13" s="1"/>
  <c r="BB449" i="13"/>
  <c r="AZ450" i="13" s="1"/>
  <c r="BC450" i="13" s="1"/>
  <c r="CR436" i="13"/>
  <c r="EV395" i="13"/>
  <c r="ET395" i="13"/>
  <c r="AG460" i="13"/>
  <c r="AE460" i="13"/>
  <c r="AH460" i="13" s="1"/>
  <c r="EB384" i="13"/>
  <c r="ED384" i="13"/>
  <c r="EK394" i="13"/>
  <c r="EM394" i="13"/>
  <c r="BN360" i="13"/>
  <c r="BL360" i="13"/>
  <c r="CW258" i="13"/>
  <c r="BW258" i="13"/>
  <c r="BY258" i="13"/>
  <c r="DD258" i="13"/>
  <c r="CG258" i="13"/>
  <c r="CI258" i="13"/>
  <c r="DL258" i="13"/>
  <c r="C259" i="13"/>
  <c r="W452" i="13" l="1"/>
  <c r="U453" i="13" s="1"/>
  <c r="Y452" i="13"/>
  <c r="N455" i="13"/>
  <c r="L456" i="13" s="1"/>
  <c r="AP451" i="13"/>
  <c r="AS451" i="13"/>
  <c r="AR451" i="13"/>
  <c r="BA450" i="13"/>
  <c r="BD450" i="13" s="1"/>
  <c r="CS436" i="13"/>
  <c r="CQ436" i="13"/>
  <c r="CO437" i="13" s="1"/>
  <c r="CP437" i="13" s="1"/>
  <c r="AF460" i="13"/>
  <c r="AD461" i="13" s="1"/>
  <c r="AE461" i="13" s="1"/>
  <c r="EW395" i="13"/>
  <c r="EU395" i="13"/>
  <c r="ES396" i="13" s="1"/>
  <c r="EE384" i="13"/>
  <c r="EC384" i="13"/>
  <c r="EA385" i="13" s="1"/>
  <c r="EN394" i="13"/>
  <c r="EL394" i="13"/>
  <c r="EJ395" i="13" s="1"/>
  <c r="CZ258" i="13"/>
  <c r="DG258" i="13"/>
  <c r="CX258" i="13"/>
  <c r="BU259" i="13"/>
  <c r="BO360" i="13"/>
  <c r="BM360" i="13"/>
  <c r="BK361" i="13" s="1"/>
  <c r="D259" i="13"/>
  <c r="F259" i="13"/>
  <c r="DM259" i="13" s="1"/>
  <c r="DJ259" i="13"/>
  <c r="DE258" i="13"/>
  <c r="CE259" i="13"/>
  <c r="X453" i="13" l="1"/>
  <c r="V453" i="13"/>
  <c r="M456" i="13"/>
  <c r="O456" i="13"/>
  <c r="AQ451" i="13"/>
  <c r="AO452" i="13" s="1"/>
  <c r="BB450" i="13"/>
  <c r="AZ451" i="13" s="1"/>
  <c r="BC451" i="13" s="1"/>
  <c r="CS437" i="13"/>
  <c r="CR437" i="13"/>
  <c r="AG461" i="13"/>
  <c r="AF461" i="13" s="1"/>
  <c r="AD462" i="13" s="1"/>
  <c r="EV396" i="13"/>
  <c r="ET396" i="13"/>
  <c r="AH461" i="13"/>
  <c r="EB385" i="13"/>
  <c r="ED385" i="13"/>
  <c r="EM395" i="13"/>
  <c r="EK395" i="13"/>
  <c r="BX259" i="13"/>
  <c r="CY259" i="13" s="1"/>
  <c r="CV259" i="13"/>
  <c r="BV259" i="13"/>
  <c r="CF259" i="13"/>
  <c r="CH259" i="13"/>
  <c r="DF259" i="13" s="1"/>
  <c r="DC259" i="13"/>
  <c r="G259" i="13"/>
  <c r="DN259" i="13" s="1"/>
  <c r="E259" i="13"/>
  <c r="DK259" i="13"/>
  <c r="BN361" i="13"/>
  <c r="BL361" i="13"/>
  <c r="BO361" i="13" s="1"/>
  <c r="Y453" i="13" l="1"/>
  <c r="W453" i="13"/>
  <c r="U454" i="13" s="1"/>
  <c r="N456" i="13"/>
  <c r="L457" i="13" s="1"/>
  <c r="M457" i="13" s="1"/>
  <c r="P456" i="13"/>
  <c r="AP452" i="13"/>
  <c r="AR452" i="13"/>
  <c r="BA451" i="13"/>
  <c r="BB451" i="13" s="1"/>
  <c r="AZ452" i="13" s="1"/>
  <c r="BA452" i="13" s="1"/>
  <c r="CQ437" i="13"/>
  <c r="CO438" i="13" s="1"/>
  <c r="EW396" i="13"/>
  <c r="EU396" i="13"/>
  <c r="ES397" i="13" s="1"/>
  <c r="AG462" i="13"/>
  <c r="AE462" i="13"/>
  <c r="EE385" i="13"/>
  <c r="EC385" i="13"/>
  <c r="EA386" i="13" s="1"/>
  <c r="EN395" i="13"/>
  <c r="EL395" i="13"/>
  <c r="EJ396" i="13" s="1"/>
  <c r="CW259" i="13"/>
  <c r="BW259" i="13"/>
  <c r="BY259" i="13"/>
  <c r="DD259" i="13"/>
  <c r="CG259" i="13"/>
  <c r="CI259" i="13"/>
  <c r="BM361" i="13"/>
  <c r="BK362" i="13" s="1"/>
  <c r="DL259" i="13"/>
  <c r="C260" i="13"/>
  <c r="O457" i="13" l="1"/>
  <c r="X454" i="13"/>
  <c r="V454" i="13"/>
  <c r="W454" i="13" s="1"/>
  <c r="U455" i="13" s="1"/>
  <c r="N457" i="13"/>
  <c r="L458" i="13" s="1"/>
  <c r="M458" i="13" s="1"/>
  <c r="P457" i="13"/>
  <c r="CR438" i="13"/>
  <c r="CP438" i="13"/>
  <c r="AS452" i="13"/>
  <c r="AQ452" i="13"/>
  <c r="AO453" i="13" s="1"/>
  <c r="BD451" i="13"/>
  <c r="BD452" i="13" s="1"/>
  <c r="BC452" i="13"/>
  <c r="BB452" i="13" s="1"/>
  <c r="AZ453" i="13" s="1"/>
  <c r="BA453" i="13" s="1"/>
  <c r="AF462" i="13"/>
  <c r="AD463" i="13" s="1"/>
  <c r="AG463" i="13" s="1"/>
  <c r="EV397" i="13"/>
  <c r="ET397" i="13"/>
  <c r="AH462" i="13"/>
  <c r="EB386" i="13"/>
  <c r="ED386" i="13"/>
  <c r="EK396" i="13"/>
  <c r="EM396" i="13"/>
  <c r="DE259" i="13"/>
  <c r="CE260" i="13"/>
  <c r="D260" i="13"/>
  <c r="F260" i="13"/>
  <c r="DM260" i="13" s="1"/>
  <c r="DJ260" i="13"/>
  <c r="CX259" i="13"/>
  <c r="BU260" i="13"/>
  <c r="CZ259" i="13"/>
  <c r="BN362" i="13"/>
  <c r="BL362" i="13"/>
  <c r="DG259" i="13"/>
  <c r="O458" i="13" l="1"/>
  <c r="Y454" i="13"/>
  <c r="X455" i="13"/>
  <c r="V455" i="13"/>
  <c r="W455" i="13" s="1"/>
  <c r="U456" i="13" s="1"/>
  <c r="N458" i="13"/>
  <c r="L459" i="13" s="1"/>
  <c r="O459" i="13" s="1"/>
  <c r="M459" i="13"/>
  <c r="N459" i="13" s="1"/>
  <c r="L460" i="13" s="1"/>
  <c r="O460" i="13" s="1"/>
  <c r="P458" i="13"/>
  <c r="CQ438" i="13"/>
  <c r="CO439" i="13" s="1"/>
  <c r="CR439" i="13" s="1"/>
  <c r="AR453" i="13"/>
  <c r="AP453" i="13"/>
  <c r="BD453" i="13"/>
  <c r="AE463" i="13"/>
  <c r="AF463" i="13" s="1"/>
  <c r="AD464" i="13" s="1"/>
  <c r="AG464" i="13" s="1"/>
  <c r="BC453" i="13"/>
  <c r="BB453" i="13" s="1"/>
  <c r="AZ454" i="13" s="1"/>
  <c r="CS438" i="13"/>
  <c r="EW397" i="13"/>
  <c r="EU397" i="13"/>
  <c r="ES398" i="13" s="1"/>
  <c r="EE386" i="13"/>
  <c r="EC386" i="13"/>
  <c r="EA387" i="13" s="1"/>
  <c r="EN396" i="13"/>
  <c r="EL396" i="13"/>
  <c r="EJ397" i="13" s="1"/>
  <c r="BO362" i="13"/>
  <c r="BM362" i="13"/>
  <c r="BK363" i="13" s="1"/>
  <c r="CV260" i="13"/>
  <c r="BV260" i="13"/>
  <c r="BX260" i="13"/>
  <c r="CY260" i="13" s="1"/>
  <c r="G260" i="13"/>
  <c r="DN260" i="13" s="1"/>
  <c r="E260" i="13"/>
  <c r="DK260" i="13"/>
  <c r="CF260" i="13"/>
  <c r="DC260" i="13"/>
  <c r="CH260" i="13"/>
  <c r="DF260" i="13" s="1"/>
  <c r="AH463" i="13" l="1"/>
  <c r="Y455" i="13"/>
  <c r="Y456" i="13" s="1"/>
  <c r="X456" i="13"/>
  <c r="V456" i="13"/>
  <c r="P459" i="13"/>
  <c r="CP439" i="13"/>
  <c r="CS439" i="13" s="1"/>
  <c r="AS453" i="13"/>
  <c r="AQ453" i="13"/>
  <c r="AO454" i="13" s="1"/>
  <c r="BC454" i="13"/>
  <c r="BA454" i="13"/>
  <c r="M460" i="13"/>
  <c r="N460" i="13" s="1"/>
  <c r="L461" i="13" s="1"/>
  <c r="AE464" i="13"/>
  <c r="AH464" i="13" s="1"/>
  <c r="ET398" i="13"/>
  <c r="EV398" i="13"/>
  <c r="EB387" i="13"/>
  <c r="ED387" i="13"/>
  <c r="EM397" i="13"/>
  <c r="EK397" i="13"/>
  <c r="DD260" i="13"/>
  <c r="CG260" i="13"/>
  <c r="CI260" i="13"/>
  <c r="DL260" i="13"/>
  <c r="C261" i="13"/>
  <c r="BW260" i="13"/>
  <c r="CW260" i="13"/>
  <c r="BY260" i="13"/>
  <c r="BN363" i="13"/>
  <c r="BL363" i="13"/>
  <c r="W456" i="13" l="1"/>
  <c r="U457" i="13" s="1"/>
  <c r="X457" i="13" s="1"/>
  <c r="V457" i="13"/>
  <c r="CQ439" i="13"/>
  <c r="CO440" i="13" s="1"/>
  <c r="CP440" i="13" s="1"/>
  <c r="CS440" i="13" s="1"/>
  <c r="AR454" i="13"/>
  <c r="AP454" i="13"/>
  <c r="AS454" i="13"/>
  <c r="BB454" i="13"/>
  <c r="AZ455" i="13" s="1"/>
  <c r="BA455" i="13" s="1"/>
  <c r="BD454" i="13"/>
  <c r="P460" i="13"/>
  <c r="O461" i="13"/>
  <c r="M461" i="13"/>
  <c r="AF464" i="13"/>
  <c r="AD465" i="13" s="1"/>
  <c r="AG465" i="13" s="1"/>
  <c r="EU398" i="13"/>
  <c r="ES399" i="13" s="1"/>
  <c r="EV399" i="13" s="1"/>
  <c r="EW398" i="13"/>
  <c r="EE387" i="13"/>
  <c r="EC387" i="13"/>
  <c r="EA388" i="13" s="1"/>
  <c r="EN397" i="13"/>
  <c r="EL397" i="13"/>
  <c r="EJ398" i="13" s="1"/>
  <c r="CZ260" i="13"/>
  <c r="DG260" i="13"/>
  <c r="CX260" i="13"/>
  <c r="BU261" i="13"/>
  <c r="DE260" i="13"/>
  <c r="CE261" i="13"/>
  <c r="BO363" i="13"/>
  <c r="BM363" i="13"/>
  <c r="BK364" i="13" s="1"/>
  <c r="F261" i="13"/>
  <c r="DM261" i="13" s="1"/>
  <c r="D261" i="13"/>
  <c r="DJ261" i="13"/>
  <c r="W457" i="13" l="1"/>
  <c r="U458" i="13" s="1"/>
  <c r="CR440" i="13"/>
  <c r="CQ440" i="13" s="1"/>
  <c r="CO441" i="13" s="1"/>
  <c r="CP441" i="13" s="1"/>
  <c r="AQ454" i="13"/>
  <c r="AO455" i="13" s="1"/>
  <c r="AS455" i="13" s="1"/>
  <c r="Y457" i="13"/>
  <c r="V458" i="13"/>
  <c r="X458" i="13"/>
  <c r="AR455" i="13"/>
  <c r="BC455" i="13"/>
  <c r="BB455" i="13" s="1"/>
  <c r="AZ456" i="13" s="1"/>
  <c r="BC456" i="13" s="1"/>
  <c r="AE465" i="13"/>
  <c r="AF465" i="13" s="1"/>
  <c r="AD466" i="13" s="1"/>
  <c r="AE466" i="13" s="1"/>
  <c r="BD455" i="13"/>
  <c r="N461" i="13"/>
  <c r="L462" i="13" s="1"/>
  <c r="O462" i="13" s="1"/>
  <c r="P461" i="13"/>
  <c r="ET399" i="13"/>
  <c r="EU399" i="13" s="1"/>
  <c r="ES400" i="13" s="1"/>
  <c r="EV400" i="13" s="1"/>
  <c r="CR441" i="13"/>
  <c r="EB388" i="13"/>
  <c r="ED388" i="13"/>
  <c r="EK398" i="13"/>
  <c r="EM398" i="13"/>
  <c r="G261" i="13"/>
  <c r="DN261" i="13" s="1"/>
  <c r="E261" i="13"/>
  <c r="DK261" i="13"/>
  <c r="BX261" i="13"/>
  <c r="CY261" i="13" s="1"/>
  <c r="CV261" i="13"/>
  <c r="BV261" i="13"/>
  <c r="CF261" i="13"/>
  <c r="CH261" i="13"/>
  <c r="DF261" i="13" s="1"/>
  <c r="DC261" i="13"/>
  <c r="BN364" i="13"/>
  <c r="BL364" i="13"/>
  <c r="AP455" i="13" l="1"/>
  <c r="AQ455" i="13" s="1"/>
  <c r="AO456" i="13" s="1"/>
  <c r="W458" i="13"/>
  <c r="U459" i="13" s="1"/>
  <c r="AH465" i="13"/>
  <c r="X459" i="13"/>
  <c r="V459" i="13"/>
  <c r="Y458" i="13"/>
  <c r="BD456" i="13"/>
  <c r="AS456" i="13"/>
  <c r="AR456" i="13"/>
  <c r="AP456" i="13"/>
  <c r="BA456" i="13"/>
  <c r="BB456" i="13" s="1"/>
  <c r="AZ457" i="13" s="1"/>
  <c r="BC457" i="13" s="1"/>
  <c r="M462" i="13"/>
  <c r="N462" i="13" s="1"/>
  <c r="L463" i="13" s="1"/>
  <c r="O463" i="13" s="1"/>
  <c r="EW399" i="13"/>
  <c r="ET400" i="13"/>
  <c r="EU400" i="13" s="1"/>
  <c r="ES401" i="13" s="1"/>
  <c r="CS441" i="13"/>
  <c r="CQ441" i="13"/>
  <c r="CO442" i="13" s="1"/>
  <c r="CP442" i="13" s="1"/>
  <c r="AG466" i="13"/>
  <c r="AF466" i="13" s="1"/>
  <c r="AD467" i="13" s="1"/>
  <c r="AG467" i="13" s="1"/>
  <c r="AH466" i="13"/>
  <c r="EE388" i="13"/>
  <c r="EC388" i="13"/>
  <c r="EA389" i="13" s="1"/>
  <c r="EN398" i="13"/>
  <c r="EL398" i="13"/>
  <c r="EJ399" i="13" s="1"/>
  <c r="BO364" i="13"/>
  <c r="BM364" i="13"/>
  <c r="BK365" i="13" s="1"/>
  <c r="DD261" i="13"/>
  <c r="CG261" i="13"/>
  <c r="CI261" i="13"/>
  <c r="CW261" i="13"/>
  <c r="BW261" i="13"/>
  <c r="BY261" i="13"/>
  <c r="DL261" i="13"/>
  <c r="C262" i="13"/>
  <c r="W459" i="13" l="1"/>
  <c r="U460" i="13" s="1"/>
  <c r="Y459" i="13"/>
  <c r="V460" i="13"/>
  <c r="X460" i="13"/>
  <c r="AQ456" i="13"/>
  <c r="AO457" i="13" s="1"/>
  <c r="AR457" i="13" s="1"/>
  <c r="BA457" i="13"/>
  <c r="BB457" i="13" s="1"/>
  <c r="AZ458" i="13" s="1"/>
  <c r="M463" i="13"/>
  <c r="N463" i="13" s="1"/>
  <c r="L464" i="13" s="1"/>
  <c r="O464" i="13" s="1"/>
  <c r="P462" i="13"/>
  <c r="EW400" i="13"/>
  <c r="BD457" i="13"/>
  <c r="CR442" i="13"/>
  <c r="AE467" i="13"/>
  <c r="AF467" i="13" s="1"/>
  <c r="AD468" i="13" s="1"/>
  <c r="EV401" i="13"/>
  <c r="ET401" i="13"/>
  <c r="EB389" i="13"/>
  <c r="ED389" i="13"/>
  <c r="EK399" i="13"/>
  <c r="EM399" i="13"/>
  <c r="F262" i="13"/>
  <c r="DM262" i="13" s="1"/>
  <c r="D262" i="13"/>
  <c r="DJ262" i="13"/>
  <c r="CX261" i="13"/>
  <c r="BU262" i="13"/>
  <c r="DG261" i="13"/>
  <c r="BN365" i="13"/>
  <c r="BL365" i="13"/>
  <c r="DE261" i="13"/>
  <c r="CE262" i="13"/>
  <c r="CZ261" i="13"/>
  <c r="W460" i="13" l="1"/>
  <c r="U461" i="13" s="1"/>
  <c r="AS457" i="13"/>
  <c r="AP457" i="13"/>
  <c r="AQ457" i="13" s="1"/>
  <c r="AO458" i="13" s="1"/>
  <c r="AR458" i="13" s="1"/>
  <c r="Y460" i="13"/>
  <c r="X461" i="13"/>
  <c r="V461" i="13"/>
  <c r="P463" i="13"/>
  <c r="M464" i="13"/>
  <c r="N464" i="13" s="1"/>
  <c r="L465" i="13" s="1"/>
  <c r="M465" i="13" s="1"/>
  <c r="BC458" i="13"/>
  <c r="BA458" i="13"/>
  <c r="BD458" i="13" s="1"/>
  <c r="AH467" i="13"/>
  <c r="CS442" i="13"/>
  <c r="CQ442" i="13"/>
  <c r="CO443" i="13" s="1"/>
  <c r="CP443" i="13" s="1"/>
  <c r="EW401" i="13"/>
  <c r="EU401" i="13"/>
  <c r="ES402" i="13" s="1"/>
  <c r="AG468" i="13"/>
  <c r="AE468" i="13"/>
  <c r="EE389" i="13"/>
  <c r="EC389" i="13"/>
  <c r="EA390" i="13" s="1"/>
  <c r="EN399" i="13"/>
  <c r="EL399" i="13"/>
  <c r="EJ400" i="13" s="1"/>
  <c r="BV262" i="13"/>
  <c r="BX262" i="13"/>
  <c r="CY262" i="13" s="1"/>
  <c r="CV262" i="13"/>
  <c r="G262" i="13"/>
  <c r="DN262" i="13" s="1"/>
  <c r="E262" i="13"/>
  <c r="DK262" i="13"/>
  <c r="CH262" i="13"/>
  <c r="DF262" i="13" s="1"/>
  <c r="DC262" i="13"/>
  <c r="CF262" i="13"/>
  <c r="BO365" i="13"/>
  <c r="BM365" i="13"/>
  <c r="BK366" i="13" s="1"/>
  <c r="AP458" i="13" l="1"/>
  <c r="AS458" i="13"/>
  <c r="Y461" i="13"/>
  <c r="W461" i="13"/>
  <c r="U462" i="13" s="1"/>
  <c r="AQ458" i="13"/>
  <c r="AO459" i="13" s="1"/>
  <c r="AR459" i="13" s="1"/>
  <c r="P464" i="13"/>
  <c r="P465" i="13" s="1"/>
  <c r="O465" i="13"/>
  <c r="N465" i="13" s="1"/>
  <c r="L466" i="13" s="1"/>
  <c r="BB458" i="13"/>
  <c r="AZ459" i="13" s="1"/>
  <c r="BA459" i="13" s="1"/>
  <c r="CR443" i="13"/>
  <c r="EV402" i="13"/>
  <c r="ET402" i="13"/>
  <c r="AF468" i="13"/>
  <c r="AD469" i="13" s="1"/>
  <c r="AE469" i="13" s="1"/>
  <c r="AH468" i="13"/>
  <c r="EB390" i="13"/>
  <c r="ED390" i="13"/>
  <c r="EK400" i="13"/>
  <c r="EM400" i="13"/>
  <c r="CW262" i="13"/>
  <c r="BW262" i="13"/>
  <c r="BY262" i="13"/>
  <c r="DD262" i="13"/>
  <c r="CG262" i="13"/>
  <c r="CI262" i="13"/>
  <c r="BN366" i="13"/>
  <c r="BL366" i="13"/>
  <c r="DL262" i="13"/>
  <c r="C263" i="13"/>
  <c r="AP459" i="13" l="1"/>
  <c r="V462" i="13"/>
  <c r="X462" i="13"/>
  <c r="AS459" i="13"/>
  <c r="AQ459" i="13"/>
  <c r="AO460" i="13" s="1"/>
  <c r="M466" i="13"/>
  <c r="P466" i="13" s="1"/>
  <c r="O466" i="13"/>
  <c r="BD459" i="13"/>
  <c r="BC459" i="13"/>
  <c r="BB459" i="13" s="1"/>
  <c r="AZ460" i="13" s="1"/>
  <c r="CQ443" i="13"/>
  <c r="CO444" i="13" s="1"/>
  <c r="CP444" i="13" s="1"/>
  <c r="CS443" i="13"/>
  <c r="AG469" i="13"/>
  <c r="AF469" i="13" s="1"/>
  <c r="AD470" i="13" s="1"/>
  <c r="EW402" i="13"/>
  <c r="EU402" i="13"/>
  <c r="ES403" i="13" s="1"/>
  <c r="AH469" i="13"/>
  <c r="EE390" i="13"/>
  <c r="EC390" i="13"/>
  <c r="EA391" i="13" s="1"/>
  <c r="EN400" i="13"/>
  <c r="EL400" i="13"/>
  <c r="EJ401" i="13" s="1"/>
  <c r="DE262" i="13"/>
  <c r="CE263" i="13"/>
  <c r="CZ262" i="13"/>
  <c r="BO366" i="13"/>
  <c r="BM366" i="13"/>
  <c r="BK367" i="13" s="1"/>
  <c r="CX262" i="13"/>
  <c r="BU263" i="13"/>
  <c r="F263" i="13"/>
  <c r="DM263" i="13" s="1"/>
  <c r="D263" i="13"/>
  <c r="DJ263" i="13"/>
  <c r="DG262" i="13"/>
  <c r="W462" i="13" l="1"/>
  <c r="U463" i="13" s="1"/>
  <c r="Y462" i="13"/>
  <c r="N466" i="13"/>
  <c r="L467" i="13" s="1"/>
  <c r="M467" i="13" s="1"/>
  <c r="AP460" i="13"/>
  <c r="AS460" i="13"/>
  <c r="AR460" i="13"/>
  <c r="BA460" i="13"/>
  <c r="BD460" i="13" s="1"/>
  <c r="BC460" i="13"/>
  <c r="CR444" i="13"/>
  <c r="AE470" i="13"/>
  <c r="AH470" i="13" s="1"/>
  <c r="AG470" i="13"/>
  <c r="EV403" i="13"/>
  <c r="ET403" i="13"/>
  <c r="EB391" i="13"/>
  <c r="ED391" i="13"/>
  <c r="EK401" i="13"/>
  <c r="EM401" i="13"/>
  <c r="CV263" i="13"/>
  <c r="BV263" i="13"/>
  <c r="BX263" i="13"/>
  <c r="CY263" i="13" s="1"/>
  <c r="CF263" i="13"/>
  <c r="DC263" i="13"/>
  <c r="CH263" i="13"/>
  <c r="DF263" i="13" s="1"/>
  <c r="BN367" i="13"/>
  <c r="BL367" i="13"/>
  <c r="G263" i="13"/>
  <c r="DN263" i="13" s="1"/>
  <c r="E263" i="13"/>
  <c r="DK263" i="13"/>
  <c r="O467" i="13" l="1"/>
  <c r="V463" i="13"/>
  <c r="X463" i="13"/>
  <c r="AQ460" i="13"/>
  <c r="AO461" i="13" s="1"/>
  <c r="BB460" i="13"/>
  <c r="AZ461" i="13" s="1"/>
  <c r="P467" i="13"/>
  <c r="N467" i="13"/>
  <c r="L468" i="13" s="1"/>
  <c r="CQ444" i="13"/>
  <c r="CO445" i="13" s="1"/>
  <c r="CP445" i="13" s="1"/>
  <c r="CS444" i="13"/>
  <c r="AF470" i="13"/>
  <c r="AD471" i="13" s="1"/>
  <c r="AE471" i="13" s="1"/>
  <c r="EW403" i="13"/>
  <c r="EU403" i="13"/>
  <c r="ES404" i="13" s="1"/>
  <c r="EE391" i="13"/>
  <c r="EC391" i="13"/>
  <c r="EA392" i="13" s="1"/>
  <c r="EN401" i="13"/>
  <c r="EL401" i="13"/>
  <c r="EJ402" i="13" s="1"/>
  <c r="DL263" i="13"/>
  <c r="C264" i="13"/>
  <c r="BO367" i="13"/>
  <c r="BM367" i="13"/>
  <c r="BK368" i="13" s="1"/>
  <c r="CW263" i="13"/>
  <c r="BW263" i="13"/>
  <c r="BY263" i="13"/>
  <c r="CG263" i="13"/>
  <c r="DD263" i="13"/>
  <c r="CI263" i="13"/>
  <c r="W463" i="13" l="1"/>
  <c r="U464" i="13" s="1"/>
  <c r="V464" i="13" s="1"/>
  <c r="Y463" i="13"/>
  <c r="X464" i="13"/>
  <c r="AR461" i="13"/>
  <c r="AP461" i="13"/>
  <c r="AQ461" i="13" s="1"/>
  <c r="AO462" i="13" s="1"/>
  <c r="AS461" i="13"/>
  <c r="BC461" i="13"/>
  <c r="BA461" i="13"/>
  <c r="BD461" i="13" s="1"/>
  <c r="O468" i="13"/>
  <c r="M468" i="13"/>
  <c r="CR445" i="13"/>
  <c r="AH471" i="13"/>
  <c r="AG471" i="13"/>
  <c r="AF471" i="13" s="1"/>
  <c r="AD472" i="13" s="1"/>
  <c r="EV404" i="13"/>
  <c r="ET404" i="13"/>
  <c r="ED392" i="13"/>
  <c r="EB392" i="13"/>
  <c r="EK402" i="13"/>
  <c r="EM402" i="13"/>
  <c r="BN368" i="13"/>
  <c r="BO368" i="13"/>
  <c r="BL368" i="13"/>
  <c r="DE263" i="13"/>
  <c r="CE264" i="13"/>
  <c r="CZ263" i="13"/>
  <c r="CX263" i="13"/>
  <c r="BU264" i="13"/>
  <c r="D264" i="13"/>
  <c r="F264" i="13"/>
  <c r="DM264" i="13" s="1"/>
  <c r="DJ264" i="13"/>
  <c r="DG263" i="13"/>
  <c r="W464" i="13" l="1"/>
  <c r="U465" i="13" s="1"/>
  <c r="Y464" i="13"/>
  <c r="Y465" i="13" s="1"/>
  <c r="X465" i="13"/>
  <c r="V465" i="13"/>
  <c r="AP462" i="13"/>
  <c r="AR462" i="13"/>
  <c r="AS462" i="13"/>
  <c r="BB461" i="13"/>
  <c r="AZ462" i="13" s="1"/>
  <c r="N468" i="13"/>
  <c r="L469" i="13" s="1"/>
  <c r="O469" i="13" s="1"/>
  <c r="P468" i="13"/>
  <c r="CQ445" i="13"/>
  <c r="CO446" i="13" s="1"/>
  <c r="CS445" i="13"/>
  <c r="AG472" i="13"/>
  <c r="AE472" i="13"/>
  <c r="AH472" i="13" s="1"/>
  <c r="EW404" i="13"/>
  <c r="EU404" i="13"/>
  <c r="ES405" i="13" s="1"/>
  <c r="EE392" i="13"/>
  <c r="EC392" i="13"/>
  <c r="EA393" i="13" s="1"/>
  <c r="EN402" i="13"/>
  <c r="EL402" i="13"/>
  <c r="EJ403" i="13" s="1"/>
  <c r="BM368" i="13"/>
  <c r="BK369" i="13" s="1"/>
  <c r="BN369" i="13" s="1"/>
  <c r="G264" i="13"/>
  <c r="DN264" i="13" s="1"/>
  <c r="E264" i="13"/>
  <c r="DK264" i="13"/>
  <c r="DC264" i="13"/>
  <c r="CH264" i="13"/>
  <c r="DF264" i="13" s="1"/>
  <c r="CF264" i="13"/>
  <c r="BX264" i="13"/>
  <c r="CY264" i="13" s="1"/>
  <c r="CV264" i="13"/>
  <c r="BV264" i="13"/>
  <c r="W465" i="13" l="1"/>
  <c r="U466" i="13" s="1"/>
  <c r="AQ462" i="13"/>
  <c r="AO463" i="13" s="1"/>
  <c r="AS463" i="13" s="1"/>
  <c r="CR446" i="13"/>
  <c r="CP446" i="13"/>
  <c r="CS446" i="13" s="1"/>
  <c r="M469" i="13"/>
  <c r="P469" i="13" s="1"/>
  <c r="BC462" i="13"/>
  <c r="BA462" i="13"/>
  <c r="BD462" i="13" s="1"/>
  <c r="AF472" i="13"/>
  <c r="AD473" i="13" s="1"/>
  <c r="AE473" i="13" s="1"/>
  <c r="EV405" i="13"/>
  <c r="ET405" i="13"/>
  <c r="EB393" i="13"/>
  <c r="ED393" i="13"/>
  <c r="EK403" i="13"/>
  <c r="EM403" i="13"/>
  <c r="BL369" i="13"/>
  <c r="BM369" i="13" s="1"/>
  <c r="BK370" i="13" s="1"/>
  <c r="CW264" i="13"/>
  <c r="BW264" i="13"/>
  <c r="BY264" i="13"/>
  <c r="DD264" i="13"/>
  <c r="CG264" i="13"/>
  <c r="CI264" i="13"/>
  <c r="DL264" i="13"/>
  <c r="C265" i="13"/>
  <c r="AP463" i="13" l="1"/>
  <c r="X466" i="13"/>
  <c r="V466" i="13"/>
  <c r="AR463" i="13"/>
  <c r="AQ463" i="13" s="1"/>
  <c r="AO464" i="13" s="1"/>
  <c r="N469" i="13"/>
  <c r="L470" i="13" s="1"/>
  <c r="M470" i="13" s="1"/>
  <c r="BO369" i="13"/>
  <c r="BB462" i="13"/>
  <c r="AZ463" i="13" s="1"/>
  <c r="CQ446" i="13"/>
  <c r="CO447" i="13" s="1"/>
  <c r="AG473" i="13"/>
  <c r="AF473" i="13" s="1"/>
  <c r="AD474" i="13" s="1"/>
  <c r="EW405" i="13"/>
  <c r="EU405" i="13"/>
  <c r="ES406" i="13" s="1"/>
  <c r="AH473" i="13"/>
  <c r="EE393" i="13"/>
  <c r="EC393" i="13"/>
  <c r="EA394" i="13" s="1"/>
  <c r="EN403" i="13"/>
  <c r="EL403" i="13"/>
  <c r="EJ404" i="13" s="1"/>
  <c r="CX264" i="13"/>
  <c r="BU265" i="13"/>
  <c r="DG264" i="13"/>
  <c r="DE264" i="13"/>
  <c r="CE265" i="13"/>
  <c r="BN370" i="13"/>
  <c r="BL370" i="13"/>
  <c r="F265" i="13"/>
  <c r="DM265" i="13" s="1"/>
  <c r="D265" i="13"/>
  <c r="DJ265" i="13"/>
  <c r="CZ264" i="13"/>
  <c r="Y466" i="13" l="1"/>
  <c r="W466" i="13"/>
  <c r="U467" i="13" s="1"/>
  <c r="O470" i="13"/>
  <c r="AP464" i="13"/>
  <c r="AS464" i="13"/>
  <c r="AR464" i="13"/>
  <c r="CR447" i="13"/>
  <c r="CP447" i="13"/>
  <c r="CS447" i="13" s="1"/>
  <c r="BA463" i="13"/>
  <c r="BD463" i="13"/>
  <c r="BC463" i="13"/>
  <c r="N470" i="13"/>
  <c r="L471" i="13" s="1"/>
  <c r="O471" i="13" s="1"/>
  <c r="P470" i="13"/>
  <c r="ET406" i="13"/>
  <c r="EV406" i="13"/>
  <c r="AG474" i="13"/>
  <c r="AE474" i="13"/>
  <c r="EB394" i="13"/>
  <c r="EE394" i="13" s="1"/>
  <c r="ED394" i="13"/>
  <c r="EK404" i="13"/>
  <c r="EM404" i="13"/>
  <c r="G265" i="13"/>
  <c r="DN265" i="13" s="1"/>
  <c r="E265" i="13"/>
  <c r="DK265" i="13"/>
  <c r="BV265" i="13"/>
  <c r="BX265" i="13"/>
  <c r="CY265" i="13" s="1"/>
  <c r="CV265" i="13"/>
  <c r="BO370" i="13"/>
  <c r="BM370" i="13"/>
  <c r="BK371" i="13" s="1"/>
  <c r="CF265" i="13"/>
  <c r="CH265" i="13"/>
  <c r="DF265" i="13" s="1"/>
  <c r="DC265" i="13"/>
  <c r="X467" i="13" l="1"/>
  <c r="V467" i="13"/>
  <c r="AQ464" i="13"/>
  <c r="AO465" i="13" s="1"/>
  <c r="AP465" i="13" s="1"/>
  <c r="BB463" i="13"/>
  <c r="AZ464" i="13" s="1"/>
  <c r="BA464" i="13" s="1"/>
  <c r="CQ447" i="13"/>
  <c r="CO448" i="13" s="1"/>
  <c r="M471" i="13"/>
  <c r="N471" i="13" s="1"/>
  <c r="L472" i="13" s="1"/>
  <c r="EC394" i="13"/>
  <c r="EA395" i="13" s="1"/>
  <c r="ED395" i="13" s="1"/>
  <c r="EW406" i="13"/>
  <c r="EU406" i="13"/>
  <c r="ES407" i="13" s="1"/>
  <c r="AH474" i="13"/>
  <c r="AF474" i="13"/>
  <c r="AD475" i="13" s="1"/>
  <c r="EN404" i="13"/>
  <c r="EL404" i="13"/>
  <c r="EJ405" i="13" s="1"/>
  <c r="BN371" i="13"/>
  <c r="BL371" i="13"/>
  <c r="CW265" i="13"/>
  <c r="BW265" i="13"/>
  <c r="BY265" i="13"/>
  <c r="CG265" i="13"/>
  <c r="DD265" i="13"/>
  <c r="CI265" i="13"/>
  <c r="DL265" i="13"/>
  <c r="C266" i="13"/>
  <c r="Y467" i="13" l="1"/>
  <c r="W467" i="13"/>
  <c r="U468" i="13" s="1"/>
  <c r="AR465" i="13"/>
  <c r="AQ465" i="13" s="1"/>
  <c r="AO466" i="13" s="1"/>
  <c r="AS465" i="13"/>
  <c r="CP448" i="13"/>
  <c r="CS448" i="13" s="1"/>
  <c r="P471" i="13"/>
  <c r="BD464" i="13"/>
  <c r="BC464" i="13"/>
  <c r="BB464" i="13" s="1"/>
  <c r="AZ465" i="13" s="1"/>
  <c r="CR448" i="13"/>
  <c r="EB395" i="13"/>
  <c r="EC395" i="13" s="1"/>
  <c r="EA396" i="13" s="1"/>
  <c r="O472" i="13"/>
  <c r="M472" i="13"/>
  <c r="ET407" i="13"/>
  <c r="EV407" i="13"/>
  <c r="AG475" i="13"/>
  <c r="AE475" i="13"/>
  <c r="AH475" i="13" s="1"/>
  <c r="EK405" i="13"/>
  <c r="EM405" i="13"/>
  <c r="BO371" i="13"/>
  <c r="BM371" i="13"/>
  <c r="BK372" i="13" s="1"/>
  <c r="D266" i="13"/>
  <c r="F266" i="13"/>
  <c r="DM266" i="13" s="1"/>
  <c r="DJ266" i="13"/>
  <c r="DE265" i="13"/>
  <c r="CE266" i="13"/>
  <c r="CZ265" i="13"/>
  <c r="CX265" i="13"/>
  <c r="BU266" i="13"/>
  <c r="DG265" i="13"/>
  <c r="V468" i="13" l="1"/>
  <c r="X468" i="13"/>
  <c r="CQ448" i="13"/>
  <c r="CO449" i="13" s="1"/>
  <c r="CR449" i="13" s="1"/>
  <c r="AP466" i="13"/>
  <c r="AS466" i="13"/>
  <c r="AR466" i="13"/>
  <c r="EE395" i="13"/>
  <c r="CP449" i="13"/>
  <c r="BA465" i="13"/>
  <c r="BD465" i="13"/>
  <c r="BC465" i="13"/>
  <c r="N472" i="13"/>
  <c r="L473" i="13" s="1"/>
  <c r="M473" i="13" s="1"/>
  <c r="P472" i="13"/>
  <c r="EU407" i="13"/>
  <c r="ES408" i="13" s="1"/>
  <c r="EV408" i="13" s="1"/>
  <c r="EW407" i="13"/>
  <c r="AF475" i="13"/>
  <c r="AD476" i="13" s="1"/>
  <c r="AE476" i="13" s="1"/>
  <c r="AH476" i="13" s="1"/>
  <c r="EB396" i="13"/>
  <c r="ED396" i="13"/>
  <c r="EN405" i="13"/>
  <c r="EL405" i="13"/>
  <c r="EJ406" i="13" s="1"/>
  <c r="CV266" i="13"/>
  <c r="BV266" i="13"/>
  <c r="BX266" i="13"/>
  <c r="CY266" i="13" s="1"/>
  <c r="CF266" i="13"/>
  <c r="CH266" i="13"/>
  <c r="DF266" i="13" s="1"/>
  <c r="DC266" i="13"/>
  <c r="G266" i="13"/>
  <c r="DN266" i="13" s="1"/>
  <c r="E266" i="13"/>
  <c r="DK266" i="13"/>
  <c r="BN372" i="13"/>
  <c r="BL372" i="13"/>
  <c r="BO372" i="13" s="1"/>
  <c r="AQ466" i="13" l="1"/>
  <c r="AO467" i="13" s="1"/>
  <c r="AR467" i="13" s="1"/>
  <c r="Y468" i="13"/>
  <c r="W468" i="13"/>
  <c r="U469" i="13" s="1"/>
  <c r="AS467" i="13"/>
  <c r="CQ449" i="13"/>
  <c r="CO450" i="13" s="1"/>
  <c r="CR450" i="13" s="1"/>
  <c r="AP467" i="13"/>
  <c r="AQ467" i="13" s="1"/>
  <c r="AO468" i="13" s="1"/>
  <c r="CS449" i="13"/>
  <c r="P473" i="13"/>
  <c r="BB465" i="13"/>
  <c r="AZ466" i="13" s="1"/>
  <c r="BA466" i="13" s="1"/>
  <c r="O473" i="13"/>
  <c r="N473" i="13" s="1"/>
  <c r="L474" i="13" s="1"/>
  <c r="O474" i="13" s="1"/>
  <c r="ET408" i="13"/>
  <c r="EU408" i="13" s="1"/>
  <c r="ES409" i="13" s="1"/>
  <c r="EV409" i="13" s="1"/>
  <c r="AG476" i="13"/>
  <c r="AF476" i="13" s="1"/>
  <c r="AD477" i="13" s="1"/>
  <c r="AG477" i="13" s="1"/>
  <c r="EE396" i="13"/>
  <c r="EC396" i="13"/>
  <c r="EA397" i="13" s="1"/>
  <c r="EK406" i="13"/>
  <c r="EM406" i="13"/>
  <c r="DL266" i="13"/>
  <c r="C267" i="13"/>
  <c r="CG266" i="13"/>
  <c r="DD266" i="13"/>
  <c r="CI266" i="13"/>
  <c r="BM372" i="13"/>
  <c r="BK373" i="13" s="1"/>
  <c r="CW266" i="13"/>
  <c r="BW266" i="13"/>
  <c r="BY266" i="13"/>
  <c r="AS468" i="13" l="1"/>
  <c r="V469" i="13"/>
  <c r="X469" i="13"/>
  <c r="Y469" i="13"/>
  <c r="CP450" i="13"/>
  <c r="CQ450" i="13" s="1"/>
  <c r="CO451" i="13" s="1"/>
  <c r="AR468" i="13"/>
  <c r="AP468" i="13"/>
  <c r="AQ468" i="13" s="1"/>
  <c r="AO469" i="13" s="1"/>
  <c r="EW408" i="13"/>
  <c r="BD466" i="13"/>
  <c r="BC466" i="13"/>
  <c r="BB466" i="13" s="1"/>
  <c r="AZ467" i="13" s="1"/>
  <c r="BA467" i="13" s="1"/>
  <c r="ET409" i="13"/>
  <c r="M474" i="13"/>
  <c r="N474" i="13" s="1"/>
  <c r="L475" i="13" s="1"/>
  <c r="O475" i="13" s="1"/>
  <c r="AE477" i="13"/>
  <c r="AF477" i="13" s="1"/>
  <c r="AD478" i="13" s="1"/>
  <c r="EB397" i="13"/>
  <c r="ED397" i="13"/>
  <c r="EN406" i="13"/>
  <c r="EL406" i="13"/>
  <c r="EJ407" i="13" s="1"/>
  <c r="F267" i="13"/>
  <c r="DM267" i="13" s="1"/>
  <c r="D267" i="13"/>
  <c r="DJ267" i="13"/>
  <c r="CZ266" i="13"/>
  <c r="DG266" i="13"/>
  <c r="CX266" i="13"/>
  <c r="BU267" i="13"/>
  <c r="BN373" i="13"/>
  <c r="BL373" i="13"/>
  <c r="DE266" i="13"/>
  <c r="CE267" i="13"/>
  <c r="W469" i="13" l="1"/>
  <c r="U470" i="13" s="1"/>
  <c r="CR451" i="13"/>
  <c r="CP451" i="13"/>
  <c r="CQ451" i="13" s="1"/>
  <c r="CO452" i="13" s="1"/>
  <c r="CP452" i="13" s="1"/>
  <c r="CS450" i="13"/>
  <c r="EW409" i="13"/>
  <c r="EU409" i="13"/>
  <c r="ES410" i="13" s="1"/>
  <c r="EV410" i="13" s="1"/>
  <c r="AP469" i="13"/>
  <c r="AR469" i="13"/>
  <c r="AS469" i="13"/>
  <c r="BD467" i="13"/>
  <c r="BC467" i="13"/>
  <c r="BB467" i="13" s="1"/>
  <c r="AZ468" i="13" s="1"/>
  <c r="AH477" i="13"/>
  <c r="P474" i="13"/>
  <c r="M475" i="13"/>
  <c r="N475" i="13" s="1"/>
  <c r="L476" i="13" s="1"/>
  <c r="O476" i="13" s="1"/>
  <c r="AG478" i="13"/>
  <c r="AE478" i="13"/>
  <c r="EE397" i="13"/>
  <c r="EC397" i="13"/>
  <c r="EA398" i="13" s="1"/>
  <c r="EK407" i="13"/>
  <c r="EM407" i="13"/>
  <c r="CF267" i="13"/>
  <c r="CH267" i="13"/>
  <c r="DF267" i="13" s="1"/>
  <c r="DC267" i="13"/>
  <c r="CV267" i="13"/>
  <c r="BX267" i="13"/>
  <c r="CY267" i="13" s="1"/>
  <c r="BV267" i="13"/>
  <c r="BO373" i="13"/>
  <c r="BM373" i="13"/>
  <c r="BK374" i="13" s="1"/>
  <c r="G267" i="13"/>
  <c r="DN267" i="13" s="1"/>
  <c r="E267" i="13"/>
  <c r="DK267" i="13"/>
  <c r="CS451" i="13" l="1"/>
  <c r="V470" i="13"/>
  <c r="Y470" i="13" s="1"/>
  <c r="X470" i="13"/>
  <c r="ET410" i="13"/>
  <c r="EU410" i="13" s="1"/>
  <c r="ES411" i="13" s="1"/>
  <c r="EV411" i="13" s="1"/>
  <c r="AQ469" i="13"/>
  <c r="AO470" i="13" s="1"/>
  <c r="AP470" i="13" s="1"/>
  <c r="CR452" i="13"/>
  <c r="CQ452" i="13" s="1"/>
  <c r="CO453" i="13" s="1"/>
  <c r="CP453" i="13" s="1"/>
  <c r="BC468" i="13"/>
  <c r="BA468" i="13"/>
  <c r="M476" i="13"/>
  <c r="N476" i="13" s="1"/>
  <c r="L477" i="13" s="1"/>
  <c r="P475" i="13"/>
  <c r="CS452" i="13"/>
  <c r="AH478" i="13"/>
  <c r="AF478" i="13"/>
  <c r="AD479" i="13" s="1"/>
  <c r="EB398" i="13"/>
  <c r="ED398" i="13"/>
  <c r="EN407" i="13"/>
  <c r="EL407" i="13"/>
  <c r="EJ408" i="13" s="1"/>
  <c r="DD267" i="13"/>
  <c r="CG267" i="13"/>
  <c r="CI267" i="13"/>
  <c r="DL267" i="13"/>
  <c r="C268" i="13"/>
  <c r="BN374" i="13"/>
  <c r="BL374" i="13"/>
  <c r="CW267" i="13"/>
  <c r="BW267" i="13"/>
  <c r="BY267" i="13"/>
  <c r="ET411" i="13" l="1"/>
  <c r="EU411" i="13" s="1"/>
  <c r="ES412" i="13" s="1"/>
  <c r="EV412" i="13" s="1"/>
  <c r="EW410" i="13"/>
  <c r="EW411" i="13" s="1"/>
  <c r="AR470" i="13"/>
  <c r="AS470" i="13"/>
  <c r="W470" i="13"/>
  <c r="U471" i="13" s="1"/>
  <c r="BB468" i="13"/>
  <c r="AZ469" i="13" s="1"/>
  <c r="BA469" i="13" s="1"/>
  <c r="AQ470" i="13"/>
  <c r="AO471" i="13" s="1"/>
  <c r="BD468" i="13"/>
  <c r="P476" i="13"/>
  <c r="M477" i="13"/>
  <c r="O477" i="13"/>
  <c r="CR453" i="13"/>
  <c r="AE479" i="13"/>
  <c r="AG479" i="13"/>
  <c r="EE398" i="13"/>
  <c r="EC398" i="13"/>
  <c r="EA399" i="13" s="1"/>
  <c r="EK408" i="13"/>
  <c r="EM408" i="13"/>
  <c r="DG267" i="13"/>
  <c r="DE267" i="13"/>
  <c r="CE268" i="13"/>
  <c r="CX267" i="13"/>
  <c r="BU268" i="13"/>
  <c r="D268" i="13"/>
  <c r="F268" i="13"/>
  <c r="DM268" i="13" s="1"/>
  <c r="DJ268" i="13"/>
  <c r="CZ267" i="13"/>
  <c r="BO374" i="13"/>
  <c r="BM374" i="13"/>
  <c r="BK375" i="13" s="1"/>
  <c r="V471" i="13" l="1"/>
  <c r="Y471" i="13" s="1"/>
  <c r="X471" i="13"/>
  <c r="BC469" i="13"/>
  <c r="BB469" i="13" s="1"/>
  <c r="AZ470" i="13" s="1"/>
  <c r="AR471" i="13"/>
  <c r="AP471" i="13"/>
  <c r="AS471" i="13"/>
  <c r="ET412" i="13"/>
  <c r="EW412" i="13" s="1"/>
  <c r="ER45" i="13" s="1"/>
  <c r="ER47" i="13" s="1"/>
  <c r="BD469" i="13"/>
  <c r="N477" i="13"/>
  <c r="L478" i="13" s="1"/>
  <c r="P477" i="13"/>
  <c r="CS453" i="13"/>
  <c r="CQ453" i="13"/>
  <c r="CO454" i="13" s="1"/>
  <c r="CP454" i="13" s="1"/>
  <c r="AH479" i="13"/>
  <c r="AF479" i="13"/>
  <c r="AD480" i="13" s="1"/>
  <c r="EB399" i="13"/>
  <c r="ED399" i="13"/>
  <c r="EN408" i="13"/>
  <c r="EL408" i="13"/>
  <c r="EJ409" i="13" s="1"/>
  <c r="DC268" i="13"/>
  <c r="CH268" i="13"/>
  <c r="DF268" i="13" s="1"/>
  <c r="CF268" i="13"/>
  <c r="G268" i="13"/>
  <c r="DN268" i="13" s="1"/>
  <c r="E268" i="13"/>
  <c r="DK268" i="13"/>
  <c r="BV268" i="13"/>
  <c r="BX268" i="13"/>
  <c r="CY268" i="13" s="1"/>
  <c r="CV268" i="13"/>
  <c r="BN375" i="13"/>
  <c r="BL375" i="13"/>
  <c r="W471" i="13" l="1"/>
  <c r="U472" i="13" s="1"/>
  <c r="AQ471" i="13"/>
  <c r="AO472" i="13" s="1"/>
  <c r="EU412" i="13"/>
  <c r="ES413" i="13" s="1"/>
  <c r="BC470" i="13"/>
  <c r="BA470" i="13"/>
  <c r="O478" i="13"/>
  <c r="M478" i="13"/>
  <c r="CR454" i="13"/>
  <c r="AG480" i="13"/>
  <c r="AE480" i="13"/>
  <c r="EE399" i="13"/>
  <c r="EC399" i="13"/>
  <c r="EA400" i="13" s="1"/>
  <c r="EM409" i="13"/>
  <c r="EK409" i="13"/>
  <c r="DL268" i="13"/>
  <c r="C269" i="13"/>
  <c r="CW268" i="13"/>
  <c r="BW268" i="13"/>
  <c r="BY268" i="13"/>
  <c r="BO375" i="13"/>
  <c r="BM375" i="13"/>
  <c r="BK376" i="13" s="1"/>
  <c r="DD268" i="13"/>
  <c r="CG268" i="13"/>
  <c r="CI268" i="13"/>
  <c r="X472" i="13" l="1"/>
  <c r="V472" i="13"/>
  <c r="W472" i="13" s="1"/>
  <c r="U473" i="13" s="1"/>
  <c r="AP472" i="13"/>
  <c r="AR472" i="13"/>
  <c r="AS472" i="13"/>
  <c r="BB470" i="13"/>
  <c r="AZ471" i="13" s="1"/>
  <c r="BD470" i="13"/>
  <c r="EV413" i="13"/>
  <c r="EU413" i="13" s="1"/>
  <c r="ES414" i="13" s="1"/>
  <c r="EW413" i="13"/>
  <c r="N478" i="13"/>
  <c r="L479" i="13" s="1"/>
  <c r="P478" i="13"/>
  <c r="CQ454" i="13"/>
  <c r="CO455" i="13" s="1"/>
  <c r="CP455" i="13" s="1"/>
  <c r="CS454" i="13"/>
  <c r="AF480" i="13"/>
  <c r="AD481" i="13" s="1"/>
  <c r="AG481" i="13" s="1"/>
  <c r="AH480" i="13"/>
  <c r="EB400" i="13"/>
  <c r="ED400" i="13"/>
  <c r="EN409" i="13"/>
  <c r="EL409" i="13"/>
  <c r="EJ410" i="13" s="1"/>
  <c r="CZ268" i="13"/>
  <c r="CX268" i="13"/>
  <c r="BU269" i="13"/>
  <c r="DG268" i="13"/>
  <c r="BN376" i="13"/>
  <c r="BL376" i="13"/>
  <c r="DE268" i="13"/>
  <c r="CE269" i="13"/>
  <c r="F269" i="13"/>
  <c r="DM269" i="13" s="1"/>
  <c r="D269" i="13"/>
  <c r="DJ269" i="13"/>
  <c r="Y472" i="13" l="1"/>
  <c r="V473" i="13"/>
  <c r="X473" i="13"/>
  <c r="Y473" i="13"/>
  <c r="BD471" i="13"/>
  <c r="AQ472" i="13"/>
  <c r="AO473" i="13" s="1"/>
  <c r="AR473" i="13" s="1"/>
  <c r="BA471" i="13"/>
  <c r="BC471" i="13"/>
  <c r="EW414" i="13"/>
  <c r="EV414" i="13"/>
  <c r="EU414" i="13" s="1"/>
  <c r="ES415" i="13" s="1"/>
  <c r="O479" i="13"/>
  <c r="M479" i="13"/>
  <c r="CR455" i="13"/>
  <c r="AE481" i="13"/>
  <c r="AF481" i="13" s="1"/>
  <c r="AD482" i="13" s="1"/>
  <c r="EE400" i="13"/>
  <c r="EC400" i="13"/>
  <c r="EA401" i="13" s="1"/>
  <c r="EM410" i="13"/>
  <c r="EK410" i="13"/>
  <c r="G269" i="13"/>
  <c r="DN269" i="13" s="1"/>
  <c r="E269" i="13"/>
  <c r="DK269" i="13"/>
  <c r="CF269" i="13"/>
  <c r="CH269" i="13"/>
  <c r="DF269" i="13" s="1"/>
  <c r="DC269" i="13"/>
  <c r="BV269" i="13"/>
  <c r="BX269" i="13"/>
  <c r="CY269" i="13" s="1"/>
  <c r="CV269" i="13"/>
  <c r="BO376" i="13"/>
  <c r="BM376" i="13"/>
  <c r="BK377" i="13" s="1"/>
  <c r="W473" i="13" l="1"/>
  <c r="U474" i="13" s="1"/>
  <c r="BB471" i="13"/>
  <c r="AZ472" i="13" s="1"/>
  <c r="BA472" i="13" s="1"/>
  <c r="AS473" i="13"/>
  <c r="AP473" i="13"/>
  <c r="AQ473" i="13" s="1"/>
  <c r="AO474" i="13" s="1"/>
  <c r="EW415" i="13"/>
  <c r="EV415" i="13"/>
  <c r="EU415" i="13" s="1"/>
  <c r="ES416" i="13" s="1"/>
  <c r="P479" i="13"/>
  <c r="N479" i="13"/>
  <c r="L480" i="13" s="1"/>
  <c r="AH481" i="13"/>
  <c r="AG482" i="13"/>
  <c r="AE482" i="13"/>
  <c r="CQ455" i="13"/>
  <c r="CO456" i="13" s="1"/>
  <c r="CP456" i="13" s="1"/>
  <c r="CS455" i="13"/>
  <c r="EB401" i="13"/>
  <c r="ED401" i="13"/>
  <c r="EN410" i="13"/>
  <c r="EL410" i="13"/>
  <c r="EJ411" i="13" s="1"/>
  <c r="DL269" i="13"/>
  <c r="C270" i="13"/>
  <c r="BN377" i="13"/>
  <c r="BL377" i="13"/>
  <c r="BO377" i="13" s="1"/>
  <c r="BW269" i="13"/>
  <c r="CW269" i="13"/>
  <c r="BY269" i="13"/>
  <c r="CG269" i="13"/>
  <c r="DD269" i="13"/>
  <c r="CI269" i="13"/>
  <c r="BC472" i="13" l="1"/>
  <c r="BD472" i="13"/>
  <c r="V474" i="13"/>
  <c r="X474" i="13"/>
  <c r="BB472" i="13"/>
  <c r="AZ473" i="13" s="1"/>
  <c r="BA473" i="13" s="1"/>
  <c r="AS474" i="13"/>
  <c r="AR474" i="13"/>
  <c r="AP474" i="13"/>
  <c r="EV416" i="13"/>
  <c r="EU416" i="13" s="1"/>
  <c r="ES417" i="13" s="1"/>
  <c r="EW416" i="13"/>
  <c r="AH482" i="13"/>
  <c r="M480" i="13"/>
  <c r="O480" i="13"/>
  <c r="AF482" i="13"/>
  <c r="AD483" i="13" s="1"/>
  <c r="AE483" i="13" s="1"/>
  <c r="CS456" i="13"/>
  <c r="CR456" i="13"/>
  <c r="EE401" i="13"/>
  <c r="EC401" i="13"/>
  <c r="EA402" i="13" s="1"/>
  <c r="EK411" i="13"/>
  <c r="EM411" i="13"/>
  <c r="BM377" i="13"/>
  <c r="BK378" i="13" s="1"/>
  <c r="BN378" i="13" s="1"/>
  <c r="D270" i="13"/>
  <c r="F270" i="13"/>
  <c r="DM270" i="13" s="1"/>
  <c r="DJ270" i="13"/>
  <c r="DG269" i="13"/>
  <c r="CZ269" i="13"/>
  <c r="DE269" i="13"/>
  <c r="CE270" i="13"/>
  <c r="CX269" i="13"/>
  <c r="BU270" i="13"/>
  <c r="AQ474" i="13" l="1"/>
  <c r="AO475" i="13" s="1"/>
  <c r="AP475" i="13" s="1"/>
  <c r="BD473" i="13"/>
  <c r="W474" i="13"/>
  <c r="U475" i="13" s="1"/>
  <c r="V475" i="13" s="1"/>
  <c r="BC473" i="13"/>
  <c r="BB473" i="13" s="1"/>
  <c r="AZ474" i="13" s="1"/>
  <c r="BA474" i="13" s="1"/>
  <c r="Y474" i="13"/>
  <c r="AS475" i="13"/>
  <c r="AR475" i="13"/>
  <c r="AQ475" i="13" s="1"/>
  <c r="AO476" i="13" s="1"/>
  <c r="EW417" i="13"/>
  <c r="EV417" i="13"/>
  <c r="EU417" i="13" s="1"/>
  <c r="ES418" i="13" s="1"/>
  <c r="AG483" i="13"/>
  <c r="AF483" i="13" s="1"/>
  <c r="AD484" i="13" s="1"/>
  <c r="AG484" i="13" s="1"/>
  <c r="N480" i="13"/>
  <c r="L481" i="13" s="1"/>
  <c r="P480" i="13"/>
  <c r="CQ456" i="13"/>
  <c r="CO457" i="13" s="1"/>
  <c r="CP457" i="13" s="1"/>
  <c r="AH483" i="13"/>
  <c r="ED402" i="13"/>
  <c r="EB402" i="13"/>
  <c r="EN411" i="13"/>
  <c r="EL411" i="13"/>
  <c r="EJ412" i="13" s="1"/>
  <c r="BL378" i="13"/>
  <c r="BM378" i="13" s="1"/>
  <c r="BK379" i="13" s="1"/>
  <c r="CV270" i="13"/>
  <c r="BV270" i="13"/>
  <c r="BX270" i="13"/>
  <c r="CY270" i="13" s="1"/>
  <c r="G270" i="13"/>
  <c r="DN270" i="13" s="1"/>
  <c r="E270" i="13"/>
  <c r="DK270" i="13"/>
  <c r="CF270" i="13"/>
  <c r="CH270" i="13"/>
  <c r="DF270" i="13" s="1"/>
  <c r="DC270" i="13"/>
  <c r="X475" i="13" l="1"/>
  <c r="W475" i="13" s="1"/>
  <c r="U476" i="13" s="1"/>
  <c r="Y475" i="13"/>
  <c r="AS476" i="13"/>
  <c r="AP476" i="13"/>
  <c r="AR476" i="13"/>
  <c r="BO378" i="13"/>
  <c r="EV418" i="13"/>
  <c r="EU418" i="13" s="1"/>
  <c r="ES419" i="13" s="1"/>
  <c r="EW418" i="13"/>
  <c r="BC474" i="13"/>
  <c r="BB474" i="13" s="1"/>
  <c r="AZ475" i="13" s="1"/>
  <c r="BD474" i="13"/>
  <c r="O481" i="13"/>
  <c r="M481" i="13"/>
  <c r="CR457" i="13"/>
  <c r="CQ457" i="13" s="1"/>
  <c r="CO458" i="13" s="1"/>
  <c r="CP458" i="13" s="1"/>
  <c r="CS457" i="13"/>
  <c r="AE484" i="13"/>
  <c r="AF484" i="13" s="1"/>
  <c r="AD485" i="13" s="1"/>
  <c r="EE402" i="13"/>
  <c r="EC402" i="13"/>
  <c r="EA403" i="13" s="1"/>
  <c r="EM412" i="13"/>
  <c r="EK412" i="13"/>
  <c r="EN412" i="13" s="1"/>
  <c r="EI45" i="13" s="1"/>
  <c r="CG270" i="13"/>
  <c r="DD270" i="13"/>
  <c r="CI270" i="13"/>
  <c r="DL270" i="13"/>
  <c r="C271" i="13"/>
  <c r="BN379" i="13"/>
  <c r="BL379" i="13"/>
  <c r="BW270" i="13"/>
  <c r="CW270" i="13"/>
  <c r="BY270" i="13"/>
  <c r="V476" i="13" l="1"/>
  <c r="X476" i="13"/>
  <c r="Y476" i="13"/>
  <c r="AQ476" i="13"/>
  <c r="AO477" i="13" s="1"/>
  <c r="AR477" i="13" s="1"/>
  <c r="EW419" i="13"/>
  <c r="EV419" i="13"/>
  <c r="EU419" i="13" s="1"/>
  <c r="ES420" i="13" s="1"/>
  <c r="BD475" i="13"/>
  <c r="BC475" i="13"/>
  <c r="BA475" i="13"/>
  <c r="N481" i="13"/>
  <c r="L482" i="13" s="1"/>
  <c r="P481" i="13"/>
  <c r="AH484" i="13"/>
  <c r="CR458" i="13"/>
  <c r="CS458" i="13"/>
  <c r="AE485" i="13"/>
  <c r="AG485" i="13"/>
  <c r="EB403" i="13"/>
  <c r="ED403" i="13"/>
  <c r="EI47" i="13"/>
  <c r="K8" i="13"/>
  <c r="L8" i="13"/>
  <c r="EL412" i="13"/>
  <c r="EJ413" i="13" s="1"/>
  <c r="CX270" i="13"/>
  <c r="BU271" i="13"/>
  <c r="DE270" i="13"/>
  <c r="CE271" i="13"/>
  <c r="BO379" i="13"/>
  <c r="BM379" i="13"/>
  <c r="BK380" i="13" s="1"/>
  <c r="F271" i="13"/>
  <c r="DM271" i="13" s="1"/>
  <c r="D271" i="13"/>
  <c r="DJ271" i="13"/>
  <c r="CZ270" i="13"/>
  <c r="DG270" i="13"/>
  <c r="W476" i="13" l="1"/>
  <c r="U477" i="13" s="1"/>
  <c r="V477" i="13"/>
  <c r="AP477" i="13"/>
  <c r="AQ477" i="13" s="1"/>
  <c r="AO478" i="13" s="1"/>
  <c r="AP478" i="13" s="1"/>
  <c r="AS477" i="13"/>
  <c r="AH485" i="13"/>
  <c r="BB475" i="13"/>
  <c r="AZ476" i="13" s="1"/>
  <c r="BC476" i="13" s="1"/>
  <c r="EV420" i="13"/>
  <c r="EU420" i="13" s="1"/>
  <c r="ES421" i="13" s="1"/>
  <c r="EW420" i="13"/>
  <c r="O482" i="13"/>
  <c r="M482" i="13"/>
  <c r="P482" i="13" s="1"/>
  <c r="CQ458" i="13"/>
  <c r="CO459" i="13" s="1"/>
  <c r="CP459" i="13" s="1"/>
  <c r="AF485" i="13"/>
  <c r="AD486" i="13" s="1"/>
  <c r="AG486" i="13" s="1"/>
  <c r="EE403" i="13"/>
  <c r="EC403" i="13"/>
  <c r="EA404" i="13" s="1"/>
  <c r="M8" i="13"/>
  <c r="N8" i="13"/>
  <c r="EM413" i="13"/>
  <c r="EL413" i="13" s="1"/>
  <c r="EJ414" i="13" s="1"/>
  <c r="EN413" i="13"/>
  <c r="G271" i="13"/>
  <c r="DN271" i="13" s="1"/>
  <c r="E271" i="13"/>
  <c r="DK271" i="13"/>
  <c r="CV271" i="13"/>
  <c r="BV271" i="13"/>
  <c r="BX271" i="13"/>
  <c r="CY271" i="13" s="1"/>
  <c r="BN380" i="13"/>
  <c r="BL380" i="13"/>
  <c r="CH271" i="13"/>
  <c r="DF271" i="13" s="1"/>
  <c r="DC271" i="13"/>
  <c r="CF271" i="13"/>
  <c r="X477" i="13" l="1"/>
  <c r="W477" i="13" s="1"/>
  <c r="U478" i="13" s="1"/>
  <c r="Y477" i="13"/>
  <c r="AS478" i="13"/>
  <c r="AR478" i="13"/>
  <c r="AQ478" i="13" s="1"/>
  <c r="AO479" i="13" s="1"/>
  <c r="BA476" i="13"/>
  <c r="BD476" i="13" s="1"/>
  <c r="EW421" i="13"/>
  <c r="EV421" i="13"/>
  <c r="EU421" i="13" s="1"/>
  <c r="ES422" i="13" s="1"/>
  <c r="N482" i="13"/>
  <c r="L483" i="13" s="1"/>
  <c r="CR459" i="13"/>
  <c r="AE486" i="13"/>
  <c r="AF486" i="13" s="1"/>
  <c r="AD487" i="13" s="1"/>
  <c r="AG487" i="13" s="1"/>
  <c r="EB404" i="13"/>
  <c r="ED404" i="13"/>
  <c r="EM414" i="13"/>
  <c r="EL414" i="13" s="1"/>
  <c r="EJ415" i="13" s="1"/>
  <c r="EN414" i="13"/>
  <c r="CW271" i="13"/>
  <c r="BW271" i="13"/>
  <c r="BY271" i="13"/>
  <c r="DL271" i="13"/>
  <c r="C272" i="13"/>
  <c r="DD271" i="13"/>
  <c r="CG271" i="13"/>
  <c r="CI271" i="13"/>
  <c r="BO380" i="13"/>
  <c r="BM380" i="13"/>
  <c r="BK381" i="13" s="1"/>
  <c r="Y478" i="13" l="1"/>
  <c r="V478" i="13"/>
  <c r="W478" i="13" s="1"/>
  <c r="U479" i="13" s="1"/>
  <c r="X478" i="13"/>
  <c r="AP479" i="13"/>
  <c r="AR479" i="13"/>
  <c r="AS479" i="13"/>
  <c r="BB476" i="13"/>
  <c r="AZ477" i="13" s="1"/>
  <c r="BA477" i="13" s="1"/>
  <c r="EW422" i="13"/>
  <c r="EV422" i="13"/>
  <c r="EU422" i="13" s="1"/>
  <c r="ES423" i="13" s="1"/>
  <c r="M483" i="13"/>
  <c r="P483" i="13" s="1"/>
  <c r="O483" i="13"/>
  <c r="AE487" i="13"/>
  <c r="AF487" i="13" s="1"/>
  <c r="AD488" i="13" s="1"/>
  <c r="AH486" i="13"/>
  <c r="CQ459" i="13"/>
  <c r="CO460" i="13" s="1"/>
  <c r="CP460" i="13" s="1"/>
  <c r="CS459" i="13"/>
  <c r="EE404" i="13"/>
  <c r="EC404" i="13"/>
  <c r="EA405" i="13" s="1"/>
  <c r="EN415" i="13"/>
  <c r="EM415" i="13"/>
  <c r="EL415" i="13" s="1"/>
  <c r="EJ416" i="13" s="1"/>
  <c r="CZ271" i="13"/>
  <c r="CX271" i="13"/>
  <c r="BU272" i="13"/>
  <c r="D272" i="13"/>
  <c r="F272" i="13"/>
  <c r="DM272" i="13" s="1"/>
  <c r="DJ272" i="13"/>
  <c r="DG271" i="13"/>
  <c r="BN381" i="13"/>
  <c r="BL381" i="13"/>
  <c r="BO381" i="13" s="1"/>
  <c r="DE271" i="13"/>
  <c r="CE272" i="13"/>
  <c r="X479" i="13" l="1"/>
  <c r="V479" i="13"/>
  <c r="AQ479" i="13"/>
  <c r="AO480" i="13" s="1"/>
  <c r="AS480" i="13" s="1"/>
  <c r="BD477" i="13"/>
  <c r="AP480" i="13"/>
  <c r="BC477" i="13"/>
  <c r="BB477" i="13" s="1"/>
  <c r="AZ478" i="13" s="1"/>
  <c r="BA478" i="13" s="1"/>
  <c r="EW423" i="13"/>
  <c r="EV423" i="13"/>
  <c r="EU423" i="13" s="1"/>
  <c r="ES424" i="13" s="1"/>
  <c r="N483" i="13"/>
  <c r="L484" i="13" s="1"/>
  <c r="AH487" i="13"/>
  <c r="CR460" i="13"/>
  <c r="AE488" i="13"/>
  <c r="AG488" i="13"/>
  <c r="EB405" i="13"/>
  <c r="ED405" i="13"/>
  <c r="EN416" i="13"/>
  <c r="EM416" i="13"/>
  <c r="EL416" i="13" s="1"/>
  <c r="EJ417" i="13" s="1"/>
  <c r="BM381" i="13"/>
  <c r="BK382" i="13" s="1"/>
  <c r="BL382" i="13" s="1"/>
  <c r="G272" i="13"/>
  <c r="DN272" i="13" s="1"/>
  <c r="E272" i="13"/>
  <c r="DK272" i="13"/>
  <c r="BV272" i="13"/>
  <c r="BX272" i="13"/>
  <c r="CY272" i="13" s="1"/>
  <c r="CV272" i="13"/>
  <c r="DC272" i="13"/>
  <c r="CF272" i="13"/>
  <c r="CH272" i="13"/>
  <c r="DF272" i="13" s="1"/>
  <c r="Y479" i="13" l="1"/>
  <c r="W479" i="13"/>
  <c r="U480" i="13" s="1"/>
  <c r="AR480" i="13"/>
  <c r="BC478" i="13"/>
  <c r="BB478" i="13" s="1"/>
  <c r="AZ479" i="13" s="1"/>
  <c r="AQ480" i="13"/>
  <c r="AO481" i="13" s="1"/>
  <c r="EW424" i="13"/>
  <c r="EV424" i="13"/>
  <c r="EU424" i="13" s="1"/>
  <c r="ES425" i="13" s="1"/>
  <c r="BD478" i="13"/>
  <c r="O484" i="13"/>
  <c r="M484" i="13"/>
  <c r="CQ460" i="13"/>
  <c r="CO461" i="13" s="1"/>
  <c r="CP461" i="13" s="1"/>
  <c r="CS460" i="13"/>
  <c r="AH488" i="13"/>
  <c r="AF488" i="13"/>
  <c r="AD489" i="13" s="1"/>
  <c r="EE405" i="13"/>
  <c r="EC405" i="13"/>
  <c r="EA406" i="13" s="1"/>
  <c r="EM417" i="13"/>
  <c r="EL417" i="13" s="1"/>
  <c r="EJ418" i="13" s="1"/>
  <c r="EN417" i="13"/>
  <c r="BO382" i="13"/>
  <c r="BN382" i="13"/>
  <c r="BM382" i="13" s="1"/>
  <c r="BK383" i="13" s="1"/>
  <c r="BL383" i="13" s="1"/>
  <c r="CG272" i="13"/>
  <c r="DD272" i="13"/>
  <c r="CI272" i="13"/>
  <c r="CW272" i="13"/>
  <c r="BW272" i="13"/>
  <c r="BY272" i="13"/>
  <c r="DL272" i="13"/>
  <c r="C273" i="13"/>
  <c r="V480" i="13" l="1"/>
  <c r="X480" i="13"/>
  <c r="AR481" i="13"/>
  <c r="AP481" i="13"/>
  <c r="EV425" i="13"/>
  <c r="EU425" i="13" s="1"/>
  <c r="ES426" i="13" s="1"/>
  <c r="EW425" i="13"/>
  <c r="BA479" i="13"/>
  <c r="BD479" i="13" s="1"/>
  <c r="BC479" i="13"/>
  <c r="N484" i="13"/>
  <c r="L485" i="13" s="1"/>
  <c r="O485" i="13" s="1"/>
  <c r="P484" i="13"/>
  <c r="CR461" i="13"/>
  <c r="AG489" i="13"/>
  <c r="AE489" i="13"/>
  <c r="EB406" i="13"/>
  <c r="ED406" i="13"/>
  <c r="EM418" i="13"/>
  <c r="EL418" i="13" s="1"/>
  <c r="EJ419" i="13" s="1"/>
  <c r="EN418" i="13"/>
  <c r="BN383" i="13"/>
  <c r="BM383" i="13" s="1"/>
  <c r="BK384" i="13" s="1"/>
  <c r="DE272" i="13"/>
  <c r="CE273" i="13"/>
  <c r="CZ272" i="13"/>
  <c r="BO383" i="13"/>
  <c r="F273" i="13"/>
  <c r="DM273" i="13" s="1"/>
  <c r="D273" i="13"/>
  <c r="DJ273" i="13"/>
  <c r="CX272" i="13"/>
  <c r="BU273" i="13"/>
  <c r="DG272" i="13"/>
  <c r="Y480" i="13" l="1"/>
  <c r="W480" i="13"/>
  <c r="U481" i="13" s="1"/>
  <c r="AS481" i="13"/>
  <c r="AQ481" i="13"/>
  <c r="AO482" i="13" s="1"/>
  <c r="EV426" i="13"/>
  <c r="EU426" i="13" s="1"/>
  <c r="ES427" i="13" s="1"/>
  <c r="EW426" i="13"/>
  <c r="M485" i="13"/>
  <c r="N485" i="13" s="1"/>
  <c r="L486" i="13" s="1"/>
  <c r="BB479" i="13"/>
  <c r="AZ480" i="13" s="1"/>
  <c r="CQ461" i="13"/>
  <c r="CO462" i="13" s="1"/>
  <c r="CP462" i="13" s="1"/>
  <c r="CS461" i="13"/>
  <c r="AF489" i="13"/>
  <c r="AD490" i="13" s="1"/>
  <c r="AG490" i="13" s="1"/>
  <c r="AH489" i="13"/>
  <c r="EE406" i="13"/>
  <c r="EC406" i="13"/>
  <c r="EA407" i="13" s="1"/>
  <c r="EM419" i="13"/>
  <c r="EL419" i="13" s="1"/>
  <c r="EJ420" i="13" s="1"/>
  <c r="EN419" i="13"/>
  <c r="CV273" i="13"/>
  <c r="BV273" i="13"/>
  <c r="BX273" i="13"/>
  <c r="CY273" i="13" s="1"/>
  <c r="G273" i="13"/>
  <c r="DN273" i="13" s="1"/>
  <c r="E273" i="13"/>
  <c r="DK273" i="13"/>
  <c r="CF273" i="13"/>
  <c r="CH273" i="13"/>
  <c r="DF273" i="13" s="1"/>
  <c r="DC273" i="13"/>
  <c r="BN384" i="13"/>
  <c r="BL384" i="13"/>
  <c r="X481" i="13" l="1"/>
  <c r="V481" i="13"/>
  <c r="W481" i="13" s="1"/>
  <c r="U482" i="13" s="1"/>
  <c r="Y481" i="13"/>
  <c r="AP482" i="13"/>
  <c r="AR482" i="13"/>
  <c r="AS482" i="13"/>
  <c r="P485" i="13"/>
  <c r="EV427" i="13"/>
  <c r="EU427" i="13" s="1"/>
  <c r="ES428" i="13" s="1"/>
  <c r="EW427" i="13"/>
  <c r="CR462" i="13"/>
  <c r="CQ462" i="13" s="1"/>
  <c r="CO463" i="13" s="1"/>
  <c r="BC480" i="13"/>
  <c r="BA480" i="13"/>
  <c r="BD480" i="13" s="1"/>
  <c r="M486" i="13"/>
  <c r="O486" i="13"/>
  <c r="CS462" i="13"/>
  <c r="AE490" i="13"/>
  <c r="AF490" i="13" s="1"/>
  <c r="AD491" i="13" s="1"/>
  <c r="EB407" i="13"/>
  <c r="ED407" i="13"/>
  <c r="EN420" i="13"/>
  <c r="EM420" i="13"/>
  <c r="EL420" i="13" s="1"/>
  <c r="EJ421" i="13" s="1"/>
  <c r="DD273" i="13"/>
  <c r="CG273" i="13"/>
  <c r="CI273" i="13"/>
  <c r="DL273" i="13"/>
  <c r="C274" i="13"/>
  <c r="BW273" i="13"/>
  <c r="CW273" i="13"/>
  <c r="BY273" i="13"/>
  <c r="BO384" i="13"/>
  <c r="BM384" i="13"/>
  <c r="BK385" i="13" s="1"/>
  <c r="X482" i="13" l="1"/>
  <c r="V482" i="13"/>
  <c r="W482" i="13" s="1"/>
  <c r="U483" i="13" s="1"/>
  <c r="Y482" i="13"/>
  <c r="Y483" i="13"/>
  <c r="CR463" i="13"/>
  <c r="CP463" i="13"/>
  <c r="AQ482" i="13"/>
  <c r="AO483" i="13" s="1"/>
  <c r="BB480" i="13"/>
  <c r="AZ481" i="13" s="1"/>
  <c r="BA481" i="13" s="1"/>
  <c r="BD481" i="13" s="1"/>
  <c r="EV428" i="13"/>
  <c r="EU428" i="13" s="1"/>
  <c r="ES429" i="13" s="1"/>
  <c r="EW428" i="13"/>
  <c r="N486" i="13"/>
  <c r="L487" i="13" s="1"/>
  <c r="O487" i="13" s="1"/>
  <c r="P486" i="13"/>
  <c r="AH490" i="13"/>
  <c r="AG491" i="13"/>
  <c r="AE491" i="13"/>
  <c r="EE407" i="13"/>
  <c r="EC407" i="13"/>
  <c r="EA408" i="13" s="1"/>
  <c r="EM421" i="13"/>
  <c r="EL421" i="13" s="1"/>
  <c r="EJ422" i="13" s="1"/>
  <c r="EN421" i="13"/>
  <c r="DE273" i="13"/>
  <c r="CE274" i="13"/>
  <c r="BN385" i="13"/>
  <c r="BL385" i="13"/>
  <c r="CZ273" i="13"/>
  <c r="F274" i="13"/>
  <c r="DM274" i="13" s="1"/>
  <c r="D274" i="13"/>
  <c r="DJ274" i="13"/>
  <c r="CX273" i="13"/>
  <c r="BU274" i="13"/>
  <c r="DG273" i="13"/>
  <c r="CQ463" i="13" l="1"/>
  <c r="CO464" i="13" s="1"/>
  <c r="CP464" i="13" s="1"/>
  <c r="X483" i="13"/>
  <c r="V483" i="13"/>
  <c r="W483" i="13" s="1"/>
  <c r="U484" i="13" s="1"/>
  <c r="BC481" i="13"/>
  <c r="AS483" i="13"/>
  <c r="AR483" i="13"/>
  <c r="AP483" i="13"/>
  <c r="EV429" i="13"/>
  <c r="EU429" i="13" s="1"/>
  <c r="ES430" i="13" s="1"/>
  <c r="EW429" i="13"/>
  <c r="M487" i="13"/>
  <c r="N487" i="13" s="1"/>
  <c r="L488" i="13" s="1"/>
  <c r="O488" i="13" s="1"/>
  <c r="CS463" i="13"/>
  <c r="AH491" i="13"/>
  <c r="BB481" i="13"/>
  <c r="AZ482" i="13" s="1"/>
  <c r="BC482" i="13" s="1"/>
  <c r="AF491" i="13"/>
  <c r="AD492" i="13" s="1"/>
  <c r="AE492" i="13" s="1"/>
  <c r="CR464" i="13"/>
  <c r="EB408" i="13"/>
  <c r="ED408" i="13"/>
  <c r="EN422" i="13"/>
  <c r="EM422" i="13"/>
  <c r="EL422" i="13" s="1"/>
  <c r="EJ423" i="13" s="1"/>
  <c r="BO385" i="13"/>
  <c r="BM385" i="13"/>
  <c r="BK386" i="13" s="1"/>
  <c r="G274" i="13"/>
  <c r="DN274" i="13" s="1"/>
  <c r="E274" i="13"/>
  <c r="DK274" i="13"/>
  <c r="BX274" i="13"/>
  <c r="CY274" i="13" s="1"/>
  <c r="BV274" i="13"/>
  <c r="CV274" i="13"/>
  <c r="CH274" i="13"/>
  <c r="DF274" i="13" s="1"/>
  <c r="DC274" i="13"/>
  <c r="CF274" i="13"/>
  <c r="X484" i="13" l="1"/>
  <c r="V484" i="13"/>
  <c r="W484" i="13" s="1"/>
  <c r="U485" i="13" s="1"/>
  <c r="V485" i="13" s="1"/>
  <c r="W485" i="13" s="1"/>
  <c r="U486" i="13" s="1"/>
  <c r="V486" i="13" s="1"/>
  <c r="Y484" i="13"/>
  <c r="X485" i="13"/>
  <c r="Y485" i="13"/>
  <c r="AQ483" i="13"/>
  <c r="AO484" i="13" s="1"/>
  <c r="P487" i="13"/>
  <c r="EW430" i="13"/>
  <c r="EV430" i="13"/>
  <c r="EU430" i="13" s="1"/>
  <c r="ES431" i="13" s="1"/>
  <c r="BA482" i="13"/>
  <c r="BB482" i="13" s="1"/>
  <c r="AZ483" i="13" s="1"/>
  <c r="M488" i="13"/>
  <c r="AG492" i="13"/>
  <c r="AF492" i="13" s="1"/>
  <c r="AD493" i="13" s="1"/>
  <c r="AE493" i="13" s="1"/>
  <c r="AH492" i="13"/>
  <c r="CS464" i="13"/>
  <c r="CQ464" i="13"/>
  <c r="CO465" i="13" s="1"/>
  <c r="CP465" i="13" s="1"/>
  <c r="EE408" i="13"/>
  <c r="EC408" i="13"/>
  <c r="EA409" i="13" s="1"/>
  <c r="EN423" i="13"/>
  <c r="EM423" i="13"/>
  <c r="EL423" i="13" s="1"/>
  <c r="EJ424" i="13" s="1"/>
  <c r="CW274" i="13"/>
  <c r="BW274" i="13"/>
  <c r="BY274" i="13"/>
  <c r="DD274" i="13"/>
  <c r="CG274" i="13"/>
  <c r="CI274" i="13"/>
  <c r="DL274" i="13"/>
  <c r="C275" i="13"/>
  <c r="BN386" i="13"/>
  <c r="BL386" i="13"/>
  <c r="X486" i="13" l="1"/>
  <c r="W486" i="13" s="1"/>
  <c r="U487" i="13" s="1"/>
  <c r="Y486" i="13"/>
  <c r="P488" i="13"/>
  <c r="AS484" i="13"/>
  <c r="AR484" i="13"/>
  <c r="AP484" i="13"/>
  <c r="BD482" i="13"/>
  <c r="EV431" i="13"/>
  <c r="EU431" i="13" s="1"/>
  <c r="ES432" i="13" s="1"/>
  <c r="EW431" i="13"/>
  <c r="BC483" i="13"/>
  <c r="BA483" i="13"/>
  <c r="N488" i="13"/>
  <c r="L489" i="13" s="1"/>
  <c r="O489" i="13" s="1"/>
  <c r="AG493" i="13"/>
  <c r="AF493" i="13" s="1"/>
  <c r="AD494" i="13" s="1"/>
  <c r="AG494" i="13" s="1"/>
  <c r="AH493" i="13"/>
  <c r="CR465" i="13"/>
  <c r="EB409" i="13"/>
  <c r="ED409" i="13"/>
  <c r="EN424" i="13"/>
  <c r="EM424" i="13"/>
  <c r="EL424" i="13" s="1"/>
  <c r="EJ425" i="13" s="1"/>
  <c r="F275" i="13"/>
  <c r="DM275" i="13" s="1"/>
  <c r="D275" i="13"/>
  <c r="DJ275" i="13"/>
  <c r="CZ274" i="13"/>
  <c r="BO386" i="13"/>
  <c r="BM386" i="13"/>
  <c r="BK387" i="13" s="1"/>
  <c r="DG274" i="13"/>
  <c r="CX274" i="13"/>
  <c r="BU275" i="13"/>
  <c r="DE274" i="13"/>
  <c r="CE275" i="13"/>
  <c r="X487" i="13" l="1"/>
  <c r="V487" i="13"/>
  <c r="W487" i="13" s="1"/>
  <c r="U488" i="13" s="1"/>
  <c r="AQ484" i="13"/>
  <c r="AO485" i="13" s="1"/>
  <c r="AS485" i="13" s="1"/>
  <c r="Y487" i="13"/>
  <c r="BB483" i="13"/>
  <c r="AZ484" i="13" s="1"/>
  <c r="BA484" i="13" s="1"/>
  <c r="EV432" i="13"/>
  <c r="EU432" i="13" s="1"/>
  <c r="ES433" i="13" s="1"/>
  <c r="EW432" i="13"/>
  <c r="BD483" i="13"/>
  <c r="M489" i="13"/>
  <c r="N489" i="13" s="1"/>
  <c r="L490" i="13" s="1"/>
  <c r="AE494" i="13"/>
  <c r="CS465" i="13"/>
  <c r="CQ465" i="13"/>
  <c r="CO466" i="13" s="1"/>
  <c r="CP466" i="13" s="1"/>
  <c r="EE409" i="13"/>
  <c r="EC409" i="13"/>
  <c r="EA410" i="13" s="1"/>
  <c r="EN425" i="13"/>
  <c r="EM425" i="13"/>
  <c r="EL425" i="13" s="1"/>
  <c r="EJ426" i="13" s="1"/>
  <c r="BN387" i="13"/>
  <c r="BL387" i="13"/>
  <c r="BO387" i="13" s="1"/>
  <c r="CF275" i="13"/>
  <c r="CH275" i="13"/>
  <c r="DF275" i="13" s="1"/>
  <c r="DC275" i="13"/>
  <c r="G275" i="13"/>
  <c r="DN275" i="13" s="1"/>
  <c r="E275" i="13"/>
  <c r="DK275" i="13"/>
  <c r="BV275" i="13"/>
  <c r="BX275" i="13"/>
  <c r="CY275" i="13" s="1"/>
  <c r="CV275" i="13"/>
  <c r="AP485" i="13" l="1"/>
  <c r="AR485" i="13"/>
  <c r="BC484" i="13"/>
  <c r="AQ485" i="13"/>
  <c r="AO486" i="13" s="1"/>
  <c r="AR486" i="13" s="1"/>
  <c r="X488" i="13"/>
  <c r="V488" i="13"/>
  <c r="BD484" i="13"/>
  <c r="BB484" i="13"/>
  <c r="AZ485" i="13" s="1"/>
  <c r="BC485" i="13" s="1"/>
  <c r="EW433" i="13"/>
  <c r="EV433" i="13"/>
  <c r="EU433" i="13" s="1"/>
  <c r="ES434" i="13" s="1"/>
  <c r="P489" i="13"/>
  <c r="M490" i="13"/>
  <c r="O490" i="13"/>
  <c r="AF494" i="13"/>
  <c r="AD495" i="13" s="1"/>
  <c r="AH494" i="13"/>
  <c r="CR466" i="13"/>
  <c r="EB410" i="13"/>
  <c r="ED410" i="13"/>
  <c r="EM426" i="13"/>
  <c r="EL426" i="13" s="1"/>
  <c r="EJ427" i="13" s="1"/>
  <c r="EN426" i="13"/>
  <c r="BM387" i="13"/>
  <c r="BK388" i="13" s="1"/>
  <c r="BN388" i="13" s="1"/>
  <c r="DL275" i="13"/>
  <c r="C276" i="13"/>
  <c r="CW275" i="13"/>
  <c r="BW275" i="13"/>
  <c r="BY275" i="13"/>
  <c r="DD275" i="13"/>
  <c r="CG275" i="13"/>
  <c r="CI275" i="13"/>
  <c r="AS486" i="13" l="1"/>
  <c r="AP486" i="13"/>
  <c r="AQ486" i="13" s="1"/>
  <c r="AO487" i="13" s="1"/>
  <c r="AP487" i="13" s="1"/>
  <c r="W488" i="13"/>
  <c r="U489" i="13" s="1"/>
  <c r="Y488" i="13"/>
  <c r="BA485" i="13"/>
  <c r="BB485" i="13" s="1"/>
  <c r="AZ486" i="13" s="1"/>
  <c r="EV434" i="13"/>
  <c r="EU434" i="13" s="1"/>
  <c r="ES435" i="13" s="1"/>
  <c r="EW434" i="13"/>
  <c r="BD485" i="13"/>
  <c r="N490" i="13"/>
  <c r="L491" i="13" s="1"/>
  <c r="M491" i="13" s="1"/>
  <c r="P490" i="13"/>
  <c r="CQ466" i="13"/>
  <c r="CO467" i="13" s="1"/>
  <c r="AG495" i="13"/>
  <c r="AE495" i="13"/>
  <c r="CS466" i="13"/>
  <c r="EE410" i="13"/>
  <c r="EC410" i="13"/>
  <c r="EA411" i="13" s="1"/>
  <c r="EM427" i="13"/>
  <c r="EL427" i="13" s="1"/>
  <c r="EJ428" i="13" s="1"/>
  <c r="EN427" i="13"/>
  <c r="BL388" i="13"/>
  <c r="BM388" i="13" s="1"/>
  <c r="BK389" i="13" s="1"/>
  <c r="CZ275" i="13"/>
  <c r="D276" i="13"/>
  <c r="F276" i="13"/>
  <c r="DM276" i="13" s="1"/>
  <c r="DJ276" i="13"/>
  <c r="DG275" i="13"/>
  <c r="CX275" i="13"/>
  <c r="BU276" i="13"/>
  <c r="DE275" i="13"/>
  <c r="CE276" i="13"/>
  <c r="AR487" i="13" l="1"/>
  <c r="AS487" i="13"/>
  <c r="X489" i="13"/>
  <c r="V489" i="13"/>
  <c r="W489" i="13" s="1"/>
  <c r="U490" i="13" s="1"/>
  <c r="AQ487" i="13"/>
  <c r="AO488" i="13" s="1"/>
  <c r="AR488" i="13" s="1"/>
  <c r="CR467" i="13"/>
  <c r="CP467" i="13"/>
  <c r="CS467" i="13" s="1"/>
  <c r="BC486" i="13"/>
  <c r="BA486" i="13"/>
  <c r="BD486" i="13"/>
  <c r="BO388" i="13"/>
  <c r="EV435" i="13"/>
  <c r="EU435" i="13" s="1"/>
  <c r="ES436" i="13" s="1"/>
  <c r="EW435" i="13"/>
  <c r="O491" i="13"/>
  <c r="N491" i="13" s="1"/>
  <c r="L492" i="13" s="1"/>
  <c r="AF495" i="13"/>
  <c r="AD496" i="13" s="1"/>
  <c r="AE496" i="13" s="1"/>
  <c r="P491" i="13"/>
  <c r="AH495" i="13"/>
  <c r="EB411" i="13"/>
  <c r="ED411" i="13"/>
  <c r="EM428" i="13"/>
  <c r="EL428" i="13" s="1"/>
  <c r="EJ429" i="13" s="1"/>
  <c r="EN428" i="13"/>
  <c r="DC276" i="13"/>
  <c r="CF276" i="13"/>
  <c r="CH276" i="13"/>
  <c r="DF276" i="13" s="1"/>
  <c r="BN389" i="13"/>
  <c r="BL389" i="13"/>
  <c r="G276" i="13"/>
  <c r="DN276" i="13" s="1"/>
  <c r="E276" i="13"/>
  <c r="DK276" i="13"/>
  <c r="BX276" i="13"/>
  <c r="CY276" i="13" s="1"/>
  <c r="CV276" i="13"/>
  <c r="BV276" i="13"/>
  <c r="BO389" i="13" l="1"/>
  <c r="BB486" i="13"/>
  <c r="AZ487" i="13" s="1"/>
  <c r="BA487" i="13" s="1"/>
  <c r="BD487" i="13" s="1"/>
  <c r="X490" i="13"/>
  <c r="V490" i="13"/>
  <c r="W490" i="13" s="1"/>
  <c r="U491" i="13" s="1"/>
  <c r="AS488" i="13"/>
  <c r="Y489" i="13"/>
  <c r="AP488" i="13"/>
  <c r="AQ488" i="13" s="1"/>
  <c r="AO489" i="13" s="1"/>
  <c r="AP489" i="13" s="1"/>
  <c r="BC487" i="13"/>
  <c r="EW436" i="13"/>
  <c r="EV436" i="13"/>
  <c r="EU436" i="13" s="1"/>
  <c r="ES437" i="13" s="1"/>
  <c r="CQ467" i="13"/>
  <c r="CO468" i="13" s="1"/>
  <c r="AG496" i="13"/>
  <c r="AF496" i="13" s="1"/>
  <c r="AD497" i="13" s="1"/>
  <c r="O492" i="13"/>
  <c r="M492" i="13"/>
  <c r="AH496" i="13"/>
  <c r="EE411" i="13"/>
  <c r="EC411" i="13"/>
  <c r="EA412" i="13" s="1"/>
  <c r="EM429" i="13"/>
  <c r="EL429" i="13" s="1"/>
  <c r="EJ430" i="13" s="1"/>
  <c r="EN429" i="13"/>
  <c r="BM389" i="13"/>
  <c r="BK390" i="13" s="1"/>
  <c r="BN390" i="13" s="1"/>
  <c r="CW276" i="13"/>
  <c r="BW276" i="13"/>
  <c r="BY276" i="13"/>
  <c r="CG276" i="13"/>
  <c r="DD276" i="13"/>
  <c r="CI276" i="13"/>
  <c r="DL276" i="13"/>
  <c r="C277" i="13"/>
  <c r="BB487" i="13" l="1"/>
  <c r="AZ488" i="13" s="1"/>
  <c r="BC488" i="13" s="1"/>
  <c r="Y490" i="13"/>
  <c r="AS489" i="13"/>
  <c r="X491" i="13"/>
  <c r="V491" i="13"/>
  <c r="AR489" i="13"/>
  <c r="AQ489" i="13" s="1"/>
  <c r="AO490" i="13" s="1"/>
  <c r="CR468" i="13"/>
  <c r="CP468" i="13"/>
  <c r="CS468" i="13" s="1"/>
  <c r="BA488" i="13"/>
  <c r="BB488" i="13" s="1"/>
  <c r="AZ489" i="13" s="1"/>
  <c r="BC489" i="13" s="1"/>
  <c r="EV437" i="13"/>
  <c r="EU437" i="13" s="1"/>
  <c r="ES438" i="13" s="1"/>
  <c r="EW437" i="13"/>
  <c r="BD488" i="13"/>
  <c r="N492" i="13"/>
  <c r="L493" i="13" s="1"/>
  <c r="P492" i="13"/>
  <c r="AG497" i="13"/>
  <c r="AE497" i="13"/>
  <c r="ED412" i="13"/>
  <c r="EB412" i="13"/>
  <c r="EM430" i="13"/>
  <c r="EL430" i="13" s="1"/>
  <c r="EJ431" i="13" s="1"/>
  <c r="EN430" i="13"/>
  <c r="BL390" i="13"/>
  <c r="BM390" i="13" s="1"/>
  <c r="BK391" i="13" s="1"/>
  <c r="DE276" i="13"/>
  <c r="CE277" i="13"/>
  <c r="DG276" i="13"/>
  <c r="CZ276" i="13"/>
  <c r="D277" i="13"/>
  <c r="F277" i="13"/>
  <c r="DM277" i="13" s="1"/>
  <c r="DJ277" i="13"/>
  <c r="CX276" i="13"/>
  <c r="BU277" i="13"/>
  <c r="W491" i="13" l="1"/>
  <c r="U492" i="13" s="1"/>
  <c r="X492" i="13" s="1"/>
  <c r="V492" i="13"/>
  <c r="W492" i="13" s="1"/>
  <c r="U493" i="13" s="1"/>
  <c r="X493" i="13" s="1"/>
  <c r="Y491" i="13"/>
  <c r="AS490" i="13"/>
  <c r="AR490" i="13"/>
  <c r="AP490" i="13"/>
  <c r="BA489" i="13"/>
  <c r="BB489" i="13" s="1"/>
  <c r="AZ490" i="13" s="1"/>
  <c r="BC490" i="13" s="1"/>
  <c r="CQ468" i="13"/>
  <c r="CO469" i="13" s="1"/>
  <c r="CP469" i="13" s="1"/>
  <c r="BD489" i="13"/>
  <c r="EW438" i="13"/>
  <c r="EV438" i="13"/>
  <c r="EU438" i="13" s="1"/>
  <c r="ES439" i="13" s="1"/>
  <c r="BO390" i="13"/>
  <c r="AF497" i="13"/>
  <c r="AD498" i="13" s="1"/>
  <c r="AE498" i="13" s="1"/>
  <c r="O493" i="13"/>
  <c r="M493" i="13"/>
  <c r="AH497" i="13"/>
  <c r="H8" i="13"/>
  <c r="EC412" i="13"/>
  <c r="EA413" i="13" s="1"/>
  <c r="EE412" i="13"/>
  <c r="DZ45" i="13" s="1"/>
  <c r="EM431" i="13"/>
  <c r="EL431" i="13" s="1"/>
  <c r="EJ432" i="13" s="1"/>
  <c r="EN431" i="13"/>
  <c r="BV277" i="13"/>
  <c r="BX277" i="13"/>
  <c r="CY277" i="13" s="1"/>
  <c r="CV277" i="13"/>
  <c r="CF277" i="13"/>
  <c r="CH277" i="13"/>
  <c r="DF277" i="13" s="1"/>
  <c r="DC277" i="13"/>
  <c r="G277" i="13"/>
  <c r="DN277" i="13" s="1"/>
  <c r="E277" i="13"/>
  <c r="DK277" i="13"/>
  <c r="BN391" i="13"/>
  <c r="BL391" i="13"/>
  <c r="CR469" i="13" l="1"/>
  <c r="Y492" i="13"/>
  <c r="AQ490" i="13"/>
  <c r="AO491" i="13" s="1"/>
  <c r="AS491" i="13" s="1"/>
  <c r="AP491" i="13"/>
  <c r="V493" i="13"/>
  <c r="Y493" i="13" s="1"/>
  <c r="BA490" i="13"/>
  <c r="BB490" i="13" s="1"/>
  <c r="AZ491" i="13" s="1"/>
  <c r="EV439" i="13"/>
  <c r="EU439" i="13" s="1"/>
  <c r="ES440" i="13" s="1"/>
  <c r="EW439" i="13"/>
  <c r="AG498" i="13"/>
  <c r="AF498" i="13" s="1"/>
  <c r="AD499" i="13" s="1"/>
  <c r="BD490" i="13"/>
  <c r="N493" i="13"/>
  <c r="L494" i="13" s="1"/>
  <c r="O494" i="13" s="1"/>
  <c r="AH498" i="13"/>
  <c r="P493" i="13"/>
  <c r="CQ469" i="13"/>
  <c r="CO470" i="13" s="1"/>
  <c r="CP470" i="13" s="1"/>
  <c r="CS469" i="13"/>
  <c r="DZ47" i="13"/>
  <c r="G8" i="13"/>
  <c r="ED413" i="13"/>
  <c r="EC413" i="13" s="1"/>
  <c r="EA414" i="13" s="1"/>
  <c r="EE413" i="13"/>
  <c r="EN432" i="13"/>
  <c r="EM432" i="13"/>
  <c r="EL432" i="13" s="1"/>
  <c r="EJ433" i="13" s="1"/>
  <c r="DD277" i="13"/>
  <c r="CG277" i="13"/>
  <c r="CI277" i="13"/>
  <c r="CW277" i="13"/>
  <c r="BW277" i="13"/>
  <c r="BY277" i="13"/>
  <c r="BO391" i="13"/>
  <c r="BM391" i="13"/>
  <c r="BK392" i="13" s="1"/>
  <c r="DL277" i="13"/>
  <c r="C278" i="13"/>
  <c r="AR491" i="13" l="1"/>
  <c r="AQ491" i="13" s="1"/>
  <c r="AO492" i="13" s="1"/>
  <c r="W493" i="13"/>
  <c r="U494" i="13" s="1"/>
  <c r="V494" i="13" s="1"/>
  <c r="X494" i="13"/>
  <c r="M494" i="13"/>
  <c r="P494" i="13" s="1"/>
  <c r="EV440" i="13"/>
  <c r="EU440" i="13" s="1"/>
  <c r="ES441" i="13" s="1"/>
  <c r="EW440" i="13"/>
  <c r="BA491" i="13"/>
  <c r="BC491" i="13"/>
  <c r="AE499" i="13"/>
  <c r="AH499" i="13" s="1"/>
  <c r="AG499" i="13"/>
  <c r="CR470" i="13"/>
  <c r="EE414" i="13"/>
  <c r="ED414" i="13"/>
  <c r="EC414" i="13" s="1"/>
  <c r="EA415" i="13" s="1"/>
  <c r="J8" i="13"/>
  <c r="I8" i="13"/>
  <c r="EM433" i="13"/>
  <c r="EL433" i="13" s="1"/>
  <c r="EJ434" i="13" s="1"/>
  <c r="EN433" i="13"/>
  <c r="BN392" i="13"/>
  <c r="BL392" i="13"/>
  <c r="CZ277" i="13"/>
  <c r="DE277" i="13"/>
  <c r="CE278" i="13"/>
  <c r="D278" i="13"/>
  <c r="F278" i="13"/>
  <c r="DM278" i="13" s="1"/>
  <c r="DJ278" i="13"/>
  <c r="CX277" i="13"/>
  <c r="BU278" i="13"/>
  <c r="DG277" i="13"/>
  <c r="AP492" i="13" l="1"/>
  <c r="AS492" i="13"/>
  <c r="AR492" i="13"/>
  <c r="W494" i="13"/>
  <c r="U495" i="13" s="1"/>
  <c r="Y494" i="13"/>
  <c r="N494" i="13"/>
  <c r="L495" i="13" s="1"/>
  <c r="O495" i="13" s="1"/>
  <c r="EV441" i="13"/>
  <c r="EU441" i="13" s="1"/>
  <c r="ES442" i="13" s="1"/>
  <c r="EW441" i="13"/>
  <c r="BD491" i="13"/>
  <c r="BB491" i="13"/>
  <c r="AZ492" i="13" s="1"/>
  <c r="AF499" i="13"/>
  <c r="AD500" i="13" s="1"/>
  <c r="AG500" i="13" s="1"/>
  <c r="CS470" i="13"/>
  <c r="CQ470" i="13"/>
  <c r="CO471" i="13" s="1"/>
  <c r="CP471" i="13" s="1"/>
  <c r="EE415" i="13"/>
  <c r="ED415" i="13"/>
  <c r="EC415" i="13" s="1"/>
  <c r="EA416" i="13" s="1"/>
  <c r="EN434" i="13"/>
  <c r="EM434" i="13"/>
  <c r="EL434" i="13" s="1"/>
  <c r="EJ435" i="13" s="1"/>
  <c r="CV278" i="13"/>
  <c r="BV278" i="13"/>
  <c r="BX278" i="13"/>
  <c r="CY278" i="13" s="1"/>
  <c r="G278" i="13"/>
  <c r="DN278" i="13" s="1"/>
  <c r="E278" i="13"/>
  <c r="DK278" i="13"/>
  <c r="CH278" i="13"/>
  <c r="DF278" i="13" s="1"/>
  <c r="DC278" i="13"/>
  <c r="CF278" i="13"/>
  <c r="BO392" i="13"/>
  <c r="BM392" i="13"/>
  <c r="BK393" i="13" s="1"/>
  <c r="V495" i="13" l="1"/>
  <c r="X495" i="13"/>
  <c r="AQ492" i="13"/>
  <c r="AO493" i="13" s="1"/>
  <c r="M495" i="13"/>
  <c r="P495" i="13" s="1"/>
  <c r="EW442" i="13"/>
  <c r="EV442" i="13"/>
  <c r="EU442" i="13" s="1"/>
  <c r="ES443" i="13" s="1"/>
  <c r="BA492" i="13"/>
  <c r="BC492" i="13"/>
  <c r="AE500" i="13"/>
  <c r="AH500" i="13" s="1"/>
  <c r="CS471" i="13"/>
  <c r="CR471" i="13"/>
  <c r="ED416" i="13"/>
  <c r="EC416" i="13" s="1"/>
  <c r="EA417" i="13" s="1"/>
  <c r="EE416" i="13"/>
  <c r="EN435" i="13"/>
  <c r="EM435" i="13"/>
  <c r="EL435" i="13" s="1"/>
  <c r="EJ436" i="13" s="1"/>
  <c r="CG278" i="13"/>
  <c r="DD278" i="13"/>
  <c r="CI278" i="13"/>
  <c r="CW278" i="13"/>
  <c r="BW278" i="13"/>
  <c r="BY278" i="13"/>
  <c r="BN393" i="13"/>
  <c r="BL393" i="13"/>
  <c r="DL278" i="13"/>
  <c r="C279" i="13"/>
  <c r="AR493" i="13" l="1"/>
  <c r="AS493" i="13"/>
  <c r="AP493" i="13"/>
  <c r="AQ493" i="13" s="1"/>
  <c r="AO494" i="13" s="1"/>
  <c r="W495" i="13"/>
  <c r="U496" i="13" s="1"/>
  <c r="Y495" i="13"/>
  <c r="N495" i="13"/>
  <c r="L496" i="13" s="1"/>
  <c r="O496" i="13" s="1"/>
  <c r="EW443" i="13"/>
  <c r="EV443" i="13"/>
  <c r="EU443" i="13" s="1"/>
  <c r="ES444" i="13" s="1"/>
  <c r="BD492" i="13"/>
  <c r="BB492" i="13"/>
  <c r="AZ493" i="13" s="1"/>
  <c r="AF500" i="13"/>
  <c r="AD501" i="13" s="1"/>
  <c r="AG501" i="13" s="1"/>
  <c r="CQ471" i="13"/>
  <c r="CO472" i="13" s="1"/>
  <c r="ED417" i="13"/>
  <c r="EC417" i="13" s="1"/>
  <c r="EA418" i="13" s="1"/>
  <c r="EE417" i="13"/>
  <c r="EM436" i="13"/>
  <c r="EL436" i="13" s="1"/>
  <c r="EJ437" i="13" s="1"/>
  <c r="EN436" i="13"/>
  <c r="CX278" i="13"/>
  <c r="BU279" i="13"/>
  <c r="DG278" i="13"/>
  <c r="BO393" i="13"/>
  <c r="BM393" i="13"/>
  <c r="BK394" i="13" s="1"/>
  <c r="F279" i="13"/>
  <c r="DM279" i="13" s="1"/>
  <c r="D279" i="13"/>
  <c r="DJ279" i="13"/>
  <c r="CZ278" i="13"/>
  <c r="DE278" i="13"/>
  <c r="CE279" i="13"/>
  <c r="AP494" i="13" l="1"/>
  <c r="AS494" i="13"/>
  <c r="AR494" i="13"/>
  <c r="V496" i="13"/>
  <c r="W496" i="13" s="1"/>
  <c r="U497" i="13" s="1"/>
  <c r="X497" i="13" s="1"/>
  <c r="X496" i="13"/>
  <c r="M496" i="13"/>
  <c r="N496" i="13" s="1"/>
  <c r="L497" i="13" s="1"/>
  <c r="O497" i="13" s="1"/>
  <c r="CR472" i="13"/>
  <c r="CP472" i="13"/>
  <c r="EW444" i="13"/>
  <c r="EV444" i="13"/>
  <c r="EU444" i="13" s="1"/>
  <c r="ES445" i="13" s="1"/>
  <c r="BC493" i="13"/>
  <c r="BA493" i="13"/>
  <c r="AE501" i="13"/>
  <c r="AF501" i="13" s="1"/>
  <c r="AD502" i="13" s="1"/>
  <c r="AG502" i="13" s="1"/>
  <c r="ED418" i="13"/>
  <c r="EC418" i="13" s="1"/>
  <c r="EA419" i="13" s="1"/>
  <c r="EE418" i="13"/>
  <c r="EM437" i="13"/>
  <c r="EL437" i="13" s="1"/>
  <c r="EJ438" i="13" s="1"/>
  <c r="EN437" i="13"/>
  <c r="CF279" i="13"/>
  <c r="CH279" i="13"/>
  <c r="DF279" i="13" s="1"/>
  <c r="DC279" i="13"/>
  <c r="G279" i="13"/>
  <c r="DN279" i="13" s="1"/>
  <c r="E279" i="13"/>
  <c r="DK279" i="13"/>
  <c r="BN394" i="13"/>
  <c r="BL394" i="13"/>
  <c r="CV279" i="13"/>
  <c r="BV279" i="13"/>
  <c r="BX279" i="13"/>
  <c r="CY279" i="13" s="1"/>
  <c r="AQ494" i="13" l="1"/>
  <c r="AO495" i="13" s="1"/>
  <c r="V497" i="13"/>
  <c r="W497" i="13" s="1"/>
  <c r="U498" i="13" s="1"/>
  <c r="X498" i="13" s="1"/>
  <c r="AP495" i="13"/>
  <c r="AS495" i="13"/>
  <c r="AR495" i="13"/>
  <c r="P496" i="13"/>
  <c r="Y496" i="13"/>
  <c r="Y497" i="13" s="1"/>
  <c r="CQ472" i="13"/>
  <c r="CO473" i="13" s="1"/>
  <c r="CR473" i="13" s="1"/>
  <c r="EV445" i="13"/>
  <c r="EU445" i="13" s="1"/>
  <c r="ES446" i="13" s="1"/>
  <c r="EW445" i="13"/>
  <c r="AH501" i="13"/>
  <c r="M497" i="13"/>
  <c r="BD493" i="13"/>
  <c r="BB493" i="13"/>
  <c r="AZ494" i="13" s="1"/>
  <c r="AE502" i="13"/>
  <c r="AF502" i="13" s="1"/>
  <c r="AD503" i="13" s="1"/>
  <c r="CS472" i="13"/>
  <c r="ED419" i="13"/>
  <c r="EC419" i="13" s="1"/>
  <c r="EA420" i="13" s="1"/>
  <c r="EE419" i="13"/>
  <c r="V498" i="13"/>
  <c r="W498" i="13" s="1"/>
  <c r="U499" i="13" s="1"/>
  <c r="EM438" i="13"/>
  <c r="EL438" i="13" s="1"/>
  <c r="EJ439" i="13" s="1"/>
  <c r="EN438" i="13"/>
  <c r="BW279" i="13"/>
  <c r="CW279" i="13"/>
  <c r="BY279" i="13"/>
  <c r="DL279" i="13"/>
  <c r="C280" i="13"/>
  <c r="BO394" i="13"/>
  <c r="BM394" i="13"/>
  <c r="BK395" i="13" s="1"/>
  <c r="CG279" i="13"/>
  <c r="DD279" i="13"/>
  <c r="CI279" i="13"/>
  <c r="P497" i="13" l="1"/>
  <c r="CP473" i="13"/>
  <c r="AQ495" i="13"/>
  <c r="AO496" i="13" s="1"/>
  <c r="EW446" i="13"/>
  <c r="EV446" i="13"/>
  <c r="EU446" i="13" s="1"/>
  <c r="ES447" i="13" s="1"/>
  <c r="N497" i="13"/>
  <c r="L498" i="13" s="1"/>
  <c r="O498" i="13" s="1"/>
  <c r="AH502" i="13"/>
  <c r="BC494" i="13"/>
  <c r="BA494" i="13"/>
  <c r="AE503" i="13"/>
  <c r="AG503" i="13"/>
  <c r="CS473" i="13"/>
  <c r="CQ473" i="13"/>
  <c r="CO474" i="13" s="1"/>
  <c r="CP474" i="13" s="1"/>
  <c r="V499" i="13"/>
  <c r="X499" i="13"/>
  <c r="Y498" i="13"/>
  <c r="EE420" i="13"/>
  <c r="ED420" i="13"/>
  <c r="EC420" i="13" s="1"/>
  <c r="EA421" i="13" s="1"/>
  <c r="EM439" i="13"/>
  <c r="EL439" i="13" s="1"/>
  <c r="EJ440" i="13" s="1"/>
  <c r="EN439" i="13"/>
  <c r="DE279" i="13"/>
  <c r="CE280" i="13"/>
  <c r="CZ279" i="13"/>
  <c r="DG279" i="13"/>
  <c r="BN395" i="13"/>
  <c r="BL395" i="13"/>
  <c r="D280" i="13"/>
  <c r="F280" i="13"/>
  <c r="DM280" i="13" s="1"/>
  <c r="DJ280" i="13"/>
  <c r="CX279" i="13"/>
  <c r="BU280" i="13"/>
  <c r="AR496" i="13" l="1"/>
  <c r="AP496" i="13"/>
  <c r="AQ496" i="13" s="1"/>
  <c r="AO497" i="13" s="1"/>
  <c r="AS496" i="13"/>
  <c r="EW447" i="13"/>
  <c r="EV447" i="13"/>
  <c r="EU447" i="13" s="1"/>
  <c r="ES448" i="13" s="1"/>
  <c r="M498" i="13"/>
  <c r="N498" i="13" s="1"/>
  <c r="L499" i="13" s="1"/>
  <c r="O499" i="13" s="1"/>
  <c r="BD494" i="13"/>
  <c r="BB494" i="13"/>
  <c r="AZ495" i="13" s="1"/>
  <c r="AF503" i="13"/>
  <c r="AD504" i="13" s="1"/>
  <c r="AG504" i="13" s="1"/>
  <c r="CS474" i="13"/>
  <c r="AH503" i="13"/>
  <c r="CR474" i="13"/>
  <c r="CQ474" i="13" s="1"/>
  <c r="CO475" i="13" s="1"/>
  <c r="W499" i="13"/>
  <c r="U500" i="13" s="1"/>
  <c r="X500" i="13" s="1"/>
  <c r="Y499" i="13"/>
  <c r="EE421" i="13"/>
  <c r="ED421" i="13"/>
  <c r="EC421" i="13" s="1"/>
  <c r="EA422" i="13" s="1"/>
  <c r="EM440" i="13"/>
  <c r="EL440" i="13" s="1"/>
  <c r="EJ441" i="13" s="1"/>
  <c r="EN440" i="13"/>
  <c r="BX280" i="13"/>
  <c r="CY280" i="13" s="1"/>
  <c r="CV280" i="13"/>
  <c r="BV280" i="13"/>
  <c r="G280" i="13"/>
  <c r="DN280" i="13" s="1"/>
  <c r="E280" i="13"/>
  <c r="DK280" i="13"/>
  <c r="BO395" i="13"/>
  <c r="BM395" i="13"/>
  <c r="BK396" i="13" s="1"/>
  <c r="DC280" i="13"/>
  <c r="CF280" i="13"/>
  <c r="CH280" i="13"/>
  <c r="DF280" i="13" s="1"/>
  <c r="AP497" i="13" l="1"/>
  <c r="AR497" i="13"/>
  <c r="AS497" i="13"/>
  <c r="CR475" i="13"/>
  <c r="CP475" i="13"/>
  <c r="M499" i="13"/>
  <c r="N499" i="13" s="1"/>
  <c r="L500" i="13" s="1"/>
  <c r="O500" i="13" s="1"/>
  <c r="P498" i="13"/>
  <c r="EW448" i="13"/>
  <c r="EV448" i="13"/>
  <c r="EU448" i="13" s="1"/>
  <c r="ES449" i="13" s="1"/>
  <c r="BC495" i="13"/>
  <c r="BA495" i="13"/>
  <c r="BD495" i="13" s="1"/>
  <c r="AE504" i="13"/>
  <c r="AF504" i="13" s="1"/>
  <c r="AD505" i="13" s="1"/>
  <c r="V500" i="13"/>
  <c r="Y500" i="13" s="1"/>
  <c r="EE422" i="13"/>
  <c r="ED422" i="13"/>
  <c r="EC422" i="13" s="1"/>
  <c r="EA423" i="13" s="1"/>
  <c r="EM441" i="13"/>
  <c r="EL441" i="13" s="1"/>
  <c r="EJ442" i="13" s="1"/>
  <c r="EN441" i="13"/>
  <c r="BN396" i="13"/>
  <c r="BL396" i="13"/>
  <c r="DL280" i="13"/>
  <c r="C281" i="13"/>
  <c r="BW280" i="13"/>
  <c r="CW280" i="13"/>
  <c r="BY280" i="13"/>
  <c r="DD280" i="13"/>
  <c r="CG280" i="13"/>
  <c r="CI280" i="13"/>
  <c r="CQ475" i="13" l="1"/>
  <c r="CO476" i="13" s="1"/>
  <c r="CP476" i="13" s="1"/>
  <c r="AQ497" i="13"/>
  <c r="AO498" i="13" s="1"/>
  <c r="AR498" i="13" s="1"/>
  <c r="AP498" i="13"/>
  <c r="P499" i="13"/>
  <c r="EV449" i="13"/>
  <c r="EU449" i="13" s="1"/>
  <c r="ES450" i="13" s="1"/>
  <c r="EW449" i="13"/>
  <c r="BB495" i="13"/>
  <c r="AZ496" i="13" s="1"/>
  <c r="M500" i="13"/>
  <c r="N500" i="13" s="1"/>
  <c r="L501" i="13" s="1"/>
  <c r="O501" i="13" s="1"/>
  <c r="AE505" i="13"/>
  <c r="AG505" i="13"/>
  <c r="AH504" i="13"/>
  <c r="W500" i="13"/>
  <c r="U501" i="13" s="1"/>
  <c r="X501" i="13" s="1"/>
  <c r="CS475" i="13"/>
  <c r="CR476" i="13"/>
  <c r="ED423" i="13"/>
  <c r="EC423" i="13" s="1"/>
  <c r="EA424" i="13" s="1"/>
  <c r="EE423" i="13"/>
  <c r="EM442" i="13"/>
  <c r="EL442" i="13" s="1"/>
  <c r="EJ443" i="13" s="1"/>
  <c r="EN442" i="13"/>
  <c r="CZ280" i="13"/>
  <c r="D281" i="13"/>
  <c r="F281" i="13"/>
  <c r="DM281" i="13" s="1"/>
  <c r="DJ281" i="13"/>
  <c r="BO396" i="13"/>
  <c r="BM396" i="13"/>
  <c r="BK397" i="13" s="1"/>
  <c r="DE280" i="13"/>
  <c r="CE281" i="13"/>
  <c r="DG280" i="13"/>
  <c r="CX280" i="13"/>
  <c r="BU281" i="13"/>
  <c r="AS498" i="13" l="1"/>
  <c r="AQ498" i="13"/>
  <c r="AO499" i="13" s="1"/>
  <c r="AS499" i="13" s="1"/>
  <c r="AP499" i="13"/>
  <c r="EV450" i="13"/>
  <c r="EU450" i="13" s="1"/>
  <c r="ES451" i="13" s="1"/>
  <c r="EW450" i="13"/>
  <c r="BC496" i="13"/>
  <c r="BA496" i="13"/>
  <c r="BD496" i="13"/>
  <c r="M501" i="13"/>
  <c r="N501" i="13" s="1"/>
  <c r="L502" i="13" s="1"/>
  <c r="M502" i="13" s="1"/>
  <c r="P500" i="13"/>
  <c r="AH505" i="13"/>
  <c r="AF505" i="13"/>
  <c r="AD506" i="13" s="1"/>
  <c r="V501" i="13"/>
  <c r="W501" i="13" s="1"/>
  <c r="U502" i="13" s="1"/>
  <c r="CS476" i="13"/>
  <c r="CQ476" i="13"/>
  <c r="CO477" i="13" s="1"/>
  <c r="CP477" i="13" s="1"/>
  <c r="EE424" i="13"/>
  <c r="ED424" i="13"/>
  <c r="EC424" i="13" s="1"/>
  <c r="EA425" i="13" s="1"/>
  <c r="EN443" i="13"/>
  <c r="EM443" i="13"/>
  <c r="EL443" i="13" s="1"/>
  <c r="EJ444" i="13" s="1"/>
  <c r="CV281" i="13"/>
  <c r="BV281" i="13"/>
  <c r="BX281" i="13"/>
  <c r="CY281" i="13" s="1"/>
  <c r="BN397" i="13"/>
  <c r="BL397" i="13"/>
  <c r="G281" i="13"/>
  <c r="DN281" i="13" s="1"/>
  <c r="E281" i="13"/>
  <c r="DK281" i="13"/>
  <c r="CF281" i="13"/>
  <c r="CH281" i="13"/>
  <c r="DF281" i="13" s="1"/>
  <c r="DC281" i="13"/>
  <c r="AR499" i="13" l="1"/>
  <c r="AQ499" i="13" s="1"/>
  <c r="AO500" i="13" s="1"/>
  <c r="BB496" i="13"/>
  <c r="AZ497" i="13" s="1"/>
  <c r="BC497" i="13" s="1"/>
  <c r="EW451" i="13"/>
  <c r="EV451" i="13"/>
  <c r="EU451" i="13" s="1"/>
  <c r="ES452" i="13" s="1"/>
  <c r="O502" i="13"/>
  <c r="N502" i="13" s="1"/>
  <c r="L503" i="13" s="1"/>
  <c r="P501" i="13"/>
  <c r="P502" i="13" s="1"/>
  <c r="Y501" i="13"/>
  <c r="AG506" i="13"/>
  <c r="AE506" i="13"/>
  <c r="CR477" i="13"/>
  <c r="EE425" i="13"/>
  <c r="ED425" i="13"/>
  <c r="EC425" i="13" s="1"/>
  <c r="EA426" i="13" s="1"/>
  <c r="EN444" i="13"/>
  <c r="EM444" i="13"/>
  <c r="EL444" i="13" s="1"/>
  <c r="EJ445" i="13" s="1"/>
  <c r="X502" i="13"/>
  <c r="V502" i="13"/>
  <c r="DD281" i="13"/>
  <c r="CG281" i="13"/>
  <c r="CI281" i="13"/>
  <c r="BO397" i="13"/>
  <c r="BM397" i="13"/>
  <c r="BK398" i="13" s="1"/>
  <c r="DL281" i="13"/>
  <c r="C282" i="13"/>
  <c r="BW281" i="13"/>
  <c r="CW281" i="13"/>
  <c r="BY281" i="13"/>
  <c r="AR500" i="13" l="1"/>
  <c r="AS500" i="13"/>
  <c r="AP500" i="13"/>
  <c r="AQ500" i="13"/>
  <c r="AO501" i="13" s="1"/>
  <c r="AR501" i="13" s="1"/>
  <c r="BD497" i="13"/>
  <c r="BA497" i="13"/>
  <c r="BB497" i="13" s="1"/>
  <c r="AZ498" i="13" s="1"/>
  <c r="EW452" i="13"/>
  <c r="EV452" i="13"/>
  <c r="EU452" i="13" s="1"/>
  <c r="ES453" i="13" s="1"/>
  <c r="M503" i="13"/>
  <c r="P503" i="13" s="1"/>
  <c r="O503" i="13"/>
  <c r="AH506" i="13"/>
  <c r="AF506" i="13"/>
  <c r="AD507" i="13" s="1"/>
  <c r="CQ477" i="13"/>
  <c r="CO478" i="13" s="1"/>
  <c r="CP478" i="13" s="1"/>
  <c r="CS477" i="13"/>
  <c r="ED426" i="13"/>
  <c r="EC426" i="13" s="1"/>
  <c r="EA427" i="13" s="1"/>
  <c r="EE426" i="13"/>
  <c r="EM445" i="13"/>
  <c r="EL445" i="13" s="1"/>
  <c r="EJ446" i="13" s="1"/>
  <c r="EN445" i="13"/>
  <c r="W502" i="13"/>
  <c r="U503" i="13" s="1"/>
  <c r="Y502" i="13"/>
  <c r="DG281" i="13"/>
  <c r="F282" i="13"/>
  <c r="DM282" i="13" s="1"/>
  <c r="D282" i="13"/>
  <c r="DJ282" i="13"/>
  <c r="DE281" i="13"/>
  <c r="CE282" i="13"/>
  <c r="CX281" i="13"/>
  <c r="BU282" i="13"/>
  <c r="CZ281" i="13"/>
  <c r="BN398" i="13"/>
  <c r="BL398" i="13"/>
  <c r="AS501" i="13" l="1"/>
  <c r="AP501" i="13"/>
  <c r="AQ501" i="13"/>
  <c r="AO502" i="13" s="1"/>
  <c r="AR502" i="13" s="1"/>
  <c r="AP502" i="13"/>
  <c r="AQ502" i="13" s="1"/>
  <c r="AO503" i="13" s="1"/>
  <c r="BA498" i="13"/>
  <c r="BC498" i="13"/>
  <c r="H7" i="13"/>
  <c r="EW453" i="13"/>
  <c r="EV453" i="13"/>
  <c r="EU453" i="13" s="1"/>
  <c r="ES454" i="13" s="1"/>
  <c r="BD498" i="13"/>
  <c r="N503" i="13"/>
  <c r="L504" i="13" s="1"/>
  <c r="AE507" i="13"/>
  <c r="AH507" i="13" s="1"/>
  <c r="AG507" i="13"/>
  <c r="CS478" i="13"/>
  <c r="CR478" i="13"/>
  <c r="ED427" i="13"/>
  <c r="EC427" i="13" s="1"/>
  <c r="EA428" i="13" s="1"/>
  <c r="EE427" i="13"/>
  <c r="EN446" i="13"/>
  <c r="EM446" i="13"/>
  <c r="EL446" i="13" s="1"/>
  <c r="EJ447" i="13" s="1"/>
  <c r="X503" i="13"/>
  <c r="V503" i="13"/>
  <c r="BO398" i="13"/>
  <c r="BM398" i="13"/>
  <c r="BK399" i="13" s="1"/>
  <c r="BV282" i="13"/>
  <c r="BX282" i="13"/>
  <c r="CY282" i="13" s="1"/>
  <c r="CV282" i="13"/>
  <c r="DC282" i="13"/>
  <c r="CH282" i="13"/>
  <c r="DF282" i="13" s="1"/>
  <c r="CF282" i="13"/>
  <c r="G282" i="13"/>
  <c r="DN282" i="13" s="1"/>
  <c r="E282" i="13"/>
  <c r="DK282" i="13"/>
  <c r="BB498" i="13" l="1"/>
  <c r="AZ499" i="13" s="1"/>
  <c r="AS502" i="13"/>
  <c r="AS503" i="13" s="1"/>
  <c r="AR503" i="13"/>
  <c r="AP503" i="13"/>
  <c r="AQ503" i="13" s="1"/>
  <c r="AO504" i="13" s="1"/>
  <c r="EW454" i="13"/>
  <c r="EV454" i="13"/>
  <c r="EU454" i="13" s="1"/>
  <c r="ES455" i="13" s="1"/>
  <c r="BC499" i="13"/>
  <c r="BA499" i="13"/>
  <c r="BD499" i="13" s="1"/>
  <c r="O504" i="13"/>
  <c r="M504" i="13"/>
  <c r="AF507" i="13"/>
  <c r="AD508" i="13" s="1"/>
  <c r="CQ478" i="13"/>
  <c r="CO479" i="13" s="1"/>
  <c r="ED428" i="13"/>
  <c r="EC428" i="13" s="1"/>
  <c r="EA429" i="13" s="1"/>
  <c r="EE428" i="13"/>
  <c r="EM447" i="13"/>
  <c r="EL447" i="13" s="1"/>
  <c r="EJ448" i="13" s="1"/>
  <c r="EN447" i="13"/>
  <c r="Y503" i="13"/>
  <c r="W503" i="13"/>
  <c r="U504" i="13" s="1"/>
  <c r="CG282" i="13"/>
  <c r="DD282" i="13"/>
  <c r="CI282" i="13"/>
  <c r="BN399" i="13"/>
  <c r="BL399" i="13"/>
  <c r="DL282" i="13"/>
  <c r="C283" i="13"/>
  <c r="BW282" i="13"/>
  <c r="CW282" i="13"/>
  <c r="BY282" i="13"/>
  <c r="CR479" i="13" l="1"/>
  <c r="CP479" i="13"/>
  <c r="AP504" i="13"/>
  <c r="AR504" i="13"/>
  <c r="AS504" i="13"/>
  <c r="EW455" i="13"/>
  <c r="EV455" i="13"/>
  <c r="EU455" i="13" s="1"/>
  <c r="ES456" i="13" s="1"/>
  <c r="BB499" i="13"/>
  <c r="AZ500" i="13" s="1"/>
  <c r="N504" i="13"/>
  <c r="L505" i="13" s="1"/>
  <c r="M505" i="13" s="1"/>
  <c r="P504" i="13"/>
  <c r="AE508" i="13"/>
  <c r="AH508" i="13" s="1"/>
  <c r="AG508" i="13"/>
  <c r="EE429" i="13"/>
  <c r="ED429" i="13"/>
  <c r="EC429" i="13" s="1"/>
  <c r="EA430" i="13" s="1"/>
  <c r="EM448" i="13"/>
  <c r="EL448" i="13" s="1"/>
  <c r="EJ449" i="13" s="1"/>
  <c r="EN448" i="13"/>
  <c r="X504" i="13"/>
  <c r="V504" i="13"/>
  <c r="CX282" i="13"/>
  <c r="BU283" i="13"/>
  <c r="DG282" i="13"/>
  <c r="F283" i="13"/>
  <c r="DM283" i="13" s="1"/>
  <c r="D283" i="13"/>
  <c r="DJ283" i="13"/>
  <c r="CZ282" i="13"/>
  <c r="DE282" i="13"/>
  <c r="CE283" i="13"/>
  <c r="BO399" i="13"/>
  <c r="BM399" i="13"/>
  <c r="BK400" i="13" s="1"/>
  <c r="AQ504" i="13" l="1"/>
  <c r="AO505" i="13" s="1"/>
  <c r="CQ479" i="13"/>
  <c r="CO480" i="13" s="1"/>
  <c r="CP480" i="13" s="1"/>
  <c r="AP505" i="13"/>
  <c r="AR505" i="13"/>
  <c r="AS505" i="13"/>
  <c r="EW456" i="13"/>
  <c r="EV456" i="13"/>
  <c r="EU456" i="13" s="1"/>
  <c r="ES457" i="13" s="1"/>
  <c r="P505" i="13"/>
  <c r="BC500" i="13"/>
  <c r="BA500" i="13"/>
  <c r="BD500" i="13" s="1"/>
  <c r="O505" i="13"/>
  <c r="N505" i="13" s="1"/>
  <c r="L506" i="13" s="1"/>
  <c r="O506" i="13" s="1"/>
  <c r="AF508" i="13"/>
  <c r="AD509" i="13" s="1"/>
  <c r="CS479" i="13"/>
  <c r="CR480" i="13"/>
  <c r="EE430" i="13"/>
  <c r="ED430" i="13"/>
  <c r="EC430" i="13" s="1"/>
  <c r="EA431" i="13" s="1"/>
  <c r="EM449" i="13"/>
  <c r="EL449" i="13" s="1"/>
  <c r="EJ450" i="13" s="1"/>
  <c r="EN449" i="13"/>
  <c r="Y504" i="13"/>
  <c r="W504" i="13"/>
  <c r="U505" i="13" s="1"/>
  <c r="G283" i="13"/>
  <c r="DN283" i="13" s="1"/>
  <c r="E283" i="13"/>
  <c r="DK283" i="13"/>
  <c r="CH283" i="13"/>
  <c r="DF283" i="13" s="1"/>
  <c r="DC283" i="13"/>
  <c r="CF283" i="13"/>
  <c r="CV283" i="13"/>
  <c r="BV283" i="13"/>
  <c r="BX283" i="13"/>
  <c r="CY283" i="13" s="1"/>
  <c r="BN400" i="13"/>
  <c r="BL400" i="13"/>
  <c r="AQ505" i="13" l="1"/>
  <c r="AO506" i="13" s="1"/>
  <c r="AP506" i="13" s="1"/>
  <c r="EV457" i="13"/>
  <c r="EU457" i="13" s="1"/>
  <c r="ES458" i="13" s="1"/>
  <c r="EW457" i="13"/>
  <c r="M506" i="13"/>
  <c r="N506" i="13" s="1"/>
  <c r="L507" i="13" s="1"/>
  <c r="BB500" i="13"/>
  <c r="AZ501" i="13" s="1"/>
  <c r="AG509" i="13"/>
  <c r="AE509" i="13"/>
  <c r="P506" i="13"/>
  <c r="CQ480" i="13"/>
  <c r="CO481" i="13" s="1"/>
  <c r="CP481" i="13" s="1"/>
  <c r="CS480" i="13"/>
  <c r="EE431" i="13"/>
  <c r="ED431" i="13"/>
  <c r="EC431" i="13" s="1"/>
  <c r="EA432" i="13" s="1"/>
  <c r="EM450" i="13"/>
  <c r="EL450" i="13" s="1"/>
  <c r="EJ451" i="13" s="1"/>
  <c r="EN450" i="13"/>
  <c r="V505" i="13"/>
  <c r="Y505" i="13" s="1"/>
  <c r="X505" i="13"/>
  <c r="DL283" i="13"/>
  <c r="C284" i="13"/>
  <c r="DD283" i="13"/>
  <c r="CG283" i="13"/>
  <c r="CI283" i="13"/>
  <c r="BO400" i="13"/>
  <c r="BM400" i="13"/>
  <c r="BK401" i="13" s="1"/>
  <c r="CW283" i="13"/>
  <c r="BW283" i="13"/>
  <c r="BY283" i="13"/>
  <c r="AS506" i="13" l="1"/>
  <c r="AR506" i="13"/>
  <c r="AQ506" i="13" s="1"/>
  <c r="AO507" i="13" s="1"/>
  <c r="AR507" i="13" s="1"/>
  <c r="EV458" i="13"/>
  <c r="EU458" i="13" s="1"/>
  <c r="ES459" i="13" s="1"/>
  <c r="EW458" i="13"/>
  <c r="AF509" i="13"/>
  <c r="AD510" i="13" s="1"/>
  <c r="AE510" i="13" s="1"/>
  <c r="BC501" i="13"/>
  <c r="BA501" i="13"/>
  <c r="AH509" i="13"/>
  <c r="M507" i="13"/>
  <c r="P507" i="13" s="1"/>
  <c r="O507" i="13"/>
  <c r="CR481" i="13"/>
  <c r="EE432" i="13"/>
  <c r="ED432" i="13"/>
  <c r="EC432" i="13" s="1"/>
  <c r="EA433" i="13" s="1"/>
  <c r="EM451" i="13"/>
  <c r="EL451" i="13" s="1"/>
  <c r="EJ452" i="13" s="1"/>
  <c r="EN451" i="13"/>
  <c r="W505" i="13"/>
  <c r="U506" i="13" s="1"/>
  <c r="DG283" i="13"/>
  <c r="CZ283" i="13"/>
  <c r="D284" i="13"/>
  <c r="F284" i="13"/>
  <c r="DM284" i="13" s="1"/>
  <c r="DJ284" i="13"/>
  <c r="CX283" i="13"/>
  <c r="BU284" i="13"/>
  <c r="DE283" i="13"/>
  <c r="CE284" i="13"/>
  <c r="BN401" i="13"/>
  <c r="BL401" i="13"/>
  <c r="AS507" i="13" l="1"/>
  <c r="AP507" i="13"/>
  <c r="AQ507" i="13" s="1"/>
  <c r="AO508" i="13" s="1"/>
  <c r="AR508" i="13" s="1"/>
  <c r="AG510" i="13"/>
  <c r="AF510" i="13" s="1"/>
  <c r="AD511" i="13" s="1"/>
  <c r="AG511" i="13" s="1"/>
  <c r="EV459" i="13"/>
  <c r="EU459" i="13" s="1"/>
  <c r="ES460" i="13" s="1"/>
  <c r="EW459" i="13"/>
  <c r="BD501" i="13"/>
  <c r="BB501" i="13"/>
  <c r="AZ502" i="13" s="1"/>
  <c r="AH510" i="13"/>
  <c r="N507" i="13"/>
  <c r="L508" i="13" s="1"/>
  <c r="O508" i="13" s="1"/>
  <c r="CQ481" i="13"/>
  <c r="CO482" i="13" s="1"/>
  <c r="CS481" i="13"/>
  <c r="EE433" i="13"/>
  <c r="ED433" i="13"/>
  <c r="EC433" i="13" s="1"/>
  <c r="EA434" i="13" s="1"/>
  <c r="EM452" i="13"/>
  <c r="EL452" i="13" s="1"/>
  <c r="EJ453" i="13" s="1"/>
  <c r="EN452" i="13"/>
  <c r="X506" i="13"/>
  <c r="V506" i="13"/>
  <c r="BV284" i="13"/>
  <c r="CV284" i="13"/>
  <c r="BX284" i="13"/>
  <c r="CY284" i="13" s="1"/>
  <c r="G284" i="13"/>
  <c r="DN284" i="13" s="1"/>
  <c r="E284" i="13"/>
  <c r="DK284" i="13"/>
  <c r="BO401" i="13"/>
  <c r="BM401" i="13"/>
  <c r="BK402" i="13" s="1"/>
  <c r="DC284" i="13"/>
  <c r="CF284" i="13"/>
  <c r="CH284" i="13"/>
  <c r="DF284" i="13" s="1"/>
  <c r="AS508" i="13" l="1"/>
  <c r="AP508" i="13"/>
  <c r="AQ508" i="13" s="1"/>
  <c r="AO509" i="13" s="1"/>
  <c r="CR482" i="13"/>
  <c r="CP482" i="13"/>
  <c r="CS482" i="13" s="1"/>
  <c r="EV460" i="13"/>
  <c r="EU460" i="13" s="1"/>
  <c r="ES461" i="13" s="1"/>
  <c r="EW460" i="13"/>
  <c r="AE511" i="13"/>
  <c r="AH511" i="13" s="1"/>
  <c r="BC502" i="13"/>
  <c r="BA502" i="13"/>
  <c r="M508" i="13"/>
  <c r="P508" i="13" s="1"/>
  <c r="ED434" i="13"/>
  <c r="EC434" i="13" s="1"/>
  <c r="EA435" i="13" s="1"/>
  <c r="EE434" i="13"/>
  <c r="EM453" i="13"/>
  <c r="EL453" i="13" s="1"/>
  <c r="EJ454" i="13" s="1"/>
  <c r="EN453" i="13"/>
  <c r="Y506" i="13"/>
  <c r="W506" i="13"/>
  <c r="U507" i="13" s="1"/>
  <c r="BW284" i="13"/>
  <c r="CW284" i="13"/>
  <c r="BY284" i="13"/>
  <c r="BN402" i="13"/>
  <c r="BL402" i="13"/>
  <c r="DD284" i="13"/>
  <c r="CG284" i="13"/>
  <c r="CI284" i="13"/>
  <c r="DL284" i="13"/>
  <c r="C285" i="13"/>
  <c r="AP509" i="13" l="1"/>
  <c r="AR509" i="13"/>
  <c r="AS509" i="13"/>
  <c r="AF511" i="13"/>
  <c r="AD512" i="13" s="1"/>
  <c r="AE512" i="13" s="1"/>
  <c r="EV461" i="13"/>
  <c r="EU461" i="13" s="1"/>
  <c r="ES462" i="13" s="1"/>
  <c r="EW461" i="13"/>
  <c r="BD502" i="13"/>
  <c r="BB502" i="13"/>
  <c r="AZ503" i="13" s="1"/>
  <c r="L7" i="13"/>
  <c r="N508" i="13"/>
  <c r="L509" i="13" s="1"/>
  <c r="M509" i="13" s="1"/>
  <c r="CQ482" i="13"/>
  <c r="CO483" i="13" s="1"/>
  <c r="ED435" i="13"/>
  <c r="EC435" i="13" s="1"/>
  <c r="EA436" i="13" s="1"/>
  <c r="EE435" i="13"/>
  <c r="EM454" i="13"/>
  <c r="EL454" i="13" s="1"/>
  <c r="EJ455" i="13" s="1"/>
  <c r="EN454" i="13"/>
  <c r="X507" i="13"/>
  <c r="V507" i="13"/>
  <c r="CZ284" i="13"/>
  <c r="BO402" i="13"/>
  <c r="BM402" i="13"/>
  <c r="BK403" i="13" s="1"/>
  <c r="DE284" i="13"/>
  <c r="CE285" i="13"/>
  <c r="CX284" i="13"/>
  <c r="BU285" i="13"/>
  <c r="DG284" i="13"/>
  <c r="D285" i="13"/>
  <c r="F285" i="13"/>
  <c r="DM285" i="13" s="1"/>
  <c r="DJ285" i="13"/>
  <c r="AG512" i="13" l="1"/>
  <c r="AQ509" i="13"/>
  <c r="AO510" i="13" s="1"/>
  <c r="AS510" i="13" s="1"/>
  <c r="CR483" i="13"/>
  <c r="CP483" i="13"/>
  <c r="EW462" i="13"/>
  <c r="EV462" i="13"/>
  <c r="EU462" i="13" s="1"/>
  <c r="ES463" i="13" s="1"/>
  <c r="O509" i="13"/>
  <c r="N509" i="13" s="1"/>
  <c r="L510" i="13" s="1"/>
  <c r="M510" i="13" s="1"/>
  <c r="BA503" i="13"/>
  <c r="BC503" i="13"/>
  <c r="AF512" i="13"/>
  <c r="AD513" i="13" s="1"/>
  <c r="AG513" i="13" s="1"/>
  <c r="AH512" i="13"/>
  <c r="P509" i="13"/>
  <c r="EE436" i="13"/>
  <c r="ED436" i="13"/>
  <c r="EC436" i="13" s="1"/>
  <c r="EA437" i="13" s="1"/>
  <c r="W507" i="13"/>
  <c r="U508" i="13" s="1"/>
  <c r="V508" i="13" s="1"/>
  <c r="EM455" i="13"/>
  <c r="EL455" i="13" s="1"/>
  <c r="EJ456" i="13" s="1"/>
  <c r="EN455" i="13"/>
  <c r="Y507" i="13"/>
  <c r="CF285" i="13"/>
  <c r="DC285" i="13"/>
  <c r="CH285" i="13"/>
  <c r="DF285" i="13" s="1"/>
  <c r="BN403" i="13"/>
  <c r="BL403" i="13"/>
  <c r="BV285" i="13"/>
  <c r="CV285" i="13"/>
  <c r="BX285" i="13"/>
  <c r="CY285" i="13" s="1"/>
  <c r="G285" i="13"/>
  <c r="DN285" i="13" s="1"/>
  <c r="E285" i="13"/>
  <c r="DK285" i="13"/>
  <c r="AP510" i="13" l="1"/>
  <c r="AR510" i="13"/>
  <c r="CQ483" i="13"/>
  <c r="CO484" i="13" s="1"/>
  <c r="CP484" i="13" s="1"/>
  <c r="EV463" i="13"/>
  <c r="EU463" i="13" s="1"/>
  <c r="ES464" i="13" s="1"/>
  <c r="EW463" i="13"/>
  <c r="CS483" i="13"/>
  <c r="AE513" i="13"/>
  <c r="AH513" i="13" s="1"/>
  <c r="O510" i="13"/>
  <c r="N510" i="13" s="1"/>
  <c r="L511" i="13" s="1"/>
  <c r="M511" i="13" s="1"/>
  <c r="BD503" i="13"/>
  <c r="BB503" i="13"/>
  <c r="AZ504" i="13" s="1"/>
  <c r="P510" i="13"/>
  <c r="X508" i="13"/>
  <c r="W508" i="13" s="1"/>
  <c r="U509" i="13" s="1"/>
  <c r="ED437" i="13"/>
  <c r="EC437" i="13" s="1"/>
  <c r="EA438" i="13" s="1"/>
  <c r="EE437" i="13"/>
  <c r="EN456" i="13"/>
  <c r="EM456" i="13"/>
  <c r="EL456" i="13" s="1"/>
  <c r="EJ457" i="13" s="1"/>
  <c r="Y508" i="13"/>
  <c r="BO403" i="13"/>
  <c r="BM403" i="13"/>
  <c r="BK404" i="13" s="1"/>
  <c r="BW285" i="13"/>
  <c r="CW285" i="13"/>
  <c r="BY285" i="13"/>
  <c r="DD285" i="13"/>
  <c r="CG285" i="13"/>
  <c r="CI285" i="13"/>
  <c r="DL285" i="13"/>
  <c r="C286" i="13"/>
  <c r="CR484" i="13" l="1"/>
  <c r="CQ484" i="13" s="1"/>
  <c r="CO485" i="13" s="1"/>
  <c r="CP485" i="13" s="1"/>
  <c r="AQ510" i="13"/>
  <c r="AO511" i="13" s="1"/>
  <c r="CS484" i="13"/>
  <c r="AF513" i="13"/>
  <c r="AD514" i="13" s="1"/>
  <c r="AG514" i="13" s="1"/>
  <c r="EV464" i="13"/>
  <c r="EU464" i="13" s="1"/>
  <c r="ES465" i="13" s="1"/>
  <c r="EW464" i="13"/>
  <c r="BA504" i="13"/>
  <c r="BD504" i="13" s="1"/>
  <c r="BC504" i="13"/>
  <c r="O511" i="13"/>
  <c r="N511" i="13" s="1"/>
  <c r="L512" i="13" s="1"/>
  <c r="O512" i="13" s="1"/>
  <c r="P511" i="13"/>
  <c r="CR485" i="13"/>
  <c r="EE438" i="13"/>
  <c r="ED438" i="13"/>
  <c r="EC438" i="13" s="1"/>
  <c r="EA439" i="13" s="1"/>
  <c r="EN457" i="13"/>
  <c r="EM457" i="13"/>
  <c r="EL457" i="13" s="1"/>
  <c r="EJ458" i="13" s="1"/>
  <c r="X509" i="13"/>
  <c r="V509" i="13"/>
  <c r="F286" i="13"/>
  <c r="DM286" i="13" s="1"/>
  <c r="D286" i="13"/>
  <c r="DJ286" i="13"/>
  <c r="CZ285" i="13"/>
  <c r="CX285" i="13"/>
  <c r="BU286" i="13"/>
  <c r="DG285" i="13"/>
  <c r="DE285" i="13"/>
  <c r="CE286" i="13"/>
  <c r="BN404" i="13"/>
  <c r="BL404" i="13"/>
  <c r="AS511" i="13" l="1"/>
  <c r="AR511" i="13"/>
  <c r="AP511" i="13"/>
  <c r="AQ511" i="13" s="1"/>
  <c r="AO512" i="13" s="1"/>
  <c r="AS512" i="13" s="1"/>
  <c r="AE514" i="13"/>
  <c r="AF514" i="13" s="1"/>
  <c r="AD515" i="13" s="1"/>
  <c r="AE515" i="13" s="1"/>
  <c r="EV465" i="13"/>
  <c r="EU465" i="13" s="1"/>
  <c r="ES466" i="13" s="1"/>
  <c r="EW465" i="13"/>
  <c r="AH514" i="13"/>
  <c r="BB504" i="13"/>
  <c r="AZ505" i="13" s="1"/>
  <c r="M512" i="13"/>
  <c r="P512" i="13" s="1"/>
  <c r="CQ485" i="13"/>
  <c r="CO486" i="13" s="1"/>
  <c r="CP486" i="13" s="1"/>
  <c r="CS485" i="13"/>
  <c r="W509" i="13"/>
  <c r="U510" i="13" s="1"/>
  <c r="X510" i="13" s="1"/>
  <c r="ED439" i="13"/>
  <c r="EC439" i="13" s="1"/>
  <c r="EA440" i="13" s="1"/>
  <c r="EE439" i="13"/>
  <c r="EM458" i="13"/>
  <c r="EL458" i="13" s="1"/>
  <c r="EJ459" i="13" s="1"/>
  <c r="EN458" i="13"/>
  <c r="Y509" i="13"/>
  <c r="CF286" i="13"/>
  <c r="CH286" i="13"/>
  <c r="DF286" i="13" s="1"/>
  <c r="DC286" i="13"/>
  <c r="G286" i="13"/>
  <c r="DN286" i="13" s="1"/>
  <c r="E286" i="13"/>
  <c r="DK286" i="13"/>
  <c r="BO404" i="13"/>
  <c r="BM404" i="13"/>
  <c r="BK405" i="13" s="1"/>
  <c r="BX286" i="13"/>
  <c r="CY286" i="13" s="1"/>
  <c r="CV286" i="13"/>
  <c r="BV286" i="13"/>
  <c r="AR512" i="13" l="1"/>
  <c r="AP512" i="13"/>
  <c r="AQ512" i="13" s="1"/>
  <c r="AO513" i="13" s="1"/>
  <c r="AR513" i="13" s="1"/>
  <c r="AG515" i="13"/>
  <c r="AF515" i="13" s="1"/>
  <c r="AD516" i="13" s="1"/>
  <c r="EW466" i="13"/>
  <c r="EV466" i="13"/>
  <c r="EU466" i="13" s="1"/>
  <c r="ES467" i="13" s="1"/>
  <c r="N512" i="13"/>
  <c r="L513" i="13" s="1"/>
  <c r="M513" i="13" s="1"/>
  <c r="P513" i="13" s="1"/>
  <c r="AH515" i="13"/>
  <c r="BA505" i="13"/>
  <c r="BD505" i="13"/>
  <c r="BC505" i="13"/>
  <c r="CS486" i="13"/>
  <c r="CR486" i="13"/>
  <c r="CQ486" i="13" s="1"/>
  <c r="CO487" i="13" s="1"/>
  <c r="CP487" i="13" s="1"/>
  <c r="V510" i="13"/>
  <c r="W510" i="13" s="1"/>
  <c r="U511" i="13" s="1"/>
  <c r="X511" i="13" s="1"/>
  <c r="ED440" i="13"/>
  <c r="EC440" i="13" s="1"/>
  <c r="EA441" i="13" s="1"/>
  <c r="EE440" i="13"/>
  <c r="EN459" i="13"/>
  <c r="EM459" i="13"/>
  <c r="EL459" i="13" s="1"/>
  <c r="EJ460" i="13" s="1"/>
  <c r="DL286" i="13"/>
  <c r="C287" i="13"/>
  <c r="BN405" i="13"/>
  <c r="BL405" i="13"/>
  <c r="DD286" i="13"/>
  <c r="CG286" i="13"/>
  <c r="CI286" i="13"/>
  <c r="BW286" i="13"/>
  <c r="CW286" i="13"/>
  <c r="BY286" i="13"/>
  <c r="AS513" i="13" l="1"/>
  <c r="AP513" i="13"/>
  <c r="AQ513" i="13" s="1"/>
  <c r="AO514" i="13" s="1"/>
  <c r="AP514" i="13" s="1"/>
  <c r="O513" i="13"/>
  <c r="N513" i="13" s="1"/>
  <c r="L514" i="13" s="1"/>
  <c r="EW467" i="13"/>
  <c r="EV467" i="13"/>
  <c r="EU467" i="13" s="1"/>
  <c r="ES468" i="13" s="1"/>
  <c r="BB505" i="13"/>
  <c r="AZ506" i="13" s="1"/>
  <c r="Y510" i="13"/>
  <c r="AE516" i="13"/>
  <c r="AH516" i="13" s="1"/>
  <c r="AG516" i="13"/>
  <c r="CS487" i="13"/>
  <c r="CR487" i="13"/>
  <c r="V511" i="13"/>
  <c r="W511" i="13" s="1"/>
  <c r="U512" i="13" s="1"/>
  <c r="V512" i="13" s="1"/>
  <c r="ED441" i="13"/>
  <c r="EC441" i="13" s="1"/>
  <c r="EA442" i="13" s="1"/>
  <c r="EE441" i="13"/>
  <c r="EM460" i="13"/>
  <c r="EL460" i="13" s="1"/>
  <c r="EJ461" i="13" s="1"/>
  <c r="EN460" i="13"/>
  <c r="CX286" i="13"/>
  <c r="BU287" i="13"/>
  <c r="DG286" i="13"/>
  <c r="CZ286" i="13"/>
  <c r="DE286" i="13"/>
  <c r="CE287" i="13"/>
  <c r="BO405" i="13"/>
  <c r="BM405" i="13"/>
  <c r="BK406" i="13" s="1"/>
  <c r="F287" i="13"/>
  <c r="DM287" i="13" s="1"/>
  <c r="D287" i="13"/>
  <c r="DJ287" i="13"/>
  <c r="AS514" i="13" l="1"/>
  <c r="AR514" i="13"/>
  <c r="AQ514" i="13" s="1"/>
  <c r="AO515" i="13" s="1"/>
  <c r="EW468" i="13"/>
  <c r="EV468" i="13"/>
  <c r="EU468" i="13" s="1"/>
  <c r="ES469" i="13" s="1"/>
  <c r="BA506" i="13"/>
  <c r="BD506" i="13" s="1"/>
  <c r="BC506" i="13"/>
  <c r="CQ487" i="13"/>
  <c r="CO488" i="13" s="1"/>
  <c r="CP488" i="13" s="1"/>
  <c r="AF516" i="13"/>
  <c r="AD517" i="13" s="1"/>
  <c r="O514" i="13"/>
  <c r="M514" i="13"/>
  <c r="Y511" i="13"/>
  <c r="Y512" i="13" s="1"/>
  <c r="EE442" i="13"/>
  <c r="ED442" i="13"/>
  <c r="EC442" i="13" s="1"/>
  <c r="EA443" i="13" s="1"/>
  <c r="X512" i="13"/>
  <c r="W512" i="13" s="1"/>
  <c r="U513" i="13" s="1"/>
  <c r="EM461" i="13"/>
  <c r="EL461" i="13" s="1"/>
  <c r="EJ462" i="13" s="1"/>
  <c r="EN461" i="13"/>
  <c r="BX287" i="13"/>
  <c r="CY287" i="13" s="1"/>
  <c r="CV287" i="13"/>
  <c r="BV287" i="13"/>
  <c r="G287" i="13"/>
  <c r="DN287" i="13" s="1"/>
  <c r="E287" i="13"/>
  <c r="DK287" i="13"/>
  <c r="BN406" i="13"/>
  <c r="BL406" i="13"/>
  <c r="CF287" i="13"/>
  <c r="CH287" i="13"/>
  <c r="DF287" i="13" s="1"/>
  <c r="DC287" i="13"/>
  <c r="AS515" i="13" l="1"/>
  <c r="AP515" i="13"/>
  <c r="AR515" i="13"/>
  <c r="EV469" i="13"/>
  <c r="EU469" i="13" s="1"/>
  <c r="ES470" i="13" s="1"/>
  <c r="EW469" i="13"/>
  <c r="CR488" i="13"/>
  <c r="CQ488" i="13" s="1"/>
  <c r="CO489" i="13" s="1"/>
  <c r="CP489" i="13" s="1"/>
  <c r="BB506" i="13"/>
  <c r="AZ507" i="13" s="1"/>
  <c r="BC507" i="13" s="1"/>
  <c r="AE517" i="13"/>
  <c r="AH517" i="13" s="1"/>
  <c r="AG517" i="13"/>
  <c r="N514" i="13"/>
  <c r="L515" i="13" s="1"/>
  <c r="O515" i="13" s="1"/>
  <c r="CS488" i="13"/>
  <c r="P514" i="13"/>
  <c r="X513" i="13"/>
  <c r="V513" i="13"/>
  <c r="Y513" i="13" s="1"/>
  <c r="EE443" i="13"/>
  <c r="ED443" i="13"/>
  <c r="EC443" i="13" s="1"/>
  <c r="EA444" i="13" s="1"/>
  <c r="EN462" i="13"/>
  <c r="EM462" i="13"/>
  <c r="EL462" i="13" s="1"/>
  <c r="EJ463" i="13" s="1"/>
  <c r="BO406" i="13"/>
  <c r="BM406" i="13"/>
  <c r="BK407" i="13" s="1"/>
  <c r="BW287" i="13"/>
  <c r="CW287" i="13"/>
  <c r="BY287" i="13"/>
  <c r="DD287" i="13"/>
  <c r="CG287" i="13"/>
  <c r="CI287" i="13"/>
  <c r="DL287" i="13"/>
  <c r="C288" i="13"/>
  <c r="AQ515" i="13" l="1"/>
  <c r="AO516" i="13" s="1"/>
  <c r="AS516" i="13" s="1"/>
  <c r="AR516" i="13"/>
  <c r="AP516" i="13"/>
  <c r="AQ516" i="13" s="1"/>
  <c r="AO517" i="13" s="1"/>
  <c r="AP517" i="13" s="1"/>
  <c r="CR489" i="13"/>
  <c r="CQ489" i="13" s="1"/>
  <c r="CO490" i="13" s="1"/>
  <c r="CP490" i="13" s="1"/>
  <c r="BA507" i="13"/>
  <c r="BB507" i="13" s="1"/>
  <c r="AZ508" i="13" s="1"/>
  <c r="EW470" i="13"/>
  <c r="EV470" i="13"/>
  <c r="EU470" i="13" s="1"/>
  <c r="ES471" i="13" s="1"/>
  <c r="M515" i="13"/>
  <c r="N515" i="13" s="1"/>
  <c r="L516" i="13" s="1"/>
  <c r="AF517" i="13"/>
  <c r="AD518" i="13" s="1"/>
  <c r="AG518" i="13" s="1"/>
  <c r="W513" i="13"/>
  <c r="U514" i="13" s="1"/>
  <c r="X514" i="13" s="1"/>
  <c r="ED444" i="13"/>
  <c r="EC444" i="13" s="1"/>
  <c r="EA445" i="13" s="1"/>
  <c r="EE444" i="13"/>
  <c r="EM463" i="13"/>
  <c r="EL463" i="13" s="1"/>
  <c r="EJ464" i="13" s="1"/>
  <c r="EN463" i="13"/>
  <c r="CZ287" i="13"/>
  <c r="DG287" i="13"/>
  <c r="BN407" i="13"/>
  <c r="BL407" i="13"/>
  <c r="DE287" i="13"/>
  <c r="CE288" i="13"/>
  <c r="CX287" i="13"/>
  <c r="BU288" i="13"/>
  <c r="D288" i="13"/>
  <c r="F288" i="13"/>
  <c r="DM288" i="13" s="1"/>
  <c r="DJ288" i="13"/>
  <c r="AS517" i="13" l="1"/>
  <c r="AR517" i="13"/>
  <c r="AQ517" i="13"/>
  <c r="AO518" i="13" s="1"/>
  <c r="AS518" i="13" s="1"/>
  <c r="CS489" i="13"/>
  <c r="BD507" i="13"/>
  <c r="BD508" i="13" s="1"/>
  <c r="EV471" i="13"/>
  <c r="EU471" i="13" s="1"/>
  <c r="ES472" i="13" s="1"/>
  <c r="EW471" i="13"/>
  <c r="P515" i="13"/>
  <c r="BA508" i="13"/>
  <c r="BC508" i="13"/>
  <c r="AE518" i="13"/>
  <c r="AF518" i="13" s="1"/>
  <c r="AD519" i="13" s="1"/>
  <c r="O516" i="13"/>
  <c r="M516" i="13"/>
  <c r="CR490" i="13"/>
  <c r="V514" i="13"/>
  <c r="W514" i="13" s="1"/>
  <c r="U515" i="13" s="1"/>
  <c r="X515" i="13" s="1"/>
  <c r="EE445" i="13"/>
  <c r="ED445" i="13"/>
  <c r="EC445" i="13" s="1"/>
  <c r="EA446" i="13" s="1"/>
  <c r="EN464" i="13"/>
  <c r="EM464" i="13"/>
  <c r="EL464" i="13" s="1"/>
  <c r="EJ465" i="13" s="1"/>
  <c r="DC288" i="13"/>
  <c r="CF288" i="13"/>
  <c r="CH288" i="13"/>
  <c r="DF288" i="13" s="1"/>
  <c r="G288" i="13"/>
  <c r="DN288" i="13" s="1"/>
  <c r="E288" i="13"/>
  <c r="DK288" i="13"/>
  <c r="BX288" i="13"/>
  <c r="CY288" i="13" s="1"/>
  <c r="CV288" i="13"/>
  <c r="BV288" i="13"/>
  <c r="BO407" i="13"/>
  <c r="BM407" i="13"/>
  <c r="BK408" i="13" s="1"/>
  <c r="AP518" i="13" l="1"/>
  <c r="AR518" i="13"/>
  <c r="EW472" i="13"/>
  <c r="EV472" i="13"/>
  <c r="EU472" i="13" s="1"/>
  <c r="ES473" i="13" s="1"/>
  <c r="N516" i="13"/>
  <c r="L517" i="13" s="1"/>
  <c r="O517" i="13" s="1"/>
  <c r="BB508" i="13"/>
  <c r="AZ509" i="13" s="1"/>
  <c r="AH518" i="13"/>
  <c r="AG519" i="13"/>
  <c r="AE519" i="13"/>
  <c r="P516" i="13"/>
  <c r="CQ490" i="13"/>
  <c r="CO491" i="13" s="1"/>
  <c r="CS490" i="13"/>
  <c r="Y514" i="13"/>
  <c r="V515" i="13"/>
  <c r="W515" i="13" s="1"/>
  <c r="U516" i="13" s="1"/>
  <c r="EE446" i="13"/>
  <c r="ED446" i="13"/>
  <c r="EC446" i="13" s="1"/>
  <c r="EA447" i="13" s="1"/>
  <c r="EM465" i="13"/>
  <c r="EL465" i="13" s="1"/>
  <c r="EJ466" i="13" s="1"/>
  <c r="EN465" i="13"/>
  <c r="DL288" i="13"/>
  <c r="C289" i="13"/>
  <c r="CG288" i="13"/>
  <c r="DD288" i="13"/>
  <c r="CI288" i="13"/>
  <c r="CW288" i="13"/>
  <c r="BW288" i="13"/>
  <c r="BY288" i="13"/>
  <c r="BN408" i="13"/>
  <c r="BL408" i="13"/>
  <c r="AQ518" i="13" l="1"/>
  <c r="AO519" i="13" s="1"/>
  <c r="AS519" i="13" s="1"/>
  <c r="AR519" i="13"/>
  <c r="AP519" i="13"/>
  <c r="AQ519" i="13" s="1"/>
  <c r="AO520" i="13" s="1"/>
  <c r="AR520" i="13" s="1"/>
  <c r="CR491" i="13"/>
  <c r="CP491" i="13"/>
  <c r="CS491" i="13" s="1"/>
  <c r="EV473" i="13"/>
  <c r="EU473" i="13" s="1"/>
  <c r="ES474" i="13" s="1"/>
  <c r="EW473" i="13"/>
  <c r="M517" i="13"/>
  <c r="N517" i="13" s="1"/>
  <c r="L518" i="13" s="1"/>
  <c r="O518" i="13" s="1"/>
  <c r="AF519" i="13"/>
  <c r="AD520" i="13" s="1"/>
  <c r="AG520" i="13" s="1"/>
  <c r="BA509" i="13"/>
  <c r="BD509" i="13" s="1"/>
  <c r="BC509" i="13"/>
  <c r="AH519" i="13"/>
  <c r="Y515" i="13"/>
  <c r="EE447" i="13"/>
  <c r="ED447" i="13"/>
  <c r="EC447" i="13" s="1"/>
  <c r="EA448" i="13" s="1"/>
  <c r="EN466" i="13"/>
  <c r="EM466" i="13"/>
  <c r="EL466" i="13" s="1"/>
  <c r="EJ467" i="13" s="1"/>
  <c r="X516" i="13"/>
  <c r="V516" i="13"/>
  <c r="CZ288" i="13"/>
  <c r="DG288" i="13"/>
  <c r="CX288" i="13"/>
  <c r="BU289" i="13"/>
  <c r="BO408" i="13"/>
  <c r="BM408" i="13"/>
  <c r="BK409" i="13" s="1"/>
  <c r="DE288" i="13"/>
  <c r="CE289" i="13"/>
  <c r="F289" i="13"/>
  <c r="DM289" i="13" s="1"/>
  <c r="D289" i="13"/>
  <c r="DJ289" i="13"/>
  <c r="AP520" i="13" l="1"/>
  <c r="AQ520" i="13" s="1"/>
  <c r="AO521" i="13" s="1"/>
  <c r="AS520" i="13"/>
  <c r="AE520" i="13"/>
  <c r="AF520" i="13" s="1"/>
  <c r="AD521" i="13" s="1"/>
  <c r="AE521" i="13" s="1"/>
  <c r="P517" i="13"/>
  <c r="M518" i="13"/>
  <c r="N518" i="13" s="1"/>
  <c r="L519" i="13" s="1"/>
  <c r="O519" i="13" s="1"/>
  <c r="EV474" i="13"/>
  <c r="EU474" i="13" s="1"/>
  <c r="ES475" i="13" s="1"/>
  <c r="EW474" i="13"/>
  <c r="BB509" i="13"/>
  <c r="AZ510" i="13" s="1"/>
  <c r="BC510" i="13" s="1"/>
  <c r="CQ491" i="13"/>
  <c r="CO492" i="13" s="1"/>
  <c r="CP492" i="13" s="1"/>
  <c r="ED448" i="13"/>
  <c r="EC448" i="13" s="1"/>
  <c r="EA449" i="13" s="1"/>
  <c r="EE448" i="13"/>
  <c r="EN467" i="13"/>
  <c r="EM467" i="13"/>
  <c r="EL467" i="13" s="1"/>
  <c r="EJ468" i="13" s="1"/>
  <c r="Y516" i="13"/>
  <c r="W516" i="13"/>
  <c r="U517" i="13" s="1"/>
  <c r="BX289" i="13"/>
  <c r="CY289" i="13" s="1"/>
  <c r="CV289" i="13"/>
  <c r="BV289" i="13"/>
  <c r="BN409" i="13"/>
  <c r="BL409" i="13"/>
  <c r="G289" i="13"/>
  <c r="DN289" i="13" s="1"/>
  <c r="E289" i="13"/>
  <c r="DK289" i="13"/>
  <c r="CF289" i="13"/>
  <c r="CH289" i="13"/>
  <c r="DF289" i="13" s="1"/>
  <c r="DC289" i="13"/>
  <c r="AH520" i="13" l="1"/>
  <c r="AR521" i="13"/>
  <c r="AS521" i="13"/>
  <c r="AP521" i="13"/>
  <c r="AQ521" i="13" s="1"/>
  <c r="AO522" i="13" s="1"/>
  <c r="M519" i="13"/>
  <c r="N519" i="13" s="1"/>
  <c r="L520" i="13" s="1"/>
  <c r="O520" i="13" s="1"/>
  <c r="P518" i="13"/>
  <c r="EW475" i="13"/>
  <c r="EV475" i="13"/>
  <c r="EU475" i="13" s="1"/>
  <c r="ES476" i="13" s="1"/>
  <c r="AG521" i="13"/>
  <c r="AF521" i="13" s="1"/>
  <c r="AD522" i="13" s="1"/>
  <c r="AE522" i="13" s="1"/>
  <c r="BD510" i="13"/>
  <c r="BA510" i="13"/>
  <c r="BB510" i="13" s="1"/>
  <c r="AZ511" i="13" s="1"/>
  <c r="AH521" i="13"/>
  <c r="CR492" i="13"/>
  <c r="CQ492" i="13" s="1"/>
  <c r="CO493" i="13" s="1"/>
  <c r="CP493" i="13" s="1"/>
  <c r="CS492" i="13"/>
  <c r="EE449" i="13"/>
  <c r="ED449" i="13"/>
  <c r="EC449" i="13" s="1"/>
  <c r="EA450" i="13" s="1"/>
  <c r="EM468" i="13"/>
  <c r="EL468" i="13" s="1"/>
  <c r="EJ469" i="13" s="1"/>
  <c r="EN468" i="13"/>
  <c r="X517" i="13"/>
  <c r="V517" i="13"/>
  <c r="DL289" i="13"/>
  <c r="C290" i="13"/>
  <c r="CG289" i="13"/>
  <c r="DD289" i="13"/>
  <c r="CI289" i="13"/>
  <c r="BO409" i="13"/>
  <c r="BM409" i="13"/>
  <c r="BK410" i="13" s="1"/>
  <c r="BW289" i="13"/>
  <c r="CW289" i="13"/>
  <c r="BY289" i="13"/>
  <c r="AR522" i="13" l="1"/>
  <c r="AS522" i="13"/>
  <c r="AP522" i="13"/>
  <c r="AQ522" i="13" s="1"/>
  <c r="AO523" i="13" s="1"/>
  <c r="AS523" i="13" s="1"/>
  <c r="P519" i="13"/>
  <c r="M520" i="13"/>
  <c r="N520" i="13" s="1"/>
  <c r="L521" i="13" s="1"/>
  <c r="M521" i="13" s="1"/>
  <c r="EV476" i="13"/>
  <c r="EU476" i="13" s="1"/>
  <c r="ES477" i="13" s="1"/>
  <c r="EW476" i="13"/>
  <c r="BC511" i="13"/>
  <c r="BA511" i="13"/>
  <c r="AG522" i="13"/>
  <c r="AF522" i="13" s="1"/>
  <c r="AD523" i="13" s="1"/>
  <c r="AH522" i="13"/>
  <c r="CR493" i="13"/>
  <c r="W517" i="13"/>
  <c r="U518" i="13" s="1"/>
  <c r="X518" i="13" s="1"/>
  <c r="ED450" i="13"/>
  <c r="EC450" i="13" s="1"/>
  <c r="EA451" i="13" s="1"/>
  <c r="EE450" i="13"/>
  <c r="EN469" i="13"/>
  <c r="EM469" i="13"/>
  <c r="EL469" i="13" s="1"/>
  <c r="EJ470" i="13" s="1"/>
  <c r="Y517" i="13"/>
  <c r="DE289" i="13"/>
  <c r="CE290" i="13"/>
  <c r="D290" i="13"/>
  <c r="F290" i="13"/>
  <c r="DM290" i="13" s="1"/>
  <c r="DJ290" i="13"/>
  <c r="CX289" i="13"/>
  <c r="BU290" i="13"/>
  <c r="BN410" i="13"/>
  <c r="BL410" i="13"/>
  <c r="CZ289" i="13"/>
  <c r="DG289" i="13"/>
  <c r="AR523" i="13" l="1"/>
  <c r="BB511" i="13"/>
  <c r="AZ512" i="13" s="1"/>
  <c r="BC512" i="13" s="1"/>
  <c r="AP523" i="13"/>
  <c r="AQ523" i="13" s="1"/>
  <c r="AO524" i="13" s="1"/>
  <c r="AP524" i="13" s="1"/>
  <c r="O521" i="13"/>
  <c r="N521" i="13" s="1"/>
  <c r="L522" i="13" s="1"/>
  <c r="P520" i="13"/>
  <c r="BD511" i="13"/>
  <c r="BD512" i="13" s="1"/>
  <c r="EV477" i="13"/>
  <c r="EU477" i="13" s="1"/>
  <c r="ES478" i="13" s="1"/>
  <c r="EW477" i="13"/>
  <c r="AE523" i="13"/>
  <c r="AH523" i="13" s="1"/>
  <c r="AG523" i="13"/>
  <c r="CQ493" i="13"/>
  <c r="CO494" i="13" s="1"/>
  <c r="CP494" i="13" s="1"/>
  <c r="CS493" i="13"/>
  <c r="V518" i="13"/>
  <c r="Y518" i="13" s="1"/>
  <c r="ED451" i="13"/>
  <c r="EC451" i="13" s="1"/>
  <c r="EA452" i="13" s="1"/>
  <c r="EE451" i="13"/>
  <c r="EN470" i="13"/>
  <c r="EM470" i="13"/>
  <c r="EL470" i="13" s="1"/>
  <c r="EJ471" i="13" s="1"/>
  <c r="P521" i="13"/>
  <c r="CH290" i="13"/>
  <c r="DF290" i="13" s="1"/>
  <c r="DC290" i="13"/>
  <c r="CF290" i="13"/>
  <c r="BO410" i="13"/>
  <c r="BM410" i="13"/>
  <c r="BK411" i="13" s="1"/>
  <c r="G290" i="13"/>
  <c r="DN290" i="13" s="1"/>
  <c r="E290" i="13"/>
  <c r="DK290" i="13"/>
  <c r="CV290" i="13"/>
  <c r="BV290" i="13"/>
  <c r="BX290" i="13"/>
  <c r="CY290" i="13" s="1"/>
  <c r="BA512" i="13" l="1"/>
  <c r="BB512" i="13" s="1"/>
  <c r="AZ513" i="13" s="1"/>
  <c r="BC513" i="13" s="1"/>
  <c r="AS524" i="13"/>
  <c r="AR524" i="13"/>
  <c r="AQ524" i="13" s="1"/>
  <c r="AO525" i="13" s="1"/>
  <c r="EV478" i="13"/>
  <c r="EU478" i="13" s="1"/>
  <c r="ES479" i="13" s="1"/>
  <c r="EW478" i="13"/>
  <c r="AF523" i="13"/>
  <c r="AD524" i="13" s="1"/>
  <c r="AG524" i="13" s="1"/>
  <c r="CR494" i="13"/>
  <c r="W518" i="13"/>
  <c r="U519" i="13" s="1"/>
  <c r="X519" i="13" s="1"/>
  <c r="ED452" i="13"/>
  <c r="EC452" i="13" s="1"/>
  <c r="EA453" i="13" s="1"/>
  <c r="EE452" i="13"/>
  <c r="EN471" i="13"/>
  <c r="EM471" i="13"/>
  <c r="EL471" i="13" s="1"/>
  <c r="EJ472" i="13" s="1"/>
  <c r="O522" i="13"/>
  <c r="M522" i="13"/>
  <c r="CG290" i="13"/>
  <c r="DD290" i="13"/>
  <c r="CI290" i="13"/>
  <c r="BN411" i="13"/>
  <c r="BL411" i="13"/>
  <c r="DL290" i="13"/>
  <c r="C291" i="13"/>
  <c r="CW290" i="13"/>
  <c r="BW290" i="13"/>
  <c r="BY290" i="13"/>
  <c r="AR525" i="13" l="1"/>
  <c r="AP525" i="13"/>
  <c r="AQ525" i="13" s="1"/>
  <c r="AO526" i="13" s="1"/>
  <c r="AS525" i="13"/>
  <c r="BA513" i="13"/>
  <c r="BB513" i="13" s="1"/>
  <c r="AZ514" i="13" s="1"/>
  <c r="BC514" i="13" s="1"/>
  <c r="BD513" i="13"/>
  <c r="EW479" i="13"/>
  <c r="EV479" i="13"/>
  <c r="EU479" i="13" s="1"/>
  <c r="ES480" i="13" s="1"/>
  <c r="AE524" i="13"/>
  <c r="AF524" i="13" s="1"/>
  <c r="AD525" i="13" s="1"/>
  <c r="AG525" i="13" s="1"/>
  <c r="CS494" i="13"/>
  <c r="CQ494" i="13"/>
  <c r="CO495" i="13" s="1"/>
  <c r="CP495" i="13" s="1"/>
  <c r="V519" i="13"/>
  <c r="W519" i="13" s="1"/>
  <c r="U520" i="13" s="1"/>
  <c r="X520" i="13" s="1"/>
  <c r="ED453" i="13"/>
  <c r="EC453" i="13" s="1"/>
  <c r="EA454" i="13" s="1"/>
  <c r="EE453" i="13"/>
  <c r="EM472" i="13"/>
  <c r="EL472" i="13" s="1"/>
  <c r="EJ473" i="13" s="1"/>
  <c r="EN472" i="13"/>
  <c r="P522" i="13"/>
  <c r="N522" i="13"/>
  <c r="L523" i="13" s="1"/>
  <c r="CX290" i="13"/>
  <c r="BU291" i="13"/>
  <c r="BO411" i="13"/>
  <c r="BM411" i="13"/>
  <c r="BK412" i="13" s="1"/>
  <c r="DG290" i="13"/>
  <c r="F291" i="13"/>
  <c r="DM291" i="13" s="1"/>
  <c r="D291" i="13"/>
  <c r="DJ291" i="13"/>
  <c r="CZ290" i="13"/>
  <c r="DE290" i="13"/>
  <c r="CE291" i="13"/>
  <c r="AH524" i="13" l="1"/>
  <c r="AP526" i="13"/>
  <c r="AR526" i="13"/>
  <c r="AS526" i="13"/>
  <c r="BA514" i="13"/>
  <c r="BD514" i="13" s="1"/>
  <c r="EV480" i="13"/>
  <c r="EU480" i="13" s="1"/>
  <c r="ES481" i="13" s="1"/>
  <c r="EW480" i="13"/>
  <c r="AE525" i="13"/>
  <c r="AF525" i="13" s="1"/>
  <c r="AD526" i="13" s="1"/>
  <c r="Y519" i="13"/>
  <c r="CR495" i="13"/>
  <c r="V520" i="13"/>
  <c r="W520" i="13" s="1"/>
  <c r="U521" i="13" s="1"/>
  <c r="X521" i="13" s="1"/>
  <c r="ED454" i="13"/>
  <c r="EC454" i="13" s="1"/>
  <c r="EA455" i="13" s="1"/>
  <c r="EE454" i="13"/>
  <c r="EN473" i="13"/>
  <c r="EM473" i="13"/>
  <c r="EL473" i="13" s="1"/>
  <c r="EJ474" i="13" s="1"/>
  <c r="O523" i="13"/>
  <c r="M523" i="13"/>
  <c r="BN412" i="13"/>
  <c r="BL412" i="13"/>
  <c r="BO412" i="13" s="1"/>
  <c r="BJ45" i="13" s="1"/>
  <c r="BJ47" i="13" s="1"/>
  <c r="CF291" i="13"/>
  <c r="CH291" i="13"/>
  <c r="DF291" i="13" s="1"/>
  <c r="DC291" i="13"/>
  <c r="CV291" i="13"/>
  <c r="BV291" i="13"/>
  <c r="BX291" i="13"/>
  <c r="CY291" i="13" s="1"/>
  <c r="G291" i="13"/>
  <c r="DN291" i="13" s="1"/>
  <c r="E291" i="13"/>
  <c r="DK291" i="13"/>
  <c r="AQ526" i="13" l="1"/>
  <c r="AO527" i="13" s="1"/>
  <c r="AS527" i="13" s="1"/>
  <c r="BB514" i="13"/>
  <c r="AZ515" i="13" s="1"/>
  <c r="BA515" i="13" s="1"/>
  <c r="BD515" i="13" s="1"/>
  <c r="EV481" i="13"/>
  <c r="EU481" i="13" s="1"/>
  <c r="ES482" i="13" s="1"/>
  <c r="EW481" i="13"/>
  <c r="AH525" i="13"/>
  <c r="AG526" i="13"/>
  <c r="AE526" i="13"/>
  <c r="CS495" i="13"/>
  <c r="CQ495" i="13"/>
  <c r="CO496" i="13" s="1"/>
  <c r="CP496" i="13" s="1"/>
  <c r="Y520" i="13"/>
  <c r="V521" i="13"/>
  <c r="W521" i="13" s="1"/>
  <c r="U522" i="13" s="1"/>
  <c r="X522" i="13" s="1"/>
  <c r="EE455" i="13"/>
  <c r="ED455" i="13"/>
  <c r="EC455" i="13" s="1"/>
  <c r="EA456" i="13" s="1"/>
  <c r="EM474" i="13"/>
  <c r="EL474" i="13" s="1"/>
  <c r="EJ475" i="13" s="1"/>
  <c r="EN474" i="13"/>
  <c r="P523" i="13"/>
  <c r="N523" i="13"/>
  <c r="L524" i="13" s="1"/>
  <c r="BM412" i="13"/>
  <c r="BK413" i="13" s="1"/>
  <c r="BN413" i="13" s="1"/>
  <c r="DL291" i="13"/>
  <c r="C292" i="13"/>
  <c r="DD291" i="13"/>
  <c r="CG291" i="13"/>
  <c r="CI291" i="13"/>
  <c r="BW291" i="13"/>
  <c r="CW291" i="13"/>
  <c r="BY291" i="13"/>
  <c r="AR527" i="13" l="1"/>
  <c r="AP527" i="13"/>
  <c r="AQ527" i="13" s="1"/>
  <c r="AO528" i="13" s="1"/>
  <c r="AS528" i="13" s="1"/>
  <c r="BC515" i="13"/>
  <c r="BB515" i="13" s="1"/>
  <c r="AZ516" i="13" s="1"/>
  <c r="BC516" i="13" s="1"/>
  <c r="AH526" i="13"/>
  <c r="EV482" i="13"/>
  <c r="EU482" i="13" s="1"/>
  <c r="ES483" i="13" s="1"/>
  <c r="EW482" i="13"/>
  <c r="AF526" i="13"/>
  <c r="AD527" i="13" s="1"/>
  <c r="AG527" i="13" s="1"/>
  <c r="CR496" i="13"/>
  <c r="Y521" i="13"/>
  <c r="V522" i="13"/>
  <c r="W522" i="13" s="1"/>
  <c r="U523" i="13" s="1"/>
  <c r="X523" i="13" s="1"/>
  <c r="EE456" i="13"/>
  <c r="ED456" i="13"/>
  <c r="EC456" i="13" s="1"/>
  <c r="EA457" i="13" s="1"/>
  <c r="EM475" i="13"/>
  <c r="EL475" i="13" s="1"/>
  <c r="EJ476" i="13" s="1"/>
  <c r="EN475" i="13"/>
  <c r="O524" i="13"/>
  <c r="M524" i="13"/>
  <c r="BL413" i="13"/>
  <c r="BM413" i="13" s="1"/>
  <c r="BK414" i="13" s="1"/>
  <c r="BL414" i="13" s="1"/>
  <c r="DE291" i="13"/>
  <c r="CE292" i="13"/>
  <c r="CX291" i="13"/>
  <c r="BU292" i="13"/>
  <c r="CZ291" i="13"/>
  <c r="DG291" i="13"/>
  <c r="F292" i="13"/>
  <c r="DM292" i="13" s="1"/>
  <c r="D292" i="13"/>
  <c r="DJ292" i="13"/>
  <c r="BO413" i="13" l="1"/>
  <c r="AP528" i="13"/>
  <c r="AR528" i="13"/>
  <c r="BA516" i="13"/>
  <c r="BB516" i="13" s="1"/>
  <c r="AZ517" i="13" s="1"/>
  <c r="EV483" i="13"/>
  <c r="EU483" i="13" s="1"/>
  <c r="ES484" i="13" s="1"/>
  <c r="EW483" i="13"/>
  <c r="AE527" i="13"/>
  <c r="AF527" i="13" s="1"/>
  <c r="AD528" i="13" s="1"/>
  <c r="AE528" i="13" s="1"/>
  <c r="BD516" i="13"/>
  <c r="V523" i="13"/>
  <c r="W523" i="13" s="1"/>
  <c r="U524" i="13" s="1"/>
  <c r="X524" i="13" s="1"/>
  <c r="CQ496" i="13"/>
  <c r="CO497" i="13" s="1"/>
  <c r="CS496" i="13"/>
  <c r="Y522" i="13"/>
  <c r="EE457" i="13"/>
  <c r="ED457" i="13"/>
  <c r="EC457" i="13" s="1"/>
  <c r="EA458" i="13" s="1"/>
  <c r="EM476" i="13"/>
  <c r="EL476" i="13" s="1"/>
  <c r="EJ477" i="13" s="1"/>
  <c r="EN476" i="13"/>
  <c r="N524" i="13"/>
  <c r="L525" i="13" s="1"/>
  <c r="P524" i="13"/>
  <c r="BN414" i="13"/>
  <c r="BM414" i="13" s="1"/>
  <c r="BK415" i="13" s="1"/>
  <c r="BO414" i="13"/>
  <c r="BX292" i="13"/>
  <c r="CY292" i="13" s="1"/>
  <c r="CV292" i="13"/>
  <c r="BV292" i="13"/>
  <c r="G292" i="13"/>
  <c r="DN292" i="13" s="1"/>
  <c r="E292" i="13"/>
  <c r="DK292" i="13"/>
  <c r="CH292" i="13"/>
  <c r="DF292" i="13" s="1"/>
  <c r="DC292" i="13"/>
  <c r="CF292" i="13"/>
  <c r="AQ528" i="13" l="1"/>
  <c r="AO529" i="13" s="1"/>
  <c r="AR529" i="13" s="1"/>
  <c r="CR497" i="13"/>
  <c r="CP497" i="13"/>
  <c r="AG528" i="13"/>
  <c r="AF528" i="13" s="1"/>
  <c r="AD529" i="13" s="1"/>
  <c r="AE529" i="13" s="1"/>
  <c r="EV484" i="13"/>
  <c r="EU484" i="13" s="1"/>
  <c r="ES485" i="13" s="1"/>
  <c r="EW484" i="13"/>
  <c r="AH527" i="13"/>
  <c r="AH528" i="13" s="1"/>
  <c r="BA517" i="13"/>
  <c r="BD517" i="13" s="1"/>
  <c r="BC517" i="13"/>
  <c r="V524" i="13"/>
  <c r="W524" i="13" s="1"/>
  <c r="U525" i="13" s="1"/>
  <c r="V525" i="13" s="1"/>
  <c r="Y523" i="13"/>
  <c r="EE458" i="13"/>
  <c r="ED458" i="13"/>
  <c r="EC458" i="13" s="1"/>
  <c r="EA459" i="13" s="1"/>
  <c r="EM477" i="13"/>
  <c r="EL477" i="13" s="1"/>
  <c r="EJ478" i="13" s="1"/>
  <c r="EN477" i="13"/>
  <c r="O525" i="13"/>
  <c r="M525" i="13"/>
  <c r="CG292" i="13"/>
  <c r="DD292" i="13"/>
  <c r="CI292" i="13"/>
  <c r="DL292" i="13"/>
  <c r="C293" i="13"/>
  <c r="BN415" i="13"/>
  <c r="BL415" i="13"/>
  <c r="BO415" i="13" s="1"/>
  <c r="CW292" i="13"/>
  <c r="BW292" i="13"/>
  <c r="BY292" i="13"/>
  <c r="AS529" i="13" l="1"/>
  <c r="AP529" i="13"/>
  <c r="AQ529" i="13" s="1"/>
  <c r="AO530" i="13" s="1"/>
  <c r="AH529" i="13"/>
  <c r="CQ497" i="13"/>
  <c r="CO498" i="13" s="1"/>
  <c r="CP498" i="13" s="1"/>
  <c r="AG529" i="13"/>
  <c r="AF529" i="13" s="1"/>
  <c r="AD530" i="13" s="1"/>
  <c r="AG530" i="13" s="1"/>
  <c r="EV485" i="13"/>
  <c r="EU485" i="13" s="1"/>
  <c r="ES486" i="13" s="1"/>
  <c r="EW485" i="13"/>
  <c r="Y524" i="13"/>
  <c r="Y525" i="13" s="1"/>
  <c r="CS497" i="13"/>
  <c r="BB517" i="13"/>
  <c r="AZ518" i="13" s="1"/>
  <c r="X525" i="13"/>
  <c r="W525" i="13" s="1"/>
  <c r="U526" i="13" s="1"/>
  <c r="X526" i="13" s="1"/>
  <c r="ED459" i="13"/>
  <c r="EC459" i="13" s="1"/>
  <c r="EA460" i="13" s="1"/>
  <c r="EE459" i="13"/>
  <c r="EM478" i="13"/>
  <c r="EL478" i="13" s="1"/>
  <c r="EJ479" i="13" s="1"/>
  <c r="EN478" i="13"/>
  <c r="N525" i="13"/>
  <c r="L526" i="13" s="1"/>
  <c r="O526" i="13" s="1"/>
  <c r="BM415" i="13"/>
  <c r="BK416" i="13" s="1"/>
  <c r="BN416" i="13" s="1"/>
  <c r="P525" i="13"/>
  <c r="CX292" i="13"/>
  <c r="BU293" i="13"/>
  <c r="DG292" i="13"/>
  <c r="CZ292" i="13"/>
  <c r="D293" i="13"/>
  <c r="F293" i="13"/>
  <c r="DM293" i="13" s="1"/>
  <c r="DJ293" i="13"/>
  <c r="DE292" i="13"/>
  <c r="CE293" i="13"/>
  <c r="CR498" i="13" l="1"/>
  <c r="AS530" i="13"/>
  <c r="AR530" i="13"/>
  <c r="AP530" i="13"/>
  <c r="AE530" i="13"/>
  <c r="AF530" i="13" s="1"/>
  <c r="AD531" i="13" s="1"/>
  <c r="AE531" i="13" s="1"/>
  <c r="AH530" i="13"/>
  <c r="EW486" i="13"/>
  <c r="EV486" i="13"/>
  <c r="EU486" i="13" s="1"/>
  <c r="ES487" i="13" s="1"/>
  <c r="BA518" i="13"/>
  <c r="BD518" i="13" s="1"/>
  <c r="BC518" i="13"/>
  <c r="CQ498" i="13"/>
  <c r="CO499" i="13" s="1"/>
  <c r="CP499" i="13" s="1"/>
  <c r="CS498" i="13"/>
  <c r="V526" i="13"/>
  <c r="W526" i="13" s="1"/>
  <c r="U527" i="13" s="1"/>
  <c r="V527" i="13" s="1"/>
  <c r="BL416" i="13"/>
  <c r="BM416" i="13" s="1"/>
  <c r="BK417" i="13" s="1"/>
  <c r="M526" i="13"/>
  <c r="N526" i="13" s="1"/>
  <c r="L527" i="13" s="1"/>
  <c r="EE460" i="13"/>
  <c r="ED460" i="13"/>
  <c r="EC460" i="13" s="1"/>
  <c r="EA461" i="13" s="1"/>
  <c r="EM479" i="13"/>
  <c r="EL479" i="13" s="1"/>
  <c r="EJ480" i="13" s="1"/>
  <c r="EN479" i="13"/>
  <c r="BO416" i="13"/>
  <c r="CF293" i="13"/>
  <c r="CH293" i="13"/>
  <c r="DF293" i="13" s="1"/>
  <c r="DC293" i="13"/>
  <c r="G293" i="13"/>
  <c r="DN293" i="13" s="1"/>
  <c r="E293" i="13"/>
  <c r="DK293" i="13"/>
  <c r="BX293" i="13"/>
  <c r="CY293" i="13" s="1"/>
  <c r="CV293" i="13"/>
  <c r="BV293" i="13"/>
  <c r="AQ530" i="13" l="1"/>
  <c r="AO531" i="13" s="1"/>
  <c r="AR531" i="13" s="1"/>
  <c r="AG531" i="13"/>
  <c r="AS531" i="13"/>
  <c r="AP531" i="13"/>
  <c r="EV487" i="13"/>
  <c r="EU487" i="13" s="1"/>
  <c r="ES488" i="13" s="1"/>
  <c r="EW487" i="13"/>
  <c r="BB518" i="13"/>
  <c r="AZ519" i="13" s="1"/>
  <c r="BC519" i="13" s="1"/>
  <c r="AH531" i="13"/>
  <c r="AF531" i="13"/>
  <c r="AD532" i="13" s="1"/>
  <c r="CR499" i="13"/>
  <c r="P526" i="13"/>
  <c r="Y526" i="13"/>
  <c r="Y527" i="13" s="1"/>
  <c r="X527" i="13"/>
  <c r="W527" i="13" s="1"/>
  <c r="U528" i="13" s="1"/>
  <c r="EE461" i="13"/>
  <c r="ED461" i="13"/>
  <c r="EC461" i="13" s="1"/>
  <c r="EA462" i="13" s="1"/>
  <c r="EN480" i="13"/>
  <c r="EM480" i="13"/>
  <c r="EL480" i="13" s="1"/>
  <c r="EJ481" i="13" s="1"/>
  <c r="O527" i="13"/>
  <c r="M527" i="13"/>
  <c r="DD293" i="13"/>
  <c r="CG293" i="13"/>
  <c r="CI293" i="13"/>
  <c r="CW293" i="13"/>
  <c r="BW293" i="13"/>
  <c r="BY293" i="13"/>
  <c r="BN417" i="13"/>
  <c r="BL417" i="13"/>
  <c r="DL293" i="13"/>
  <c r="C294" i="13"/>
  <c r="BA519" i="13" l="1"/>
  <c r="AQ531" i="13"/>
  <c r="AO532" i="13" s="1"/>
  <c r="AS532" i="13" s="1"/>
  <c r="BD519" i="13"/>
  <c r="EV488" i="13"/>
  <c r="EU488" i="13" s="1"/>
  <c r="ES489" i="13" s="1"/>
  <c r="EW488" i="13"/>
  <c r="BB519" i="13"/>
  <c r="AZ520" i="13" s="1"/>
  <c r="AE532" i="13"/>
  <c r="AG532" i="13"/>
  <c r="CS499" i="13"/>
  <c r="CQ499" i="13"/>
  <c r="CO500" i="13" s="1"/>
  <c r="CP500" i="13" s="1"/>
  <c r="X528" i="13"/>
  <c r="V528" i="13"/>
  <c r="ED462" i="13"/>
  <c r="EC462" i="13" s="1"/>
  <c r="EA463" i="13" s="1"/>
  <c r="EE462" i="13"/>
  <c r="EN481" i="13"/>
  <c r="EM481" i="13"/>
  <c r="EL481" i="13" s="1"/>
  <c r="EJ482" i="13" s="1"/>
  <c r="P527" i="13"/>
  <c r="N527" i="13"/>
  <c r="L528" i="13" s="1"/>
  <c r="D294" i="13"/>
  <c r="F294" i="13"/>
  <c r="DM294" i="13" s="1"/>
  <c r="DJ294" i="13"/>
  <c r="DG293" i="13"/>
  <c r="CZ293" i="13"/>
  <c r="DE293" i="13"/>
  <c r="CE294" i="13"/>
  <c r="BO417" i="13"/>
  <c r="BM417" i="13"/>
  <c r="BK418" i="13" s="1"/>
  <c r="CX293" i="13"/>
  <c r="BU294" i="13"/>
  <c r="AR532" i="13" l="1"/>
  <c r="AP532" i="13"/>
  <c r="AQ532" i="13" s="1"/>
  <c r="EV489" i="13"/>
  <c r="EU489" i="13" s="1"/>
  <c r="ES490" i="13" s="1"/>
  <c r="EW489" i="13"/>
  <c r="BA520" i="13"/>
  <c r="BD520" i="13" s="1"/>
  <c r="BC520" i="13"/>
  <c r="AH532" i="13"/>
  <c r="AF532" i="13"/>
  <c r="CR500" i="13"/>
  <c r="W528" i="13"/>
  <c r="U529" i="13" s="1"/>
  <c r="X529" i="13" s="1"/>
  <c r="Y528" i="13"/>
  <c r="EE463" i="13"/>
  <c r="ED463" i="13"/>
  <c r="EC463" i="13" s="1"/>
  <c r="EA464" i="13" s="1"/>
  <c r="EM482" i="13"/>
  <c r="EL482" i="13" s="1"/>
  <c r="EJ483" i="13" s="1"/>
  <c r="EN482" i="13"/>
  <c r="M528" i="13"/>
  <c r="O528" i="13"/>
  <c r="BX294" i="13"/>
  <c r="CY294" i="13" s="1"/>
  <c r="CV294" i="13"/>
  <c r="BV294" i="13"/>
  <c r="CF294" i="13"/>
  <c r="CH294" i="13"/>
  <c r="DF294" i="13" s="1"/>
  <c r="DC294" i="13"/>
  <c r="BN418" i="13"/>
  <c r="BL418" i="13"/>
  <c r="G294" i="13"/>
  <c r="DN294" i="13" s="1"/>
  <c r="E294" i="13"/>
  <c r="DK294" i="13"/>
  <c r="EW490" i="13" l="1"/>
  <c r="EV490" i="13"/>
  <c r="EU490" i="13" s="1"/>
  <c r="ES491" i="13" s="1"/>
  <c r="BB520" i="13"/>
  <c r="AZ521" i="13" s="1"/>
  <c r="BC521" i="13" s="1"/>
  <c r="CQ500" i="13"/>
  <c r="CO501" i="13" s="1"/>
  <c r="CP501" i="13" s="1"/>
  <c r="CS500" i="13"/>
  <c r="V529" i="13"/>
  <c r="W529" i="13" s="1"/>
  <c r="U530" i="13" s="1"/>
  <c r="V530" i="13" s="1"/>
  <c r="ED464" i="13"/>
  <c r="EC464" i="13" s="1"/>
  <c r="EA465" i="13" s="1"/>
  <c r="EE464" i="13"/>
  <c r="EN483" i="13"/>
  <c r="EM483" i="13"/>
  <c r="EL483" i="13" s="1"/>
  <c r="EJ484" i="13" s="1"/>
  <c r="P528" i="13"/>
  <c r="N528" i="13"/>
  <c r="L529" i="13" s="1"/>
  <c r="CW294" i="13"/>
  <c r="BW294" i="13"/>
  <c r="BY294" i="13"/>
  <c r="DL294" i="13"/>
  <c r="C295" i="13"/>
  <c r="DD294" i="13"/>
  <c r="CG294" i="13"/>
  <c r="CI294" i="13"/>
  <c r="BO418" i="13"/>
  <c r="BM418" i="13"/>
  <c r="BK419" i="13" s="1"/>
  <c r="BA521" i="13" l="1"/>
  <c r="BD521" i="13" s="1"/>
  <c r="CR501" i="13"/>
  <c r="CQ501" i="13" s="1"/>
  <c r="CO502" i="13" s="1"/>
  <c r="CP502" i="13" s="1"/>
  <c r="EV491" i="13"/>
  <c r="EU491" i="13" s="1"/>
  <c r="ES492" i="13" s="1"/>
  <c r="EW491" i="13"/>
  <c r="BB521" i="13"/>
  <c r="AZ522" i="13" s="1"/>
  <c r="BA522" i="13" s="1"/>
  <c r="Y529" i="13"/>
  <c r="Y530" i="13" s="1"/>
  <c r="CS501" i="13"/>
  <c r="X530" i="13"/>
  <c r="W530" i="13" s="1"/>
  <c r="U531" i="13" s="1"/>
  <c r="X531" i="13" s="1"/>
  <c r="EE465" i="13"/>
  <c r="ED465" i="13"/>
  <c r="EC465" i="13" s="1"/>
  <c r="EA466" i="13" s="1"/>
  <c r="EM484" i="13"/>
  <c r="EL484" i="13" s="1"/>
  <c r="EJ485" i="13" s="1"/>
  <c r="EN484" i="13"/>
  <c r="O529" i="13"/>
  <c r="M529" i="13"/>
  <c r="CZ294" i="13"/>
  <c r="CX294" i="13"/>
  <c r="BU295" i="13"/>
  <c r="DG294" i="13"/>
  <c r="DE294" i="13"/>
  <c r="CE295" i="13"/>
  <c r="BN419" i="13"/>
  <c r="BL419" i="13"/>
  <c r="F295" i="13"/>
  <c r="DM295" i="13" s="1"/>
  <c r="D295" i="13"/>
  <c r="DJ295" i="13"/>
  <c r="BC522" i="13" l="1"/>
  <c r="EW492" i="13"/>
  <c r="EV492" i="13"/>
  <c r="EU492" i="13" s="1"/>
  <c r="ES493" i="13" s="1"/>
  <c r="BD522" i="13"/>
  <c r="BB522" i="13"/>
  <c r="AZ523" i="13" s="1"/>
  <c r="CR502" i="13"/>
  <c r="V531" i="13"/>
  <c r="Y531" i="13" s="1"/>
  <c r="EE466" i="13"/>
  <c r="ED466" i="13"/>
  <c r="EC466" i="13" s="1"/>
  <c r="EA467" i="13" s="1"/>
  <c r="EM485" i="13"/>
  <c r="EL485" i="13" s="1"/>
  <c r="EJ486" i="13" s="1"/>
  <c r="EN485" i="13"/>
  <c r="P529" i="13"/>
  <c r="N529" i="13"/>
  <c r="L530" i="13" s="1"/>
  <c r="CF295" i="13"/>
  <c r="CH295" i="13"/>
  <c r="DF295" i="13" s="1"/>
  <c r="DC295" i="13"/>
  <c r="CV295" i="13"/>
  <c r="BV295" i="13"/>
  <c r="BX295" i="13"/>
  <c r="CY295" i="13" s="1"/>
  <c r="G295" i="13"/>
  <c r="DN295" i="13" s="1"/>
  <c r="E295" i="13"/>
  <c r="DK295" i="13"/>
  <c r="BO419" i="13"/>
  <c r="BM419" i="13"/>
  <c r="BK420" i="13" s="1"/>
  <c r="EW493" i="13" l="1"/>
  <c r="EV493" i="13"/>
  <c r="EU493" i="13" s="1"/>
  <c r="ES494" i="13" s="1"/>
  <c r="BC523" i="13"/>
  <c r="BA523" i="13"/>
  <c r="CS502" i="13"/>
  <c r="CQ502" i="13"/>
  <c r="CO503" i="13" s="1"/>
  <c r="CP503" i="13" s="1"/>
  <c r="W531" i="13"/>
  <c r="U532" i="13" s="1"/>
  <c r="V532" i="13" s="1"/>
  <c r="EE467" i="13"/>
  <c r="ED467" i="13"/>
  <c r="EC467" i="13" s="1"/>
  <c r="EA468" i="13" s="1"/>
  <c r="EM486" i="13"/>
  <c r="EL486" i="13" s="1"/>
  <c r="EJ487" i="13" s="1"/>
  <c r="EN486" i="13"/>
  <c r="O530" i="13"/>
  <c r="M530" i="13"/>
  <c r="BW295" i="13"/>
  <c r="CW295" i="13"/>
  <c r="BY295" i="13"/>
  <c r="DL295" i="13"/>
  <c r="C296" i="13"/>
  <c r="BN420" i="13"/>
  <c r="BL420" i="13"/>
  <c r="DD295" i="13"/>
  <c r="CG295" i="13"/>
  <c r="CI295" i="13"/>
  <c r="BB523" i="13" l="1"/>
  <c r="AZ524" i="13" s="1"/>
  <c r="BA524" i="13" s="1"/>
  <c r="EV494" i="13"/>
  <c r="EU494" i="13" s="1"/>
  <c r="ES495" i="13" s="1"/>
  <c r="EW494" i="13"/>
  <c r="BD523" i="13"/>
  <c r="BD524" i="13" s="1"/>
  <c r="BC524" i="13"/>
  <c r="X532" i="13"/>
  <c r="W532" i="13" s="1"/>
  <c r="CS503" i="13"/>
  <c r="CR503" i="13"/>
  <c r="Y532" i="13"/>
  <c r="L5" i="13"/>
  <c r="ED468" i="13"/>
  <c r="EC468" i="13" s="1"/>
  <c r="EA469" i="13" s="1"/>
  <c r="EE468" i="13"/>
  <c r="EN487" i="13"/>
  <c r="EM487" i="13"/>
  <c r="EL487" i="13" s="1"/>
  <c r="EJ488" i="13" s="1"/>
  <c r="P530" i="13"/>
  <c r="N530" i="13"/>
  <c r="L531" i="13" s="1"/>
  <c r="DG295" i="13"/>
  <c r="CZ295" i="13"/>
  <c r="DE295" i="13"/>
  <c r="CE296" i="13"/>
  <c r="D296" i="13"/>
  <c r="F296" i="13"/>
  <c r="DM296" i="13" s="1"/>
  <c r="DJ296" i="13"/>
  <c r="CX295" i="13"/>
  <c r="BU296" i="13"/>
  <c r="BO420" i="13"/>
  <c r="BM420" i="13"/>
  <c r="BK421" i="13" s="1"/>
  <c r="EW495" i="13" l="1"/>
  <c r="EV495" i="13"/>
  <c r="EU495" i="13" s="1"/>
  <c r="ES496" i="13" s="1"/>
  <c r="BB524" i="13"/>
  <c r="AZ525" i="13" s="1"/>
  <c r="CQ503" i="13"/>
  <c r="CO504" i="13" s="1"/>
  <c r="CP504" i="13" s="1"/>
  <c r="EE469" i="13"/>
  <c r="ED469" i="13"/>
  <c r="EC469" i="13" s="1"/>
  <c r="EA470" i="13" s="1"/>
  <c r="EN488" i="13"/>
  <c r="EM488" i="13"/>
  <c r="EL488" i="13" s="1"/>
  <c r="EJ489" i="13" s="1"/>
  <c r="M531" i="13"/>
  <c r="P531" i="13" s="1"/>
  <c r="O531" i="13"/>
  <c r="BN421" i="13"/>
  <c r="BL421" i="13"/>
  <c r="G296" i="13"/>
  <c r="DN296" i="13" s="1"/>
  <c r="E296" i="13"/>
  <c r="DK296" i="13"/>
  <c r="CF296" i="13"/>
  <c r="CH296" i="13"/>
  <c r="DF296" i="13" s="1"/>
  <c r="DC296" i="13"/>
  <c r="BX296" i="13"/>
  <c r="CY296" i="13" s="1"/>
  <c r="CV296" i="13"/>
  <c r="BV296" i="13"/>
  <c r="EW496" i="13" l="1"/>
  <c r="EV496" i="13"/>
  <c r="EU496" i="13" s="1"/>
  <c r="ES497" i="13" s="1"/>
  <c r="BC525" i="13"/>
  <c r="BA525" i="13"/>
  <c r="CR504" i="13"/>
  <c r="EE470" i="13"/>
  <c r="ED470" i="13"/>
  <c r="EC470" i="13" s="1"/>
  <c r="EA471" i="13" s="1"/>
  <c r="EN489" i="13"/>
  <c r="EM489" i="13"/>
  <c r="EL489" i="13" s="1"/>
  <c r="EJ490" i="13" s="1"/>
  <c r="N531" i="13"/>
  <c r="L532" i="13" s="1"/>
  <c r="O532" i="13" s="1"/>
  <c r="DD296" i="13"/>
  <c r="CG296" i="13"/>
  <c r="CI296" i="13"/>
  <c r="BW296" i="13"/>
  <c r="CW296" i="13"/>
  <c r="BY296" i="13"/>
  <c r="DL296" i="13"/>
  <c r="C297" i="13"/>
  <c r="BO421" i="13"/>
  <c r="BM421" i="13"/>
  <c r="BK422" i="13" s="1"/>
  <c r="EV497" i="13" l="1"/>
  <c r="EU497" i="13" s="1"/>
  <c r="ES498" i="13" s="1"/>
  <c r="EW497" i="13"/>
  <c r="BB525" i="13"/>
  <c r="AZ526" i="13" s="1"/>
  <c r="BA526" i="13" s="1"/>
  <c r="BD525" i="13"/>
  <c r="CQ504" i="13"/>
  <c r="CO505" i="13" s="1"/>
  <c r="CP505" i="13" s="1"/>
  <c r="CS504" i="13"/>
  <c r="M532" i="13"/>
  <c r="N532" i="13" s="1"/>
  <c r="EE471" i="13"/>
  <c r="ED471" i="13"/>
  <c r="EC471" i="13" s="1"/>
  <c r="EA472" i="13" s="1"/>
  <c r="EN490" i="13"/>
  <c r="EM490" i="13"/>
  <c r="EL490" i="13" s="1"/>
  <c r="EJ491" i="13" s="1"/>
  <c r="H5" i="13"/>
  <c r="DG296" i="13"/>
  <c r="D297" i="13"/>
  <c r="F297" i="13"/>
  <c r="DM297" i="13" s="1"/>
  <c r="DJ297" i="13"/>
  <c r="CX296" i="13"/>
  <c r="BU297" i="13"/>
  <c r="BN422" i="13"/>
  <c r="BO422" i="13"/>
  <c r="BL422" i="13"/>
  <c r="CZ296" i="13"/>
  <c r="DE296" i="13"/>
  <c r="CE297" i="13"/>
  <c r="BD526" i="13" l="1"/>
  <c r="BC526" i="13"/>
  <c r="BB526" i="13" s="1"/>
  <c r="AZ527" i="13" s="1"/>
  <c r="BC527" i="13" s="1"/>
  <c r="EV498" i="13"/>
  <c r="EU498" i="13" s="1"/>
  <c r="ES499" i="13" s="1"/>
  <c r="EW498" i="13"/>
  <c r="CR505" i="13"/>
  <c r="P532" i="13"/>
  <c r="EE472" i="13"/>
  <c r="ED472" i="13"/>
  <c r="EC472" i="13" s="1"/>
  <c r="EA473" i="13" s="1"/>
  <c r="EM491" i="13"/>
  <c r="EL491" i="13" s="1"/>
  <c r="EJ492" i="13" s="1"/>
  <c r="EN491" i="13"/>
  <c r="BM422" i="13"/>
  <c r="BK423" i="13" s="1"/>
  <c r="BN423" i="13" s="1"/>
  <c r="CF297" i="13"/>
  <c r="DC297" i="13"/>
  <c r="CH297" i="13"/>
  <c r="DF297" i="13" s="1"/>
  <c r="CV297" i="13"/>
  <c r="BV297" i="13"/>
  <c r="BX297" i="13"/>
  <c r="CY297" i="13" s="1"/>
  <c r="G297" i="13"/>
  <c r="DN297" i="13" s="1"/>
  <c r="E297" i="13"/>
  <c r="DK297" i="13"/>
  <c r="EV499" i="13" l="1"/>
  <c r="EU499" i="13" s="1"/>
  <c r="ES500" i="13" s="1"/>
  <c r="EW499" i="13"/>
  <c r="BA527" i="13"/>
  <c r="BB527" i="13" s="1"/>
  <c r="AZ528" i="13" s="1"/>
  <c r="BC528" i="13" s="1"/>
  <c r="CS505" i="13"/>
  <c r="CQ505" i="13"/>
  <c r="CO506" i="13" s="1"/>
  <c r="CP506" i="13" s="1"/>
  <c r="ED473" i="13"/>
  <c r="EC473" i="13" s="1"/>
  <c r="EA474" i="13" s="1"/>
  <c r="EE473" i="13"/>
  <c r="EM492" i="13"/>
  <c r="EL492" i="13" s="1"/>
  <c r="EJ493" i="13" s="1"/>
  <c r="EN492" i="13"/>
  <c r="BL423" i="13"/>
  <c r="BM423" i="13" s="1"/>
  <c r="BK424" i="13" s="1"/>
  <c r="DD297" i="13"/>
  <c r="CG297" i="13"/>
  <c r="CI297" i="13"/>
  <c r="DL297" i="13"/>
  <c r="C298" i="13"/>
  <c r="CW297" i="13"/>
  <c r="BW297" i="13"/>
  <c r="BY297" i="13"/>
  <c r="BO423" i="13" l="1"/>
  <c r="BD527" i="13"/>
  <c r="BD528" i="13" s="1"/>
  <c r="EV500" i="13"/>
  <c r="EU500" i="13" s="1"/>
  <c r="ES501" i="13" s="1"/>
  <c r="EW500" i="13"/>
  <c r="BA528" i="13"/>
  <c r="BB528" i="13" s="1"/>
  <c r="AZ529" i="13" s="1"/>
  <c r="CR506" i="13"/>
  <c r="ED474" i="13"/>
  <c r="EC474" i="13" s="1"/>
  <c r="EA475" i="13" s="1"/>
  <c r="EE474" i="13"/>
  <c r="EN493" i="13"/>
  <c r="EM493" i="13"/>
  <c r="EL493" i="13" s="1"/>
  <c r="EJ494" i="13" s="1"/>
  <c r="DE297" i="13"/>
  <c r="CE298" i="13"/>
  <c r="F298" i="13"/>
  <c r="DM298" i="13" s="1"/>
  <c r="D298" i="13"/>
  <c r="DJ298" i="13"/>
  <c r="DG297" i="13"/>
  <c r="CZ297" i="13"/>
  <c r="CX297" i="13"/>
  <c r="BU298" i="13"/>
  <c r="BN424" i="13"/>
  <c r="BL424" i="13"/>
  <c r="BO424" i="13" s="1"/>
  <c r="EW501" i="13" l="1"/>
  <c r="EV501" i="13"/>
  <c r="EU501" i="13" s="1"/>
  <c r="ES502" i="13" s="1"/>
  <c r="BA529" i="13"/>
  <c r="BC529" i="13"/>
  <c r="CQ506" i="13"/>
  <c r="CO507" i="13" s="1"/>
  <c r="CS506" i="13"/>
  <c r="ED475" i="13"/>
  <c r="EC475" i="13" s="1"/>
  <c r="EA476" i="13" s="1"/>
  <c r="EE475" i="13"/>
  <c r="EM494" i="13"/>
  <c r="EL494" i="13" s="1"/>
  <c r="EJ495" i="13" s="1"/>
  <c r="EN494" i="13"/>
  <c r="BM424" i="13"/>
  <c r="BK425" i="13" s="1"/>
  <c r="BN425" i="13" s="1"/>
  <c r="DC298" i="13"/>
  <c r="CH298" i="13"/>
  <c r="DF298" i="13" s="1"/>
  <c r="CF298" i="13"/>
  <c r="BX298" i="13"/>
  <c r="CY298" i="13" s="1"/>
  <c r="BV298" i="13"/>
  <c r="CV298" i="13"/>
  <c r="G298" i="13"/>
  <c r="DN298" i="13" s="1"/>
  <c r="E298" i="13"/>
  <c r="DK298" i="13"/>
  <c r="CR507" i="13" l="1"/>
  <c r="CP507" i="13"/>
  <c r="BB529" i="13"/>
  <c r="AZ530" i="13" s="1"/>
  <c r="BC530" i="13" s="1"/>
  <c r="BD529" i="13"/>
  <c r="EV502" i="13"/>
  <c r="EU502" i="13" s="1"/>
  <c r="ES503" i="13" s="1"/>
  <c r="EW502" i="13"/>
  <c r="BA530" i="13"/>
  <c r="BB530" i="13" s="1"/>
  <c r="AZ531" i="13" s="1"/>
  <c r="CQ507" i="13"/>
  <c r="CO508" i="13" s="1"/>
  <c r="CP508" i="13" s="1"/>
  <c r="EE476" i="13"/>
  <c r="ED476" i="13"/>
  <c r="EC476" i="13" s="1"/>
  <c r="EA477" i="13" s="1"/>
  <c r="EM495" i="13"/>
  <c r="EL495" i="13" s="1"/>
  <c r="EJ496" i="13" s="1"/>
  <c r="EN495" i="13"/>
  <c r="BL425" i="13"/>
  <c r="BM425" i="13" s="1"/>
  <c r="BK426" i="13" s="1"/>
  <c r="CW298" i="13"/>
  <c r="BW298" i="13"/>
  <c r="BY298" i="13"/>
  <c r="BO425" i="13"/>
  <c r="CG298" i="13"/>
  <c r="DD298" i="13"/>
  <c r="CI298" i="13"/>
  <c r="DL298" i="13"/>
  <c r="C299" i="13"/>
  <c r="BD530" i="13" l="1"/>
  <c r="EV503" i="13"/>
  <c r="EU503" i="13" s="1"/>
  <c r="ES504" i="13" s="1"/>
  <c r="EW503" i="13"/>
  <c r="CS507" i="13"/>
  <c r="BA531" i="13"/>
  <c r="BD531" i="13" s="1"/>
  <c r="BC531" i="13"/>
  <c r="CR508" i="13"/>
  <c r="EE477" i="13"/>
  <c r="ED477" i="13"/>
  <c r="EC477" i="13" s="1"/>
  <c r="EA478" i="13" s="1"/>
  <c r="EM496" i="13"/>
  <c r="EL496" i="13" s="1"/>
  <c r="EJ497" i="13" s="1"/>
  <c r="EN496" i="13"/>
  <c r="DG298" i="13"/>
  <c r="F299" i="13"/>
  <c r="DM299" i="13" s="1"/>
  <c r="D299" i="13"/>
  <c r="DJ299" i="13"/>
  <c r="CX298" i="13"/>
  <c r="BU299" i="13"/>
  <c r="CZ298" i="13"/>
  <c r="DE298" i="13"/>
  <c r="CE299" i="13"/>
  <c r="BN426" i="13"/>
  <c r="BL426" i="13"/>
  <c r="EV504" i="13" l="1"/>
  <c r="EU504" i="13" s="1"/>
  <c r="ES505" i="13" s="1"/>
  <c r="EW504" i="13"/>
  <c r="BB531" i="13"/>
  <c r="AZ532" i="13" s="1"/>
  <c r="CQ508" i="13"/>
  <c r="CO509" i="13" s="1"/>
  <c r="CP509" i="13" s="1"/>
  <c r="CS508" i="13"/>
  <c r="ED478" i="13"/>
  <c r="EC478" i="13" s="1"/>
  <c r="EA479" i="13" s="1"/>
  <c r="EE478" i="13"/>
  <c r="EN497" i="13"/>
  <c r="EM497" i="13"/>
  <c r="EL497" i="13" s="1"/>
  <c r="EJ498" i="13" s="1"/>
  <c r="CV299" i="13"/>
  <c r="BV299" i="13"/>
  <c r="BX299" i="13"/>
  <c r="CY299" i="13" s="1"/>
  <c r="BO426" i="13"/>
  <c r="BM426" i="13"/>
  <c r="BK427" i="13" s="1"/>
  <c r="G299" i="13"/>
  <c r="DN299" i="13" s="1"/>
  <c r="E299" i="13"/>
  <c r="DK299" i="13"/>
  <c r="DC299" i="13"/>
  <c r="CF299" i="13"/>
  <c r="CH299" i="13"/>
  <c r="DF299" i="13" s="1"/>
  <c r="CR509" i="13" l="1"/>
  <c r="CQ509" i="13" s="1"/>
  <c r="CO510" i="13" s="1"/>
  <c r="EV505" i="13"/>
  <c r="EU505" i="13" s="1"/>
  <c r="ES506" i="13" s="1"/>
  <c r="EW505" i="13"/>
  <c r="BC532" i="13"/>
  <c r="BA532" i="13"/>
  <c r="CS509" i="13"/>
  <c r="EE479" i="13"/>
  <c r="ED479" i="13"/>
  <c r="EC479" i="13" s="1"/>
  <c r="EA480" i="13" s="1"/>
  <c r="EN498" i="13"/>
  <c r="EM498" i="13"/>
  <c r="EL498" i="13" s="1"/>
  <c r="EJ499" i="13" s="1"/>
  <c r="CG299" i="13"/>
  <c r="DD299" i="13"/>
  <c r="CI299" i="13"/>
  <c r="CW299" i="13"/>
  <c r="BW299" i="13"/>
  <c r="BY299" i="13"/>
  <c r="DL299" i="13"/>
  <c r="C300" i="13"/>
  <c r="BN427" i="13"/>
  <c r="BL427" i="13"/>
  <c r="CR510" i="13" l="1"/>
  <c r="CP510" i="13"/>
  <c r="EV506" i="13"/>
  <c r="EU506" i="13" s="1"/>
  <c r="ES507" i="13" s="1"/>
  <c r="EW506" i="13"/>
  <c r="BD532" i="13"/>
  <c r="BB532" i="13"/>
  <c r="EE480" i="13"/>
  <c r="ED480" i="13"/>
  <c r="EC480" i="13" s="1"/>
  <c r="EA481" i="13" s="1"/>
  <c r="EN499" i="13"/>
  <c r="EM499" i="13"/>
  <c r="EL499" i="13" s="1"/>
  <c r="EJ500" i="13" s="1"/>
  <c r="D300" i="13"/>
  <c r="F300" i="13"/>
  <c r="DM300" i="13" s="1"/>
  <c r="DJ300" i="13"/>
  <c r="BO427" i="13"/>
  <c r="BM427" i="13"/>
  <c r="BK428" i="13" s="1"/>
  <c r="DG299" i="13"/>
  <c r="CZ299" i="13"/>
  <c r="CX299" i="13"/>
  <c r="BU300" i="13"/>
  <c r="DE299" i="13"/>
  <c r="CE300" i="13"/>
  <c r="CQ510" i="13" l="1"/>
  <c r="CO511" i="13" s="1"/>
  <c r="CP511" i="13" s="1"/>
  <c r="EW507" i="13"/>
  <c r="EV507" i="13"/>
  <c r="EU507" i="13" s="1"/>
  <c r="ES508" i="13" s="1"/>
  <c r="CS510" i="13"/>
  <c r="EE481" i="13"/>
  <c r="ED481" i="13"/>
  <c r="EC481" i="13" s="1"/>
  <c r="EA482" i="13" s="1"/>
  <c r="EM500" i="13"/>
  <c r="EL500" i="13" s="1"/>
  <c r="EJ501" i="13" s="1"/>
  <c r="EN500" i="13"/>
  <c r="CH300" i="13"/>
  <c r="DF300" i="13" s="1"/>
  <c r="DC300" i="13"/>
  <c r="CF300" i="13"/>
  <c r="BN428" i="13"/>
  <c r="BL428" i="13"/>
  <c r="BX300" i="13"/>
  <c r="CY300" i="13" s="1"/>
  <c r="CV300" i="13"/>
  <c r="BV300" i="13"/>
  <c r="G300" i="13"/>
  <c r="DN300" i="13" s="1"/>
  <c r="E300" i="13"/>
  <c r="DK300" i="13"/>
  <c r="CR511" i="13" l="1"/>
  <c r="CQ511" i="13"/>
  <c r="CO512" i="13" s="1"/>
  <c r="CP512" i="13" s="1"/>
  <c r="CS511" i="13"/>
  <c r="EW508" i="13"/>
  <c r="EV508" i="13"/>
  <c r="EU508" i="13" s="1"/>
  <c r="ES509" i="13" s="1"/>
  <c r="ED482" i="13"/>
  <c r="EC482" i="13" s="1"/>
  <c r="EA483" i="13" s="1"/>
  <c r="EE482" i="13"/>
  <c r="EN501" i="13"/>
  <c r="EM501" i="13"/>
  <c r="EL501" i="13" s="1"/>
  <c r="EJ502" i="13" s="1"/>
  <c r="DL300" i="13"/>
  <c r="C301" i="13"/>
  <c r="CG300" i="13"/>
  <c r="DD300" i="13"/>
  <c r="CI300" i="13"/>
  <c r="CW300" i="13"/>
  <c r="BW300" i="13"/>
  <c r="BY300" i="13"/>
  <c r="BO428" i="13"/>
  <c r="BM428" i="13"/>
  <c r="BK429" i="13" s="1"/>
  <c r="CR512" i="13" l="1"/>
  <c r="CS512" i="13"/>
  <c r="EV509" i="13"/>
  <c r="EU509" i="13" s="1"/>
  <c r="ES510" i="13" s="1"/>
  <c r="EW509" i="13"/>
  <c r="CQ512" i="13"/>
  <c r="CO513" i="13" s="1"/>
  <c r="CP513" i="13" s="1"/>
  <c r="ED483" i="13"/>
  <c r="EC483" i="13" s="1"/>
  <c r="EA484" i="13" s="1"/>
  <c r="EE483" i="13"/>
  <c r="EM502" i="13"/>
  <c r="EL502" i="13" s="1"/>
  <c r="EJ503" i="13" s="1"/>
  <c r="EN502" i="13"/>
  <c r="DE300" i="13"/>
  <c r="CE301" i="13"/>
  <c r="CX300" i="13"/>
  <c r="BU301" i="13"/>
  <c r="BN429" i="13"/>
  <c r="BL429" i="13"/>
  <c r="F301" i="13"/>
  <c r="DM301" i="13" s="1"/>
  <c r="D301" i="13"/>
  <c r="DJ301" i="13"/>
  <c r="CZ300" i="13"/>
  <c r="DG300" i="13"/>
  <c r="EW510" i="13" l="1"/>
  <c r="EV510" i="13"/>
  <c r="EU510" i="13" s="1"/>
  <c r="ES511" i="13" s="1"/>
  <c r="CR513" i="13"/>
  <c r="ED484" i="13"/>
  <c r="EC484" i="13" s="1"/>
  <c r="EA485" i="13" s="1"/>
  <c r="EE484" i="13"/>
  <c r="EM503" i="13"/>
  <c r="EL503" i="13" s="1"/>
  <c r="EJ504" i="13" s="1"/>
  <c r="EN503" i="13"/>
  <c r="CV301" i="13"/>
  <c r="BV301" i="13"/>
  <c r="BX301" i="13"/>
  <c r="CY301" i="13" s="1"/>
  <c r="BO429" i="13"/>
  <c r="BM429" i="13"/>
  <c r="BK430" i="13" s="1"/>
  <c r="DC301" i="13"/>
  <c r="CF301" i="13"/>
  <c r="CH301" i="13"/>
  <c r="DF301" i="13" s="1"/>
  <c r="G301" i="13"/>
  <c r="DN301" i="13" s="1"/>
  <c r="E301" i="13"/>
  <c r="DK301" i="13"/>
  <c r="EV511" i="13" l="1"/>
  <c r="EU511" i="13" s="1"/>
  <c r="ES512" i="13" s="1"/>
  <c r="EW511" i="13"/>
  <c r="CS513" i="13"/>
  <c r="CQ513" i="13"/>
  <c r="CO514" i="13" s="1"/>
  <c r="CP514" i="13" s="1"/>
  <c r="EE485" i="13"/>
  <c r="ED485" i="13"/>
  <c r="EC485" i="13" s="1"/>
  <c r="EA486" i="13" s="1"/>
  <c r="EN504" i="13"/>
  <c r="EM504" i="13"/>
  <c r="EL504" i="13" s="1"/>
  <c r="EJ505" i="13" s="1"/>
  <c r="CG301" i="13"/>
  <c r="DD301" i="13"/>
  <c r="CI301" i="13"/>
  <c r="DL301" i="13"/>
  <c r="C302" i="13"/>
  <c r="BN430" i="13"/>
  <c r="BL430" i="13"/>
  <c r="CW301" i="13"/>
  <c r="BW301" i="13"/>
  <c r="BY301" i="13"/>
  <c r="EW512" i="13" l="1"/>
  <c r="EV512" i="13"/>
  <c r="EU512" i="13" s="1"/>
  <c r="ES513" i="13" s="1"/>
  <c r="CR514" i="13"/>
  <c r="EE486" i="13"/>
  <c r="ED486" i="13"/>
  <c r="EC486" i="13" s="1"/>
  <c r="EA487" i="13" s="1"/>
  <c r="EM505" i="13"/>
  <c r="EL505" i="13" s="1"/>
  <c r="EJ506" i="13" s="1"/>
  <c r="EN505" i="13"/>
  <c r="CX301" i="13"/>
  <c r="BU302" i="13"/>
  <c r="BO430" i="13"/>
  <c r="BM430" i="13"/>
  <c r="BK431" i="13" s="1"/>
  <c r="CZ301" i="13"/>
  <c r="DG301" i="13"/>
  <c r="F302" i="13"/>
  <c r="DM302" i="13" s="1"/>
  <c r="D302" i="13"/>
  <c r="DJ302" i="13"/>
  <c r="DE301" i="13"/>
  <c r="CE302" i="13"/>
  <c r="EW513" i="13" l="1"/>
  <c r="EV513" i="13"/>
  <c r="EU513" i="13" s="1"/>
  <c r="ES514" i="13" s="1"/>
  <c r="CQ514" i="13"/>
  <c r="CO515" i="13" s="1"/>
  <c r="CP515" i="13" s="1"/>
  <c r="CS514" i="13"/>
  <c r="ED487" i="13"/>
  <c r="EC487" i="13" s="1"/>
  <c r="EA488" i="13" s="1"/>
  <c r="EE487" i="13"/>
  <c r="EM506" i="13"/>
  <c r="EL506" i="13" s="1"/>
  <c r="EJ507" i="13" s="1"/>
  <c r="EN506" i="13"/>
  <c r="BN431" i="13"/>
  <c r="BL431" i="13"/>
  <c r="G302" i="13"/>
  <c r="DN302" i="13" s="1"/>
  <c r="E302" i="13"/>
  <c r="DK302" i="13"/>
  <c r="BV302" i="13"/>
  <c r="BX302" i="13"/>
  <c r="CY302" i="13" s="1"/>
  <c r="CV302" i="13"/>
  <c r="CH302" i="13"/>
  <c r="DF302" i="13" s="1"/>
  <c r="CF302" i="13"/>
  <c r="DC302" i="13"/>
  <c r="EW514" i="13" l="1"/>
  <c r="EV514" i="13"/>
  <c r="EU514" i="13" s="1"/>
  <c r="ES515" i="13" s="1"/>
  <c r="CR515" i="13"/>
  <c r="CQ515" i="13" s="1"/>
  <c r="CO516" i="13" s="1"/>
  <c r="CP516" i="13" s="1"/>
  <c r="CS515" i="13"/>
  <c r="ED488" i="13"/>
  <c r="EC488" i="13" s="1"/>
  <c r="EA489" i="13" s="1"/>
  <c r="EE488" i="13"/>
  <c r="EM507" i="13"/>
  <c r="EL507" i="13" s="1"/>
  <c r="EJ508" i="13" s="1"/>
  <c r="EN507" i="13"/>
  <c r="BW302" i="13"/>
  <c r="CW302" i="13"/>
  <c r="BY302" i="13"/>
  <c r="BO431" i="13"/>
  <c r="BM431" i="13"/>
  <c r="BK432" i="13" s="1"/>
  <c r="DL302" i="13"/>
  <c r="C303" i="13"/>
  <c r="DD302" i="13"/>
  <c r="CG302" i="13"/>
  <c r="CI302" i="13"/>
  <c r="EW515" i="13" l="1"/>
  <c r="EV515" i="13"/>
  <c r="EU515" i="13" s="1"/>
  <c r="ES516" i="13" s="1"/>
  <c r="CR516" i="13"/>
  <c r="EE489" i="13"/>
  <c r="ED489" i="13"/>
  <c r="EC489" i="13" s="1"/>
  <c r="EA490" i="13" s="1"/>
  <c r="EM508" i="13"/>
  <c r="EL508" i="13" s="1"/>
  <c r="EJ509" i="13" s="1"/>
  <c r="EN508" i="13"/>
  <c r="F303" i="13"/>
  <c r="DM303" i="13" s="1"/>
  <c r="D303" i="13"/>
  <c r="DJ303" i="13"/>
  <c r="CZ302" i="13"/>
  <c r="DG302" i="13"/>
  <c r="DE302" i="13"/>
  <c r="CE303" i="13"/>
  <c r="BN432" i="13"/>
  <c r="BL432" i="13"/>
  <c r="CX302" i="13"/>
  <c r="BU303" i="13"/>
  <c r="EW516" i="13" l="1"/>
  <c r="EV516" i="13"/>
  <c r="EU516" i="13" s="1"/>
  <c r="ES517" i="13" s="1"/>
  <c r="CQ516" i="13"/>
  <c r="CO517" i="13" s="1"/>
  <c r="CP517" i="13" s="1"/>
  <c r="CS516" i="13"/>
  <c r="EE490" i="13"/>
  <c r="ED490" i="13"/>
  <c r="EC490" i="13" s="1"/>
  <c r="EA491" i="13" s="1"/>
  <c r="EM509" i="13"/>
  <c r="EL509" i="13" s="1"/>
  <c r="EJ510" i="13" s="1"/>
  <c r="EN509" i="13"/>
  <c r="BO432" i="13"/>
  <c r="BM432" i="13"/>
  <c r="BK433" i="13" s="1"/>
  <c r="G303" i="13"/>
  <c r="DN303" i="13" s="1"/>
  <c r="E303" i="13"/>
  <c r="DK303" i="13"/>
  <c r="BX303" i="13"/>
  <c r="CY303" i="13" s="1"/>
  <c r="CV303" i="13"/>
  <c r="BV303" i="13"/>
  <c r="CF303" i="13"/>
  <c r="DC303" i="13"/>
  <c r="CH303" i="13"/>
  <c r="DF303" i="13" s="1"/>
  <c r="EV517" i="13" l="1"/>
  <c r="EU517" i="13" s="1"/>
  <c r="ES518" i="13" s="1"/>
  <c r="EW517" i="13"/>
  <c r="CS517" i="13"/>
  <c r="CR517" i="13"/>
  <c r="EE491" i="13"/>
  <c r="ED491" i="13"/>
  <c r="EC491" i="13" s="1"/>
  <c r="EA492" i="13" s="1"/>
  <c r="EN510" i="13"/>
  <c r="EM510" i="13"/>
  <c r="EL510" i="13" s="1"/>
  <c r="EJ511" i="13" s="1"/>
  <c r="BN433" i="13"/>
  <c r="BL433" i="13"/>
  <c r="DD303" i="13"/>
  <c r="CG303" i="13"/>
  <c r="CI303" i="13"/>
  <c r="BW303" i="13"/>
  <c r="CW303" i="13"/>
  <c r="BY303" i="13"/>
  <c r="DL303" i="13"/>
  <c r="C304" i="13"/>
  <c r="EW518" i="13" l="1"/>
  <c r="EV518" i="13"/>
  <c r="EU518" i="13" s="1"/>
  <c r="ES519" i="13" s="1"/>
  <c r="CQ517" i="13"/>
  <c r="CO518" i="13" s="1"/>
  <c r="CP518" i="13" s="1"/>
  <c r="EE492" i="13"/>
  <c r="ED492" i="13"/>
  <c r="EC492" i="13" s="1"/>
  <c r="EA493" i="13" s="1"/>
  <c r="EM511" i="13"/>
  <c r="EL511" i="13" s="1"/>
  <c r="EJ512" i="13" s="1"/>
  <c r="EN511" i="13"/>
  <c r="BO433" i="13"/>
  <c r="BM433" i="13"/>
  <c r="BK434" i="13" s="1"/>
  <c r="D304" i="13"/>
  <c r="F304" i="13"/>
  <c r="DM304" i="13" s="1"/>
  <c r="DJ304" i="13"/>
  <c r="CZ303" i="13"/>
  <c r="DG303" i="13"/>
  <c r="CX303" i="13"/>
  <c r="BU304" i="13"/>
  <c r="DE303" i="13"/>
  <c r="CE304" i="13"/>
  <c r="EW519" i="13" l="1"/>
  <c r="EV519" i="13"/>
  <c r="EU519" i="13" s="1"/>
  <c r="ES520" i="13" s="1"/>
  <c r="CR518" i="13"/>
  <c r="CQ518" i="13" s="1"/>
  <c r="CO519" i="13" s="1"/>
  <c r="CP519" i="13" s="1"/>
  <c r="CS518" i="13"/>
  <c r="ED493" i="13"/>
  <c r="EC493" i="13" s="1"/>
  <c r="EA494" i="13" s="1"/>
  <c r="EE493" i="13"/>
  <c r="EM512" i="13"/>
  <c r="EL512" i="13" s="1"/>
  <c r="EJ513" i="13" s="1"/>
  <c r="EN512" i="13"/>
  <c r="G304" i="13"/>
  <c r="DN304" i="13" s="1"/>
  <c r="E304" i="13"/>
  <c r="DK304" i="13"/>
  <c r="CH304" i="13"/>
  <c r="DF304" i="13" s="1"/>
  <c r="CF304" i="13"/>
  <c r="DC304" i="13"/>
  <c r="BN434" i="13"/>
  <c r="BL434" i="13"/>
  <c r="CV304" i="13"/>
  <c r="BV304" i="13"/>
  <c r="BX304" i="13"/>
  <c r="CY304" i="13" s="1"/>
  <c r="EV520" i="13" l="1"/>
  <c r="EU520" i="13" s="1"/>
  <c r="ES521" i="13" s="1"/>
  <c r="EW520" i="13"/>
  <c r="CR519" i="13"/>
  <c r="ED494" i="13"/>
  <c r="EC494" i="13" s="1"/>
  <c r="EA495" i="13" s="1"/>
  <c r="EE494" i="13"/>
  <c r="EM513" i="13"/>
  <c r="EL513" i="13" s="1"/>
  <c r="EJ514" i="13" s="1"/>
  <c r="EN513" i="13"/>
  <c r="BW304" i="13"/>
  <c r="CW304" i="13"/>
  <c r="BY304" i="13"/>
  <c r="BO434" i="13"/>
  <c r="BM434" i="13"/>
  <c r="BK435" i="13" s="1"/>
  <c r="DL304" i="13"/>
  <c r="C305" i="13"/>
  <c r="DD304" i="13"/>
  <c r="CG304" i="13"/>
  <c r="CI304" i="13"/>
  <c r="EV521" i="13" l="1"/>
  <c r="EU521" i="13" s="1"/>
  <c r="ES522" i="13" s="1"/>
  <c r="EW521" i="13"/>
  <c r="CQ519" i="13"/>
  <c r="CO520" i="13" s="1"/>
  <c r="CS519" i="13"/>
  <c r="ED495" i="13"/>
  <c r="EC495" i="13" s="1"/>
  <c r="EA496" i="13" s="1"/>
  <c r="EE495" i="13"/>
  <c r="EN514" i="13"/>
  <c r="EM514" i="13"/>
  <c r="EL514" i="13" s="1"/>
  <c r="EJ515" i="13" s="1"/>
  <c r="CZ304" i="13"/>
  <c r="BN435" i="13"/>
  <c r="BL435" i="13"/>
  <c r="CX304" i="13"/>
  <c r="BU305" i="13"/>
  <c r="D305" i="13"/>
  <c r="F305" i="13"/>
  <c r="DM305" i="13" s="1"/>
  <c r="DJ305" i="13"/>
  <c r="DG304" i="13"/>
  <c r="DE304" i="13"/>
  <c r="CE305" i="13"/>
  <c r="CR520" i="13" l="1"/>
  <c r="CP520" i="13"/>
  <c r="EV522" i="13"/>
  <c r="EU522" i="13" s="1"/>
  <c r="ES523" i="13" s="1"/>
  <c r="EW522" i="13"/>
  <c r="ED496" i="13"/>
  <c r="EC496" i="13" s="1"/>
  <c r="EA497" i="13" s="1"/>
  <c r="EE496" i="13"/>
  <c r="EM515" i="13"/>
  <c r="EL515" i="13" s="1"/>
  <c r="EJ516" i="13" s="1"/>
  <c r="EN515" i="13"/>
  <c r="G305" i="13"/>
  <c r="DN305" i="13" s="1"/>
  <c r="E305" i="13"/>
  <c r="DK305" i="13"/>
  <c r="CF305" i="13"/>
  <c r="DC305" i="13"/>
  <c r="CH305" i="13"/>
  <c r="DF305" i="13" s="1"/>
  <c r="CV305" i="13"/>
  <c r="BV305" i="13"/>
  <c r="BX305" i="13"/>
  <c r="CY305" i="13" s="1"/>
  <c r="BO435" i="13"/>
  <c r="BM435" i="13"/>
  <c r="BK436" i="13" s="1"/>
  <c r="CQ520" i="13" l="1"/>
  <c r="CO521" i="13" s="1"/>
  <c r="CS520" i="13"/>
  <c r="CR521" i="13"/>
  <c r="CP521" i="13"/>
  <c r="EV523" i="13"/>
  <c r="EU523" i="13" s="1"/>
  <c r="ES524" i="13" s="1"/>
  <c r="EW523" i="13"/>
  <c r="EE497" i="13"/>
  <c r="ED497" i="13"/>
  <c r="EC497" i="13" s="1"/>
  <c r="EA498" i="13" s="1"/>
  <c r="EN516" i="13"/>
  <c r="EM516" i="13"/>
  <c r="EL516" i="13" s="1"/>
  <c r="EJ517" i="13" s="1"/>
  <c r="DD305" i="13"/>
  <c r="CG305" i="13"/>
  <c r="CI305" i="13"/>
  <c r="BN436" i="13"/>
  <c r="BL436" i="13"/>
  <c r="DL305" i="13"/>
  <c r="C306" i="13"/>
  <c r="CW305" i="13"/>
  <c r="BW305" i="13"/>
  <c r="BY305" i="13"/>
  <c r="CQ521" i="13" l="1"/>
  <c r="CO522" i="13" s="1"/>
  <c r="CP522" i="13" s="1"/>
  <c r="EV524" i="13"/>
  <c r="EU524" i="13" s="1"/>
  <c r="ES525" i="13" s="1"/>
  <c r="EW524" i="13"/>
  <c r="CS521" i="13"/>
  <c r="CS522" i="13" s="1"/>
  <c r="CR522" i="13"/>
  <c r="CQ522" i="13" s="1"/>
  <c r="CO523" i="13" s="1"/>
  <c r="CP523" i="13" s="1"/>
  <c r="EE498" i="13"/>
  <c r="ED498" i="13"/>
  <c r="EC498" i="13" s="1"/>
  <c r="EA499" i="13" s="1"/>
  <c r="EM517" i="13"/>
  <c r="EL517" i="13" s="1"/>
  <c r="EJ518" i="13" s="1"/>
  <c r="EN517" i="13"/>
  <c r="F306" i="13"/>
  <c r="DM306" i="13" s="1"/>
  <c r="D306" i="13"/>
  <c r="DJ306" i="13"/>
  <c r="DG305" i="13"/>
  <c r="BO436" i="13"/>
  <c r="BM436" i="13"/>
  <c r="BK437" i="13" s="1"/>
  <c r="DE305" i="13"/>
  <c r="CE306" i="13"/>
  <c r="CZ305" i="13"/>
  <c r="CX305" i="13"/>
  <c r="BU306" i="13"/>
  <c r="EW525" i="13" l="1"/>
  <c r="EV525" i="13"/>
  <c r="EU525" i="13" s="1"/>
  <c r="ES526" i="13" s="1"/>
  <c r="CR523" i="13"/>
  <c r="ED499" i="13"/>
  <c r="EC499" i="13" s="1"/>
  <c r="EA500" i="13" s="1"/>
  <c r="EE499" i="13"/>
  <c r="EN518" i="13"/>
  <c r="EM518" i="13"/>
  <c r="EL518" i="13" s="1"/>
  <c r="EJ519" i="13" s="1"/>
  <c r="CH306" i="13"/>
  <c r="DF306" i="13" s="1"/>
  <c r="CF306" i="13"/>
  <c r="DC306" i="13"/>
  <c r="BX306" i="13"/>
  <c r="CY306" i="13" s="1"/>
  <c r="CV306" i="13"/>
  <c r="BV306" i="13"/>
  <c r="G306" i="13"/>
  <c r="DN306" i="13" s="1"/>
  <c r="E306" i="13"/>
  <c r="DK306" i="13"/>
  <c r="BN437" i="13"/>
  <c r="BL437" i="13"/>
  <c r="EW526" i="13" l="1"/>
  <c r="EV526" i="13"/>
  <c r="EU526" i="13" s="1"/>
  <c r="ES527" i="13" s="1"/>
  <c r="CQ523" i="13"/>
  <c r="CO524" i="13" s="1"/>
  <c r="CP524" i="13" s="1"/>
  <c r="CS523" i="13"/>
  <c r="EE500" i="13"/>
  <c r="ED500" i="13"/>
  <c r="EC500" i="13" s="1"/>
  <c r="EA501" i="13" s="1"/>
  <c r="EN519" i="13"/>
  <c r="EM519" i="13"/>
  <c r="EL519" i="13" s="1"/>
  <c r="EJ520" i="13" s="1"/>
  <c r="CW306" i="13"/>
  <c r="BW306" i="13"/>
  <c r="BY306" i="13"/>
  <c r="BO437" i="13"/>
  <c r="BM437" i="13"/>
  <c r="BK438" i="13" s="1"/>
  <c r="DL306" i="13"/>
  <c r="C307" i="13"/>
  <c r="DD306" i="13"/>
  <c r="CG306" i="13"/>
  <c r="CI306" i="13"/>
  <c r="EV527" i="13" l="1"/>
  <c r="EU527" i="13" s="1"/>
  <c r="ES528" i="13" s="1"/>
  <c r="EW527" i="13"/>
  <c r="CR524" i="13"/>
  <c r="ED501" i="13"/>
  <c r="EC501" i="13" s="1"/>
  <c r="EA502" i="13" s="1"/>
  <c r="EE501" i="13"/>
  <c r="EN520" i="13"/>
  <c r="EM520" i="13"/>
  <c r="EL520" i="13" s="1"/>
  <c r="EJ521" i="13" s="1"/>
  <c r="F307" i="13"/>
  <c r="DM307" i="13" s="1"/>
  <c r="D307" i="13"/>
  <c r="G307" i="13" s="1"/>
  <c r="DN307" i="13" s="1"/>
  <c r="DJ307" i="13"/>
  <c r="CX306" i="13"/>
  <c r="BU307" i="13"/>
  <c r="CZ306" i="13"/>
  <c r="DG306" i="13"/>
  <c r="DE306" i="13"/>
  <c r="CE307" i="13"/>
  <c r="BN438" i="13"/>
  <c r="BL438" i="13"/>
  <c r="EW528" i="13" l="1"/>
  <c r="EV528" i="13"/>
  <c r="EU528" i="13" s="1"/>
  <c r="ES529" i="13" s="1"/>
  <c r="CQ524" i="13"/>
  <c r="CO525" i="13" s="1"/>
  <c r="CP525" i="13" s="1"/>
  <c r="CS524" i="13"/>
  <c r="ED502" i="13"/>
  <c r="EC502" i="13" s="1"/>
  <c r="EA503" i="13" s="1"/>
  <c r="EE502" i="13"/>
  <c r="EN521" i="13"/>
  <c r="EM521" i="13"/>
  <c r="EL521" i="13" s="1"/>
  <c r="EJ522" i="13" s="1"/>
  <c r="BV307" i="13"/>
  <c r="BX307" i="13"/>
  <c r="CY307" i="13" s="1"/>
  <c r="CV307" i="13"/>
  <c r="E307" i="13"/>
  <c r="DK307" i="13"/>
  <c r="CF307" i="13"/>
  <c r="DC307" i="13"/>
  <c r="CH307" i="13"/>
  <c r="DF307" i="13" s="1"/>
  <c r="BO438" i="13"/>
  <c r="BM438" i="13"/>
  <c r="BK439" i="13" s="1"/>
  <c r="EV529" i="13" l="1"/>
  <c r="EU529" i="13" s="1"/>
  <c r="ES530" i="13" s="1"/>
  <c r="EW529" i="13"/>
  <c r="CR525" i="13"/>
  <c r="ED503" i="13"/>
  <c r="EC503" i="13" s="1"/>
  <c r="EA504" i="13" s="1"/>
  <c r="EE503" i="13"/>
  <c r="EN522" i="13"/>
  <c r="EM522" i="13"/>
  <c r="EL522" i="13" s="1"/>
  <c r="EJ523" i="13" s="1"/>
  <c r="DD307" i="13"/>
  <c r="CG307" i="13"/>
  <c r="CI307" i="13"/>
  <c r="BN439" i="13"/>
  <c r="BL439" i="13"/>
  <c r="DL307" i="13"/>
  <c r="C308" i="13"/>
  <c r="BW307" i="13"/>
  <c r="CW307" i="13"/>
  <c r="BY307" i="13"/>
  <c r="EW530" i="13" l="1"/>
  <c r="EV530" i="13"/>
  <c r="EU530" i="13" s="1"/>
  <c r="ES531" i="13" s="1"/>
  <c r="CQ525" i="13"/>
  <c r="CO526" i="13" s="1"/>
  <c r="CP526" i="13" s="1"/>
  <c r="CS525" i="13"/>
  <c r="ED504" i="13"/>
  <c r="EC504" i="13" s="1"/>
  <c r="EA505" i="13" s="1"/>
  <c r="EE504" i="13"/>
  <c r="EN523" i="13"/>
  <c r="EM523" i="13"/>
  <c r="EL523" i="13" s="1"/>
  <c r="EJ524" i="13" s="1"/>
  <c r="CZ307" i="13"/>
  <c r="DG307" i="13"/>
  <c r="BO439" i="13"/>
  <c r="BM439" i="13"/>
  <c r="BK440" i="13" s="1"/>
  <c r="CX307" i="13"/>
  <c r="BU308" i="13"/>
  <c r="DE307" i="13"/>
  <c r="CE308" i="13"/>
  <c r="D308" i="13"/>
  <c r="F308" i="13"/>
  <c r="DM308" i="13" s="1"/>
  <c r="DJ308" i="13"/>
  <c r="EV531" i="13" l="1"/>
  <c r="EU531" i="13" s="1"/>
  <c r="ES532" i="13" s="1"/>
  <c r="EW531" i="13"/>
  <c r="CR526" i="13"/>
  <c r="ED505" i="13"/>
  <c r="EC505" i="13" s="1"/>
  <c r="EA506" i="13" s="1"/>
  <c r="EE505" i="13"/>
  <c r="EN524" i="13"/>
  <c r="EM524" i="13"/>
  <c r="EL524" i="13" s="1"/>
  <c r="EJ525" i="13" s="1"/>
  <c r="BX308" i="13"/>
  <c r="CY308" i="13" s="1"/>
  <c r="CV308" i="13"/>
  <c r="BV308" i="13"/>
  <c r="G308" i="13"/>
  <c r="DN308" i="13" s="1"/>
  <c r="E308" i="13"/>
  <c r="DK308" i="13"/>
  <c r="BN440" i="13"/>
  <c r="BL440" i="13"/>
  <c r="CH308" i="13"/>
  <c r="DF308" i="13" s="1"/>
  <c r="DC308" i="13"/>
  <c r="CF308" i="13"/>
  <c r="EW532" i="13" l="1"/>
  <c r="EV532" i="13"/>
  <c r="EU532" i="13" s="1"/>
  <c r="CS526" i="13"/>
  <c r="CQ526" i="13"/>
  <c r="CO527" i="13" s="1"/>
  <c r="CP527" i="13" s="1"/>
  <c r="ED506" i="13"/>
  <c r="EC506" i="13" s="1"/>
  <c r="EA507" i="13" s="1"/>
  <c r="EE506" i="13"/>
  <c r="EM525" i="13"/>
  <c r="EL525" i="13" s="1"/>
  <c r="EJ526" i="13" s="1"/>
  <c r="EN525" i="13"/>
  <c r="BW308" i="13"/>
  <c r="CW308" i="13"/>
  <c r="BY308" i="13"/>
  <c r="BO440" i="13"/>
  <c r="BM440" i="13"/>
  <c r="BK441" i="13" s="1"/>
  <c r="DL308" i="13"/>
  <c r="C309" i="13"/>
  <c r="DD308" i="13"/>
  <c r="CG308" i="13"/>
  <c r="CI308" i="13"/>
  <c r="CR527" i="13" l="1"/>
  <c r="EE507" i="13"/>
  <c r="ED507" i="13"/>
  <c r="EC507" i="13" s="1"/>
  <c r="EA508" i="13" s="1"/>
  <c r="EN526" i="13"/>
  <c r="EM526" i="13"/>
  <c r="EL526" i="13" s="1"/>
  <c r="EJ527" i="13" s="1"/>
  <c r="DG308" i="13"/>
  <c r="CZ308" i="13"/>
  <c r="F309" i="13"/>
  <c r="DM309" i="13" s="1"/>
  <c r="D309" i="13"/>
  <c r="DJ309" i="13"/>
  <c r="DE308" i="13"/>
  <c r="CE309" i="13"/>
  <c r="BN441" i="13"/>
  <c r="BL441" i="13"/>
  <c r="CX308" i="13"/>
  <c r="BU309" i="13"/>
  <c r="CQ527" i="13" l="1"/>
  <c r="CO528" i="13" s="1"/>
  <c r="CP528" i="13" s="1"/>
  <c r="CS527" i="13"/>
  <c r="EE508" i="13"/>
  <c r="ED508" i="13"/>
  <c r="EC508" i="13" s="1"/>
  <c r="EA509" i="13" s="1"/>
  <c r="EN527" i="13"/>
  <c r="EM527" i="13"/>
  <c r="EL527" i="13" s="1"/>
  <c r="EJ528" i="13" s="1"/>
  <c r="BV309" i="13"/>
  <c r="CV309" i="13"/>
  <c r="BX309" i="13"/>
  <c r="CY309" i="13" s="1"/>
  <c r="DC309" i="13"/>
  <c r="CF309" i="13"/>
  <c r="CH309" i="13"/>
  <c r="DF309" i="13" s="1"/>
  <c r="G309" i="13"/>
  <c r="DN309" i="13" s="1"/>
  <c r="E309" i="13"/>
  <c r="DK309" i="13"/>
  <c r="BO441" i="13"/>
  <c r="BM441" i="13"/>
  <c r="BK442" i="13" s="1"/>
  <c r="CR528" i="13" l="1"/>
  <c r="ED509" i="13"/>
  <c r="EC509" i="13" s="1"/>
  <c r="EA510" i="13" s="1"/>
  <c r="EE509" i="13"/>
  <c r="EM528" i="13"/>
  <c r="EL528" i="13" s="1"/>
  <c r="EJ529" i="13" s="1"/>
  <c r="EN528" i="13"/>
  <c r="BN442" i="13"/>
  <c r="BL442" i="13"/>
  <c r="DL309" i="13"/>
  <c r="C310" i="13"/>
  <c r="DD309" i="13"/>
  <c r="CG309" i="13"/>
  <c r="CI309" i="13"/>
  <c r="CW309" i="13"/>
  <c r="BW309" i="13"/>
  <c r="BY309" i="13"/>
  <c r="CQ528" i="13" l="1"/>
  <c r="CO529" i="13" s="1"/>
  <c r="CP529" i="13" s="1"/>
  <c r="CS528" i="13"/>
  <c r="ED510" i="13"/>
  <c r="EC510" i="13" s="1"/>
  <c r="EA511" i="13" s="1"/>
  <c r="EE510" i="13"/>
  <c r="EM529" i="13"/>
  <c r="EL529" i="13" s="1"/>
  <c r="EJ530" i="13" s="1"/>
  <c r="EN529" i="13"/>
  <c r="DG309" i="13"/>
  <c r="DE309" i="13"/>
  <c r="CE310" i="13"/>
  <c r="CZ309" i="13"/>
  <c r="CX309" i="13"/>
  <c r="BU310" i="13"/>
  <c r="BO442" i="13"/>
  <c r="BM442" i="13"/>
  <c r="BK443" i="13" s="1"/>
  <c r="D310" i="13"/>
  <c r="F310" i="13"/>
  <c r="DM310" i="13" s="1"/>
  <c r="DJ310" i="13"/>
  <c r="CR529" i="13" l="1"/>
  <c r="ED511" i="13"/>
  <c r="EC511" i="13" s="1"/>
  <c r="EA512" i="13" s="1"/>
  <c r="EE511" i="13"/>
  <c r="EM530" i="13"/>
  <c r="EL530" i="13" s="1"/>
  <c r="EJ531" i="13" s="1"/>
  <c r="EN530" i="13"/>
  <c r="CH310" i="13"/>
  <c r="DF310" i="13" s="1"/>
  <c r="DC310" i="13"/>
  <c r="CF310" i="13"/>
  <c r="G310" i="13"/>
  <c r="DN310" i="13" s="1"/>
  <c r="E310" i="13"/>
  <c r="DK310" i="13"/>
  <c r="BN443" i="13"/>
  <c r="BL443" i="13"/>
  <c r="CV310" i="13"/>
  <c r="BV310" i="13"/>
  <c r="BX310" i="13"/>
  <c r="CY310" i="13" s="1"/>
  <c r="CQ529" i="13" l="1"/>
  <c r="CO530" i="13" s="1"/>
  <c r="CP530" i="13" s="1"/>
  <c r="CS529" i="13"/>
  <c r="EE512" i="13"/>
  <c r="ED512" i="13"/>
  <c r="EC512" i="13" s="1"/>
  <c r="EA513" i="13" s="1"/>
  <c r="EN531" i="13"/>
  <c r="EM531" i="13"/>
  <c r="EL531" i="13" s="1"/>
  <c r="EJ532" i="13" s="1"/>
  <c r="BW310" i="13"/>
  <c r="CW310" i="13"/>
  <c r="BY310" i="13"/>
  <c r="CG310" i="13"/>
  <c r="DD310" i="13"/>
  <c r="CI310" i="13"/>
  <c r="DL310" i="13"/>
  <c r="C311" i="13"/>
  <c r="BO443" i="13"/>
  <c r="BM443" i="13"/>
  <c r="BK444" i="13" s="1"/>
  <c r="CR530" i="13" l="1"/>
  <c r="ED513" i="13"/>
  <c r="EC513" i="13" s="1"/>
  <c r="EA514" i="13" s="1"/>
  <c r="EE513" i="13"/>
  <c r="EM532" i="13"/>
  <c r="EL532" i="13" s="1"/>
  <c r="EN532" i="13"/>
  <c r="CZ310" i="13"/>
  <c r="BN444" i="13"/>
  <c r="BL444" i="13"/>
  <c r="DG310" i="13"/>
  <c r="F311" i="13"/>
  <c r="DM311" i="13" s="1"/>
  <c r="D311" i="13"/>
  <c r="DJ311" i="13"/>
  <c r="DE310" i="13"/>
  <c r="CE311" i="13"/>
  <c r="CX310" i="13"/>
  <c r="BU311" i="13"/>
  <c r="CQ530" i="13" l="1"/>
  <c r="CO531" i="13" s="1"/>
  <c r="CS530" i="13"/>
  <c r="ED514" i="13"/>
  <c r="EC514" i="13" s="1"/>
  <c r="EA515" i="13" s="1"/>
  <c r="EE514" i="13"/>
  <c r="CV311" i="13"/>
  <c r="BV311" i="13"/>
  <c r="BX311" i="13"/>
  <c r="CY311" i="13" s="1"/>
  <c r="CH311" i="13"/>
  <c r="DF311" i="13" s="1"/>
  <c r="DC311" i="13"/>
  <c r="CF311" i="13"/>
  <c r="G311" i="13"/>
  <c r="DN311" i="13" s="1"/>
  <c r="E311" i="13"/>
  <c r="DK311" i="13"/>
  <c r="BO444" i="13"/>
  <c r="BM444" i="13"/>
  <c r="BK445" i="13" s="1"/>
  <c r="CR531" i="13" l="1"/>
  <c r="CP531" i="13"/>
  <c r="EE515" i="13"/>
  <c r="ED515" i="13"/>
  <c r="EC515" i="13" s="1"/>
  <c r="EA516" i="13" s="1"/>
  <c r="DD311" i="13"/>
  <c r="CG311" i="13"/>
  <c r="CI311" i="13"/>
  <c r="DL311" i="13"/>
  <c r="C312" i="13"/>
  <c r="BN445" i="13"/>
  <c r="BL445" i="13"/>
  <c r="CW311" i="13"/>
  <c r="BW311" i="13"/>
  <c r="BY311" i="13"/>
  <c r="CQ531" i="13" l="1"/>
  <c r="CO532" i="13" s="1"/>
  <c r="CP532" i="13" s="1"/>
  <c r="CS531" i="13"/>
  <c r="CR532" i="13"/>
  <c r="ED516" i="13"/>
  <c r="EC516" i="13" s="1"/>
  <c r="EA517" i="13" s="1"/>
  <c r="EE516" i="13"/>
  <c r="BO445" i="13"/>
  <c r="BM445" i="13"/>
  <c r="BK446" i="13" s="1"/>
  <c r="DG311" i="13"/>
  <c r="CX311" i="13"/>
  <c r="BU312" i="13"/>
  <c r="DE311" i="13"/>
  <c r="CE312" i="13"/>
  <c r="CZ311" i="13"/>
  <c r="D312" i="13"/>
  <c r="F312" i="13"/>
  <c r="DM312" i="13" s="1"/>
  <c r="DJ312" i="13"/>
  <c r="CQ532" i="13" l="1"/>
  <c r="CS532" i="13"/>
  <c r="EE517" i="13"/>
  <c r="ED517" i="13"/>
  <c r="EC517" i="13" s="1"/>
  <c r="EA518" i="13" s="1"/>
  <c r="G312" i="13"/>
  <c r="DN312" i="13" s="1"/>
  <c r="E312" i="13"/>
  <c r="DK312" i="13"/>
  <c r="CF312" i="13"/>
  <c r="CH312" i="13"/>
  <c r="DF312" i="13" s="1"/>
  <c r="DC312" i="13"/>
  <c r="BN446" i="13"/>
  <c r="BL446" i="13"/>
  <c r="BX312" i="13"/>
  <c r="CY312" i="13" s="1"/>
  <c r="CV312" i="13"/>
  <c r="BV312" i="13"/>
  <c r="EE518" i="13" l="1"/>
  <c r="ED518" i="13"/>
  <c r="EC518" i="13" s="1"/>
  <c r="EA519" i="13" s="1"/>
  <c r="DD312" i="13"/>
  <c r="CG312" i="13"/>
  <c r="CI312" i="13"/>
  <c r="BO446" i="13"/>
  <c r="BM446" i="13"/>
  <c r="BK447" i="13" s="1"/>
  <c r="DL312" i="13"/>
  <c r="C313" i="13"/>
  <c r="BW312" i="13"/>
  <c r="CW312" i="13"/>
  <c r="BY312" i="13"/>
  <c r="ED519" i="13" l="1"/>
  <c r="EC519" i="13" s="1"/>
  <c r="EA520" i="13" s="1"/>
  <c r="EE519" i="13"/>
  <c r="F313" i="13"/>
  <c r="DM313" i="13" s="1"/>
  <c r="D313" i="13"/>
  <c r="DJ313" i="13"/>
  <c r="DE312" i="13"/>
  <c r="CE313" i="13"/>
  <c r="CZ312" i="13"/>
  <c r="BN447" i="13"/>
  <c r="BL447" i="13"/>
  <c r="DG312" i="13"/>
  <c r="CX312" i="13"/>
  <c r="BU313" i="13"/>
  <c r="ED520" i="13" l="1"/>
  <c r="EC520" i="13" s="1"/>
  <c r="EA521" i="13" s="1"/>
  <c r="EE520" i="13"/>
  <c r="CV313" i="13"/>
  <c r="BV313" i="13"/>
  <c r="BX313" i="13"/>
  <c r="CY313" i="13" s="1"/>
  <c r="CH313" i="13"/>
  <c r="DF313" i="13" s="1"/>
  <c r="CF313" i="13"/>
  <c r="DC313" i="13"/>
  <c r="G313" i="13"/>
  <c r="DN313" i="13" s="1"/>
  <c r="E313" i="13"/>
  <c r="DK313" i="13"/>
  <c r="BO447" i="13"/>
  <c r="BM447" i="13"/>
  <c r="BK448" i="13" s="1"/>
  <c r="ED521" i="13" l="1"/>
  <c r="EC521" i="13" s="1"/>
  <c r="EA522" i="13" s="1"/>
  <c r="EE521" i="13"/>
  <c r="DL313" i="13"/>
  <c r="C314" i="13"/>
  <c r="DD313" i="13"/>
  <c r="CG313" i="13"/>
  <c r="CI313" i="13"/>
  <c r="BW313" i="13"/>
  <c r="CW313" i="13"/>
  <c r="BY313" i="13"/>
  <c r="BN448" i="13"/>
  <c r="BL448" i="13"/>
  <c r="EE522" i="13" l="1"/>
  <c r="ED522" i="13"/>
  <c r="EC522" i="13" s="1"/>
  <c r="EA523" i="13" s="1"/>
  <c r="BO448" i="13"/>
  <c r="BM448" i="13"/>
  <c r="BK449" i="13" s="1"/>
  <c r="CX313" i="13"/>
  <c r="BU314" i="13"/>
  <c r="DG313" i="13"/>
  <c r="D314" i="13"/>
  <c r="F314" i="13"/>
  <c r="DM314" i="13" s="1"/>
  <c r="DJ314" i="13"/>
  <c r="CZ313" i="13"/>
  <c r="DE313" i="13"/>
  <c r="CE314" i="13"/>
  <c r="EE523" i="13" l="1"/>
  <c r="ED523" i="13"/>
  <c r="EC523" i="13" s="1"/>
  <c r="EA524" i="13" s="1"/>
  <c r="G314" i="13"/>
  <c r="DN314" i="13" s="1"/>
  <c r="E314" i="13"/>
  <c r="DK314" i="13"/>
  <c r="CV314" i="13"/>
  <c r="BV314" i="13"/>
  <c r="BX314" i="13"/>
  <c r="CY314" i="13" s="1"/>
  <c r="CH314" i="13"/>
  <c r="DF314" i="13" s="1"/>
  <c r="DC314" i="13"/>
  <c r="CF314" i="13"/>
  <c r="BN449" i="13"/>
  <c r="BL449" i="13"/>
  <c r="BO449" i="13" s="1"/>
  <c r="BM449" i="13" l="1"/>
  <c r="BK450" i="13" s="1"/>
  <c r="BN450" i="13" s="1"/>
  <c r="EE524" i="13"/>
  <c r="ED524" i="13"/>
  <c r="EC524" i="13" s="1"/>
  <c r="EA525" i="13" s="1"/>
  <c r="CG314" i="13"/>
  <c r="DD314" i="13"/>
  <c r="CI314" i="13"/>
  <c r="DL314" i="13"/>
  <c r="C315" i="13"/>
  <c r="BW314" i="13"/>
  <c r="CW314" i="13"/>
  <c r="BY314" i="13"/>
  <c r="BL450" i="13" l="1"/>
  <c r="BM450" i="13" s="1"/>
  <c r="BK451" i="13" s="1"/>
  <c r="ED525" i="13"/>
  <c r="EC525" i="13" s="1"/>
  <c r="EA526" i="13" s="1"/>
  <c r="EE525" i="13"/>
  <c r="BO450" i="13"/>
  <c r="CX314" i="13"/>
  <c r="BU315" i="13"/>
  <c r="DG314" i="13"/>
  <c r="CZ314" i="13"/>
  <c r="F315" i="13"/>
  <c r="DM315" i="13" s="1"/>
  <c r="D315" i="13"/>
  <c r="DJ315" i="13"/>
  <c r="DE314" i="13"/>
  <c r="CE315" i="13"/>
  <c r="ED526" i="13" l="1"/>
  <c r="EC526" i="13" s="1"/>
  <c r="EA527" i="13" s="1"/>
  <c r="EE526" i="13"/>
  <c r="BV315" i="13"/>
  <c r="BX315" i="13"/>
  <c r="CY315" i="13" s="1"/>
  <c r="CV315" i="13"/>
  <c r="DC315" i="13"/>
  <c r="CF315" i="13"/>
  <c r="CH315" i="13"/>
  <c r="DF315" i="13" s="1"/>
  <c r="G315" i="13"/>
  <c r="DN315" i="13" s="1"/>
  <c r="E315" i="13"/>
  <c r="DK315" i="13"/>
  <c r="BN451" i="13"/>
  <c r="BL451" i="13"/>
  <c r="ED527" i="13" l="1"/>
  <c r="EC527" i="13" s="1"/>
  <c r="EA528" i="13" s="1"/>
  <c r="EE527" i="13"/>
  <c r="BO451" i="13"/>
  <c r="BM451" i="13"/>
  <c r="BK452" i="13" s="1"/>
  <c r="DL315" i="13"/>
  <c r="C316" i="13"/>
  <c r="CG315" i="13"/>
  <c r="DD315" i="13"/>
  <c r="CI315" i="13"/>
  <c r="BW315" i="13"/>
  <c r="CW315" i="13"/>
  <c r="BY315" i="13"/>
  <c r="ED528" i="13" l="1"/>
  <c r="EC528" i="13" s="1"/>
  <c r="EA529" i="13" s="1"/>
  <c r="EE528" i="13"/>
  <c r="DG315" i="13"/>
  <c r="CZ315" i="13"/>
  <c r="BN452" i="13"/>
  <c r="BL452" i="13"/>
  <c r="DE315" i="13"/>
  <c r="CE316" i="13"/>
  <c r="CX315" i="13"/>
  <c r="BU316" i="13"/>
  <c r="D316" i="13"/>
  <c r="F316" i="13"/>
  <c r="DM316" i="13" s="1"/>
  <c r="DJ316" i="13"/>
  <c r="EE529" i="13" l="1"/>
  <c r="ED529" i="13"/>
  <c r="EC529" i="13" s="1"/>
  <c r="EA530" i="13" s="1"/>
  <c r="BO452" i="13"/>
  <c r="BM452" i="13"/>
  <c r="BK453" i="13" s="1"/>
  <c r="CV316" i="13"/>
  <c r="BX316" i="13"/>
  <c r="CY316" i="13" s="1"/>
  <c r="BV316" i="13"/>
  <c r="CF316" i="13"/>
  <c r="CH316" i="13"/>
  <c r="DF316" i="13" s="1"/>
  <c r="DC316" i="13"/>
  <c r="G316" i="13"/>
  <c r="DN316" i="13" s="1"/>
  <c r="E316" i="13"/>
  <c r="DK316" i="13"/>
  <c r="ED530" i="13" l="1"/>
  <c r="EC530" i="13" s="1"/>
  <c r="EA531" i="13" s="1"/>
  <c r="EE530" i="13"/>
  <c r="CG316" i="13"/>
  <c r="DD316" i="13"/>
  <c r="CI316" i="13"/>
  <c r="BN453" i="13"/>
  <c r="BL453" i="13"/>
  <c r="DL316" i="13"/>
  <c r="C317" i="13"/>
  <c r="BW316" i="13"/>
  <c r="CW316" i="13"/>
  <c r="BY316" i="13"/>
  <c r="EE531" i="13" l="1"/>
  <c r="ED531" i="13"/>
  <c r="EC531" i="13" s="1"/>
  <c r="EA532" i="13" s="1"/>
  <c r="F317" i="13"/>
  <c r="DM317" i="13" s="1"/>
  <c r="D317" i="13"/>
  <c r="DJ317" i="13"/>
  <c r="CZ316" i="13"/>
  <c r="DG316" i="13"/>
  <c r="BO453" i="13"/>
  <c r="BM453" i="13"/>
  <c r="BK454" i="13" s="1"/>
  <c r="CX316" i="13"/>
  <c r="BU317" i="13"/>
  <c r="DE316" i="13"/>
  <c r="CE317" i="13"/>
  <c r="EE532" i="13" l="1"/>
  <c r="ED532" i="13"/>
  <c r="EC532" i="13" s="1"/>
  <c r="BN454" i="13"/>
  <c r="BL454" i="13"/>
  <c r="G317" i="13"/>
  <c r="DN317" i="13" s="1"/>
  <c r="E317" i="13"/>
  <c r="DK317" i="13"/>
  <c r="CF317" i="13"/>
  <c r="DC317" i="13"/>
  <c r="CH317" i="13"/>
  <c r="DF317" i="13" s="1"/>
  <c r="BV317" i="13"/>
  <c r="BX317" i="13"/>
  <c r="CY317" i="13" s="1"/>
  <c r="CV317" i="13"/>
  <c r="BO454" i="13" l="1"/>
  <c r="BM454" i="13"/>
  <c r="BK455" i="13" s="1"/>
  <c r="CG317" i="13"/>
  <c r="DD317" i="13"/>
  <c r="CI317" i="13"/>
  <c r="BW317" i="13"/>
  <c r="CW317" i="13"/>
  <c r="BY317" i="13"/>
  <c r="DL317" i="13"/>
  <c r="C318" i="13"/>
  <c r="CZ317" i="13" l="1"/>
  <c r="DE317" i="13"/>
  <c r="CE318" i="13"/>
  <c r="BN455" i="13"/>
  <c r="BL455" i="13"/>
  <c r="F318" i="13"/>
  <c r="DM318" i="13" s="1"/>
  <c r="D318" i="13"/>
  <c r="DJ318" i="13"/>
  <c r="CX317" i="13"/>
  <c r="BU318" i="13"/>
  <c r="DG317" i="13"/>
  <c r="DC318" i="13" l="1"/>
  <c r="CF318" i="13"/>
  <c r="CH318" i="13"/>
  <c r="DF318" i="13" s="1"/>
  <c r="BO455" i="13"/>
  <c r="BM455" i="13"/>
  <c r="BK456" i="13" s="1"/>
  <c r="BV318" i="13"/>
  <c r="BX318" i="13"/>
  <c r="CY318" i="13" s="1"/>
  <c r="CV318" i="13"/>
  <c r="G318" i="13"/>
  <c r="DN318" i="13" s="1"/>
  <c r="E318" i="13"/>
  <c r="DK318" i="13"/>
  <c r="DL318" i="13" l="1"/>
  <c r="C319" i="13"/>
  <c r="CW318" i="13"/>
  <c r="BW318" i="13"/>
  <c r="BY318" i="13"/>
  <c r="CG318" i="13"/>
  <c r="DD318" i="13"/>
  <c r="CI318" i="13"/>
  <c r="BN456" i="13"/>
  <c r="BL456" i="13"/>
  <c r="CX318" i="13" l="1"/>
  <c r="BU319" i="13"/>
  <c r="BO456" i="13"/>
  <c r="BM456" i="13"/>
  <c r="BK457" i="13" s="1"/>
  <c r="DE318" i="13"/>
  <c r="CE319" i="13"/>
  <c r="F319" i="13"/>
  <c r="DM319" i="13" s="1"/>
  <c r="D319" i="13"/>
  <c r="DJ319" i="13"/>
  <c r="DG318" i="13"/>
  <c r="CZ318" i="13"/>
  <c r="G319" i="13" l="1"/>
  <c r="DN319" i="13" s="1"/>
  <c r="E319" i="13"/>
  <c r="DK319" i="13"/>
  <c r="BN457" i="13"/>
  <c r="BL457" i="13"/>
  <c r="CH319" i="13"/>
  <c r="DF319" i="13" s="1"/>
  <c r="DC319" i="13"/>
  <c r="CF319" i="13"/>
  <c r="CV319" i="13"/>
  <c r="BV319" i="13"/>
  <c r="BX319" i="13"/>
  <c r="CY319" i="13" s="1"/>
  <c r="CW319" i="13" l="1"/>
  <c r="BW319" i="13"/>
  <c r="BY319" i="13"/>
  <c r="BO457" i="13"/>
  <c r="BM457" i="13"/>
  <c r="BK458" i="13" s="1"/>
  <c r="DL319" i="13"/>
  <c r="C320" i="13"/>
  <c r="DD319" i="13"/>
  <c r="CG319" i="13"/>
  <c r="CI319" i="13"/>
  <c r="CZ319" i="13" l="1"/>
  <c r="DG319" i="13"/>
  <c r="CX319" i="13"/>
  <c r="BU320" i="13"/>
  <c r="F320" i="13"/>
  <c r="DM320" i="13" s="1"/>
  <c r="D320" i="13"/>
  <c r="DJ320" i="13"/>
  <c r="BN458" i="13"/>
  <c r="BL458" i="13"/>
  <c r="DE319" i="13"/>
  <c r="CE320" i="13"/>
  <c r="G320" i="13" l="1"/>
  <c r="DN320" i="13" s="1"/>
  <c r="E320" i="13"/>
  <c r="DK320" i="13"/>
  <c r="DC320" i="13"/>
  <c r="CH320" i="13"/>
  <c r="DF320" i="13" s="1"/>
  <c r="CF320" i="13"/>
  <c r="BX320" i="13"/>
  <c r="CY320" i="13" s="1"/>
  <c r="CV320" i="13"/>
  <c r="BV320" i="13"/>
  <c r="BO458" i="13"/>
  <c r="BM458" i="13"/>
  <c r="BK459" i="13" s="1"/>
  <c r="CW320" i="13" l="1"/>
  <c r="BW320" i="13"/>
  <c r="BY320" i="13"/>
  <c r="BN459" i="13"/>
  <c r="BL459" i="13"/>
  <c r="DD320" i="13"/>
  <c r="CG320" i="13"/>
  <c r="CI320" i="13"/>
  <c r="DL320" i="13"/>
  <c r="C321" i="13"/>
  <c r="DE320" i="13" l="1"/>
  <c r="CE321" i="13"/>
  <c r="F321" i="13"/>
  <c r="DM321" i="13" s="1"/>
  <c r="D321" i="13"/>
  <c r="DJ321" i="13"/>
  <c r="CX320" i="13"/>
  <c r="BU321" i="13"/>
  <c r="CZ320" i="13"/>
  <c r="BO459" i="13"/>
  <c r="BM459" i="13"/>
  <c r="BK460" i="13" s="1"/>
  <c r="DG320" i="13"/>
  <c r="CH321" i="13" l="1"/>
  <c r="DF321" i="13" s="1"/>
  <c r="CF321" i="13"/>
  <c r="DC321" i="13"/>
  <c r="BN460" i="13"/>
  <c r="BL460" i="13"/>
  <c r="CV321" i="13"/>
  <c r="BV321" i="13"/>
  <c r="BX321" i="13"/>
  <c r="CY321" i="13" s="1"/>
  <c r="G321" i="13"/>
  <c r="DN321" i="13" s="1"/>
  <c r="E321" i="13"/>
  <c r="DK321" i="13"/>
  <c r="BO460" i="13" l="1"/>
  <c r="BM460" i="13"/>
  <c r="BK461" i="13" s="1"/>
  <c r="DD321" i="13"/>
  <c r="CG321" i="13"/>
  <c r="CI321" i="13"/>
  <c r="BW321" i="13"/>
  <c r="CW321" i="13"/>
  <c r="BY321" i="13"/>
  <c r="DL321" i="13"/>
  <c r="C322" i="13"/>
  <c r="DE321" i="13" l="1"/>
  <c r="CE322" i="13"/>
  <c r="CZ321" i="13"/>
  <c r="CX321" i="13"/>
  <c r="BU322" i="13"/>
  <c r="BN461" i="13"/>
  <c r="BL461" i="13"/>
  <c r="D322" i="13"/>
  <c r="F322" i="13"/>
  <c r="DM322" i="13" s="1"/>
  <c r="DJ322" i="13"/>
  <c r="DG321" i="13"/>
  <c r="G322" i="13" l="1"/>
  <c r="DN322" i="13" s="1"/>
  <c r="E322" i="13"/>
  <c r="DK322" i="13"/>
  <c r="BX322" i="13"/>
  <c r="CY322" i="13" s="1"/>
  <c r="CV322" i="13"/>
  <c r="BV322" i="13"/>
  <c r="DC322" i="13"/>
  <c r="CH322" i="13"/>
  <c r="DF322" i="13" s="1"/>
  <c r="CF322" i="13"/>
  <c r="BO461" i="13"/>
  <c r="BM461" i="13"/>
  <c r="BK462" i="13" s="1"/>
  <c r="BW322" i="13" l="1"/>
  <c r="CW322" i="13"/>
  <c r="BY322" i="13"/>
  <c r="DL322" i="13"/>
  <c r="C323" i="13"/>
  <c r="BN462" i="13"/>
  <c r="BL462" i="13"/>
  <c r="DD322" i="13"/>
  <c r="CG322" i="13"/>
  <c r="CI322" i="13"/>
  <c r="CZ322" i="13" l="1"/>
  <c r="BO462" i="13"/>
  <c r="BM462" i="13"/>
  <c r="BK463" i="13" s="1"/>
  <c r="DG322" i="13"/>
  <c r="DE322" i="13"/>
  <c r="CE323" i="13"/>
  <c r="D323" i="13"/>
  <c r="F323" i="13"/>
  <c r="DM323" i="13" s="1"/>
  <c r="DJ323" i="13"/>
  <c r="CX322" i="13"/>
  <c r="BU323" i="13"/>
  <c r="CF323" i="13" l="1"/>
  <c r="CH323" i="13"/>
  <c r="DF323" i="13" s="1"/>
  <c r="DC323" i="13"/>
  <c r="BN463" i="13"/>
  <c r="BL463" i="13"/>
  <c r="BV323" i="13"/>
  <c r="BX323" i="13"/>
  <c r="CY323" i="13" s="1"/>
  <c r="CV323" i="13"/>
  <c r="G323" i="13"/>
  <c r="DN323" i="13" s="1"/>
  <c r="E323" i="13"/>
  <c r="DK323" i="13"/>
  <c r="BW323" i="13" l="1"/>
  <c r="CW323" i="13"/>
  <c r="BY323" i="13"/>
  <c r="BO463" i="13"/>
  <c r="BM463" i="13"/>
  <c r="BK464" i="13" s="1"/>
  <c r="DL323" i="13"/>
  <c r="C324" i="13"/>
  <c r="DD323" i="13"/>
  <c r="CG323" i="13"/>
  <c r="CI323" i="13"/>
  <c r="CZ323" i="13" l="1"/>
  <c r="D324" i="13"/>
  <c r="F324" i="13"/>
  <c r="DM324" i="13" s="1"/>
  <c r="DJ324" i="13"/>
  <c r="DE323" i="13"/>
  <c r="CE324" i="13"/>
  <c r="DG323" i="13"/>
  <c r="BN464" i="13"/>
  <c r="BL464" i="13"/>
  <c r="CX323" i="13"/>
  <c r="BU324" i="13"/>
  <c r="DC324" i="13" l="1"/>
  <c r="CH324" i="13"/>
  <c r="DF324" i="13" s="1"/>
  <c r="CF324" i="13"/>
  <c r="G324" i="13"/>
  <c r="DN324" i="13" s="1"/>
  <c r="E324" i="13"/>
  <c r="DK324" i="13"/>
  <c r="BX324" i="13"/>
  <c r="CY324" i="13" s="1"/>
  <c r="BV324" i="13"/>
  <c r="CV324" i="13"/>
  <c r="BO464" i="13"/>
  <c r="BM464" i="13"/>
  <c r="BK465" i="13" s="1"/>
  <c r="CG324" i="13" l="1"/>
  <c r="DD324" i="13"/>
  <c r="CI324" i="13"/>
  <c r="DL324" i="13"/>
  <c r="C325" i="13"/>
  <c r="BN465" i="13"/>
  <c r="BL465" i="13"/>
  <c r="BO465" i="13" s="1"/>
  <c r="BW324" i="13"/>
  <c r="CW324" i="13"/>
  <c r="BY324" i="13"/>
  <c r="CZ324" i="13" l="1"/>
  <c r="DG324" i="13"/>
  <c r="CX324" i="13"/>
  <c r="BU325" i="13"/>
  <c r="BM465" i="13"/>
  <c r="BK466" i="13" s="1"/>
  <c r="F325" i="13"/>
  <c r="DM325" i="13" s="1"/>
  <c r="D325" i="13"/>
  <c r="DJ325" i="13"/>
  <c r="DE324" i="13"/>
  <c r="CE325" i="13"/>
  <c r="CF325" i="13" l="1"/>
  <c r="CH325" i="13"/>
  <c r="DF325" i="13" s="1"/>
  <c r="DC325" i="13"/>
  <c r="BV325" i="13"/>
  <c r="BX325" i="13"/>
  <c r="CY325" i="13" s="1"/>
  <c r="CV325" i="13"/>
  <c r="G325" i="13"/>
  <c r="DN325" i="13" s="1"/>
  <c r="E325" i="13"/>
  <c r="DK325" i="13"/>
  <c r="BN466" i="13"/>
  <c r="BL466" i="13"/>
  <c r="BO466" i="13" l="1"/>
  <c r="BM466" i="13"/>
  <c r="BK467" i="13" s="1"/>
  <c r="DL325" i="13"/>
  <c r="C326" i="13"/>
  <c r="BW325" i="13"/>
  <c r="CW325" i="13"/>
  <c r="BY325" i="13"/>
  <c r="DD325" i="13"/>
  <c r="CG325" i="13"/>
  <c r="CI325" i="13"/>
  <c r="CZ325" i="13" l="1"/>
  <c r="DG325" i="13"/>
  <c r="BN467" i="13"/>
  <c r="BL467" i="13"/>
  <c r="DE325" i="13"/>
  <c r="CE326" i="13"/>
  <c r="CX325" i="13"/>
  <c r="BU326" i="13"/>
  <c r="D326" i="13"/>
  <c r="F326" i="13"/>
  <c r="DM326" i="13" s="1"/>
  <c r="DJ326" i="13"/>
  <c r="BO467" i="13" l="1"/>
  <c r="BM467" i="13"/>
  <c r="BK468" i="13" s="1"/>
  <c r="BV326" i="13"/>
  <c r="CV326" i="13"/>
  <c r="BX326" i="13"/>
  <c r="CY326" i="13" s="1"/>
  <c r="DC326" i="13"/>
  <c r="CF326" i="13"/>
  <c r="CH326" i="13"/>
  <c r="DF326" i="13" s="1"/>
  <c r="G326" i="13"/>
  <c r="DN326" i="13" s="1"/>
  <c r="E326" i="13"/>
  <c r="DK326" i="13"/>
  <c r="BW326" i="13" l="1"/>
  <c r="CW326" i="13"/>
  <c r="BY326" i="13"/>
  <c r="BN468" i="13"/>
  <c r="BL468" i="13"/>
  <c r="DL326" i="13"/>
  <c r="C327" i="13"/>
  <c r="DD326" i="13"/>
  <c r="CG326" i="13"/>
  <c r="CI326" i="13"/>
  <c r="DG326" i="13" l="1"/>
  <c r="CZ326" i="13"/>
  <c r="DE326" i="13"/>
  <c r="CE327" i="13"/>
  <c r="F327" i="13"/>
  <c r="DM327" i="13" s="1"/>
  <c r="D327" i="13"/>
  <c r="DJ327" i="13"/>
  <c r="BO468" i="13"/>
  <c r="BM468" i="13"/>
  <c r="BK469" i="13" s="1"/>
  <c r="CX326" i="13"/>
  <c r="BU327" i="13"/>
  <c r="BX327" i="13" l="1"/>
  <c r="CY327" i="13" s="1"/>
  <c r="CV327" i="13"/>
  <c r="BV327" i="13"/>
  <c r="DC327" i="13"/>
  <c r="CF327" i="13"/>
  <c r="CH327" i="13"/>
  <c r="DF327" i="13" s="1"/>
  <c r="BN469" i="13"/>
  <c r="BL469" i="13"/>
  <c r="G327" i="13"/>
  <c r="DN327" i="13" s="1"/>
  <c r="E327" i="13"/>
  <c r="DK327" i="13"/>
  <c r="BO469" i="13" l="1"/>
  <c r="BM469" i="13"/>
  <c r="BK470" i="13" s="1"/>
  <c r="CW327" i="13"/>
  <c r="BW327" i="13"/>
  <c r="BY327" i="13"/>
  <c r="DD327" i="13"/>
  <c r="CG327" i="13"/>
  <c r="CI327" i="13"/>
  <c r="DL327" i="13"/>
  <c r="C328" i="13"/>
  <c r="DE327" i="13" l="1"/>
  <c r="CE328" i="13"/>
  <c r="F328" i="13"/>
  <c r="DM328" i="13" s="1"/>
  <c r="D328" i="13"/>
  <c r="DJ328" i="13"/>
  <c r="BN470" i="13"/>
  <c r="BL470" i="13"/>
  <c r="BO470" i="13" s="1"/>
  <c r="CX327" i="13"/>
  <c r="BU328" i="13"/>
  <c r="DG327" i="13"/>
  <c r="CZ327" i="13"/>
  <c r="BM470" i="13" l="1"/>
  <c r="BK471" i="13" s="1"/>
  <c r="BN471" i="13" s="1"/>
  <c r="CV328" i="13"/>
  <c r="BX328" i="13"/>
  <c r="CY328" i="13" s="1"/>
  <c r="BV328" i="13"/>
  <c r="G328" i="13"/>
  <c r="DN328" i="13" s="1"/>
  <c r="E328" i="13"/>
  <c r="DK328" i="13"/>
  <c r="CF328" i="13"/>
  <c r="CH328" i="13"/>
  <c r="DF328" i="13" s="1"/>
  <c r="DC328" i="13"/>
  <c r="BL471" i="13" l="1"/>
  <c r="BM471" i="13" s="1"/>
  <c r="BK472" i="13" s="1"/>
  <c r="CG328" i="13"/>
  <c r="DD328" i="13"/>
  <c r="CI328" i="13"/>
  <c r="DL328" i="13"/>
  <c r="C329" i="13"/>
  <c r="CW328" i="13"/>
  <c r="BW328" i="13"/>
  <c r="BY328" i="13"/>
  <c r="BO471" i="13" l="1"/>
  <c r="CZ328" i="13"/>
  <c r="D329" i="13"/>
  <c r="F329" i="13"/>
  <c r="DM329" i="13" s="1"/>
  <c r="DJ329" i="13"/>
  <c r="DG328" i="13"/>
  <c r="CX328" i="13"/>
  <c r="BU329" i="13"/>
  <c r="BN472" i="13"/>
  <c r="BL472" i="13"/>
  <c r="DE328" i="13"/>
  <c r="CE329" i="13"/>
  <c r="G329" i="13" l="1"/>
  <c r="DN329" i="13" s="1"/>
  <c r="E329" i="13"/>
  <c r="DK329" i="13"/>
  <c r="CF329" i="13"/>
  <c r="CH329" i="13"/>
  <c r="DF329" i="13" s="1"/>
  <c r="DC329" i="13"/>
  <c r="BO472" i="13"/>
  <c r="BM472" i="13"/>
  <c r="BK473" i="13" s="1"/>
  <c r="BV329" i="13"/>
  <c r="CV329" i="13"/>
  <c r="BX329" i="13"/>
  <c r="CY329" i="13" s="1"/>
  <c r="DD329" i="13" l="1"/>
  <c r="CG329" i="13"/>
  <c r="CI329" i="13"/>
  <c r="CW329" i="13"/>
  <c r="BW329" i="13"/>
  <c r="BY329" i="13"/>
  <c r="DL329" i="13"/>
  <c r="C330" i="13"/>
  <c r="BN473" i="13"/>
  <c r="BL473" i="13"/>
  <c r="CZ329" i="13" l="1"/>
  <c r="CX329" i="13"/>
  <c r="BU330" i="13"/>
  <c r="DE329" i="13"/>
  <c r="CE330" i="13"/>
  <c r="BO473" i="13"/>
  <c r="BM473" i="13"/>
  <c r="BK474" i="13" s="1"/>
  <c r="DG329" i="13"/>
  <c r="D330" i="13"/>
  <c r="F330" i="13"/>
  <c r="DM330" i="13" s="1"/>
  <c r="DJ330" i="13"/>
  <c r="CF330" i="13" l="1"/>
  <c r="DC330" i="13"/>
  <c r="CH330" i="13"/>
  <c r="DF330" i="13" s="1"/>
  <c r="G330" i="13"/>
  <c r="DN330" i="13" s="1"/>
  <c r="E330" i="13"/>
  <c r="DK330" i="13"/>
  <c r="BN474" i="13"/>
  <c r="BL474" i="13"/>
  <c r="BO474" i="13" s="1"/>
  <c r="CV330" i="13"/>
  <c r="BV330" i="13"/>
  <c r="BX330" i="13"/>
  <c r="CY330" i="13" s="1"/>
  <c r="BM474" i="13" l="1"/>
  <c r="BK475" i="13" s="1"/>
  <c r="BN475" i="13" s="1"/>
  <c r="DL330" i="13"/>
  <c r="C331" i="13"/>
  <c r="CG330" i="13"/>
  <c r="DD330" i="13"/>
  <c r="CI330" i="13"/>
  <c r="BW330" i="13"/>
  <c r="CW330" i="13"/>
  <c r="BY330" i="13"/>
  <c r="BL475" i="13" l="1"/>
  <c r="BM475" i="13" s="1"/>
  <c r="BK476" i="13" s="1"/>
  <c r="DE330" i="13"/>
  <c r="CE331" i="13"/>
  <c r="DG330" i="13"/>
  <c r="CZ330" i="13"/>
  <c r="CX330" i="13"/>
  <c r="BU331" i="13"/>
  <c r="F331" i="13"/>
  <c r="DM331" i="13" s="1"/>
  <c r="D331" i="13"/>
  <c r="DJ331" i="13"/>
  <c r="BO475" i="13" l="1"/>
  <c r="G331" i="13"/>
  <c r="DN331" i="13" s="1"/>
  <c r="E331" i="13"/>
  <c r="DK331" i="13"/>
  <c r="CH331" i="13"/>
  <c r="DF331" i="13" s="1"/>
  <c r="CF331" i="13"/>
  <c r="DC331" i="13"/>
  <c r="BN476" i="13"/>
  <c r="BL476" i="13"/>
  <c r="CV331" i="13"/>
  <c r="BV331" i="13"/>
  <c r="BX331" i="13"/>
  <c r="CY331" i="13" s="1"/>
  <c r="BW331" i="13" l="1"/>
  <c r="CW331" i="13"/>
  <c r="BY331" i="13"/>
  <c r="BO476" i="13"/>
  <c r="BM476" i="13"/>
  <c r="BK477" i="13" s="1"/>
  <c r="DL331" i="13"/>
  <c r="C332" i="13"/>
  <c r="DD331" i="13"/>
  <c r="CG331" i="13"/>
  <c r="CI331" i="13"/>
  <c r="CZ331" i="13" l="1"/>
  <c r="DG331" i="13"/>
  <c r="D332" i="13"/>
  <c r="F332" i="13"/>
  <c r="DM332" i="13" s="1"/>
  <c r="DJ332" i="13"/>
  <c r="DE331" i="13"/>
  <c r="CE332" i="13"/>
  <c r="BN477" i="13"/>
  <c r="BL477" i="13"/>
  <c r="CX331" i="13"/>
  <c r="BU332" i="13"/>
  <c r="BX332" i="13" l="1"/>
  <c r="CY332" i="13" s="1"/>
  <c r="CV332" i="13"/>
  <c r="BV332" i="13"/>
  <c r="DC332" i="13"/>
  <c r="CF332" i="13"/>
  <c r="CH332" i="13"/>
  <c r="DF332" i="13" s="1"/>
  <c r="BO477" i="13"/>
  <c r="BM477" i="13"/>
  <c r="BK478" i="13" s="1"/>
  <c r="G332" i="13"/>
  <c r="DN332" i="13" s="1"/>
  <c r="E332" i="13"/>
  <c r="DK332" i="13"/>
  <c r="CW332" i="13" l="1"/>
  <c r="BW332" i="13"/>
  <c r="BY332" i="13"/>
  <c r="BN478" i="13"/>
  <c r="BL478" i="13"/>
  <c r="BO478" i="13" s="1"/>
  <c r="DD332" i="13"/>
  <c r="CG332" i="13"/>
  <c r="CI332" i="13"/>
  <c r="DL332" i="13"/>
  <c r="C333" i="13"/>
  <c r="BM478" i="13" l="1"/>
  <c r="BK479" i="13" s="1"/>
  <c r="BN479" i="13" s="1"/>
  <c r="DG332" i="13"/>
  <c r="CX332" i="13"/>
  <c r="BU333" i="13"/>
  <c r="CZ332" i="13"/>
  <c r="DE332" i="13"/>
  <c r="CE333" i="13"/>
  <c r="D333" i="13"/>
  <c r="F333" i="13"/>
  <c r="DM333" i="13" s="1"/>
  <c r="DJ333" i="13"/>
  <c r="BL479" i="13" l="1"/>
  <c r="BM479" i="13" s="1"/>
  <c r="BK480" i="13" s="1"/>
  <c r="BV333" i="13"/>
  <c r="BX333" i="13"/>
  <c r="CY333" i="13" s="1"/>
  <c r="CV333" i="13"/>
  <c r="BO479" i="13"/>
  <c r="CF333" i="13"/>
  <c r="CH333" i="13"/>
  <c r="DF333" i="13" s="1"/>
  <c r="DC333" i="13"/>
  <c r="G333" i="13"/>
  <c r="DN333" i="13" s="1"/>
  <c r="E333" i="13"/>
  <c r="DK333" i="13"/>
  <c r="DL333" i="13" l="1"/>
  <c r="C334" i="13"/>
  <c r="DD333" i="13"/>
  <c r="CG333" i="13"/>
  <c r="CI333" i="13"/>
  <c r="BN480" i="13"/>
  <c r="BL480" i="13"/>
  <c r="CW333" i="13"/>
  <c r="BW333" i="13"/>
  <c r="BY333" i="13"/>
  <c r="DE333" i="13" l="1"/>
  <c r="CE334" i="13"/>
  <c r="BO480" i="13"/>
  <c r="BM480" i="13"/>
  <c r="BK481" i="13" s="1"/>
  <c r="CX333" i="13"/>
  <c r="BU334" i="13"/>
  <c r="D334" i="13"/>
  <c r="F334" i="13"/>
  <c r="DM334" i="13" s="1"/>
  <c r="DJ334" i="13"/>
  <c r="CZ333" i="13"/>
  <c r="DG333" i="13"/>
  <c r="BN481" i="13" l="1"/>
  <c r="BL481" i="13"/>
  <c r="BV334" i="13"/>
  <c r="CV334" i="13"/>
  <c r="BX334" i="13"/>
  <c r="CY334" i="13" s="1"/>
  <c r="DC334" i="13"/>
  <c r="CF334" i="13"/>
  <c r="CH334" i="13"/>
  <c r="DF334" i="13" s="1"/>
  <c r="G334" i="13"/>
  <c r="DN334" i="13" s="1"/>
  <c r="E334" i="13"/>
  <c r="DK334" i="13"/>
  <c r="BO481" i="13" l="1"/>
  <c r="BM481" i="13"/>
  <c r="BK482" i="13" s="1"/>
  <c r="DD334" i="13"/>
  <c r="CG334" i="13"/>
  <c r="CI334" i="13"/>
  <c r="DL334" i="13"/>
  <c r="C335" i="13"/>
  <c r="CW334" i="13"/>
  <c r="BW334" i="13"/>
  <c r="BY334" i="13"/>
  <c r="DE334" i="13" l="1"/>
  <c r="CE335" i="13"/>
  <c r="F335" i="13"/>
  <c r="DM335" i="13" s="1"/>
  <c r="D335" i="13"/>
  <c r="DJ335" i="13"/>
  <c r="BN482" i="13"/>
  <c r="BL482" i="13"/>
  <c r="CZ334" i="13"/>
  <c r="CX334" i="13"/>
  <c r="BU335" i="13"/>
  <c r="DG334" i="13"/>
  <c r="CV335" i="13" l="1"/>
  <c r="BX335" i="13"/>
  <c r="CY335" i="13" s="1"/>
  <c r="BV335" i="13"/>
  <c r="G335" i="13"/>
  <c r="DN335" i="13" s="1"/>
  <c r="E335" i="13"/>
  <c r="DK335" i="13"/>
  <c r="DC335" i="13"/>
  <c r="CF335" i="13"/>
  <c r="CH335" i="13"/>
  <c r="DF335" i="13" s="1"/>
  <c r="BO482" i="13"/>
  <c r="BM482" i="13"/>
  <c r="BK483" i="13" s="1"/>
  <c r="CW335" i="13" l="1"/>
  <c r="BW335" i="13"/>
  <c r="BY335" i="13"/>
  <c r="DD335" i="13"/>
  <c r="CG335" i="13"/>
  <c r="CI335" i="13"/>
  <c r="DL335" i="13"/>
  <c r="C336" i="13"/>
  <c r="BN483" i="13"/>
  <c r="BL483" i="13"/>
  <c r="F336" i="13" l="1"/>
  <c r="DM336" i="13" s="1"/>
  <c r="D336" i="13"/>
  <c r="DJ336" i="13"/>
  <c r="CZ335" i="13"/>
  <c r="DG335" i="13"/>
  <c r="CX335" i="13"/>
  <c r="BU336" i="13"/>
  <c r="BO483" i="13"/>
  <c r="BM483" i="13"/>
  <c r="BK484" i="13" s="1"/>
  <c r="DE335" i="13"/>
  <c r="CE336" i="13"/>
  <c r="BN484" i="13" l="1"/>
  <c r="BL484" i="13"/>
  <c r="DC336" i="13"/>
  <c r="CH336" i="13"/>
  <c r="DF336" i="13" s="1"/>
  <c r="CF336" i="13"/>
  <c r="BV336" i="13"/>
  <c r="BX336" i="13"/>
  <c r="CY336" i="13" s="1"/>
  <c r="CV336" i="13"/>
  <c r="G336" i="13"/>
  <c r="DN336" i="13" s="1"/>
  <c r="E336" i="13"/>
  <c r="DK336" i="13"/>
  <c r="CG336" i="13" l="1"/>
  <c r="DD336" i="13"/>
  <c r="CI336" i="13"/>
  <c r="DL336" i="13"/>
  <c r="C337" i="13"/>
  <c r="BO484" i="13"/>
  <c r="BM484" i="13"/>
  <c r="BK485" i="13" s="1"/>
  <c r="CW336" i="13"/>
  <c r="BW336" i="13"/>
  <c r="BY336" i="13"/>
  <c r="DG336" i="13" l="1"/>
  <c r="BN485" i="13"/>
  <c r="BL485" i="13"/>
  <c r="CZ336" i="13"/>
  <c r="CX336" i="13"/>
  <c r="BU337" i="13"/>
  <c r="F337" i="13"/>
  <c r="DM337" i="13" s="1"/>
  <c r="D337" i="13"/>
  <c r="DJ337" i="13"/>
  <c r="DE336" i="13"/>
  <c r="CE337" i="13"/>
  <c r="G337" i="13" l="1"/>
  <c r="DN337" i="13" s="1"/>
  <c r="E337" i="13"/>
  <c r="DK337" i="13"/>
  <c r="BO485" i="13"/>
  <c r="BM485" i="13"/>
  <c r="BK486" i="13" s="1"/>
  <c r="CH337" i="13"/>
  <c r="DF337" i="13" s="1"/>
  <c r="DC337" i="13"/>
  <c r="CF337" i="13"/>
  <c r="CV337" i="13"/>
  <c r="BV337" i="13"/>
  <c r="BX337" i="13"/>
  <c r="CY337" i="13" s="1"/>
  <c r="CW337" i="13" l="1"/>
  <c r="BW337" i="13"/>
  <c r="BY337" i="13"/>
  <c r="BN486" i="13"/>
  <c r="BL486" i="13"/>
  <c r="BO486" i="13" s="1"/>
  <c r="DL337" i="13"/>
  <c r="C338" i="13"/>
  <c r="DD337" i="13"/>
  <c r="CG337" i="13"/>
  <c r="CI337" i="13"/>
  <c r="BM486" i="13" l="1"/>
  <c r="BK487" i="13" s="1"/>
  <c r="BN487" i="13" s="1"/>
  <c r="DG337" i="13"/>
  <c r="DE337" i="13"/>
  <c r="CE338" i="13"/>
  <c r="CZ337" i="13"/>
  <c r="CX337" i="13"/>
  <c r="BU338" i="13"/>
  <c r="D338" i="13"/>
  <c r="F338" i="13"/>
  <c r="DM338" i="13" s="1"/>
  <c r="DJ338" i="13"/>
  <c r="BL487" i="13" l="1"/>
  <c r="BM487" i="13" s="1"/>
  <c r="BK488" i="13" s="1"/>
  <c r="CV338" i="13"/>
  <c r="BX338" i="13"/>
  <c r="CY338" i="13" s="1"/>
  <c r="BV338" i="13"/>
  <c r="CH338" i="13"/>
  <c r="DF338" i="13" s="1"/>
  <c r="DC338" i="13"/>
  <c r="CF338" i="13"/>
  <c r="G338" i="13"/>
  <c r="DN338" i="13" s="1"/>
  <c r="E338" i="13"/>
  <c r="DK338" i="13"/>
  <c r="BO487" i="13" l="1"/>
  <c r="DL338" i="13"/>
  <c r="C339" i="13"/>
  <c r="BN488" i="13"/>
  <c r="BL488" i="13"/>
  <c r="DD338" i="13"/>
  <c r="CG338" i="13"/>
  <c r="CI338" i="13"/>
  <c r="CW338" i="13"/>
  <c r="BW338" i="13"/>
  <c r="BY338" i="13"/>
  <c r="DG338" i="13" l="1"/>
  <c r="CZ338" i="13"/>
  <c r="DE338" i="13"/>
  <c r="CE339" i="13"/>
  <c r="CX338" i="13"/>
  <c r="BU339" i="13"/>
  <c r="F339" i="13"/>
  <c r="DM339" i="13" s="1"/>
  <c r="D339" i="13"/>
  <c r="DJ339" i="13"/>
  <c r="BO488" i="13"/>
  <c r="BM488" i="13"/>
  <c r="BK489" i="13" s="1"/>
  <c r="BN489" i="13" l="1"/>
  <c r="BL489" i="13"/>
  <c r="CH339" i="13"/>
  <c r="DF339" i="13" s="1"/>
  <c r="DC339" i="13"/>
  <c r="CF339" i="13"/>
  <c r="G339" i="13"/>
  <c r="DN339" i="13" s="1"/>
  <c r="E339" i="13"/>
  <c r="DK339" i="13"/>
  <c r="CV339" i="13"/>
  <c r="BV339" i="13"/>
  <c r="BX339" i="13"/>
  <c r="CY339" i="13" s="1"/>
  <c r="BO489" i="13" l="1"/>
  <c r="BM489" i="13"/>
  <c r="BK490" i="13" s="1"/>
  <c r="DD339" i="13"/>
  <c r="CG339" i="13"/>
  <c r="CI339" i="13"/>
  <c r="BW339" i="13"/>
  <c r="CW339" i="13"/>
  <c r="BY339" i="13"/>
  <c r="DL339" i="13"/>
  <c r="C340" i="13"/>
  <c r="DE339" i="13" l="1"/>
  <c r="CE340" i="13"/>
  <c r="BN490" i="13"/>
  <c r="BL490" i="13"/>
  <c r="CZ339" i="13"/>
  <c r="F340" i="13"/>
  <c r="DM340" i="13" s="1"/>
  <c r="D340" i="13"/>
  <c r="DJ340" i="13"/>
  <c r="CX339" i="13"/>
  <c r="BU340" i="13"/>
  <c r="DG339" i="13"/>
  <c r="DC340" i="13" l="1"/>
  <c r="CH340" i="13"/>
  <c r="DF340" i="13" s="1"/>
  <c r="CF340" i="13"/>
  <c r="BX340" i="13"/>
  <c r="CY340" i="13" s="1"/>
  <c r="BV340" i="13"/>
  <c r="CV340" i="13"/>
  <c r="G340" i="13"/>
  <c r="DN340" i="13" s="1"/>
  <c r="E340" i="13"/>
  <c r="DK340" i="13"/>
  <c r="BO490" i="13"/>
  <c r="BM490" i="13"/>
  <c r="BK491" i="13" s="1"/>
  <c r="CG340" i="13" l="1"/>
  <c r="DD340" i="13"/>
  <c r="CI340" i="13"/>
  <c r="CW340" i="13"/>
  <c r="BW340" i="13"/>
  <c r="BY340" i="13"/>
  <c r="DL340" i="13"/>
  <c r="C341" i="13"/>
  <c r="BN491" i="13"/>
  <c r="BL491" i="13"/>
  <c r="F341" i="13" l="1"/>
  <c r="DM341" i="13" s="1"/>
  <c r="D341" i="13"/>
  <c r="DJ341" i="13"/>
  <c r="CZ340" i="13"/>
  <c r="BO491" i="13"/>
  <c r="BM491" i="13"/>
  <c r="BK492" i="13" s="1"/>
  <c r="DG340" i="13"/>
  <c r="CX340" i="13"/>
  <c r="BU341" i="13"/>
  <c r="DE340" i="13"/>
  <c r="CE341" i="13"/>
  <c r="CF341" i="13" l="1"/>
  <c r="CH341" i="13"/>
  <c r="DF341" i="13" s="1"/>
  <c r="DC341" i="13"/>
  <c r="G341" i="13"/>
  <c r="DN341" i="13" s="1"/>
  <c r="E341" i="13"/>
  <c r="DK341" i="13"/>
  <c r="BN492" i="13"/>
  <c r="BL492" i="13"/>
  <c r="CV341" i="13"/>
  <c r="BV341" i="13"/>
  <c r="BX341" i="13"/>
  <c r="CY341" i="13" s="1"/>
  <c r="BO492" i="13" l="1"/>
  <c r="BM492" i="13"/>
  <c r="BK493" i="13" s="1"/>
  <c r="DL341" i="13"/>
  <c r="C342" i="13"/>
  <c r="CG341" i="13"/>
  <c r="DD341" i="13"/>
  <c r="CI341" i="13"/>
  <c r="BW341" i="13"/>
  <c r="CW341" i="13"/>
  <c r="BY341" i="13"/>
  <c r="D342" i="13" l="1"/>
  <c r="F342" i="13"/>
  <c r="DM342" i="13" s="1"/>
  <c r="DJ342" i="13"/>
  <c r="CX341" i="13"/>
  <c r="BU342" i="13"/>
  <c r="CZ341" i="13"/>
  <c r="BN493" i="13"/>
  <c r="BL493" i="13"/>
  <c r="DG341" i="13"/>
  <c r="DE341" i="13"/>
  <c r="CE342" i="13"/>
  <c r="CH342" i="13" l="1"/>
  <c r="DF342" i="13" s="1"/>
  <c r="DC342" i="13"/>
  <c r="CF342" i="13"/>
  <c r="BO493" i="13"/>
  <c r="BM493" i="13"/>
  <c r="BK494" i="13" s="1"/>
  <c r="CV342" i="13"/>
  <c r="BX342" i="13"/>
  <c r="CY342" i="13" s="1"/>
  <c r="BV342" i="13"/>
  <c r="G342" i="13"/>
  <c r="DN342" i="13" s="1"/>
  <c r="E342" i="13"/>
  <c r="DK342" i="13"/>
  <c r="CG342" i="13" l="1"/>
  <c r="DD342" i="13"/>
  <c r="CI342" i="13"/>
  <c r="BN494" i="13"/>
  <c r="BL494" i="13"/>
  <c r="DL342" i="13"/>
  <c r="C343" i="13"/>
  <c r="CW342" i="13"/>
  <c r="BW342" i="13"/>
  <c r="BY342" i="13"/>
  <c r="F343" i="13" l="1"/>
  <c r="DM343" i="13" s="1"/>
  <c r="D343" i="13"/>
  <c r="DJ343" i="13"/>
  <c r="CZ342" i="13"/>
  <c r="DG342" i="13"/>
  <c r="BO494" i="13"/>
  <c r="BM494" i="13"/>
  <c r="BK495" i="13" s="1"/>
  <c r="CX342" i="13"/>
  <c r="BU343" i="13"/>
  <c r="DE342" i="13"/>
  <c r="CE343" i="13"/>
  <c r="CF343" i="13" l="1"/>
  <c r="CH343" i="13"/>
  <c r="DF343" i="13" s="1"/>
  <c r="DC343" i="13"/>
  <c r="BN495" i="13"/>
  <c r="BL495" i="13"/>
  <c r="G343" i="13"/>
  <c r="DN343" i="13" s="1"/>
  <c r="E343" i="13"/>
  <c r="DK343" i="13"/>
  <c r="BV343" i="13"/>
  <c r="BX343" i="13"/>
  <c r="CY343" i="13" s="1"/>
  <c r="CV343" i="13"/>
  <c r="CW343" i="13" l="1"/>
  <c r="BW343" i="13"/>
  <c r="BY343" i="13"/>
  <c r="BO495" i="13"/>
  <c r="BM495" i="13"/>
  <c r="BK496" i="13" s="1"/>
  <c r="DL343" i="13"/>
  <c r="C344" i="13"/>
  <c r="CG343" i="13"/>
  <c r="DD343" i="13"/>
  <c r="CI343" i="13"/>
  <c r="D344" i="13" l="1"/>
  <c r="F344" i="13"/>
  <c r="DM344" i="13" s="1"/>
  <c r="DJ344" i="13"/>
  <c r="DG343" i="13"/>
  <c r="CX343" i="13"/>
  <c r="BU344" i="13"/>
  <c r="CZ343" i="13"/>
  <c r="DE343" i="13"/>
  <c r="CE344" i="13"/>
  <c r="BN496" i="13"/>
  <c r="BL496" i="13"/>
  <c r="BO496" i="13" l="1"/>
  <c r="BM496" i="13"/>
  <c r="BK497" i="13" s="1"/>
  <c r="G344" i="13"/>
  <c r="DN344" i="13" s="1"/>
  <c r="E344" i="13"/>
  <c r="DK344" i="13"/>
  <c r="DC344" i="13"/>
  <c r="CH344" i="13"/>
  <c r="DF344" i="13" s="1"/>
  <c r="CF344" i="13"/>
  <c r="BV344" i="13"/>
  <c r="CV344" i="13"/>
  <c r="BX344" i="13"/>
  <c r="CY344" i="13" s="1"/>
  <c r="DL344" i="13" l="1"/>
  <c r="C345" i="13"/>
  <c r="BN497" i="13"/>
  <c r="BL497" i="13"/>
  <c r="CW344" i="13"/>
  <c r="BW344" i="13"/>
  <c r="BY344" i="13"/>
  <c r="DD344" i="13"/>
  <c r="CG344" i="13"/>
  <c r="CI344" i="13"/>
  <c r="CZ344" i="13" l="1"/>
  <c r="DG344" i="13"/>
  <c r="CX344" i="13"/>
  <c r="BU345" i="13"/>
  <c r="DE344" i="13"/>
  <c r="CE345" i="13"/>
  <c r="D345" i="13"/>
  <c r="F345" i="13"/>
  <c r="DM345" i="13" s="1"/>
  <c r="DJ345" i="13"/>
  <c r="BO497" i="13"/>
  <c r="BM497" i="13"/>
  <c r="BK498" i="13" s="1"/>
  <c r="CV345" i="13" l="1"/>
  <c r="BX345" i="13"/>
  <c r="CY345" i="13" s="1"/>
  <c r="BV345" i="13"/>
  <c r="BN498" i="13"/>
  <c r="BL498" i="13"/>
  <c r="G345" i="13"/>
  <c r="DN345" i="13" s="1"/>
  <c r="E345" i="13"/>
  <c r="DK345" i="13"/>
  <c r="CH345" i="13"/>
  <c r="DF345" i="13" s="1"/>
  <c r="DC345" i="13"/>
  <c r="CF345" i="13"/>
  <c r="BW345" i="13" l="1"/>
  <c r="CW345" i="13"/>
  <c r="BY345" i="13"/>
  <c r="BO498" i="13"/>
  <c r="BM498" i="13"/>
  <c r="BK499" i="13" s="1"/>
  <c r="DD345" i="13"/>
  <c r="CG345" i="13"/>
  <c r="CI345" i="13"/>
  <c r="DL345" i="13"/>
  <c r="C346" i="13"/>
  <c r="DE345" i="13" l="1"/>
  <c r="CE346" i="13"/>
  <c r="DG345" i="13"/>
  <c r="CZ345" i="13"/>
  <c r="D346" i="13"/>
  <c r="F346" i="13"/>
  <c r="DM346" i="13" s="1"/>
  <c r="DJ346" i="13"/>
  <c r="BN499" i="13"/>
  <c r="BL499" i="13"/>
  <c r="CX345" i="13"/>
  <c r="BU346" i="13"/>
  <c r="BV346" i="13" l="1"/>
  <c r="CV346" i="13"/>
  <c r="BX346" i="13"/>
  <c r="CY346" i="13" s="1"/>
  <c r="CF346" i="13"/>
  <c r="CH346" i="13"/>
  <c r="DF346" i="13" s="1"/>
  <c r="DC346" i="13"/>
  <c r="BO499" i="13"/>
  <c r="BM499" i="13"/>
  <c r="BK500" i="13" s="1"/>
  <c r="G346" i="13"/>
  <c r="DN346" i="13" s="1"/>
  <c r="E346" i="13"/>
  <c r="DK346" i="13"/>
  <c r="BN500" i="13" l="1"/>
  <c r="BL500" i="13"/>
  <c r="CW346" i="13"/>
  <c r="BW346" i="13"/>
  <c r="BY346" i="13"/>
  <c r="CG346" i="13"/>
  <c r="DD346" i="13"/>
  <c r="CI346" i="13"/>
  <c r="DL346" i="13"/>
  <c r="C347" i="13"/>
  <c r="BO500" i="13" l="1"/>
  <c r="BM500" i="13"/>
  <c r="BK501" i="13" s="1"/>
  <c r="DE346" i="13"/>
  <c r="CE347" i="13"/>
  <c r="DG346" i="13"/>
  <c r="CZ346" i="13"/>
  <c r="F347" i="13"/>
  <c r="DM347" i="13" s="1"/>
  <c r="D347" i="13"/>
  <c r="DJ347" i="13"/>
  <c r="CX346" i="13"/>
  <c r="BU347" i="13"/>
  <c r="DC347" i="13" l="1"/>
  <c r="CH347" i="13"/>
  <c r="DF347" i="13" s="1"/>
  <c r="CF347" i="13"/>
  <c r="CV347" i="13"/>
  <c r="BV347" i="13"/>
  <c r="BX347" i="13"/>
  <c r="CY347" i="13" s="1"/>
  <c r="BN501" i="13"/>
  <c r="BL501" i="13"/>
  <c r="G347" i="13"/>
  <c r="DN347" i="13" s="1"/>
  <c r="E347" i="13"/>
  <c r="DK347" i="13"/>
  <c r="CG347" i="13" l="1"/>
  <c r="DD347" i="13"/>
  <c r="CI347" i="13"/>
  <c r="BO501" i="13"/>
  <c r="BM501" i="13"/>
  <c r="BK502" i="13" s="1"/>
  <c r="CW347" i="13"/>
  <c r="BW347" i="13"/>
  <c r="BY347" i="13"/>
  <c r="DL347" i="13"/>
  <c r="C348" i="13"/>
  <c r="CZ347" i="13" l="1"/>
  <c r="DG347" i="13"/>
  <c r="D348" i="13"/>
  <c r="F348" i="13"/>
  <c r="DM348" i="13" s="1"/>
  <c r="DJ348" i="13"/>
  <c r="CX347" i="13"/>
  <c r="BU348" i="13"/>
  <c r="BN502" i="13"/>
  <c r="BL502" i="13"/>
  <c r="DE347" i="13"/>
  <c r="CE348" i="13"/>
  <c r="CH348" i="13" l="1"/>
  <c r="DF348" i="13" s="1"/>
  <c r="DC348" i="13"/>
  <c r="CF348" i="13"/>
  <c r="CV348" i="13"/>
  <c r="BV348" i="13"/>
  <c r="BX348" i="13"/>
  <c r="CY348" i="13" s="1"/>
  <c r="BO502" i="13"/>
  <c r="BM502" i="13"/>
  <c r="BK503" i="13" s="1"/>
  <c r="G348" i="13"/>
  <c r="DN348" i="13" s="1"/>
  <c r="E348" i="13"/>
  <c r="DK348" i="13"/>
  <c r="DD348" i="13" l="1"/>
  <c r="CG348" i="13"/>
  <c r="CI348" i="13"/>
  <c r="BN503" i="13"/>
  <c r="BL503" i="13"/>
  <c r="CW348" i="13"/>
  <c r="BW348" i="13"/>
  <c r="BY348" i="13"/>
  <c r="DL348" i="13"/>
  <c r="C349" i="13"/>
  <c r="F349" i="13" l="1"/>
  <c r="DM349" i="13" s="1"/>
  <c r="D349" i="13"/>
  <c r="DJ349" i="13"/>
  <c r="DG348" i="13"/>
  <c r="BO503" i="13"/>
  <c r="BM503" i="13"/>
  <c r="BK504" i="13" s="1"/>
  <c r="DE348" i="13"/>
  <c r="CE349" i="13"/>
  <c r="CX348" i="13"/>
  <c r="BU349" i="13"/>
  <c r="CZ348" i="13"/>
  <c r="DC349" i="13" l="1"/>
  <c r="CF349" i="13"/>
  <c r="CH349" i="13"/>
  <c r="DF349" i="13" s="1"/>
  <c r="G349" i="13"/>
  <c r="DN349" i="13" s="1"/>
  <c r="E349" i="13"/>
  <c r="DK349" i="13"/>
  <c r="BV349" i="13"/>
  <c r="BX349" i="13"/>
  <c r="CY349" i="13" s="1"/>
  <c r="CV349" i="13"/>
  <c r="BN504" i="13"/>
  <c r="BL504" i="13"/>
  <c r="BO504" i="13" s="1"/>
  <c r="BM504" i="13" l="1"/>
  <c r="BK505" i="13" s="1"/>
  <c r="BN505" i="13" s="1"/>
  <c r="DD349" i="13"/>
  <c r="CG349" i="13"/>
  <c r="CI349" i="13"/>
  <c r="DL349" i="13"/>
  <c r="C350" i="13"/>
  <c r="CW349" i="13"/>
  <c r="BW349" i="13"/>
  <c r="BY349" i="13"/>
  <c r="BL505" i="13" l="1"/>
  <c r="BM505" i="13" s="1"/>
  <c r="BK506" i="13" s="1"/>
  <c r="DG349" i="13"/>
  <c r="CX349" i="13"/>
  <c r="BU350" i="13"/>
  <c r="CZ349" i="13"/>
  <c r="D350" i="13"/>
  <c r="F350" i="13"/>
  <c r="DM350" i="13" s="1"/>
  <c r="DJ350" i="13"/>
  <c r="DE349" i="13"/>
  <c r="CE350" i="13"/>
  <c r="BO505" i="13" l="1"/>
  <c r="BV350" i="13"/>
  <c r="BX350" i="13"/>
  <c r="CY350" i="13" s="1"/>
  <c r="CV350" i="13"/>
  <c r="BN506" i="13"/>
  <c r="BL506" i="13"/>
  <c r="BO506" i="13" s="1"/>
  <c r="CH350" i="13"/>
  <c r="DF350" i="13" s="1"/>
  <c r="DC350" i="13"/>
  <c r="CF350" i="13"/>
  <c r="G350" i="13"/>
  <c r="DN350" i="13" s="1"/>
  <c r="E350" i="13"/>
  <c r="DK350" i="13"/>
  <c r="BM506" i="13" l="1"/>
  <c r="BK507" i="13" s="1"/>
  <c r="BN507" i="13" s="1"/>
  <c r="DD350" i="13"/>
  <c r="CG350" i="13"/>
  <c r="CI350" i="13"/>
  <c r="DL350" i="13"/>
  <c r="C351" i="13"/>
  <c r="BW350" i="13"/>
  <c r="CW350" i="13"/>
  <c r="BY350" i="13"/>
  <c r="BL507" i="13" l="1"/>
  <c r="BM507" i="13" s="1"/>
  <c r="BK508" i="13" s="1"/>
  <c r="F351" i="13"/>
  <c r="DM351" i="13" s="1"/>
  <c r="D351" i="13"/>
  <c r="DJ351" i="13"/>
  <c r="CX350" i="13"/>
  <c r="BU351" i="13"/>
  <c r="DG350" i="13"/>
  <c r="BO507" i="13"/>
  <c r="CZ350" i="13"/>
  <c r="DE350" i="13"/>
  <c r="CE351" i="13"/>
  <c r="BN508" i="13" l="1"/>
  <c r="BL508" i="13"/>
  <c r="BV351" i="13"/>
  <c r="BX351" i="13"/>
  <c r="CY351" i="13" s="1"/>
  <c r="CV351" i="13"/>
  <c r="G351" i="13"/>
  <c r="DN351" i="13" s="1"/>
  <c r="E351" i="13"/>
  <c r="DK351" i="13"/>
  <c r="CF351" i="13"/>
  <c r="CH351" i="13"/>
  <c r="DF351" i="13" s="1"/>
  <c r="DC351" i="13"/>
  <c r="BW351" i="13" l="1"/>
  <c r="CW351" i="13"/>
  <c r="BY351" i="13"/>
  <c r="BO508" i="13"/>
  <c r="BM508" i="13"/>
  <c r="BK509" i="13" s="1"/>
  <c r="DD351" i="13"/>
  <c r="CG351" i="13"/>
  <c r="CI351" i="13"/>
  <c r="DL351" i="13"/>
  <c r="C352" i="13"/>
  <c r="DG351" i="13" l="1"/>
  <c r="DE351" i="13"/>
  <c r="CE352" i="13"/>
  <c r="CZ351" i="13"/>
  <c r="D352" i="13"/>
  <c r="F352" i="13"/>
  <c r="DM352" i="13" s="1"/>
  <c r="DJ352" i="13"/>
  <c r="BN509" i="13"/>
  <c r="BL509" i="13"/>
  <c r="CX351" i="13"/>
  <c r="BU352" i="13"/>
  <c r="G352" i="13" l="1"/>
  <c r="DN352" i="13" s="1"/>
  <c r="E352" i="13"/>
  <c r="DK352" i="13"/>
  <c r="BO509" i="13"/>
  <c r="BM509" i="13"/>
  <c r="BK510" i="13" s="1"/>
  <c r="CV352" i="13"/>
  <c r="BX352" i="13"/>
  <c r="CY352" i="13" s="1"/>
  <c r="BV352" i="13"/>
  <c r="CH352" i="13"/>
  <c r="DF352" i="13" s="1"/>
  <c r="DC352" i="13"/>
  <c r="CF352" i="13"/>
  <c r="DL352" i="13" l="1"/>
  <c r="C353" i="13"/>
  <c r="BN510" i="13"/>
  <c r="BL510" i="13"/>
  <c r="DD352" i="13"/>
  <c r="CG352" i="13"/>
  <c r="CI352" i="13"/>
  <c r="BW352" i="13"/>
  <c r="CW352" i="13"/>
  <c r="BY352" i="13"/>
  <c r="DG352" i="13" l="1"/>
  <c r="CZ352" i="13"/>
  <c r="D353" i="13"/>
  <c r="F353" i="13"/>
  <c r="DM353" i="13" s="1"/>
  <c r="DJ353" i="13"/>
  <c r="DE352" i="13"/>
  <c r="CE353" i="13"/>
  <c r="CX352" i="13"/>
  <c r="BU353" i="13"/>
  <c r="BO510" i="13"/>
  <c r="BM510" i="13"/>
  <c r="BK511" i="13" s="1"/>
  <c r="BN511" i="13" l="1"/>
  <c r="BL511" i="13"/>
  <c r="G353" i="13"/>
  <c r="DN353" i="13" s="1"/>
  <c r="E353" i="13"/>
  <c r="DK353" i="13"/>
  <c r="CF353" i="13"/>
  <c r="DC353" i="13"/>
  <c r="CH353" i="13"/>
  <c r="DF353" i="13" s="1"/>
  <c r="CV353" i="13"/>
  <c r="BV353" i="13"/>
  <c r="BX353" i="13"/>
  <c r="CY353" i="13" s="1"/>
  <c r="BO511" i="13" l="1"/>
  <c r="BM511" i="13"/>
  <c r="BK512" i="13" s="1"/>
  <c r="DD353" i="13"/>
  <c r="CG353" i="13"/>
  <c r="CI353" i="13"/>
  <c r="CW353" i="13"/>
  <c r="BW353" i="13"/>
  <c r="BY353" i="13"/>
  <c r="DL353" i="13"/>
  <c r="C354" i="13"/>
  <c r="DE353" i="13" l="1"/>
  <c r="CE354" i="13"/>
  <c r="BN512" i="13"/>
  <c r="BL512" i="13"/>
  <c r="CZ353" i="13"/>
  <c r="CX353" i="13"/>
  <c r="BU354" i="13"/>
  <c r="D354" i="13"/>
  <c r="F354" i="13"/>
  <c r="DM354" i="13" s="1"/>
  <c r="DJ354" i="13"/>
  <c r="DG353" i="13"/>
  <c r="G354" i="13" l="1"/>
  <c r="DN354" i="13" s="1"/>
  <c r="E354" i="13"/>
  <c r="DK354" i="13"/>
  <c r="CF354" i="13"/>
  <c r="CH354" i="13"/>
  <c r="DF354" i="13" s="1"/>
  <c r="DC354" i="13"/>
  <c r="CV354" i="13"/>
  <c r="BV354" i="13"/>
  <c r="BX354" i="13"/>
  <c r="CY354" i="13" s="1"/>
  <c r="BO512" i="13"/>
  <c r="BM512" i="13"/>
  <c r="BK513" i="13" s="1"/>
  <c r="DL354" i="13" l="1"/>
  <c r="C355" i="13"/>
  <c r="CW354" i="13"/>
  <c r="BW354" i="13"/>
  <c r="BY354" i="13"/>
  <c r="BN513" i="13"/>
  <c r="BL513" i="13"/>
  <c r="DD354" i="13"/>
  <c r="CG354" i="13"/>
  <c r="CI354" i="13"/>
  <c r="DG354" i="13" l="1"/>
  <c r="DE354" i="13"/>
  <c r="CE355" i="13"/>
  <c r="D355" i="13"/>
  <c r="F355" i="13"/>
  <c r="DM355" i="13" s="1"/>
  <c r="DJ355" i="13"/>
  <c r="CZ354" i="13"/>
  <c r="BO513" i="13"/>
  <c r="BM513" i="13"/>
  <c r="BK514" i="13" s="1"/>
  <c r="CX354" i="13"/>
  <c r="BU355" i="13"/>
  <c r="CF355" i="13" l="1"/>
  <c r="CH355" i="13"/>
  <c r="DF355" i="13" s="1"/>
  <c r="DC355" i="13"/>
  <c r="CV355" i="13"/>
  <c r="BV355" i="13"/>
  <c r="BX355" i="13"/>
  <c r="CY355" i="13" s="1"/>
  <c r="G355" i="13"/>
  <c r="DN355" i="13" s="1"/>
  <c r="E355" i="13"/>
  <c r="DK355" i="13"/>
  <c r="BN514" i="13"/>
  <c r="BL514" i="13"/>
  <c r="CW355" i="13" l="1"/>
  <c r="BW355" i="13"/>
  <c r="BY355" i="13"/>
  <c r="DL355" i="13"/>
  <c r="C356" i="13"/>
  <c r="DD355" i="13"/>
  <c r="CG355" i="13"/>
  <c r="CI355" i="13"/>
  <c r="BO514" i="13"/>
  <c r="BM514" i="13"/>
  <c r="BK515" i="13" s="1"/>
  <c r="DG355" i="13" l="1"/>
  <c r="CZ355" i="13"/>
  <c r="BN515" i="13"/>
  <c r="BL515" i="13"/>
  <c r="CX355" i="13"/>
  <c r="BU356" i="13"/>
  <c r="DE355" i="13"/>
  <c r="CE356" i="13"/>
  <c r="D356" i="13"/>
  <c r="F356" i="13"/>
  <c r="DM356" i="13" s="1"/>
  <c r="DJ356" i="13"/>
  <c r="BO515" i="13" l="1"/>
  <c r="BM515" i="13"/>
  <c r="BK516" i="13" s="1"/>
  <c r="DC356" i="13"/>
  <c r="CF356" i="13"/>
  <c r="CH356" i="13"/>
  <c r="DF356" i="13" s="1"/>
  <c r="G356" i="13"/>
  <c r="DN356" i="13" s="1"/>
  <c r="E356" i="13"/>
  <c r="DK356" i="13"/>
  <c r="BV356" i="13"/>
  <c r="BX356" i="13"/>
  <c r="CY356" i="13" s="1"/>
  <c r="CV356" i="13"/>
  <c r="DD356" i="13" l="1"/>
  <c r="CG356" i="13"/>
  <c r="CI356" i="13"/>
  <c r="DL356" i="13"/>
  <c r="C357" i="13"/>
  <c r="CW356" i="13"/>
  <c r="BW356" i="13"/>
  <c r="BY356" i="13"/>
  <c r="BN516" i="13"/>
  <c r="BL516" i="13"/>
  <c r="CX356" i="13" l="1"/>
  <c r="BU357" i="13"/>
  <c r="CZ356" i="13"/>
  <c r="DE356" i="13"/>
  <c r="CE357" i="13"/>
  <c r="BO516" i="13"/>
  <c r="BM516" i="13"/>
  <c r="BK517" i="13" s="1"/>
  <c r="DG356" i="13"/>
  <c r="F357" i="13"/>
  <c r="DM357" i="13" s="1"/>
  <c r="D357" i="13"/>
  <c r="DJ357" i="13"/>
  <c r="BN517" i="13" l="1"/>
  <c r="BL517" i="13"/>
  <c r="CF357" i="13"/>
  <c r="CH357" i="13"/>
  <c r="DF357" i="13" s="1"/>
  <c r="DC357" i="13"/>
  <c r="BV357" i="13"/>
  <c r="BX357" i="13"/>
  <c r="CY357" i="13" s="1"/>
  <c r="CV357" i="13"/>
  <c r="G357" i="13"/>
  <c r="DN357" i="13" s="1"/>
  <c r="E357" i="13"/>
  <c r="DK357" i="13"/>
  <c r="DD357" i="13" l="1"/>
  <c r="CG357" i="13"/>
  <c r="CI357" i="13"/>
  <c r="BO517" i="13"/>
  <c r="BM517" i="13"/>
  <c r="BK518" i="13" s="1"/>
  <c r="DL357" i="13"/>
  <c r="C358" i="13"/>
  <c r="BW357" i="13"/>
  <c r="CW357" i="13"/>
  <c r="BY357" i="13"/>
  <c r="CX357" i="13" l="1"/>
  <c r="BU358" i="13"/>
  <c r="DG357" i="13"/>
  <c r="D358" i="13"/>
  <c r="F358" i="13"/>
  <c r="DM358" i="13" s="1"/>
  <c r="DJ358" i="13"/>
  <c r="CZ357" i="13"/>
  <c r="DE357" i="13"/>
  <c r="CE358" i="13"/>
  <c r="BN518" i="13"/>
  <c r="BL518" i="13"/>
  <c r="BO518" i="13" l="1"/>
  <c r="BM518" i="13"/>
  <c r="BK519" i="13" s="1"/>
  <c r="CV358" i="13"/>
  <c r="BV358" i="13"/>
  <c r="BX358" i="13"/>
  <c r="CY358" i="13" s="1"/>
  <c r="CH358" i="13"/>
  <c r="DF358" i="13" s="1"/>
  <c r="DC358" i="13"/>
  <c r="CF358" i="13"/>
  <c r="G358" i="13"/>
  <c r="DN358" i="13" s="1"/>
  <c r="E358" i="13"/>
  <c r="DK358" i="13"/>
  <c r="BW358" i="13" l="1"/>
  <c r="CW358" i="13"/>
  <c r="BY358" i="13"/>
  <c r="DL358" i="13"/>
  <c r="C359" i="13"/>
  <c r="BN519" i="13"/>
  <c r="BL519" i="13"/>
  <c r="DD358" i="13"/>
  <c r="CG358" i="13"/>
  <c r="CI358" i="13"/>
  <c r="BO519" i="13" l="1"/>
  <c r="BM519" i="13"/>
  <c r="BK520" i="13" s="1"/>
  <c r="DG358" i="13"/>
  <c r="CZ358" i="13"/>
  <c r="DE358" i="13"/>
  <c r="CE359" i="13"/>
  <c r="F359" i="13"/>
  <c r="DM359" i="13" s="1"/>
  <c r="D359" i="13"/>
  <c r="DJ359" i="13"/>
  <c r="CX358" i="13"/>
  <c r="BU359" i="13"/>
  <c r="DC359" i="13" l="1"/>
  <c r="CF359" i="13"/>
  <c r="CH359" i="13"/>
  <c r="DF359" i="13" s="1"/>
  <c r="BV359" i="13"/>
  <c r="CV359" i="13"/>
  <c r="BX359" i="13"/>
  <c r="CY359" i="13" s="1"/>
  <c r="G359" i="13"/>
  <c r="DN359" i="13" s="1"/>
  <c r="E359" i="13"/>
  <c r="DK359" i="13"/>
  <c r="BN520" i="13"/>
  <c r="BL520" i="13"/>
  <c r="BO520" i="13" s="1"/>
  <c r="BM520" i="13" l="1"/>
  <c r="BK521" i="13" s="1"/>
  <c r="BN521" i="13" s="1"/>
  <c r="DL359" i="13"/>
  <c r="C360" i="13"/>
  <c r="DD359" i="13"/>
  <c r="CG359" i="13"/>
  <c r="CI359" i="13"/>
  <c r="CW359" i="13"/>
  <c r="BW359" i="13"/>
  <c r="BY359" i="13"/>
  <c r="BL521" i="13" l="1"/>
  <c r="BM521" i="13" s="1"/>
  <c r="BK522" i="13" s="1"/>
  <c r="DE359" i="13"/>
  <c r="CE360" i="13"/>
  <c r="BO521" i="13"/>
  <c r="CX359" i="13"/>
  <c r="BU360" i="13"/>
  <c r="D360" i="13"/>
  <c r="F360" i="13"/>
  <c r="DM360" i="13" s="1"/>
  <c r="DJ360" i="13"/>
  <c r="CZ359" i="13"/>
  <c r="DG359" i="13"/>
  <c r="BN522" i="13" l="1"/>
  <c r="BL522" i="13"/>
  <c r="G360" i="13"/>
  <c r="DN360" i="13" s="1"/>
  <c r="E360" i="13"/>
  <c r="DK360" i="13"/>
  <c r="CV360" i="13"/>
  <c r="BV360" i="13"/>
  <c r="BX360" i="13"/>
  <c r="CY360" i="13" s="1"/>
  <c r="CF360" i="13"/>
  <c r="CH360" i="13"/>
  <c r="DF360" i="13" s="1"/>
  <c r="DC360" i="13"/>
  <c r="DD360" i="13" l="1"/>
  <c r="CG360" i="13"/>
  <c r="CI360" i="13"/>
  <c r="BO522" i="13"/>
  <c r="BM522" i="13"/>
  <c r="BK523" i="13" s="1"/>
  <c r="DL360" i="13"/>
  <c r="C361" i="13"/>
  <c r="BW360" i="13"/>
  <c r="CW360" i="13"/>
  <c r="BY360" i="13"/>
  <c r="D361" i="13" l="1"/>
  <c r="F361" i="13"/>
  <c r="DM361" i="13" s="1"/>
  <c r="DJ361" i="13"/>
  <c r="DG360" i="13"/>
  <c r="CX360" i="13"/>
  <c r="BU361" i="13"/>
  <c r="CZ360" i="13"/>
  <c r="DE360" i="13"/>
  <c r="CE361" i="13"/>
  <c r="BN523" i="13"/>
  <c r="BL523" i="13"/>
  <c r="CF361" i="13" l="1"/>
  <c r="CH361" i="13"/>
  <c r="DF361" i="13" s="1"/>
  <c r="DC361" i="13"/>
  <c r="BO523" i="13"/>
  <c r="BM523" i="13"/>
  <c r="BK524" i="13" s="1"/>
  <c r="BV361" i="13"/>
  <c r="BX361" i="13"/>
  <c r="CY361" i="13" s="1"/>
  <c r="CV361" i="13"/>
  <c r="G361" i="13"/>
  <c r="DN361" i="13" s="1"/>
  <c r="E361" i="13"/>
  <c r="DK361" i="13"/>
  <c r="BW361" i="13" l="1"/>
  <c r="CW361" i="13"/>
  <c r="BY361" i="13"/>
  <c r="BN524" i="13"/>
  <c r="BL524" i="13"/>
  <c r="DL361" i="13"/>
  <c r="C362" i="13"/>
  <c r="DD361" i="13"/>
  <c r="CG361" i="13"/>
  <c r="CI361" i="13"/>
  <c r="F362" i="13" l="1"/>
  <c r="DM362" i="13" s="1"/>
  <c r="D362" i="13"/>
  <c r="DJ362" i="13"/>
  <c r="DG361" i="13"/>
  <c r="DE361" i="13"/>
  <c r="CE362" i="13"/>
  <c r="CZ361" i="13"/>
  <c r="BO524" i="13"/>
  <c r="BM524" i="13"/>
  <c r="BK525" i="13" s="1"/>
  <c r="CX361" i="13"/>
  <c r="BU362" i="13"/>
  <c r="BN525" i="13" l="1"/>
  <c r="BL525" i="13"/>
  <c r="CH362" i="13"/>
  <c r="DF362" i="13" s="1"/>
  <c r="DC362" i="13"/>
  <c r="CF362" i="13"/>
  <c r="CV362" i="13"/>
  <c r="BV362" i="13"/>
  <c r="BX362" i="13"/>
  <c r="CY362" i="13" s="1"/>
  <c r="G362" i="13"/>
  <c r="DN362" i="13" s="1"/>
  <c r="E362" i="13"/>
  <c r="DK362" i="13"/>
  <c r="BO525" i="13" l="1"/>
  <c r="BM525" i="13"/>
  <c r="BK526" i="13" s="1"/>
  <c r="DD362" i="13"/>
  <c r="CG362" i="13"/>
  <c r="CI362" i="13"/>
  <c r="DL362" i="13"/>
  <c r="C363" i="13"/>
  <c r="CW362" i="13"/>
  <c r="BW362" i="13"/>
  <c r="BY362" i="13"/>
  <c r="BN526" i="13" l="1"/>
  <c r="BL526" i="13"/>
  <c r="DE362" i="13"/>
  <c r="CE363" i="13"/>
  <c r="F363" i="13"/>
  <c r="DM363" i="13" s="1"/>
  <c r="D363" i="13"/>
  <c r="DJ363" i="13"/>
  <c r="CZ362" i="13"/>
  <c r="CX362" i="13"/>
  <c r="BU363" i="13"/>
  <c r="DG362" i="13"/>
  <c r="BO526" i="13" l="1"/>
  <c r="BM526" i="13"/>
  <c r="BK527" i="13" s="1"/>
  <c r="G363" i="13"/>
  <c r="DN363" i="13" s="1"/>
  <c r="E363" i="13"/>
  <c r="DK363" i="13"/>
  <c r="CV363" i="13"/>
  <c r="BV363" i="13"/>
  <c r="BX363" i="13"/>
  <c r="CY363" i="13" s="1"/>
  <c r="CF363" i="13"/>
  <c r="DC363" i="13"/>
  <c r="CH363" i="13"/>
  <c r="DF363" i="13" s="1"/>
  <c r="DL363" i="13" l="1"/>
  <c r="C364" i="13"/>
  <c r="CW363" i="13"/>
  <c r="BW363" i="13"/>
  <c r="BY363" i="13"/>
  <c r="BN527" i="13"/>
  <c r="BL527" i="13"/>
  <c r="BO527" i="13" s="1"/>
  <c r="DD363" i="13"/>
  <c r="CG363" i="13"/>
  <c r="CI363" i="13"/>
  <c r="DG363" i="13" l="1"/>
  <c r="CX363" i="13"/>
  <c r="BU364" i="13"/>
  <c r="D364" i="13"/>
  <c r="F364" i="13"/>
  <c r="DM364" i="13" s="1"/>
  <c r="DJ364" i="13"/>
  <c r="DE363" i="13"/>
  <c r="CE364" i="13"/>
  <c r="BM527" i="13"/>
  <c r="BK528" i="13" s="1"/>
  <c r="CZ363" i="13"/>
  <c r="CF364" i="13" l="1"/>
  <c r="CH364" i="13"/>
  <c r="DF364" i="13" s="1"/>
  <c r="DC364" i="13"/>
  <c r="G364" i="13"/>
  <c r="DN364" i="13" s="1"/>
  <c r="E364" i="13"/>
  <c r="DK364" i="13"/>
  <c r="BN528" i="13"/>
  <c r="BL528" i="13"/>
  <c r="CV364" i="13"/>
  <c r="BV364" i="13"/>
  <c r="BX364" i="13"/>
  <c r="CY364" i="13" s="1"/>
  <c r="CW364" i="13" l="1"/>
  <c r="BW364" i="13"/>
  <c r="BY364" i="13"/>
  <c r="BO528" i="13"/>
  <c r="BM528" i="13"/>
  <c r="BK529" i="13" s="1"/>
  <c r="DL364" i="13"/>
  <c r="C365" i="13"/>
  <c r="CG364" i="13"/>
  <c r="DD364" i="13"/>
  <c r="CI364" i="13"/>
  <c r="D365" i="13" l="1"/>
  <c r="F365" i="13"/>
  <c r="DM365" i="13" s="1"/>
  <c r="DJ365" i="13"/>
  <c r="BN529" i="13"/>
  <c r="BL529" i="13"/>
  <c r="CZ364" i="13"/>
  <c r="DG364" i="13"/>
  <c r="CX364" i="13"/>
  <c r="BU365" i="13"/>
  <c r="DE364" i="13"/>
  <c r="CE365" i="13"/>
  <c r="BO529" i="13" l="1"/>
  <c r="BM529" i="13"/>
  <c r="BK530" i="13" s="1"/>
  <c r="CF365" i="13"/>
  <c r="DC365" i="13"/>
  <c r="CH365" i="13"/>
  <c r="DF365" i="13" s="1"/>
  <c r="BV365" i="13"/>
  <c r="BX365" i="13"/>
  <c r="CY365" i="13" s="1"/>
  <c r="CV365" i="13"/>
  <c r="G365" i="13"/>
  <c r="DN365" i="13" s="1"/>
  <c r="E365" i="13"/>
  <c r="DK365" i="13"/>
  <c r="DD365" i="13" l="1"/>
  <c r="CG365" i="13"/>
  <c r="CI365" i="13"/>
  <c r="BW365" i="13"/>
  <c r="CW365" i="13"/>
  <c r="BY365" i="13"/>
  <c r="BN530" i="13"/>
  <c r="BL530" i="13"/>
  <c r="DL365" i="13"/>
  <c r="C366" i="13"/>
  <c r="CX365" i="13" l="1"/>
  <c r="BU366" i="13"/>
  <c r="CZ365" i="13"/>
  <c r="DE365" i="13"/>
  <c r="CE366" i="13"/>
  <c r="D366" i="13"/>
  <c r="F366" i="13"/>
  <c r="DM366" i="13" s="1"/>
  <c r="DJ366" i="13"/>
  <c r="DG365" i="13"/>
  <c r="BO530" i="13"/>
  <c r="BM530" i="13"/>
  <c r="BK531" i="13" s="1"/>
  <c r="G366" i="13" l="1"/>
  <c r="DN366" i="13" s="1"/>
  <c r="E366" i="13"/>
  <c r="DK366" i="13"/>
  <c r="BN531" i="13"/>
  <c r="BL531" i="13"/>
  <c r="DC366" i="13"/>
  <c r="CH366" i="13"/>
  <c r="DF366" i="13" s="1"/>
  <c r="CF366" i="13"/>
  <c r="BX366" i="13"/>
  <c r="CY366" i="13" s="1"/>
  <c r="BV366" i="13"/>
  <c r="CV366" i="13"/>
  <c r="BO531" i="13" l="1"/>
  <c r="BM531" i="13"/>
  <c r="BK532" i="13" s="1"/>
  <c r="DL366" i="13"/>
  <c r="C367" i="13"/>
  <c r="CW366" i="13"/>
  <c r="BW366" i="13"/>
  <c r="BY366" i="13"/>
  <c r="CG366" i="13"/>
  <c r="DD366" i="13"/>
  <c r="CI366" i="13"/>
  <c r="CZ366" i="13" l="1"/>
  <c r="DG366" i="13"/>
  <c r="CX366" i="13"/>
  <c r="BU367" i="13"/>
  <c r="BN532" i="13"/>
  <c r="BL532" i="13"/>
  <c r="DE366" i="13"/>
  <c r="CE367" i="13"/>
  <c r="F367" i="13"/>
  <c r="DM367" i="13" s="1"/>
  <c r="D367" i="13"/>
  <c r="DJ367" i="13"/>
  <c r="BX367" i="13" l="1"/>
  <c r="CY367" i="13" s="1"/>
  <c r="CV367" i="13"/>
  <c r="BV367" i="13"/>
  <c r="CF367" i="13"/>
  <c r="CH367" i="13"/>
  <c r="DF367" i="13" s="1"/>
  <c r="DC367" i="13"/>
  <c r="G367" i="13"/>
  <c r="DN367" i="13" s="1"/>
  <c r="E367" i="13"/>
  <c r="DK367" i="13"/>
  <c r="BO532" i="13"/>
  <c r="BM532" i="13"/>
  <c r="CW367" i="13" l="1"/>
  <c r="BW367" i="13"/>
  <c r="BY367" i="13"/>
  <c r="DD367" i="13"/>
  <c r="CG367" i="13"/>
  <c r="CI367" i="13"/>
  <c r="DL367" i="13"/>
  <c r="C368" i="13"/>
  <c r="CZ367" i="13" l="1"/>
  <c r="DG367" i="13"/>
  <c r="CX367" i="13"/>
  <c r="BU368" i="13"/>
  <c r="D368" i="13"/>
  <c r="F368" i="13"/>
  <c r="DM368" i="13" s="1"/>
  <c r="DJ368" i="13"/>
  <c r="DE367" i="13"/>
  <c r="CE368" i="13"/>
  <c r="DC368" i="13" l="1"/>
  <c r="CF368" i="13"/>
  <c r="CH368" i="13"/>
  <c r="DF368" i="13" s="1"/>
  <c r="G368" i="13"/>
  <c r="DN368" i="13" s="1"/>
  <c r="E368" i="13"/>
  <c r="DK368" i="13"/>
  <c r="BV368" i="13"/>
  <c r="BX368" i="13"/>
  <c r="CY368" i="13" s="1"/>
  <c r="CV368" i="13"/>
  <c r="CW368" i="13" l="1"/>
  <c r="BW368" i="13"/>
  <c r="BY368" i="13"/>
  <c r="CG368" i="13"/>
  <c r="DD368" i="13"/>
  <c r="CI368" i="13"/>
  <c r="DL368" i="13"/>
  <c r="C369" i="13"/>
  <c r="DE368" i="13" l="1"/>
  <c r="CE369" i="13"/>
  <c r="F369" i="13"/>
  <c r="DM369" i="13" s="1"/>
  <c r="D369" i="13"/>
  <c r="DJ369" i="13"/>
  <c r="CZ368" i="13"/>
  <c r="DG368" i="13"/>
  <c r="CX368" i="13"/>
  <c r="BU369" i="13"/>
  <c r="G369" i="13" l="1"/>
  <c r="DN369" i="13" s="1"/>
  <c r="E369" i="13"/>
  <c r="DK369" i="13"/>
  <c r="BX369" i="13"/>
  <c r="CY369" i="13" s="1"/>
  <c r="CV369" i="13"/>
  <c r="BV369" i="13"/>
  <c r="CH369" i="13"/>
  <c r="DF369" i="13" s="1"/>
  <c r="CF369" i="13"/>
  <c r="DC369" i="13"/>
  <c r="CW369" i="13" l="1"/>
  <c r="BW369" i="13"/>
  <c r="BY369" i="13"/>
  <c r="DL369" i="13"/>
  <c r="C370" i="13"/>
  <c r="DD369" i="13"/>
  <c r="CG369" i="13"/>
  <c r="CI369" i="13"/>
  <c r="CZ369" i="13" l="1"/>
  <c r="CX369" i="13"/>
  <c r="BU370" i="13"/>
  <c r="DG369" i="13"/>
  <c r="DE369" i="13"/>
  <c r="CE370" i="13"/>
  <c r="D370" i="13"/>
  <c r="F370" i="13"/>
  <c r="DM370" i="13" s="1"/>
  <c r="DJ370" i="13"/>
  <c r="CV370" i="13" l="1"/>
  <c r="BV370" i="13"/>
  <c r="BX370" i="13"/>
  <c r="CY370" i="13" s="1"/>
  <c r="CH370" i="13"/>
  <c r="DF370" i="13" s="1"/>
  <c r="DC370" i="13"/>
  <c r="CF370" i="13"/>
  <c r="G370" i="13"/>
  <c r="DN370" i="13" s="1"/>
  <c r="E370" i="13"/>
  <c r="DK370" i="13"/>
  <c r="BW370" i="13" l="1"/>
  <c r="CW370" i="13"/>
  <c r="BY370" i="13"/>
  <c r="DD370" i="13"/>
  <c r="CG370" i="13"/>
  <c r="CI370" i="13"/>
  <c r="DL370" i="13"/>
  <c r="C371" i="13"/>
  <c r="DG370" i="13" l="1"/>
  <c r="F371" i="13"/>
  <c r="DM371" i="13" s="1"/>
  <c r="D371" i="13"/>
  <c r="DJ371" i="13"/>
  <c r="CZ370" i="13"/>
  <c r="DE370" i="13"/>
  <c r="CE371" i="13"/>
  <c r="CX370" i="13"/>
  <c r="BU371" i="13"/>
  <c r="BV371" i="13" l="1"/>
  <c r="BX371" i="13"/>
  <c r="CY371" i="13" s="1"/>
  <c r="CV371" i="13"/>
  <c r="G371" i="13"/>
  <c r="DN371" i="13" s="1"/>
  <c r="E371" i="13"/>
  <c r="DK371" i="13"/>
  <c r="DC371" i="13"/>
  <c r="CF371" i="13"/>
  <c r="CH371" i="13"/>
  <c r="DF371" i="13" s="1"/>
  <c r="DD371" i="13" l="1"/>
  <c r="CG371" i="13"/>
  <c r="CI371" i="13"/>
  <c r="DL371" i="13"/>
  <c r="C372" i="13"/>
  <c r="CW371" i="13"/>
  <c r="BW371" i="13"/>
  <c r="BY371" i="13"/>
  <c r="CZ371" i="13" l="1"/>
  <c r="CX371" i="13"/>
  <c r="BU372" i="13"/>
  <c r="DG371" i="13"/>
  <c r="DE371" i="13"/>
  <c r="CE372" i="13"/>
  <c r="D372" i="13"/>
  <c r="F372" i="13"/>
  <c r="DM372" i="13" s="1"/>
  <c r="DJ372" i="13"/>
  <c r="DC372" i="13" l="1"/>
  <c r="CF372" i="13"/>
  <c r="CH372" i="13"/>
  <c r="DF372" i="13" s="1"/>
  <c r="BX372" i="13"/>
  <c r="CY372" i="13" s="1"/>
  <c r="CV372" i="13"/>
  <c r="BV372" i="13"/>
  <c r="G372" i="13"/>
  <c r="DN372" i="13" s="1"/>
  <c r="E372" i="13"/>
  <c r="DK372" i="13"/>
  <c r="CW372" i="13" l="1"/>
  <c r="BW372" i="13"/>
  <c r="BY372" i="13"/>
  <c r="CG372" i="13"/>
  <c r="DD372" i="13"/>
  <c r="CI372" i="13"/>
  <c r="DL372" i="13"/>
  <c r="C373" i="13"/>
  <c r="DE372" i="13" l="1"/>
  <c r="CE373" i="13"/>
  <c r="CX372" i="13"/>
  <c r="BU373" i="13"/>
  <c r="F373" i="13"/>
  <c r="DM373" i="13" s="1"/>
  <c r="D373" i="13"/>
  <c r="DJ373" i="13"/>
  <c r="CZ372" i="13"/>
  <c r="DG372" i="13"/>
  <c r="CV373" i="13" l="1"/>
  <c r="BV373" i="13"/>
  <c r="BX373" i="13"/>
  <c r="CY373" i="13" s="1"/>
  <c r="G373" i="13"/>
  <c r="DN373" i="13" s="1"/>
  <c r="E373" i="13"/>
  <c r="DK373" i="13"/>
  <c r="CH373" i="13"/>
  <c r="DF373" i="13" s="1"/>
  <c r="DC373" i="13"/>
  <c r="CF373" i="13"/>
  <c r="CW373" i="13" l="1"/>
  <c r="BW373" i="13"/>
  <c r="BY373" i="13"/>
  <c r="DD373" i="13"/>
  <c r="CG373" i="13"/>
  <c r="CI373" i="13"/>
  <c r="DL373" i="13"/>
  <c r="C374" i="13"/>
  <c r="CX373" i="13" l="1"/>
  <c r="BU374" i="13"/>
  <c r="F374" i="13"/>
  <c r="DM374" i="13" s="1"/>
  <c r="D374" i="13"/>
  <c r="DJ374" i="13"/>
  <c r="CZ373" i="13"/>
  <c r="DG373" i="13"/>
  <c r="DE373" i="13"/>
  <c r="CE374" i="13"/>
  <c r="G374" i="13" l="1"/>
  <c r="DN374" i="13" s="1"/>
  <c r="E374" i="13"/>
  <c r="DK374" i="13"/>
  <c r="CH374" i="13"/>
  <c r="DF374" i="13" s="1"/>
  <c r="DC374" i="13"/>
  <c r="CF374" i="13"/>
  <c r="BX374" i="13"/>
  <c r="CY374" i="13" s="1"/>
  <c r="CV374" i="13"/>
  <c r="BV374" i="13"/>
  <c r="DD374" i="13" l="1"/>
  <c r="CG374" i="13"/>
  <c r="CI374" i="13"/>
  <c r="DL374" i="13"/>
  <c r="C375" i="13"/>
  <c r="CW374" i="13"/>
  <c r="BW374" i="13"/>
  <c r="BY374" i="13"/>
  <c r="DG374" i="13" l="1"/>
  <c r="CZ374" i="13"/>
  <c r="CX374" i="13"/>
  <c r="BU375" i="13"/>
  <c r="DE374" i="13"/>
  <c r="CE375" i="13"/>
  <c r="F375" i="13"/>
  <c r="DM375" i="13" s="1"/>
  <c r="D375" i="13"/>
  <c r="DJ375" i="13"/>
  <c r="CF375" i="13" l="1"/>
  <c r="CH375" i="13"/>
  <c r="DF375" i="13" s="1"/>
  <c r="DC375" i="13"/>
  <c r="G375" i="13"/>
  <c r="DN375" i="13" s="1"/>
  <c r="E375" i="13"/>
  <c r="DK375" i="13"/>
  <c r="BV375" i="13"/>
  <c r="BX375" i="13"/>
  <c r="CY375" i="13" s="1"/>
  <c r="CV375" i="13"/>
  <c r="CW375" i="13" l="1"/>
  <c r="BW375" i="13"/>
  <c r="BY375" i="13"/>
  <c r="DL375" i="13"/>
  <c r="C376" i="13"/>
  <c r="DD375" i="13"/>
  <c r="CG375" i="13"/>
  <c r="CI375" i="13"/>
  <c r="F376" i="13" l="1"/>
  <c r="DM376" i="13" s="1"/>
  <c r="D376" i="13"/>
  <c r="DJ376" i="13"/>
  <c r="DG375" i="13"/>
  <c r="DE375" i="13"/>
  <c r="CE376" i="13"/>
  <c r="CZ375" i="13"/>
  <c r="CX375" i="13"/>
  <c r="BU376" i="13"/>
  <c r="BX376" i="13" l="1"/>
  <c r="CY376" i="13" s="1"/>
  <c r="CV376" i="13"/>
  <c r="BV376" i="13"/>
  <c r="CH376" i="13"/>
  <c r="DF376" i="13" s="1"/>
  <c r="DC376" i="13"/>
  <c r="CF376" i="13"/>
  <c r="G376" i="13"/>
  <c r="DN376" i="13" s="1"/>
  <c r="E376" i="13"/>
  <c r="DK376" i="13"/>
  <c r="DD376" i="13" l="1"/>
  <c r="CG376" i="13"/>
  <c r="CI376" i="13"/>
  <c r="BW376" i="13"/>
  <c r="CW376" i="13"/>
  <c r="BY376" i="13"/>
  <c r="DL376" i="13"/>
  <c r="C377" i="13"/>
  <c r="DG376" i="13" l="1"/>
  <c r="F377" i="13"/>
  <c r="DM377" i="13" s="1"/>
  <c r="D377" i="13"/>
  <c r="DJ377" i="13"/>
  <c r="CZ376" i="13"/>
  <c r="CX376" i="13"/>
  <c r="BU377" i="13"/>
  <c r="DE376" i="13"/>
  <c r="CE377" i="13"/>
  <c r="CF377" i="13" l="1"/>
  <c r="DC377" i="13"/>
  <c r="CH377" i="13"/>
  <c r="DF377" i="13" s="1"/>
  <c r="G377" i="13"/>
  <c r="DN377" i="13" s="1"/>
  <c r="E377" i="13"/>
  <c r="DK377" i="13"/>
  <c r="BV377" i="13"/>
  <c r="BX377" i="13"/>
  <c r="CY377" i="13" s="1"/>
  <c r="CV377" i="13"/>
  <c r="CW377" i="13" l="1"/>
  <c r="BW377" i="13"/>
  <c r="BY377" i="13"/>
  <c r="DL377" i="13"/>
  <c r="C378" i="13"/>
  <c r="CG377" i="13"/>
  <c r="DD377" i="13"/>
  <c r="CI377" i="13"/>
  <c r="DG377" i="13" l="1"/>
  <c r="CZ377" i="13"/>
  <c r="DE377" i="13"/>
  <c r="CE378" i="13"/>
  <c r="CX377" i="13"/>
  <c r="BU378" i="13"/>
  <c r="D378" i="13"/>
  <c r="F378" i="13"/>
  <c r="DM378" i="13" s="1"/>
  <c r="DJ378" i="13"/>
  <c r="CF378" i="13" l="1"/>
  <c r="DC378" i="13"/>
  <c r="CH378" i="13"/>
  <c r="DF378" i="13" s="1"/>
  <c r="CV378" i="13"/>
  <c r="BV378" i="13"/>
  <c r="BX378" i="13"/>
  <c r="CY378" i="13" s="1"/>
  <c r="G378" i="13"/>
  <c r="DN378" i="13" s="1"/>
  <c r="E378" i="13"/>
  <c r="DK378" i="13"/>
  <c r="DL378" i="13" l="1"/>
  <c r="C379" i="13"/>
  <c r="CW378" i="13"/>
  <c r="BW378" i="13"/>
  <c r="BY378" i="13"/>
  <c r="DD378" i="13"/>
  <c r="CG378" i="13"/>
  <c r="CI378" i="13"/>
  <c r="DG378" i="13" l="1"/>
  <c r="CX378" i="13"/>
  <c r="BU379" i="13"/>
  <c r="DE378" i="13"/>
  <c r="CE379" i="13"/>
  <c r="D379" i="13"/>
  <c r="F379" i="13"/>
  <c r="DM379" i="13" s="1"/>
  <c r="DJ379" i="13"/>
  <c r="CZ378" i="13"/>
  <c r="CF379" i="13" l="1"/>
  <c r="CH379" i="13"/>
  <c r="DF379" i="13" s="1"/>
  <c r="DC379" i="13"/>
  <c r="CV379" i="13"/>
  <c r="BV379" i="13"/>
  <c r="BX379" i="13"/>
  <c r="CY379" i="13" s="1"/>
  <c r="G379" i="13"/>
  <c r="DN379" i="13" s="1"/>
  <c r="E379" i="13"/>
  <c r="DK379" i="13"/>
  <c r="DL379" i="13" l="1"/>
  <c r="C380" i="13"/>
  <c r="CW379" i="13"/>
  <c r="BW379" i="13"/>
  <c r="BY379" i="13"/>
  <c r="CG379" i="13"/>
  <c r="DD379" i="13"/>
  <c r="CI379" i="13"/>
  <c r="DE379" i="13" l="1"/>
  <c r="CE380" i="13"/>
  <c r="D380" i="13"/>
  <c r="F380" i="13"/>
  <c r="DM380" i="13" s="1"/>
  <c r="DJ380" i="13"/>
  <c r="DG379" i="13"/>
  <c r="CX379" i="13"/>
  <c r="BU380" i="13"/>
  <c r="CZ379" i="13"/>
  <c r="G380" i="13" l="1"/>
  <c r="DN380" i="13" s="1"/>
  <c r="E380" i="13"/>
  <c r="DK380" i="13"/>
  <c r="BX380" i="13"/>
  <c r="CY380" i="13" s="1"/>
  <c r="CV380" i="13"/>
  <c r="BV380" i="13"/>
  <c r="CF380" i="13"/>
  <c r="CH380" i="13"/>
  <c r="DF380" i="13" s="1"/>
  <c r="DC380" i="13"/>
  <c r="DD380" i="13" l="1"/>
  <c r="CG380" i="13"/>
  <c r="CI380" i="13"/>
  <c r="CW380" i="13"/>
  <c r="BW380" i="13"/>
  <c r="BY380" i="13"/>
  <c r="DL380" i="13"/>
  <c r="C381" i="13"/>
  <c r="D381" i="13" l="1"/>
  <c r="F381" i="13"/>
  <c r="DM381" i="13" s="1"/>
  <c r="DJ381" i="13"/>
  <c r="DG380" i="13"/>
  <c r="CZ380" i="13"/>
  <c r="DE380" i="13"/>
  <c r="CE381" i="13"/>
  <c r="CX380" i="13"/>
  <c r="BU381" i="13"/>
  <c r="CH381" i="13" l="1"/>
  <c r="DF381" i="13" s="1"/>
  <c r="CF381" i="13"/>
  <c r="DC381" i="13"/>
  <c r="BX381" i="13"/>
  <c r="CY381" i="13" s="1"/>
  <c r="CV381" i="13"/>
  <c r="BV381" i="13"/>
  <c r="G381" i="13"/>
  <c r="DN381" i="13" s="1"/>
  <c r="E381" i="13"/>
  <c r="DK381" i="13"/>
  <c r="BW381" i="13" l="1"/>
  <c r="CW381" i="13"/>
  <c r="BY381" i="13"/>
  <c r="DL381" i="13"/>
  <c r="C382" i="13"/>
  <c r="DD381" i="13"/>
  <c r="CG381" i="13"/>
  <c r="CI381" i="13"/>
  <c r="DE381" i="13" l="1"/>
  <c r="CE382" i="13"/>
  <c r="CZ381" i="13"/>
  <c r="DG381" i="13"/>
  <c r="D382" i="13"/>
  <c r="F382" i="13"/>
  <c r="DM382" i="13" s="1"/>
  <c r="DJ382" i="13"/>
  <c r="CX381" i="13"/>
  <c r="BU382" i="13"/>
  <c r="CF382" i="13" l="1"/>
  <c r="CH382" i="13"/>
  <c r="DF382" i="13" s="1"/>
  <c r="DC382" i="13"/>
  <c r="BV382" i="13"/>
  <c r="BX382" i="13"/>
  <c r="CY382" i="13" s="1"/>
  <c r="CV382" i="13"/>
  <c r="G382" i="13"/>
  <c r="DN382" i="13" s="1"/>
  <c r="E382" i="13"/>
  <c r="DK382" i="13"/>
  <c r="CW382" i="13" l="1"/>
  <c r="BW382" i="13"/>
  <c r="BY382" i="13"/>
  <c r="DL382" i="13"/>
  <c r="C383" i="13"/>
  <c r="DD382" i="13"/>
  <c r="CG382" i="13"/>
  <c r="CI382" i="13"/>
  <c r="DG382" i="13" l="1"/>
  <c r="DE382" i="13"/>
  <c r="CE383" i="13"/>
  <c r="CX382" i="13"/>
  <c r="BU383" i="13"/>
  <c r="CZ382" i="13"/>
  <c r="F383" i="13"/>
  <c r="DM383" i="13" s="1"/>
  <c r="D383" i="13"/>
  <c r="DJ383" i="13"/>
  <c r="G383" i="13" l="1"/>
  <c r="DN383" i="13" s="1"/>
  <c r="E383" i="13"/>
  <c r="DK383" i="13"/>
  <c r="BX383" i="13"/>
  <c r="CY383" i="13" s="1"/>
  <c r="CV383" i="13"/>
  <c r="BV383" i="13"/>
  <c r="CH383" i="13"/>
  <c r="DF383" i="13" s="1"/>
  <c r="DC383" i="13"/>
  <c r="CF383" i="13"/>
  <c r="DD383" i="13" l="1"/>
  <c r="CG383" i="13"/>
  <c r="CI383" i="13"/>
  <c r="CW383" i="13"/>
  <c r="BW383" i="13"/>
  <c r="BY383" i="13"/>
  <c r="DL383" i="13"/>
  <c r="C384" i="13"/>
  <c r="CZ383" i="13" l="1"/>
  <c r="D384" i="13"/>
  <c r="F384" i="13"/>
  <c r="DM384" i="13" s="1"/>
  <c r="DJ384" i="13"/>
  <c r="DG383" i="13"/>
  <c r="DE383" i="13"/>
  <c r="CE384" i="13"/>
  <c r="CX383" i="13"/>
  <c r="BU384" i="13"/>
  <c r="G384" i="13" l="1"/>
  <c r="DN384" i="13" s="1"/>
  <c r="E384" i="13"/>
  <c r="DK384" i="13"/>
  <c r="CF384" i="13"/>
  <c r="CH384" i="13"/>
  <c r="DF384" i="13" s="1"/>
  <c r="DC384" i="13"/>
  <c r="CV384" i="13"/>
  <c r="BV384" i="13"/>
  <c r="BX384" i="13"/>
  <c r="CY384" i="13" s="1"/>
  <c r="DD384" i="13" l="1"/>
  <c r="CG384" i="13"/>
  <c r="CI384" i="13"/>
  <c r="CW384" i="13"/>
  <c r="BW384" i="13"/>
  <c r="BY384" i="13"/>
  <c r="DL384" i="13"/>
  <c r="C385" i="13"/>
  <c r="CX384" i="13" l="1"/>
  <c r="BU385" i="13"/>
  <c r="F385" i="13"/>
  <c r="DM385" i="13" s="1"/>
  <c r="D385" i="13"/>
  <c r="DJ385" i="13"/>
  <c r="DG384" i="13"/>
  <c r="CZ384" i="13"/>
  <c r="DE384" i="13"/>
  <c r="CE385" i="13"/>
  <c r="G385" i="13" l="1"/>
  <c r="DN385" i="13" s="1"/>
  <c r="E385" i="13"/>
  <c r="DK385" i="13"/>
  <c r="CF385" i="13"/>
  <c r="CH385" i="13"/>
  <c r="DF385" i="13" s="1"/>
  <c r="DC385" i="13"/>
  <c r="BV385" i="13"/>
  <c r="BX385" i="13"/>
  <c r="CY385" i="13" s="1"/>
  <c r="CV385" i="13"/>
  <c r="DD385" i="13" l="1"/>
  <c r="CG385" i="13"/>
  <c r="CI385" i="13"/>
  <c r="DL385" i="13"/>
  <c r="C386" i="13"/>
  <c r="CW385" i="13"/>
  <c r="BW385" i="13"/>
  <c r="BY385" i="13"/>
  <c r="CX385" i="13" l="1"/>
  <c r="BU386" i="13"/>
  <c r="DG385" i="13"/>
  <c r="DE385" i="13"/>
  <c r="CE386" i="13"/>
  <c r="CZ385" i="13"/>
  <c r="D386" i="13"/>
  <c r="F386" i="13"/>
  <c r="DM386" i="13" s="1"/>
  <c r="DJ386" i="13"/>
  <c r="CH386" i="13" l="1"/>
  <c r="DF386" i="13" s="1"/>
  <c r="DC386" i="13"/>
  <c r="CF386" i="13"/>
  <c r="BX386" i="13"/>
  <c r="CY386" i="13" s="1"/>
  <c r="CV386" i="13"/>
  <c r="BV386" i="13"/>
  <c r="G386" i="13"/>
  <c r="DN386" i="13" s="1"/>
  <c r="E386" i="13"/>
  <c r="DK386" i="13"/>
  <c r="CW386" i="13" l="1"/>
  <c r="BW386" i="13"/>
  <c r="BY386" i="13"/>
  <c r="DD386" i="13"/>
  <c r="CG386" i="13"/>
  <c r="CI386" i="13"/>
  <c r="DL386" i="13"/>
  <c r="C387" i="13"/>
  <c r="CX386" i="13" l="1"/>
  <c r="BU387" i="13"/>
  <c r="F387" i="13"/>
  <c r="DM387" i="13" s="1"/>
  <c r="D387" i="13"/>
  <c r="DJ387" i="13"/>
  <c r="CZ386" i="13"/>
  <c r="DG386" i="13"/>
  <c r="DE386" i="13"/>
  <c r="CE387" i="13"/>
  <c r="G387" i="13" l="1"/>
  <c r="DN387" i="13" s="1"/>
  <c r="E387" i="13"/>
  <c r="DK387" i="13"/>
  <c r="DC387" i="13"/>
  <c r="CF387" i="13"/>
  <c r="CH387" i="13"/>
  <c r="DF387" i="13" s="1"/>
  <c r="CV387" i="13"/>
  <c r="BV387" i="13"/>
  <c r="BX387" i="13"/>
  <c r="CY387" i="13" s="1"/>
  <c r="CW387" i="13" l="1"/>
  <c r="BW387" i="13"/>
  <c r="BY387" i="13"/>
  <c r="DL387" i="13"/>
  <c r="C388" i="13"/>
  <c r="DD387" i="13"/>
  <c r="CG387" i="13"/>
  <c r="CI387" i="13"/>
  <c r="DG387" i="13" l="1"/>
  <c r="CZ387" i="13"/>
  <c r="DE387" i="13"/>
  <c r="CE388" i="13"/>
  <c r="CX387" i="13"/>
  <c r="BU388" i="13"/>
  <c r="D388" i="13"/>
  <c r="F388" i="13"/>
  <c r="DM388" i="13" s="1"/>
  <c r="DJ388" i="13"/>
  <c r="DC388" i="13" l="1"/>
  <c r="CF388" i="13"/>
  <c r="CH388" i="13"/>
  <c r="DF388" i="13" s="1"/>
  <c r="BV388" i="13"/>
  <c r="BX388" i="13"/>
  <c r="CY388" i="13" s="1"/>
  <c r="CV388" i="13"/>
  <c r="G388" i="13"/>
  <c r="DN388" i="13" s="1"/>
  <c r="E388" i="13"/>
  <c r="DK388" i="13"/>
  <c r="DL388" i="13" l="1"/>
  <c r="C389" i="13"/>
  <c r="DD388" i="13"/>
  <c r="CG388" i="13"/>
  <c r="CI388" i="13"/>
  <c r="CW388" i="13"/>
  <c r="BW388" i="13"/>
  <c r="BY388" i="13"/>
  <c r="CZ388" i="13" l="1"/>
  <c r="DE388" i="13"/>
  <c r="CE389" i="13"/>
  <c r="CX388" i="13"/>
  <c r="BU389" i="13"/>
  <c r="F389" i="13"/>
  <c r="DM389" i="13" s="1"/>
  <c r="D389" i="13"/>
  <c r="DJ389" i="13"/>
  <c r="DG388" i="13"/>
  <c r="CF389" i="13" l="1"/>
  <c r="CH389" i="13"/>
  <c r="DF389" i="13" s="1"/>
  <c r="DC389" i="13"/>
  <c r="G389" i="13"/>
  <c r="DN389" i="13" s="1"/>
  <c r="E389" i="13"/>
  <c r="DK389" i="13"/>
  <c r="BV389" i="13"/>
  <c r="CV389" i="13"/>
  <c r="BX389" i="13"/>
  <c r="CY389" i="13" s="1"/>
  <c r="CW389" i="13" l="1"/>
  <c r="BW389" i="13"/>
  <c r="BY389" i="13"/>
  <c r="DL389" i="13"/>
  <c r="C390" i="13"/>
  <c r="CG389" i="13"/>
  <c r="DD389" i="13"/>
  <c r="CI389" i="13"/>
  <c r="DG389" i="13" l="1"/>
  <c r="CZ389" i="13"/>
  <c r="DE389" i="13"/>
  <c r="CE390" i="13"/>
  <c r="CX389" i="13"/>
  <c r="BU390" i="13"/>
  <c r="D390" i="13"/>
  <c r="F390" i="13"/>
  <c r="DM390" i="13" s="1"/>
  <c r="DJ390" i="13"/>
  <c r="BV390" i="13" l="1"/>
  <c r="CV390" i="13"/>
  <c r="BX390" i="13"/>
  <c r="CY390" i="13" s="1"/>
  <c r="CH390" i="13"/>
  <c r="DF390" i="13" s="1"/>
  <c r="CF390" i="13"/>
  <c r="DC390" i="13"/>
  <c r="G390" i="13"/>
  <c r="DN390" i="13" s="1"/>
  <c r="E390" i="13"/>
  <c r="DK390" i="13"/>
  <c r="DL390" i="13" l="1"/>
  <c r="C391" i="13"/>
  <c r="DD390" i="13"/>
  <c r="CG390" i="13"/>
  <c r="CI390" i="13"/>
  <c r="CW390" i="13"/>
  <c r="BW390" i="13"/>
  <c r="BY390" i="13"/>
  <c r="CX390" i="13" l="1"/>
  <c r="BU391" i="13"/>
  <c r="CZ390" i="13"/>
  <c r="DE390" i="13"/>
  <c r="CE391" i="13"/>
  <c r="F391" i="13"/>
  <c r="DM391" i="13" s="1"/>
  <c r="D391" i="13"/>
  <c r="DJ391" i="13"/>
  <c r="DG390" i="13"/>
  <c r="CF391" i="13" l="1"/>
  <c r="CH391" i="13"/>
  <c r="DF391" i="13" s="1"/>
  <c r="DC391" i="13"/>
  <c r="BV391" i="13"/>
  <c r="CV391" i="13"/>
  <c r="BX391" i="13"/>
  <c r="CY391" i="13" s="1"/>
  <c r="G391" i="13"/>
  <c r="DN391" i="13" s="1"/>
  <c r="E391" i="13"/>
  <c r="DK391" i="13"/>
  <c r="DL391" i="13" l="1"/>
  <c r="C392" i="13"/>
  <c r="CW391" i="13"/>
  <c r="BW391" i="13"/>
  <c r="BY391" i="13"/>
  <c r="CG391" i="13"/>
  <c r="DD391" i="13"/>
  <c r="CI391" i="13"/>
  <c r="DG391" i="13" l="1"/>
  <c r="DE391" i="13"/>
  <c r="CE392" i="13"/>
  <c r="CX391" i="13"/>
  <c r="BU392" i="13"/>
  <c r="D392" i="13"/>
  <c r="G392" i="13" s="1"/>
  <c r="DN392" i="13" s="1"/>
  <c r="F392" i="13"/>
  <c r="DM392" i="13" s="1"/>
  <c r="DJ392" i="13"/>
  <c r="CZ391" i="13"/>
  <c r="CF392" i="13" l="1"/>
  <c r="CH392" i="13"/>
  <c r="DF392" i="13" s="1"/>
  <c r="DC392" i="13"/>
  <c r="E392" i="13"/>
  <c r="DK392" i="13"/>
  <c r="BX392" i="13"/>
  <c r="CY392" i="13" s="1"/>
  <c r="CV392" i="13"/>
  <c r="BV392" i="13"/>
  <c r="CW392" i="13" l="1"/>
  <c r="BW392" i="13"/>
  <c r="BY392" i="13"/>
  <c r="DL392" i="13"/>
  <c r="C393" i="13"/>
  <c r="DD392" i="13"/>
  <c r="CG392" i="13"/>
  <c r="CI392" i="13"/>
  <c r="DG392" i="13" l="1"/>
  <c r="DE392" i="13"/>
  <c r="CE393" i="13"/>
  <c r="CZ392" i="13"/>
  <c r="CX392" i="13"/>
  <c r="BU393" i="13"/>
  <c r="F393" i="13"/>
  <c r="DM393" i="13" s="1"/>
  <c r="D393" i="13"/>
  <c r="DJ393" i="13"/>
  <c r="DC393" i="13" l="1"/>
  <c r="CF393" i="13"/>
  <c r="CH393" i="13"/>
  <c r="DF393" i="13" s="1"/>
  <c r="BX393" i="13"/>
  <c r="CY393" i="13" s="1"/>
  <c r="CV393" i="13"/>
  <c r="BV393" i="13"/>
  <c r="G393" i="13"/>
  <c r="DN393" i="13" s="1"/>
  <c r="E393" i="13"/>
  <c r="DK393" i="13"/>
  <c r="CW393" i="13" l="1"/>
  <c r="BW393" i="13"/>
  <c r="BY393" i="13"/>
  <c r="DD393" i="13"/>
  <c r="CG393" i="13"/>
  <c r="CI393" i="13"/>
  <c r="DL393" i="13"/>
  <c r="C394" i="13"/>
  <c r="D394" i="13" l="1"/>
  <c r="F394" i="13"/>
  <c r="DM394" i="13" s="1"/>
  <c r="DJ394" i="13"/>
  <c r="CZ393" i="13"/>
  <c r="DG393" i="13"/>
  <c r="CX393" i="13"/>
  <c r="BU394" i="13"/>
  <c r="DE393" i="13"/>
  <c r="CE394" i="13"/>
  <c r="DC394" i="13" l="1"/>
  <c r="CF394" i="13"/>
  <c r="CH394" i="13"/>
  <c r="DF394" i="13" s="1"/>
  <c r="BX394" i="13"/>
  <c r="CY394" i="13" s="1"/>
  <c r="BV394" i="13"/>
  <c r="CV394" i="13"/>
  <c r="G394" i="13"/>
  <c r="DN394" i="13" s="1"/>
  <c r="E394" i="13"/>
  <c r="DK394" i="13"/>
  <c r="DL394" i="13" l="1"/>
  <c r="C395" i="13"/>
  <c r="DD394" i="13"/>
  <c r="CG394" i="13"/>
  <c r="CI394" i="13"/>
  <c r="CW394" i="13"/>
  <c r="BW394" i="13"/>
  <c r="BY394" i="13"/>
  <c r="DE394" i="13" l="1"/>
  <c r="CE395" i="13"/>
  <c r="CZ394" i="13"/>
  <c r="CX394" i="13"/>
  <c r="BU395" i="13"/>
  <c r="F395" i="13"/>
  <c r="DM395" i="13" s="1"/>
  <c r="D395" i="13"/>
  <c r="DJ395" i="13"/>
  <c r="DG394" i="13"/>
  <c r="G395" i="13" l="1"/>
  <c r="DN395" i="13" s="1"/>
  <c r="E395" i="13"/>
  <c r="DK395" i="13"/>
  <c r="CH395" i="13"/>
  <c r="DF395" i="13" s="1"/>
  <c r="DC395" i="13"/>
  <c r="CF395" i="13"/>
  <c r="BV395" i="13"/>
  <c r="BX395" i="13"/>
  <c r="CY395" i="13" s="1"/>
  <c r="CV395" i="13"/>
  <c r="BW395" i="13" l="1"/>
  <c r="CW395" i="13"/>
  <c r="BY395" i="13"/>
  <c r="CG395" i="13"/>
  <c r="DD395" i="13"/>
  <c r="CI395" i="13"/>
  <c r="DL395" i="13"/>
  <c r="C396" i="13"/>
  <c r="DE395" i="13" l="1"/>
  <c r="CE396" i="13"/>
  <c r="DG395" i="13"/>
  <c r="D396" i="13"/>
  <c r="F396" i="13"/>
  <c r="DM396" i="13" s="1"/>
  <c r="DJ396" i="13"/>
  <c r="CZ395" i="13"/>
  <c r="CX395" i="13"/>
  <c r="BU396" i="13"/>
  <c r="DC396" i="13" l="1"/>
  <c r="CF396" i="13"/>
  <c r="CH396" i="13"/>
  <c r="DF396" i="13" s="1"/>
  <c r="BV396" i="13"/>
  <c r="BX396" i="13"/>
  <c r="CY396" i="13" s="1"/>
  <c r="CV396" i="13"/>
  <c r="G396" i="13"/>
  <c r="DN396" i="13" s="1"/>
  <c r="E396" i="13"/>
  <c r="DK396" i="13"/>
  <c r="DL396" i="13" l="1"/>
  <c r="C397" i="13"/>
  <c r="DD396" i="13"/>
  <c r="CG396" i="13"/>
  <c r="CI396" i="13"/>
  <c r="CW396" i="13"/>
  <c r="BW396" i="13"/>
  <c r="BY396" i="13"/>
  <c r="F397" i="13" l="1"/>
  <c r="DM397" i="13" s="1"/>
  <c r="D397" i="13"/>
  <c r="DJ397" i="13"/>
  <c r="CZ396" i="13"/>
  <c r="DE396" i="13"/>
  <c r="CE397" i="13"/>
  <c r="CX396" i="13"/>
  <c r="BU397" i="13"/>
  <c r="DG396" i="13"/>
  <c r="G397" i="13" l="1"/>
  <c r="DN397" i="13" s="1"/>
  <c r="E397" i="13"/>
  <c r="DK397" i="13"/>
  <c r="DC397" i="13"/>
  <c r="CF397" i="13"/>
  <c r="CH397" i="13"/>
  <c r="DF397" i="13" s="1"/>
  <c r="BX397" i="13"/>
  <c r="CY397" i="13" s="1"/>
  <c r="CV397" i="13"/>
  <c r="BV397" i="13"/>
  <c r="CW397" i="13" l="1"/>
  <c r="BW397" i="13"/>
  <c r="BY397" i="13"/>
  <c r="DL397" i="13"/>
  <c r="C398" i="13"/>
  <c r="DD397" i="13"/>
  <c r="CG397" i="13"/>
  <c r="CI397" i="13"/>
  <c r="CX397" i="13" l="1"/>
  <c r="BU398" i="13"/>
  <c r="DG397" i="13"/>
  <c r="DE397" i="13"/>
  <c r="CE398" i="13"/>
  <c r="CZ397" i="13"/>
  <c r="D398" i="13"/>
  <c r="F398" i="13"/>
  <c r="DM398" i="13" s="1"/>
  <c r="DJ398" i="13"/>
  <c r="CF398" i="13" l="1"/>
  <c r="CH398" i="13"/>
  <c r="DF398" i="13" s="1"/>
  <c r="DC398" i="13"/>
  <c r="BV398" i="13"/>
  <c r="CV398" i="13"/>
  <c r="BX398" i="13"/>
  <c r="CY398" i="13" s="1"/>
  <c r="G398" i="13"/>
  <c r="DN398" i="13" s="1"/>
  <c r="E398" i="13"/>
  <c r="DK398" i="13"/>
  <c r="DL398" i="13" l="1"/>
  <c r="C399" i="13"/>
  <c r="CW398" i="13"/>
  <c r="BW398" i="13"/>
  <c r="BY398" i="13"/>
  <c r="DD398" i="13"/>
  <c r="CG398" i="13"/>
  <c r="CI398" i="13"/>
  <c r="CX398" i="13" l="1"/>
  <c r="BU399" i="13"/>
  <c r="DE398" i="13"/>
  <c r="CE399" i="13"/>
  <c r="F399" i="13"/>
  <c r="DM399" i="13" s="1"/>
  <c r="D399" i="13"/>
  <c r="DJ399" i="13"/>
  <c r="DG398" i="13"/>
  <c r="CZ398" i="13"/>
  <c r="DC399" i="13" l="1"/>
  <c r="CF399" i="13"/>
  <c r="CH399" i="13"/>
  <c r="DF399" i="13" s="1"/>
  <c r="G399" i="13"/>
  <c r="DN399" i="13" s="1"/>
  <c r="E399" i="13"/>
  <c r="DK399" i="13"/>
  <c r="BV399" i="13"/>
  <c r="BX399" i="13"/>
  <c r="CY399" i="13" s="1"/>
  <c r="CV399" i="13"/>
  <c r="CW399" i="13" l="1"/>
  <c r="BW399" i="13"/>
  <c r="BY399" i="13"/>
  <c r="DD399" i="13"/>
  <c r="CG399" i="13"/>
  <c r="CI399" i="13"/>
  <c r="DL399" i="13"/>
  <c r="C400" i="13"/>
  <c r="F400" i="13" l="1"/>
  <c r="DM400" i="13" s="1"/>
  <c r="D400" i="13"/>
  <c r="DJ400" i="13"/>
  <c r="CZ399" i="13"/>
  <c r="DG399" i="13"/>
  <c r="CX399" i="13"/>
  <c r="BU400" i="13"/>
  <c r="DE399" i="13"/>
  <c r="CE400" i="13"/>
  <c r="CF400" i="13" l="1"/>
  <c r="CH400" i="13"/>
  <c r="DF400" i="13" s="1"/>
  <c r="DC400" i="13"/>
  <c r="BX400" i="13"/>
  <c r="CY400" i="13" s="1"/>
  <c r="CV400" i="13"/>
  <c r="BV400" i="13"/>
  <c r="G400" i="13"/>
  <c r="DN400" i="13" s="1"/>
  <c r="E400" i="13"/>
  <c r="DK400" i="13"/>
  <c r="CW400" i="13" l="1"/>
  <c r="BW400" i="13"/>
  <c r="BY400" i="13"/>
  <c r="DL400" i="13"/>
  <c r="C401" i="13"/>
  <c r="DD400" i="13"/>
  <c r="CG400" i="13"/>
  <c r="CI400" i="13"/>
  <c r="DG400" i="13" l="1"/>
  <c r="CZ400" i="13"/>
  <c r="DE400" i="13"/>
  <c r="CE401" i="13"/>
  <c r="CX400" i="13"/>
  <c r="BU401" i="13"/>
  <c r="F401" i="13"/>
  <c r="DM401" i="13" s="1"/>
  <c r="D401" i="13"/>
  <c r="DJ401" i="13"/>
  <c r="BX401" i="13" l="1"/>
  <c r="CY401" i="13" s="1"/>
  <c r="CV401" i="13"/>
  <c r="BV401" i="13"/>
  <c r="G401" i="13"/>
  <c r="DN401" i="13" s="1"/>
  <c r="E401" i="13"/>
  <c r="DK401" i="13"/>
  <c r="DC401" i="13"/>
  <c r="CF401" i="13"/>
  <c r="CH401" i="13"/>
  <c r="DF401" i="13" s="1"/>
  <c r="CW401" i="13" l="1"/>
  <c r="BW401" i="13"/>
  <c r="BY401" i="13"/>
  <c r="DL401" i="13"/>
  <c r="C402" i="13"/>
  <c r="DD401" i="13"/>
  <c r="CG401" i="13"/>
  <c r="CI401" i="13"/>
  <c r="DG401" i="13" l="1"/>
  <c r="DE401" i="13"/>
  <c r="CE402" i="13"/>
  <c r="CZ401" i="13"/>
  <c r="CX401" i="13"/>
  <c r="BU402" i="13"/>
  <c r="D402" i="13"/>
  <c r="F402" i="13"/>
  <c r="DM402" i="13" s="1"/>
  <c r="DJ402" i="13"/>
  <c r="DC402" i="13" l="1"/>
  <c r="CF402" i="13"/>
  <c r="CH402" i="13"/>
  <c r="DF402" i="13" s="1"/>
  <c r="BX402" i="13"/>
  <c r="CY402" i="13" s="1"/>
  <c r="CV402" i="13"/>
  <c r="BV402" i="13"/>
  <c r="G402" i="13"/>
  <c r="DN402" i="13" s="1"/>
  <c r="E402" i="13"/>
  <c r="DK402" i="13"/>
  <c r="DL402" i="13" l="1"/>
  <c r="C403" i="13"/>
  <c r="BW402" i="13"/>
  <c r="CW402" i="13"/>
  <c r="BY402" i="13"/>
  <c r="DD402" i="13"/>
  <c r="CG402" i="13"/>
  <c r="CI402" i="13"/>
  <c r="DG402" i="13" l="1"/>
  <c r="CX402" i="13"/>
  <c r="BU403" i="13"/>
  <c r="D403" i="13"/>
  <c r="F403" i="13"/>
  <c r="DM403" i="13" s="1"/>
  <c r="DJ403" i="13"/>
  <c r="DE402" i="13"/>
  <c r="CE403" i="13"/>
  <c r="CZ402" i="13"/>
  <c r="DC403" i="13" l="1"/>
  <c r="CF403" i="13"/>
  <c r="CH403" i="13"/>
  <c r="DF403" i="13" s="1"/>
  <c r="BV403" i="13"/>
  <c r="BX403" i="13"/>
  <c r="CY403" i="13" s="1"/>
  <c r="CV403" i="13"/>
  <c r="G403" i="13"/>
  <c r="DN403" i="13" s="1"/>
  <c r="E403" i="13"/>
  <c r="DK403" i="13"/>
  <c r="CG403" i="13" l="1"/>
  <c r="DD403" i="13"/>
  <c r="CI403" i="13"/>
  <c r="DL403" i="13"/>
  <c r="C404" i="13"/>
  <c r="BW403" i="13"/>
  <c r="CW403" i="13"/>
  <c r="BY403" i="13"/>
  <c r="DG403" i="13" l="1"/>
  <c r="CX403" i="13"/>
  <c r="BU404" i="13"/>
  <c r="CZ403" i="13"/>
  <c r="F404" i="13"/>
  <c r="DM404" i="13" s="1"/>
  <c r="D404" i="13"/>
  <c r="DJ404" i="13"/>
  <c r="DE403" i="13"/>
  <c r="CE404" i="13"/>
  <c r="BV404" i="13" l="1"/>
  <c r="BX404" i="13"/>
  <c r="CY404" i="13" s="1"/>
  <c r="CV404" i="13"/>
  <c r="DC404" i="13"/>
  <c r="CF404" i="13"/>
  <c r="CH404" i="13"/>
  <c r="DF404" i="13" s="1"/>
  <c r="G404" i="13"/>
  <c r="DN404" i="13" s="1"/>
  <c r="E404" i="13"/>
  <c r="DK404" i="13"/>
  <c r="CG404" i="13" l="1"/>
  <c r="DD404" i="13"/>
  <c r="CI404" i="13"/>
  <c r="DL404" i="13"/>
  <c r="C405" i="13"/>
  <c r="CW404" i="13"/>
  <c r="BW404" i="13"/>
  <c r="BY404" i="13"/>
  <c r="CZ404" i="13" l="1"/>
  <c r="DG404" i="13"/>
  <c r="CX404" i="13"/>
  <c r="BU405" i="13"/>
  <c r="F405" i="13"/>
  <c r="DM405" i="13" s="1"/>
  <c r="D405" i="13"/>
  <c r="DJ405" i="13"/>
  <c r="DE404" i="13"/>
  <c r="CE405" i="13"/>
  <c r="G405" i="13" l="1"/>
  <c r="DN405" i="13" s="1"/>
  <c r="E405" i="13"/>
  <c r="DK405" i="13"/>
  <c r="BX405" i="13"/>
  <c r="CY405" i="13" s="1"/>
  <c r="CV405" i="13"/>
  <c r="BV405" i="13"/>
  <c r="DC405" i="13"/>
  <c r="CF405" i="13"/>
  <c r="CH405" i="13"/>
  <c r="DF405" i="13" s="1"/>
  <c r="CW405" i="13" l="1"/>
  <c r="BW405" i="13"/>
  <c r="BY405" i="13"/>
  <c r="DL405" i="13"/>
  <c r="C406" i="13"/>
  <c r="DD405" i="13"/>
  <c r="CG405" i="13"/>
  <c r="CI405" i="13"/>
  <c r="CZ405" i="13" l="1"/>
  <c r="DG405" i="13"/>
  <c r="DE405" i="13"/>
  <c r="CE406" i="13"/>
  <c r="CX405" i="13"/>
  <c r="BU406" i="13"/>
  <c r="F406" i="13"/>
  <c r="DM406" i="13" s="1"/>
  <c r="D406" i="13"/>
  <c r="DJ406" i="13"/>
  <c r="CV406" i="13" l="1"/>
  <c r="BV406" i="13"/>
  <c r="BX406" i="13"/>
  <c r="CY406" i="13" s="1"/>
  <c r="CF406" i="13"/>
  <c r="CH406" i="13"/>
  <c r="DF406" i="13" s="1"/>
  <c r="DC406" i="13"/>
  <c r="G406" i="13"/>
  <c r="DN406" i="13" s="1"/>
  <c r="E406" i="13"/>
  <c r="DK406" i="13"/>
  <c r="CW406" i="13" l="1"/>
  <c r="BW406" i="13"/>
  <c r="BY406" i="13"/>
  <c r="DL406" i="13"/>
  <c r="C407" i="13"/>
  <c r="DD406" i="13"/>
  <c r="CG406" i="13"/>
  <c r="CI406" i="13"/>
  <c r="DG406" i="13" l="1"/>
  <c r="DE406" i="13"/>
  <c r="CE407" i="13"/>
  <c r="CZ406" i="13"/>
  <c r="CX406" i="13"/>
  <c r="BU407" i="13"/>
  <c r="F407" i="13"/>
  <c r="DM407" i="13" s="1"/>
  <c r="D407" i="13"/>
  <c r="DJ407" i="13"/>
  <c r="CH407" i="13" l="1"/>
  <c r="DF407" i="13" s="1"/>
  <c r="DC407" i="13"/>
  <c r="CF407" i="13"/>
  <c r="G407" i="13"/>
  <c r="DN407" i="13" s="1"/>
  <c r="E407" i="13"/>
  <c r="DK407" i="13"/>
  <c r="BV407" i="13"/>
  <c r="BX407" i="13"/>
  <c r="CY407" i="13" s="1"/>
  <c r="CV407" i="13"/>
  <c r="CG407" i="13" l="1"/>
  <c r="DD407" i="13"/>
  <c r="CI407" i="13"/>
  <c r="DL407" i="13"/>
  <c r="C408" i="13"/>
  <c r="BW407" i="13"/>
  <c r="CW407" i="13"/>
  <c r="BY407" i="13"/>
  <c r="DG407" i="13" l="1"/>
  <c r="CX407" i="13"/>
  <c r="BU408" i="13"/>
  <c r="CZ407" i="13"/>
  <c r="F408" i="13"/>
  <c r="DM408" i="13" s="1"/>
  <c r="D408" i="13"/>
  <c r="DJ408" i="13"/>
  <c r="DE407" i="13"/>
  <c r="CE408" i="13"/>
  <c r="BX408" i="13" l="1"/>
  <c r="CY408" i="13" s="1"/>
  <c r="CV408" i="13"/>
  <c r="BV408" i="13"/>
  <c r="G408" i="13"/>
  <c r="DN408" i="13" s="1"/>
  <c r="E408" i="13"/>
  <c r="DK408" i="13"/>
  <c r="DC408" i="13"/>
  <c r="CF408" i="13"/>
  <c r="CH408" i="13"/>
  <c r="DF408" i="13" s="1"/>
  <c r="CW408" i="13" l="1"/>
  <c r="BW408" i="13"/>
  <c r="BY408" i="13"/>
  <c r="DL408" i="13"/>
  <c r="C409" i="13"/>
  <c r="DD408" i="13"/>
  <c r="CG408" i="13"/>
  <c r="CI408" i="13"/>
  <c r="CZ408" i="13" l="1"/>
  <c r="DG408" i="13"/>
  <c r="DE408" i="13"/>
  <c r="CE409" i="13"/>
  <c r="CX408" i="13"/>
  <c r="BU409" i="13"/>
  <c r="D409" i="13"/>
  <c r="F409" i="13"/>
  <c r="DM409" i="13" s="1"/>
  <c r="DJ409" i="13"/>
  <c r="DC409" i="13" l="1"/>
  <c r="CH409" i="13"/>
  <c r="DF409" i="13" s="1"/>
  <c r="CF409" i="13"/>
  <c r="BV409" i="13"/>
  <c r="CV409" i="13"/>
  <c r="BX409" i="13"/>
  <c r="CY409" i="13" s="1"/>
  <c r="G409" i="13"/>
  <c r="DN409" i="13" s="1"/>
  <c r="E409" i="13"/>
  <c r="DK409" i="13"/>
  <c r="DL409" i="13" l="1"/>
  <c r="C410" i="13"/>
  <c r="CG409" i="13"/>
  <c r="DD409" i="13"/>
  <c r="CI409" i="13"/>
  <c r="CW409" i="13"/>
  <c r="BW409" i="13"/>
  <c r="BY409" i="13"/>
  <c r="CZ409" i="13" l="1"/>
  <c r="CX409" i="13"/>
  <c r="BU410" i="13"/>
  <c r="DE409" i="13"/>
  <c r="CE410" i="13"/>
  <c r="F410" i="13"/>
  <c r="DM410" i="13" s="1"/>
  <c r="D410" i="13"/>
  <c r="DJ410" i="13"/>
  <c r="DG409" i="13"/>
  <c r="CV410" i="13" l="1"/>
  <c r="BV410" i="13"/>
  <c r="BX410" i="13"/>
  <c r="CY410" i="13" s="1"/>
  <c r="CH410" i="13"/>
  <c r="DF410" i="13" s="1"/>
  <c r="DC410" i="13"/>
  <c r="CF410" i="13"/>
  <c r="G410" i="13"/>
  <c r="DN410" i="13" s="1"/>
  <c r="E410" i="13"/>
  <c r="DK410" i="13"/>
  <c r="DD410" i="13" l="1"/>
  <c r="CG410" i="13"/>
  <c r="CI410" i="13"/>
  <c r="CW410" i="13"/>
  <c r="BW410" i="13"/>
  <c r="BY410" i="13"/>
  <c r="DL410" i="13"/>
  <c r="C411" i="13"/>
  <c r="CX410" i="13" l="1"/>
  <c r="BU411" i="13"/>
  <c r="F411" i="13"/>
  <c r="DM411" i="13" s="1"/>
  <c r="D411" i="13"/>
  <c r="DJ411" i="13"/>
  <c r="DG410" i="13"/>
  <c r="CZ410" i="13"/>
  <c r="DE410" i="13"/>
  <c r="CE411" i="13"/>
  <c r="CF411" i="13" l="1"/>
  <c r="CH411" i="13"/>
  <c r="DF411" i="13" s="1"/>
  <c r="DC411" i="13"/>
  <c r="G411" i="13"/>
  <c r="DN411" i="13" s="1"/>
  <c r="E411" i="13"/>
  <c r="DK411" i="13"/>
  <c r="BV411" i="13"/>
  <c r="BX411" i="13"/>
  <c r="CY411" i="13" s="1"/>
  <c r="CV411" i="13"/>
  <c r="CW411" i="13" l="1"/>
  <c r="BW411" i="13"/>
  <c r="BY411" i="13"/>
  <c r="DL411" i="13"/>
  <c r="C412" i="13"/>
  <c r="CG411" i="13"/>
  <c r="DD411" i="13"/>
  <c r="CI411" i="13"/>
  <c r="DG411" i="13" l="1"/>
  <c r="CZ411" i="13"/>
  <c r="DE411" i="13"/>
  <c r="CE412" i="13"/>
  <c r="CX411" i="13"/>
  <c r="BU412" i="13"/>
  <c r="D412" i="13"/>
  <c r="F412" i="13"/>
  <c r="DM412" i="13" s="1"/>
  <c r="DJ412" i="13"/>
  <c r="DC412" i="13" l="1"/>
  <c r="CF412" i="13"/>
  <c r="CH412" i="13"/>
  <c r="DF412" i="13" s="1"/>
  <c r="CV412" i="13"/>
  <c r="BV412" i="13"/>
  <c r="BX412" i="13"/>
  <c r="CY412" i="13" s="1"/>
  <c r="G412" i="13"/>
  <c r="DN412" i="13" s="1"/>
  <c r="E412" i="13"/>
  <c r="DK412" i="13"/>
  <c r="DD412" i="13" l="1"/>
  <c r="CG412" i="13"/>
  <c r="CI412" i="13"/>
  <c r="DL412" i="13"/>
  <c r="C413" i="13"/>
  <c r="CW412" i="13"/>
  <c r="BW412" i="13"/>
  <c r="BY412" i="13"/>
  <c r="CD44" i="13" l="1"/>
  <c r="DG412" i="13"/>
  <c r="DE412" i="13"/>
  <c r="CE413" i="13"/>
  <c r="BS44" i="13"/>
  <c r="CZ412" i="13"/>
  <c r="CX412" i="13"/>
  <c r="BU413" i="13"/>
  <c r="F413" i="13"/>
  <c r="DM413" i="13" s="1"/>
  <c r="D413" i="13"/>
  <c r="DJ413" i="13"/>
  <c r="CV413" i="13" l="1"/>
  <c r="BV413" i="13"/>
  <c r="BX413" i="13"/>
  <c r="CY413" i="13" s="1"/>
  <c r="CH413" i="13"/>
  <c r="DF413" i="13" s="1"/>
  <c r="DC413" i="13"/>
  <c r="CF413" i="13"/>
  <c r="G413" i="13"/>
  <c r="DN413" i="13" s="1"/>
  <c r="E413" i="13"/>
  <c r="DK413" i="13"/>
  <c r="G6" i="13"/>
  <c r="G9" i="13" s="1"/>
  <c r="J9" i="13" s="1"/>
  <c r="BS46" i="13"/>
  <c r="CD46" i="13"/>
  <c r="K6" i="13"/>
  <c r="K9" i="13" s="1"/>
  <c r="N9" i="13" s="1"/>
  <c r="I6" i="13" l="1"/>
  <c r="I9" i="13" s="1"/>
  <c r="J6" i="13"/>
  <c r="CG413" i="13"/>
  <c r="DD413" i="13"/>
  <c r="CI413" i="13"/>
  <c r="DL413" i="13"/>
  <c r="C414" i="13"/>
  <c r="CW413" i="13"/>
  <c r="BW413" i="13"/>
  <c r="BY413" i="13"/>
  <c r="M6" i="13"/>
  <c r="M9" i="13" s="1"/>
  <c r="N6" i="13"/>
  <c r="F414" i="13" l="1"/>
  <c r="DM414" i="13" s="1"/>
  <c r="D414" i="13"/>
  <c r="DJ414" i="13"/>
  <c r="DE413" i="13"/>
  <c r="CE414" i="13"/>
  <c r="CZ413" i="13"/>
  <c r="CX413" i="13"/>
  <c r="BU414" i="13"/>
  <c r="DG413" i="13"/>
  <c r="CV414" i="13" l="1"/>
  <c r="BX414" i="13"/>
  <c r="CY414" i="13" s="1"/>
  <c r="BV414" i="13"/>
  <c r="CF414" i="13"/>
  <c r="CH414" i="13"/>
  <c r="DF414" i="13" s="1"/>
  <c r="DC414" i="13"/>
  <c r="G414" i="13"/>
  <c r="DN414" i="13" s="1"/>
  <c r="E414" i="13"/>
  <c r="DK414" i="13"/>
  <c r="CW414" i="13" l="1"/>
  <c r="BW414" i="13"/>
  <c r="BY414" i="13"/>
  <c r="DL414" i="13"/>
  <c r="C415" i="13"/>
  <c r="DD414" i="13"/>
  <c r="CG414" i="13"/>
  <c r="CI414" i="13"/>
  <c r="DG414" i="13" l="1"/>
  <c r="CZ414" i="13"/>
  <c r="CX414" i="13"/>
  <c r="BU415" i="13"/>
  <c r="DE414" i="13"/>
  <c r="CE415" i="13"/>
  <c r="F415" i="13"/>
  <c r="DM415" i="13" s="1"/>
  <c r="D415" i="13"/>
  <c r="DJ415" i="13"/>
  <c r="G415" i="13" l="1"/>
  <c r="DN415" i="13" s="1"/>
  <c r="E415" i="13"/>
  <c r="DK415" i="13"/>
  <c r="BX415" i="13"/>
  <c r="CY415" i="13" s="1"/>
  <c r="CV415" i="13"/>
  <c r="BV415" i="13"/>
  <c r="CF415" i="13"/>
  <c r="CH415" i="13"/>
  <c r="DF415" i="13" s="1"/>
  <c r="DC415" i="13"/>
  <c r="CG415" i="13" l="1"/>
  <c r="DD415" i="13"/>
  <c r="CI415" i="13"/>
  <c r="CW415" i="13"/>
  <c r="BW415" i="13"/>
  <c r="BY415" i="13"/>
  <c r="DL415" i="13"/>
  <c r="C416" i="13"/>
  <c r="F416" i="13" l="1"/>
  <c r="DM416" i="13" s="1"/>
  <c r="D416" i="13"/>
  <c r="DJ416" i="13"/>
  <c r="DG415" i="13"/>
  <c r="CZ415" i="13"/>
  <c r="CX415" i="13"/>
  <c r="BU416" i="13"/>
  <c r="DE415" i="13"/>
  <c r="CE416" i="13"/>
  <c r="DC416" i="13" l="1"/>
  <c r="CH416" i="13"/>
  <c r="DF416" i="13" s="1"/>
  <c r="CF416" i="13"/>
  <c r="BV416" i="13"/>
  <c r="BX416" i="13"/>
  <c r="CY416" i="13" s="1"/>
  <c r="CV416" i="13"/>
  <c r="G416" i="13"/>
  <c r="DN416" i="13" s="1"/>
  <c r="E416" i="13"/>
  <c r="DK416" i="13"/>
  <c r="DD416" i="13" l="1"/>
  <c r="CG416" i="13"/>
  <c r="CI416" i="13"/>
  <c r="DL416" i="13"/>
  <c r="C417" i="13"/>
  <c r="CW416" i="13"/>
  <c r="BW416" i="13"/>
  <c r="BY416" i="13"/>
  <c r="CZ416" i="13" l="1"/>
  <c r="CX416" i="13"/>
  <c r="BU417" i="13"/>
  <c r="DG416" i="13"/>
  <c r="DE416" i="13"/>
  <c r="CE417" i="13"/>
  <c r="D417" i="13"/>
  <c r="F417" i="13"/>
  <c r="DM417" i="13" s="1"/>
  <c r="DJ417" i="13"/>
  <c r="CV417" i="13" l="1"/>
  <c r="BV417" i="13"/>
  <c r="BX417" i="13"/>
  <c r="CY417" i="13" s="1"/>
  <c r="CF417" i="13"/>
  <c r="CH417" i="13"/>
  <c r="DF417" i="13" s="1"/>
  <c r="DC417" i="13"/>
  <c r="G417" i="13"/>
  <c r="DN417" i="13" s="1"/>
  <c r="E417" i="13"/>
  <c r="DK417" i="13"/>
  <c r="DL417" i="13" l="1"/>
  <c r="C418" i="13"/>
  <c r="BW417" i="13"/>
  <c r="CW417" i="13"/>
  <c r="BY417" i="13"/>
  <c r="DD417" i="13"/>
  <c r="CG417" i="13"/>
  <c r="CI417" i="13"/>
  <c r="DG417" i="13" l="1"/>
  <c r="DE417" i="13"/>
  <c r="CE418" i="13"/>
  <c r="CX417" i="13"/>
  <c r="BU418" i="13"/>
  <c r="F418" i="13"/>
  <c r="DM418" i="13" s="1"/>
  <c r="D418" i="13"/>
  <c r="DJ418" i="13"/>
  <c r="CZ417" i="13"/>
  <c r="CH418" i="13" l="1"/>
  <c r="DF418" i="13" s="1"/>
  <c r="DC418" i="13"/>
  <c r="CF418" i="13"/>
  <c r="G418" i="13"/>
  <c r="DN418" i="13" s="1"/>
  <c r="E418" i="13"/>
  <c r="DK418" i="13"/>
  <c r="BV418" i="13"/>
  <c r="CV418" i="13"/>
  <c r="BX418" i="13"/>
  <c r="CY418" i="13" s="1"/>
  <c r="CG418" i="13" l="1"/>
  <c r="DD418" i="13"/>
  <c r="CI418" i="13"/>
  <c r="BW418" i="13"/>
  <c r="CW418" i="13"/>
  <c r="BY418" i="13"/>
  <c r="DL418" i="13"/>
  <c r="C419" i="13"/>
  <c r="F419" i="13" l="1"/>
  <c r="DM419" i="13" s="1"/>
  <c r="D419" i="13"/>
  <c r="DJ419" i="13"/>
  <c r="CX418" i="13"/>
  <c r="BU419" i="13"/>
  <c r="DG418" i="13"/>
  <c r="CZ418" i="13"/>
  <c r="DE418" i="13"/>
  <c r="CE419" i="13"/>
  <c r="CH419" i="13" l="1"/>
  <c r="DF419" i="13" s="1"/>
  <c r="DC419" i="13"/>
  <c r="CF419" i="13"/>
  <c r="BV419" i="13"/>
  <c r="BX419" i="13"/>
  <c r="CY419" i="13" s="1"/>
  <c r="CV419" i="13"/>
  <c r="G419" i="13"/>
  <c r="DN419" i="13" s="1"/>
  <c r="E419" i="13"/>
  <c r="DK419" i="13"/>
  <c r="CG419" i="13" l="1"/>
  <c r="DD419" i="13"/>
  <c r="CI419" i="13"/>
  <c r="DL419" i="13"/>
  <c r="C420" i="13"/>
  <c r="CW419" i="13"/>
  <c r="BW419" i="13"/>
  <c r="BY419" i="13"/>
  <c r="CZ419" i="13" l="1"/>
  <c r="CX419" i="13"/>
  <c r="BU420" i="13"/>
  <c r="DG419" i="13"/>
  <c r="D420" i="13"/>
  <c r="G420" i="13"/>
  <c r="DN420" i="13" s="1"/>
  <c r="F420" i="13"/>
  <c r="DM420" i="13" s="1"/>
  <c r="DJ420" i="13"/>
  <c r="DE419" i="13"/>
  <c r="CE420" i="13"/>
  <c r="BX420" i="13" l="1"/>
  <c r="CY420" i="13" s="1"/>
  <c r="CV420" i="13"/>
  <c r="BV420" i="13"/>
  <c r="E420" i="13"/>
  <c r="DK420" i="13"/>
  <c r="CH420" i="13"/>
  <c r="DF420" i="13" s="1"/>
  <c r="DC420" i="13"/>
  <c r="CF420" i="13"/>
  <c r="CW420" i="13" l="1"/>
  <c r="BW420" i="13"/>
  <c r="BY420" i="13"/>
  <c r="DD420" i="13"/>
  <c r="CG420" i="13"/>
  <c r="CI420" i="13"/>
  <c r="DL420" i="13"/>
  <c r="C421" i="13"/>
  <c r="DG420" i="13" l="1"/>
  <c r="F421" i="13"/>
  <c r="DM421" i="13" s="1"/>
  <c r="D421" i="13"/>
  <c r="DJ421" i="13"/>
  <c r="CZ420" i="13"/>
  <c r="CX420" i="13"/>
  <c r="BU421" i="13"/>
  <c r="DE420" i="13"/>
  <c r="CE421" i="13"/>
  <c r="G421" i="13" l="1"/>
  <c r="DN421" i="13" s="1"/>
  <c r="E421" i="13"/>
  <c r="DK421" i="13"/>
  <c r="DC421" i="13"/>
  <c r="CF421" i="13"/>
  <c r="CH421" i="13"/>
  <c r="DF421" i="13" s="1"/>
  <c r="BV421" i="13"/>
  <c r="BX421" i="13"/>
  <c r="CY421" i="13" s="1"/>
  <c r="CV421" i="13"/>
  <c r="CW421" i="13" l="1"/>
  <c r="BW421" i="13"/>
  <c r="BY421" i="13"/>
  <c r="DL421" i="13"/>
  <c r="C422" i="13"/>
  <c r="CG421" i="13"/>
  <c r="DD421" i="13"/>
  <c r="CI421" i="13"/>
  <c r="DE421" i="13" l="1"/>
  <c r="CE422" i="13"/>
  <c r="DG421" i="13"/>
  <c r="CZ421" i="13"/>
  <c r="CX421" i="13"/>
  <c r="BU422" i="13"/>
  <c r="D422" i="13"/>
  <c r="F422" i="13"/>
  <c r="DM422" i="13" s="1"/>
  <c r="DJ422" i="13"/>
  <c r="CV422" i="13" l="1"/>
  <c r="BV422" i="13"/>
  <c r="BX422" i="13"/>
  <c r="CY422" i="13" s="1"/>
  <c r="CH422" i="13"/>
  <c r="DF422" i="13" s="1"/>
  <c r="DC422" i="13"/>
  <c r="CF422" i="13"/>
  <c r="G422" i="13"/>
  <c r="DN422" i="13" s="1"/>
  <c r="E422" i="13"/>
  <c r="DK422" i="13"/>
  <c r="CW422" i="13" l="1"/>
  <c r="BW422" i="13"/>
  <c r="BY422" i="13"/>
  <c r="DD422" i="13"/>
  <c r="CG422" i="13"/>
  <c r="CI422" i="13"/>
  <c r="DL422" i="13"/>
  <c r="C423" i="13"/>
  <c r="F423" i="13" l="1"/>
  <c r="DM423" i="13" s="1"/>
  <c r="D423" i="13"/>
  <c r="DJ423" i="13"/>
  <c r="CZ422" i="13"/>
  <c r="DG422" i="13"/>
  <c r="CX422" i="13"/>
  <c r="BU423" i="13"/>
  <c r="DE422" i="13"/>
  <c r="CE423" i="13"/>
  <c r="CH423" i="13" l="1"/>
  <c r="DF423" i="13" s="1"/>
  <c r="DC423" i="13"/>
  <c r="CF423" i="13"/>
  <c r="BV423" i="13"/>
  <c r="BX423" i="13"/>
  <c r="CY423" i="13" s="1"/>
  <c r="CV423" i="13"/>
  <c r="G423" i="13"/>
  <c r="DN423" i="13" s="1"/>
  <c r="E423" i="13"/>
  <c r="DK423" i="13"/>
  <c r="CG423" i="13" l="1"/>
  <c r="DD423" i="13"/>
  <c r="CI423" i="13"/>
  <c r="DL423" i="13"/>
  <c r="C424" i="13"/>
  <c r="CW423" i="13"/>
  <c r="BW423" i="13"/>
  <c r="BY423" i="13"/>
  <c r="CX423" i="13" l="1"/>
  <c r="BU424" i="13"/>
  <c r="CZ423" i="13"/>
  <c r="DG423" i="13"/>
  <c r="D424" i="13"/>
  <c r="F424" i="13"/>
  <c r="DM424" i="13" s="1"/>
  <c r="DJ424" i="13"/>
  <c r="DE423" i="13"/>
  <c r="CE424" i="13"/>
  <c r="CV424" i="13" l="1"/>
  <c r="BV424" i="13"/>
  <c r="BX424" i="13"/>
  <c r="CY424" i="13" s="1"/>
  <c r="CF424" i="13"/>
  <c r="CH424" i="13"/>
  <c r="DF424" i="13" s="1"/>
  <c r="DC424" i="13"/>
  <c r="G424" i="13"/>
  <c r="DN424" i="13" s="1"/>
  <c r="E424" i="13"/>
  <c r="DK424" i="13"/>
  <c r="CW424" i="13" l="1"/>
  <c r="BW424" i="13"/>
  <c r="BY424" i="13"/>
  <c r="DL424" i="13"/>
  <c r="C425" i="13"/>
  <c r="DD424" i="13"/>
  <c r="CG424" i="13"/>
  <c r="CI424" i="13"/>
  <c r="DG424" i="13" l="1"/>
  <c r="CZ424" i="13"/>
  <c r="DE424" i="13"/>
  <c r="CE425" i="13"/>
  <c r="CX424" i="13"/>
  <c r="BU425" i="13"/>
  <c r="D425" i="13"/>
  <c r="F425" i="13"/>
  <c r="DM425" i="13" s="1"/>
  <c r="DJ425" i="13"/>
  <c r="CV425" i="13" l="1"/>
  <c r="BX425" i="13"/>
  <c r="CY425" i="13" s="1"/>
  <c r="BV425" i="13"/>
  <c r="CF425" i="13"/>
  <c r="DC425" i="13"/>
  <c r="CH425" i="13"/>
  <c r="DF425" i="13" s="1"/>
  <c r="G425" i="13"/>
  <c r="DN425" i="13" s="1"/>
  <c r="E425" i="13"/>
  <c r="DK425" i="13"/>
  <c r="CW425" i="13" l="1"/>
  <c r="BW425" i="13"/>
  <c r="BY425" i="13"/>
  <c r="DL425" i="13"/>
  <c r="C426" i="13"/>
  <c r="DD425" i="13"/>
  <c r="CG425" i="13"/>
  <c r="CI425" i="13"/>
  <c r="DE425" i="13" l="1"/>
  <c r="CE426" i="13"/>
  <c r="DG425" i="13"/>
  <c r="CZ425" i="13"/>
  <c r="CX425" i="13"/>
  <c r="BU426" i="13"/>
  <c r="D426" i="13"/>
  <c r="F426" i="13"/>
  <c r="DM426" i="13" s="1"/>
  <c r="DJ426" i="13"/>
  <c r="CH426" i="13" l="1"/>
  <c r="DF426" i="13" s="1"/>
  <c r="DC426" i="13"/>
  <c r="CF426" i="13"/>
  <c r="BV426" i="13"/>
  <c r="CV426" i="13"/>
  <c r="BX426" i="13"/>
  <c r="CY426" i="13" s="1"/>
  <c r="G426" i="13"/>
  <c r="DN426" i="13" s="1"/>
  <c r="E426" i="13"/>
  <c r="DK426" i="13"/>
  <c r="DD426" i="13" l="1"/>
  <c r="CG426" i="13"/>
  <c r="CI426" i="13"/>
  <c r="DL426" i="13"/>
  <c r="C427" i="13"/>
  <c r="CW426" i="13"/>
  <c r="BW426" i="13"/>
  <c r="BY426" i="13"/>
  <c r="DG426" i="13" l="1"/>
  <c r="DE426" i="13"/>
  <c r="CE427" i="13"/>
  <c r="CZ426" i="13"/>
  <c r="CX426" i="13"/>
  <c r="BU427" i="13"/>
  <c r="F427" i="13"/>
  <c r="DM427" i="13" s="1"/>
  <c r="D427" i="13"/>
  <c r="DJ427" i="13"/>
  <c r="DC427" i="13" l="1"/>
  <c r="CF427" i="13"/>
  <c r="CH427" i="13"/>
  <c r="DF427" i="13" s="1"/>
  <c r="BX427" i="13"/>
  <c r="CY427" i="13" s="1"/>
  <c r="CV427" i="13"/>
  <c r="BV427" i="13"/>
  <c r="G427" i="13"/>
  <c r="DN427" i="13" s="1"/>
  <c r="E427" i="13"/>
  <c r="DK427" i="13"/>
  <c r="CW427" i="13" l="1"/>
  <c r="BW427" i="13"/>
  <c r="BY427" i="13"/>
  <c r="DL427" i="13"/>
  <c r="C428" i="13"/>
  <c r="DD427" i="13"/>
  <c r="CG427" i="13"/>
  <c r="CI427" i="13"/>
  <c r="DG427" i="13" l="1"/>
  <c r="DE427" i="13"/>
  <c r="CE428" i="13"/>
  <c r="CZ427" i="13"/>
  <c r="CX427" i="13"/>
  <c r="BU428" i="13"/>
  <c r="D428" i="13"/>
  <c r="F428" i="13"/>
  <c r="DM428" i="13" s="1"/>
  <c r="DJ428" i="13"/>
  <c r="DC428" i="13" l="1"/>
  <c r="CF428" i="13"/>
  <c r="CH428" i="13"/>
  <c r="DF428" i="13" s="1"/>
  <c r="BV428" i="13"/>
  <c r="BX428" i="13"/>
  <c r="CY428" i="13" s="1"/>
  <c r="CV428" i="13"/>
  <c r="G428" i="13"/>
  <c r="DN428" i="13" s="1"/>
  <c r="E428" i="13"/>
  <c r="DK428" i="13"/>
  <c r="DL428" i="13" l="1"/>
  <c r="C429" i="13"/>
  <c r="DD428" i="13"/>
  <c r="CG428" i="13"/>
  <c r="CI428" i="13"/>
  <c r="CW428" i="13"/>
  <c r="BW428" i="13"/>
  <c r="BY428" i="13"/>
  <c r="CX428" i="13" l="1"/>
  <c r="BU429" i="13"/>
  <c r="F429" i="13"/>
  <c r="DM429" i="13" s="1"/>
  <c r="D429" i="13"/>
  <c r="DJ429" i="13"/>
  <c r="CZ428" i="13"/>
  <c r="DE428" i="13"/>
  <c r="CE429" i="13"/>
  <c r="DG428" i="13"/>
  <c r="G429" i="13" l="1"/>
  <c r="DN429" i="13" s="1"/>
  <c r="E429" i="13"/>
  <c r="DK429" i="13"/>
  <c r="BX429" i="13"/>
  <c r="CY429" i="13" s="1"/>
  <c r="CV429" i="13"/>
  <c r="BV429" i="13"/>
  <c r="CF429" i="13"/>
  <c r="CH429" i="13"/>
  <c r="DF429" i="13" s="1"/>
  <c r="DC429" i="13"/>
  <c r="CG429" i="13" l="1"/>
  <c r="DD429" i="13"/>
  <c r="CI429" i="13"/>
  <c r="CW429" i="13"/>
  <c r="BW429" i="13"/>
  <c r="BY429" i="13"/>
  <c r="DL429" i="13"/>
  <c r="C430" i="13"/>
  <c r="DG429" i="13" l="1"/>
  <c r="CZ429" i="13"/>
  <c r="D430" i="13"/>
  <c r="F430" i="13"/>
  <c r="DM430" i="13" s="1"/>
  <c r="DJ430" i="13"/>
  <c r="CX429" i="13"/>
  <c r="BU430" i="13"/>
  <c r="DE429" i="13"/>
  <c r="CE430" i="13"/>
  <c r="CV430" i="13" l="1"/>
  <c r="BV430" i="13"/>
  <c r="BX430" i="13"/>
  <c r="CY430" i="13" s="1"/>
  <c r="CH430" i="13"/>
  <c r="DF430" i="13" s="1"/>
  <c r="DC430" i="13"/>
  <c r="CF430" i="13"/>
  <c r="G430" i="13"/>
  <c r="DN430" i="13" s="1"/>
  <c r="E430" i="13"/>
  <c r="DK430" i="13"/>
  <c r="CG430" i="13" l="1"/>
  <c r="DD430" i="13"/>
  <c r="CI430" i="13"/>
  <c r="CW430" i="13"/>
  <c r="BW430" i="13"/>
  <c r="BY430" i="13"/>
  <c r="DL430" i="13"/>
  <c r="C431" i="13"/>
  <c r="F431" i="13" l="1"/>
  <c r="DM431" i="13" s="1"/>
  <c r="D431" i="13"/>
  <c r="DJ431" i="13"/>
  <c r="DG430" i="13"/>
  <c r="CZ430" i="13"/>
  <c r="CX430" i="13"/>
  <c r="BU431" i="13"/>
  <c r="DE430" i="13"/>
  <c r="CE431" i="13"/>
  <c r="G431" i="13" l="1"/>
  <c r="DN431" i="13" s="1"/>
  <c r="E431" i="13"/>
  <c r="DK431" i="13"/>
  <c r="CH431" i="13"/>
  <c r="DF431" i="13" s="1"/>
  <c r="DC431" i="13"/>
  <c r="CF431" i="13"/>
  <c r="CV431" i="13"/>
  <c r="BV431" i="13"/>
  <c r="BX431" i="13"/>
  <c r="CY431" i="13" s="1"/>
  <c r="CG431" i="13" l="1"/>
  <c r="DD431" i="13"/>
  <c r="CI431" i="13"/>
  <c r="DL431" i="13"/>
  <c r="C432" i="13"/>
  <c r="BW431" i="13"/>
  <c r="CW431" i="13"/>
  <c r="BY431" i="13"/>
  <c r="CX431" i="13" l="1"/>
  <c r="BU432" i="13"/>
  <c r="CZ431" i="13"/>
  <c r="DG431" i="13"/>
  <c r="D432" i="13"/>
  <c r="F432" i="13"/>
  <c r="DM432" i="13" s="1"/>
  <c r="DJ432" i="13"/>
  <c r="DE431" i="13"/>
  <c r="CE432" i="13"/>
  <c r="CH432" i="13" l="1"/>
  <c r="DF432" i="13" s="1"/>
  <c r="DC432" i="13"/>
  <c r="CF432" i="13"/>
  <c r="G432" i="13"/>
  <c r="DN432" i="13" s="1"/>
  <c r="E432" i="13"/>
  <c r="DK432" i="13"/>
  <c r="BV432" i="13"/>
  <c r="BX432" i="13"/>
  <c r="CY432" i="13" s="1"/>
  <c r="CV432" i="13"/>
  <c r="CW432" i="13" l="1"/>
  <c r="BW432" i="13"/>
  <c r="BY432" i="13"/>
  <c r="DL432" i="13"/>
  <c r="C433" i="13"/>
  <c r="DD432" i="13"/>
  <c r="CG432" i="13"/>
  <c r="CI432" i="13"/>
  <c r="DE432" i="13" l="1"/>
  <c r="CE433" i="13"/>
  <c r="CX432" i="13"/>
  <c r="BU433" i="13"/>
  <c r="DG432" i="13"/>
  <c r="CZ432" i="13"/>
  <c r="F433" i="13"/>
  <c r="DM433" i="13" s="1"/>
  <c r="D433" i="13"/>
  <c r="DJ433" i="13"/>
  <c r="CV433" i="13" l="1"/>
  <c r="BV433" i="13"/>
  <c r="BX433" i="13"/>
  <c r="CY433" i="13" s="1"/>
  <c r="DC433" i="13"/>
  <c r="CF433" i="13"/>
  <c r="CH433" i="13"/>
  <c r="DF433" i="13" s="1"/>
  <c r="G433" i="13"/>
  <c r="DN433" i="13" s="1"/>
  <c r="E433" i="13"/>
  <c r="DK433" i="13"/>
  <c r="DL433" i="13" l="1"/>
  <c r="C434" i="13"/>
  <c r="CW433" i="13"/>
  <c r="BW433" i="13"/>
  <c r="BY433" i="13"/>
  <c r="CG433" i="13"/>
  <c r="DD433" i="13"/>
  <c r="CI433" i="13"/>
  <c r="F434" i="13" l="1"/>
  <c r="DM434" i="13" s="1"/>
  <c r="D434" i="13"/>
  <c r="DJ434" i="13"/>
  <c r="DG433" i="13"/>
  <c r="CX433" i="13"/>
  <c r="BU434" i="13"/>
  <c r="DE433" i="13"/>
  <c r="CE434" i="13"/>
  <c r="CZ433" i="13"/>
  <c r="G434" i="13" l="1"/>
  <c r="DN434" i="13" s="1"/>
  <c r="E434" i="13"/>
  <c r="DK434" i="13"/>
  <c r="CV434" i="13"/>
  <c r="BX434" i="13"/>
  <c r="CY434" i="13" s="1"/>
  <c r="BV434" i="13"/>
  <c r="CH434" i="13"/>
  <c r="DF434" i="13" s="1"/>
  <c r="DC434" i="13"/>
  <c r="CF434" i="13"/>
  <c r="CW434" i="13" l="1"/>
  <c r="BW434" i="13"/>
  <c r="BY434" i="13"/>
  <c r="DL434" i="13"/>
  <c r="C435" i="13"/>
  <c r="CG434" i="13"/>
  <c r="DD434" i="13"/>
  <c r="CI434" i="13"/>
  <c r="CX434" i="13" l="1"/>
  <c r="BU435" i="13"/>
  <c r="DG434" i="13"/>
  <c r="CZ434" i="13"/>
  <c r="DE434" i="13"/>
  <c r="CE435" i="13"/>
  <c r="F435" i="13"/>
  <c r="DM435" i="13" s="1"/>
  <c r="D435" i="13"/>
  <c r="DJ435" i="13"/>
  <c r="CF435" i="13" l="1"/>
  <c r="CH435" i="13"/>
  <c r="DF435" i="13" s="1"/>
  <c r="DC435" i="13"/>
  <c r="G435" i="13"/>
  <c r="DN435" i="13" s="1"/>
  <c r="E435" i="13"/>
  <c r="DK435" i="13"/>
  <c r="BX435" i="13"/>
  <c r="CY435" i="13" s="1"/>
  <c r="CV435" i="13"/>
  <c r="BV435" i="13"/>
  <c r="BW435" i="13" l="1"/>
  <c r="CW435" i="13"/>
  <c r="BY435" i="13"/>
  <c r="DL435" i="13"/>
  <c r="C436" i="13"/>
  <c r="DD435" i="13"/>
  <c r="CG435" i="13"/>
  <c r="CI435" i="13"/>
  <c r="CZ435" i="13" l="1"/>
  <c r="DG435" i="13"/>
  <c r="DE435" i="13"/>
  <c r="CE436" i="13"/>
  <c r="D436" i="13"/>
  <c r="F436" i="13"/>
  <c r="DM436" i="13" s="1"/>
  <c r="DJ436" i="13"/>
  <c r="CX435" i="13"/>
  <c r="BU436" i="13"/>
  <c r="G436" i="13" l="1"/>
  <c r="DN436" i="13" s="1"/>
  <c r="E436" i="13"/>
  <c r="DK436" i="13"/>
  <c r="DC436" i="13"/>
  <c r="CH436" i="13"/>
  <c r="DF436" i="13" s="1"/>
  <c r="CF436" i="13"/>
  <c r="BX436" i="13"/>
  <c r="CY436" i="13" s="1"/>
  <c r="CV436" i="13"/>
  <c r="BV436" i="13"/>
  <c r="CG436" i="13" l="1"/>
  <c r="DD436" i="13"/>
  <c r="CI436" i="13"/>
  <c r="DL436" i="13"/>
  <c r="C437" i="13"/>
  <c r="BW436" i="13"/>
  <c r="CW436" i="13"/>
  <c r="BY436" i="13"/>
  <c r="DG436" i="13" l="1"/>
  <c r="CX436" i="13"/>
  <c r="BU437" i="13"/>
  <c r="CZ436" i="13"/>
  <c r="F437" i="13"/>
  <c r="DM437" i="13" s="1"/>
  <c r="D437" i="13"/>
  <c r="DJ437" i="13"/>
  <c r="DE436" i="13"/>
  <c r="CE437" i="13"/>
  <c r="G437" i="13" l="1"/>
  <c r="DN437" i="13" s="1"/>
  <c r="E437" i="13"/>
  <c r="DK437" i="13"/>
  <c r="BX437" i="13"/>
  <c r="CY437" i="13" s="1"/>
  <c r="CV437" i="13"/>
  <c r="BV437" i="13"/>
  <c r="CF437" i="13"/>
  <c r="CH437" i="13"/>
  <c r="DF437" i="13" s="1"/>
  <c r="DC437" i="13"/>
  <c r="DD437" i="13" l="1"/>
  <c r="CG437" i="13"/>
  <c r="CI437" i="13"/>
  <c r="DL437" i="13"/>
  <c r="C438" i="13"/>
  <c r="CW437" i="13"/>
  <c r="BW437" i="13"/>
  <c r="BY437" i="13"/>
  <c r="DE437" i="13" l="1"/>
  <c r="CE438" i="13"/>
  <c r="CZ437" i="13"/>
  <c r="CX437" i="13"/>
  <c r="BU438" i="13"/>
  <c r="DG437" i="13"/>
  <c r="D438" i="13"/>
  <c r="F438" i="13"/>
  <c r="DM438" i="13" s="1"/>
  <c r="DJ438" i="13"/>
  <c r="BX438" i="13" l="1"/>
  <c r="CY438" i="13" s="1"/>
  <c r="CV438" i="13"/>
  <c r="BV438" i="13"/>
  <c r="DC438" i="13"/>
  <c r="CF438" i="13"/>
  <c r="CH438" i="13"/>
  <c r="DF438" i="13" s="1"/>
  <c r="G438" i="13"/>
  <c r="DN438" i="13" s="1"/>
  <c r="E438" i="13"/>
  <c r="DK438" i="13"/>
  <c r="BW438" i="13" l="1"/>
  <c r="CW438" i="13"/>
  <c r="BY438" i="13"/>
  <c r="CG438" i="13"/>
  <c r="DD438" i="13"/>
  <c r="CI438" i="13"/>
  <c r="DL438" i="13"/>
  <c r="C439" i="13"/>
  <c r="F439" i="13" l="1"/>
  <c r="DM439" i="13" s="1"/>
  <c r="D439" i="13"/>
  <c r="DJ439" i="13"/>
  <c r="DE438" i="13"/>
  <c r="CE439" i="13"/>
  <c r="CZ438" i="13"/>
  <c r="DG438" i="13"/>
  <c r="CX438" i="13"/>
  <c r="BU439" i="13"/>
  <c r="CF439" i="13" l="1"/>
  <c r="DC439" i="13"/>
  <c r="CH439" i="13"/>
  <c r="DF439" i="13" s="1"/>
  <c r="G439" i="13"/>
  <c r="DN439" i="13" s="1"/>
  <c r="E439" i="13"/>
  <c r="DK439" i="13"/>
  <c r="BX439" i="13"/>
  <c r="CY439" i="13" s="1"/>
  <c r="BV439" i="13"/>
  <c r="CV439" i="13"/>
  <c r="DL439" i="13" l="1"/>
  <c r="C440" i="13"/>
  <c r="CW439" i="13"/>
  <c r="BW439" i="13"/>
  <c r="BY439" i="13"/>
  <c r="DD439" i="13"/>
  <c r="CG439" i="13"/>
  <c r="CI439" i="13"/>
  <c r="DE439" i="13" l="1"/>
  <c r="CE440" i="13"/>
  <c r="F440" i="13"/>
  <c r="DM440" i="13" s="1"/>
  <c r="D440" i="13"/>
  <c r="DJ440" i="13"/>
  <c r="DG439" i="13"/>
  <c r="CX439" i="13"/>
  <c r="BU440" i="13"/>
  <c r="CZ439" i="13"/>
  <c r="G440" i="13" l="1"/>
  <c r="DN440" i="13" s="1"/>
  <c r="E440" i="13"/>
  <c r="DK440" i="13"/>
  <c r="DC440" i="13"/>
  <c r="CF440" i="13"/>
  <c r="CH440" i="13"/>
  <c r="DF440" i="13" s="1"/>
  <c r="CV440" i="13"/>
  <c r="BX440" i="13"/>
  <c r="CY440" i="13" s="1"/>
  <c r="BV440" i="13"/>
  <c r="BW440" i="13" l="1"/>
  <c r="CW440" i="13"/>
  <c r="BY440" i="13"/>
  <c r="DL440" i="13"/>
  <c r="C441" i="13"/>
  <c r="DD440" i="13"/>
  <c r="CG440" i="13"/>
  <c r="CI440" i="13"/>
  <c r="DG440" i="13" l="1"/>
  <c r="DE440" i="13"/>
  <c r="CE441" i="13"/>
  <c r="CZ440" i="13"/>
  <c r="D441" i="13"/>
  <c r="F441" i="13"/>
  <c r="DM441" i="13" s="1"/>
  <c r="DJ441" i="13"/>
  <c r="CX440" i="13"/>
  <c r="BU441" i="13"/>
  <c r="CH441" i="13" l="1"/>
  <c r="DF441" i="13" s="1"/>
  <c r="DC441" i="13"/>
  <c r="CF441" i="13"/>
  <c r="CV441" i="13"/>
  <c r="BX441" i="13"/>
  <c r="CY441" i="13" s="1"/>
  <c r="BV441" i="13"/>
  <c r="G441" i="13"/>
  <c r="DN441" i="13" s="1"/>
  <c r="E441" i="13"/>
  <c r="DK441" i="13"/>
  <c r="BW441" i="13" l="1"/>
  <c r="CW441" i="13"/>
  <c r="BY441" i="13"/>
  <c r="CG441" i="13"/>
  <c r="DD441" i="13"/>
  <c r="CI441" i="13"/>
  <c r="DL441" i="13"/>
  <c r="C442" i="13"/>
  <c r="CZ441" i="13" l="1"/>
  <c r="D442" i="13"/>
  <c r="F442" i="13"/>
  <c r="DM442" i="13" s="1"/>
  <c r="DJ442" i="13"/>
  <c r="DE441" i="13"/>
  <c r="CE442" i="13"/>
  <c r="DG441" i="13"/>
  <c r="CX441" i="13"/>
  <c r="BU442" i="13"/>
  <c r="CV442" i="13" l="1"/>
  <c r="BV442" i="13"/>
  <c r="BX442" i="13"/>
  <c r="CY442" i="13" s="1"/>
  <c r="DC442" i="13"/>
  <c r="CH442" i="13"/>
  <c r="DF442" i="13" s="1"/>
  <c r="CF442" i="13"/>
  <c r="G442" i="13"/>
  <c r="DN442" i="13" s="1"/>
  <c r="E442" i="13"/>
  <c r="DK442" i="13"/>
  <c r="DD442" i="13" l="1"/>
  <c r="CG442" i="13"/>
  <c r="CI442" i="13"/>
  <c r="BW442" i="13"/>
  <c r="CW442" i="13"/>
  <c r="BY442" i="13"/>
  <c r="DL442" i="13"/>
  <c r="C443" i="13"/>
  <c r="D443" i="13" l="1"/>
  <c r="F443" i="13"/>
  <c r="DM443" i="13" s="1"/>
  <c r="DJ443" i="13"/>
  <c r="CZ442" i="13"/>
  <c r="DE442" i="13"/>
  <c r="CE443" i="13"/>
  <c r="CX442" i="13"/>
  <c r="BU443" i="13"/>
  <c r="DG442" i="13"/>
  <c r="DC443" i="13" l="1"/>
  <c r="CF443" i="13"/>
  <c r="CH443" i="13"/>
  <c r="DF443" i="13" s="1"/>
  <c r="BX443" i="13"/>
  <c r="CY443" i="13" s="1"/>
  <c r="CV443" i="13"/>
  <c r="BV443" i="13"/>
  <c r="G443" i="13"/>
  <c r="DN443" i="13" s="1"/>
  <c r="E443" i="13"/>
  <c r="DK443" i="13"/>
  <c r="CW443" i="13" l="1"/>
  <c r="BW443" i="13"/>
  <c r="BY443" i="13"/>
  <c r="CG443" i="13"/>
  <c r="DD443" i="13"/>
  <c r="CI443" i="13"/>
  <c r="DL443" i="13"/>
  <c r="C444" i="13"/>
  <c r="DE443" i="13" l="1"/>
  <c r="CE444" i="13"/>
  <c r="DG443" i="13"/>
  <c r="CX443" i="13"/>
  <c r="BU444" i="13"/>
  <c r="F444" i="13"/>
  <c r="DM444" i="13" s="1"/>
  <c r="D444" i="13"/>
  <c r="DJ444" i="13"/>
  <c r="CZ443" i="13"/>
  <c r="CV444" i="13" l="1"/>
  <c r="BX444" i="13"/>
  <c r="CY444" i="13" s="1"/>
  <c r="BV444" i="13"/>
  <c r="CF444" i="13"/>
  <c r="CH444" i="13"/>
  <c r="DF444" i="13" s="1"/>
  <c r="DC444" i="13"/>
  <c r="G444" i="13"/>
  <c r="DN444" i="13" s="1"/>
  <c r="E444" i="13"/>
  <c r="DK444" i="13"/>
  <c r="BW444" i="13" l="1"/>
  <c r="CW444" i="13"/>
  <c r="BY444" i="13"/>
  <c r="DL444" i="13"/>
  <c r="C445" i="13"/>
  <c r="DD444" i="13"/>
  <c r="CG444" i="13"/>
  <c r="CI444" i="13"/>
  <c r="CZ444" i="13" l="1"/>
  <c r="DG444" i="13"/>
  <c r="DE444" i="13"/>
  <c r="CE445" i="13"/>
  <c r="D445" i="13"/>
  <c r="F445" i="13"/>
  <c r="DM445" i="13" s="1"/>
  <c r="DJ445" i="13"/>
  <c r="CX444" i="13"/>
  <c r="BU445" i="13"/>
  <c r="CV445" i="13" l="1"/>
  <c r="BX445" i="13"/>
  <c r="CY445" i="13" s="1"/>
  <c r="BV445" i="13"/>
  <c r="G445" i="13"/>
  <c r="DN445" i="13" s="1"/>
  <c r="E445" i="13"/>
  <c r="DK445" i="13"/>
  <c r="CH445" i="13"/>
  <c r="DF445" i="13" s="1"/>
  <c r="DC445" i="13"/>
  <c r="CF445" i="13"/>
  <c r="CW445" i="13" l="1"/>
  <c r="BW445" i="13"/>
  <c r="BY445" i="13"/>
  <c r="DL445" i="13"/>
  <c r="C446" i="13"/>
  <c r="CG445" i="13"/>
  <c r="DD445" i="13"/>
  <c r="CI445" i="13"/>
  <c r="DG445" i="13" l="1"/>
  <c r="CZ445" i="13"/>
  <c r="DE445" i="13"/>
  <c r="CE446" i="13"/>
  <c r="CX445" i="13"/>
  <c r="BU446" i="13"/>
  <c r="F446" i="13"/>
  <c r="DM446" i="13" s="1"/>
  <c r="D446" i="13"/>
  <c r="G446" i="13"/>
  <c r="DN446" i="13" s="1"/>
  <c r="DJ446" i="13"/>
  <c r="BX446" i="13" l="1"/>
  <c r="CY446" i="13" s="1"/>
  <c r="BV446" i="13"/>
  <c r="CV446" i="13"/>
  <c r="E446" i="13"/>
  <c r="DK446" i="13"/>
  <c r="CF446" i="13"/>
  <c r="DC446" i="13"/>
  <c r="CH446" i="13"/>
  <c r="DF446" i="13" s="1"/>
  <c r="DD446" i="13" l="1"/>
  <c r="CG446" i="13"/>
  <c r="CI446" i="13"/>
  <c r="BW446" i="13"/>
  <c r="CW446" i="13"/>
  <c r="BY446" i="13"/>
  <c r="DL446" i="13"/>
  <c r="C447" i="13"/>
  <c r="CX446" i="13" l="1"/>
  <c r="BU447" i="13"/>
  <c r="DG446" i="13"/>
  <c r="CZ446" i="13"/>
  <c r="F447" i="13"/>
  <c r="DM447" i="13" s="1"/>
  <c r="D447" i="13"/>
  <c r="DJ447" i="13"/>
  <c r="DE446" i="13"/>
  <c r="CE447" i="13"/>
  <c r="G447" i="13" l="1"/>
  <c r="DN447" i="13" s="1"/>
  <c r="E447" i="13"/>
  <c r="DK447" i="13"/>
  <c r="DC447" i="13"/>
  <c r="CF447" i="13"/>
  <c r="CH447" i="13"/>
  <c r="DF447" i="13" s="1"/>
  <c r="BX447" i="13"/>
  <c r="CY447" i="13" s="1"/>
  <c r="BV447" i="13"/>
  <c r="CV447" i="13"/>
  <c r="DL447" i="13" l="1"/>
  <c r="C448" i="13"/>
  <c r="BW447" i="13"/>
  <c r="CW447" i="13"/>
  <c r="BY447" i="13"/>
  <c r="CG447" i="13"/>
  <c r="DD447" i="13"/>
  <c r="CI447" i="13"/>
  <c r="DG447" i="13" l="1"/>
  <c r="CX447" i="13"/>
  <c r="BU448" i="13"/>
  <c r="DE447" i="13"/>
  <c r="CE448" i="13"/>
  <c r="D448" i="13"/>
  <c r="F448" i="13"/>
  <c r="DM448" i="13" s="1"/>
  <c r="DJ448" i="13"/>
  <c r="CZ447" i="13"/>
  <c r="BV448" i="13" l="1"/>
  <c r="BX448" i="13"/>
  <c r="CY448" i="13" s="1"/>
  <c r="CV448" i="13"/>
  <c r="DC448" i="13"/>
  <c r="CH448" i="13"/>
  <c r="DF448" i="13" s="1"/>
  <c r="CF448" i="13"/>
  <c r="G448" i="13"/>
  <c r="DN448" i="13" s="1"/>
  <c r="E448" i="13"/>
  <c r="DK448" i="13"/>
  <c r="DD448" i="13" l="1"/>
  <c r="CG448" i="13"/>
  <c r="CI448" i="13"/>
  <c r="DL448" i="13"/>
  <c r="C449" i="13"/>
  <c r="BW448" i="13"/>
  <c r="CW448" i="13"/>
  <c r="BY448" i="13"/>
  <c r="DE448" i="13" l="1"/>
  <c r="CE449" i="13"/>
  <c r="CZ448" i="13"/>
  <c r="DG448" i="13"/>
  <c r="CX448" i="13"/>
  <c r="BU449" i="13"/>
  <c r="D449" i="13"/>
  <c r="F449" i="13"/>
  <c r="DM449" i="13" s="1"/>
  <c r="DJ449" i="13"/>
  <c r="CV449" i="13" l="1"/>
  <c r="BX449" i="13"/>
  <c r="CY449" i="13" s="1"/>
  <c r="BV449" i="13"/>
  <c r="CF449" i="13"/>
  <c r="CH449" i="13"/>
  <c r="DF449" i="13" s="1"/>
  <c r="DC449" i="13"/>
  <c r="G449" i="13"/>
  <c r="DN449" i="13" s="1"/>
  <c r="E449" i="13"/>
  <c r="DK449" i="13"/>
  <c r="BW449" i="13" l="1"/>
  <c r="CW449" i="13"/>
  <c r="BY449" i="13"/>
  <c r="DL449" i="13"/>
  <c r="C450" i="13"/>
  <c r="DD449" i="13"/>
  <c r="CG449" i="13"/>
  <c r="CI449" i="13"/>
  <c r="DE449" i="13" l="1"/>
  <c r="CE450" i="13"/>
  <c r="DG449" i="13"/>
  <c r="CZ449" i="13"/>
  <c r="F450" i="13"/>
  <c r="DM450" i="13" s="1"/>
  <c r="D450" i="13"/>
  <c r="DJ450" i="13"/>
  <c r="CX449" i="13"/>
  <c r="BU450" i="13"/>
  <c r="G450" i="13" l="1"/>
  <c r="DN450" i="13" s="1"/>
  <c r="E450" i="13"/>
  <c r="DK450" i="13"/>
  <c r="CV450" i="13"/>
  <c r="BX450" i="13"/>
  <c r="CY450" i="13" s="1"/>
  <c r="BV450" i="13"/>
  <c r="CH450" i="13"/>
  <c r="DF450" i="13" s="1"/>
  <c r="DC450" i="13"/>
  <c r="CF450" i="13"/>
  <c r="CW450" i="13" l="1"/>
  <c r="BW450" i="13"/>
  <c r="BY450" i="13"/>
  <c r="DL450" i="13"/>
  <c r="C451" i="13"/>
  <c r="DD450" i="13"/>
  <c r="CG450" i="13"/>
  <c r="CI450" i="13"/>
  <c r="CX450" i="13" l="1"/>
  <c r="BU451" i="13"/>
  <c r="DG450" i="13"/>
  <c r="DE450" i="13"/>
  <c r="CE451" i="13"/>
  <c r="CZ450" i="13"/>
  <c r="D451" i="13"/>
  <c r="F451" i="13"/>
  <c r="DM451" i="13" s="1"/>
  <c r="DJ451" i="13"/>
  <c r="CH451" i="13" l="1"/>
  <c r="DF451" i="13" s="1"/>
  <c r="DC451" i="13"/>
  <c r="CF451" i="13"/>
  <c r="CV451" i="13"/>
  <c r="BV451" i="13"/>
  <c r="BX451" i="13"/>
  <c r="CY451" i="13" s="1"/>
  <c r="G451" i="13"/>
  <c r="DN451" i="13" s="1"/>
  <c r="E451" i="13"/>
  <c r="DK451" i="13"/>
  <c r="CW451" i="13" l="1"/>
  <c r="BW451" i="13"/>
  <c r="BY451" i="13"/>
  <c r="DD451" i="13"/>
  <c r="CG451" i="13"/>
  <c r="CI451" i="13"/>
  <c r="DL451" i="13"/>
  <c r="C452" i="13"/>
  <c r="CZ451" i="13" l="1"/>
  <c r="CX451" i="13"/>
  <c r="BU452" i="13"/>
  <c r="F452" i="13"/>
  <c r="DM452" i="13" s="1"/>
  <c r="D452" i="13"/>
  <c r="DJ452" i="13"/>
  <c r="DG451" i="13"/>
  <c r="DE451" i="13"/>
  <c r="CE452" i="13"/>
  <c r="BX452" i="13" l="1"/>
  <c r="CY452" i="13" s="1"/>
  <c r="CV452" i="13"/>
  <c r="BV452" i="13"/>
  <c r="CH452" i="13"/>
  <c r="DF452" i="13" s="1"/>
  <c r="DC452" i="13"/>
  <c r="CF452" i="13"/>
  <c r="G452" i="13"/>
  <c r="DN452" i="13" s="1"/>
  <c r="E452" i="13"/>
  <c r="DK452" i="13"/>
  <c r="CG452" i="13" l="1"/>
  <c r="DD452" i="13"/>
  <c r="CI452" i="13"/>
  <c r="CW452" i="13"/>
  <c r="BW452" i="13"/>
  <c r="BY452" i="13"/>
  <c r="DL452" i="13"/>
  <c r="C453" i="13"/>
  <c r="D453" i="13" l="1"/>
  <c r="F453" i="13"/>
  <c r="DM453" i="13" s="1"/>
  <c r="DJ453" i="13"/>
  <c r="DG452" i="13"/>
  <c r="CZ452" i="13"/>
  <c r="CX452" i="13"/>
  <c r="BU453" i="13"/>
  <c r="DE452" i="13"/>
  <c r="CE453" i="13"/>
  <c r="CH453" i="13" l="1"/>
  <c r="DF453" i="13" s="1"/>
  <c r="CF453" i="13"/>
  <c r="DC453" i="13"/>
  <c r="CV453" i="13"/>
  <c r="BV453" i="13"/>
  <c r="BX453" i="13"/>
  <c r="CY453" i="13" s="1"/>
  <c r="G453" i="13"/>
  <c r="DN453" i="13" s="1"/>
  <c r="E453" i="13"/>
  <c r="DK453" i="13"/>
  <c r="DL453" i="13" l="1"/>
  <c r="C454" i="13"/>
  <c r="DD453" i="13"/>
  <c r="CG453" i="13"/>
  <c r="CI453" i="13"/>
  <c r="CW453" i="13"/>
  <c r="BW453" i="13"/>
  <c r="BY453" i="13"/>
  <c r="D454" i="13" l="1"/>
  <c r="F454" i="13"/>
  <c r="DM454" i="13" s="1"/>
  <c r="DJ454" i="13"/>
  <c r="CZ453" i="13"/>
  <c r="DE453" i="13"/>
  <c r="CE454" i="13"/>
  <c r="CX453" i="13"/>
  <c r="BU454" i="13"/>
  <c r="DG453" i="13"/>
  <c r="CH454" i="13" l="1"/>
  <c r="DF454" i="13" s="1"/>
  <c r="DC454" i="13"/>
  <c r="CF454" i="13"/>
  <c r="CV454" i="13"/>
  <c r="BV454" i="13"/>
  <c r="BX454" i="13"/>
  <c r="CY454" i="13" s="1"/>
  <c r="G454" i="13"/>
  <c r="DN454" i="13" s="1"/>
  <c r="E454" i="13"/>
  <c r="DK454" i="13"/>
  <c r="CW454" i="13" l="1"/>
  <c r="BW454" i="13"/>
  <c r="BY454" i="13"/>
  <c r="DD454" i="13"/>
  <c r="CG454" i="13"/>
  <c r="CI454" i="13"/>
  <c r="DL454" i="13"/>
  <c r="C455" i="13"/>
  <c r="CZ454" i="13" l="1"/>
  <c r="DG454" i="13"/>
  <c r="F455" i="13"/>
  <c r="DM455" i="13" s="1"/>
  <c r="D455" i="13"/>
  <c r="DJ455" i="13"/>
  <c r="CX454" i="13"/>
  <c r="BU455" i="13"/>
  <c r="DE454" i="13"/>
  <c r="CE455" i="13"/>
  <c r="DC455" i="13" l="1"/>
  <c r="CH455" i="13"/>
  <c r="DF455" i="13" s="1"/>
  <c r="CF455" i="13"/>
  <c r="BV455" i="13"/>
  <c r="BX455" i="13"/>
  <c r="CY455" i="13" s="1"/>
  <c r="CV455" i="13"/>
  <c r="G455" i="13"/>
  <c r="DN455" i="13" s="1"/>
  <c r="E455" i="13"/>
  <c r="DK455" i="13"/>
  <c r="DL455" i="13" l="1"/>
  <c r="C456" i="13"/>
  <c r="DD455" i="13"/>
  <c r="CG455" i="13"/>
  <c r="CI455" i="13"/>
  <c r="BW455" i="13"/>
  <c r="CW455" i="13"/>
  <c r="BY455" i="13"/>
  <c r="CX455" i="13" l="1"/>
  <c r="BU456" i="13"/>
  <c r="CZ455" i="13"/>
  <c r="DE455" i="13"/>
  <c r="CE456" i="13"/>
  <c r="D456" i="13"/>
  <c r="F456" i="13"/>
  <c r="DM456" i="13" s="1"/>
  <c r="DJ456" i="13"/>
  <c r="DG455" i="13"/>
  <c r="BX456" i="13" l="1"/>
  <c r="CY456" i="13" s="1"/>
  <c r="CV456" i="13"/>
  <c r="BV456" i="13"/>
  <c r="G456" i="13"/>
  <c r="DN456" i="13" s="1"/>
  <c r="E456" i="13"/>
  <c r="DK456" i="13"/>
  <c r="CF456" i="13"/>
  <c r="CH456" i="13"/>
  <c r="DF456" i="13" s="1"/>
  <c r="DC456" i="13"/>
  <c r="DD456" i="13" l="1"/>
  <c r="CG456" i="13"/>
  <c r="CI456" i="13"/>
  <c r="DL456" i="13"/>
  <c r="C457" i="13"/>
  <c r="BW456" i="13"/>
  <c r="CW456" i="13"/>
  <c r="BY456" i="13"/>
  <c r="DG456" i="13" l="1"/>
  <c r="DE456" i="13"/>
  <c r="CE457" i="13"/>
  <c r="CZ456" i="13"/>
  <c r="CX456" i="13"/>
  <c r="BU457" i="13"/>
  <c r="F457" i="13"/>
  <c r="DM457" i="13" s="1"/>
  <c r="D457" i="13"/>
  <c r="DJ457" i="13"/>
  <c r="CF457" i="13" l="1"/>
  <c r="CH457" i="13"/>
  <c r="DF457" i="13" s="1"/>
  <c r="DC457" i="13"/>
  <c r="G457" i="13"/>
  <c r="DN457" i="13" s="1"/>
  <c r="E457" i="13"/>
  <c r="DK457" i="13"/>
  <c r="CV457" i="13"/>
  <c r="BV457" i="13"/>
  <c r="BX457" i="13"/>
  <c r="CY457" i="13" s="1"/>
  <c r="BW457" i="13" l="1"/>
  <c r="CW457" i="13"/>
  <c r="BY457" i="13"/>
  <c r="DL457" i="13"/>
  <c r="C458" i="13"/>
  <c r="CG457" i="13"/>
  <c r="DD457" i="13"/>
  <c r="CI457" i="13"/>
  <c r="CZ457" i="13" l="1"/>
  <c r="DG457" i="13"/>
  <c r="DE457" i="13"/>
  <c r="CE458" i="13"/>
  <c r="D458" i="13"/>
  <c r="F458" i="13"/>
  <c r="DM458" i="13" s="1"/>
  <c r="DJ458" i="13"/>
  <c r="CX457" i="13"/>
  <c r="BU458" i="13"/>
  <c r="CV458" i="13" l="1"/>
  <c r="BX458" i="13"/>
  <c r="CY458" i="13" s="1"/>
  <c r="BV458" i="13"/>
  <c r="G458" i="13"/>
  <c r="DN458" i="13" s="1"/>
  <c r="E458" i="13"/>
  <c r="DK458" i="13"/>
  <c r="CH458" i="13"/>
  <c r="DF458" i="13" s="1"/>
  <c r="DC458" i="13"/>
  <c r="CF458" i="13"/>
  <c r="CW458" i="13" l="1"/>
  <c r="BW458" i="13"/>
  <c r="BY458" i="13"/>
  <c r="CG458" i="13"/>
  <c r="DD458" i="13"/>
  <c r="CI458" i="13"/>
  <c r="DL458" i="13"/>
  <c r="C459" i="13"/>
  <c r="DE458" i="13" l="1"/>
  <c r="CE459" i="13"/>
  <c r="CZ458" i="13"/>
  <c r="CX458" i="13"/>
  <c r="BU459" i="13"/>
  <c r="F459" i="13"/>
  <c r="DM459" i="13" s="1"/>
  <c r="D459" i="13"/>
  <c r="DJ459" i="13"/>
  <c r="DG458" i="13"/>
  <c r="BV459" i="13" l="1"/>
  <c r="BX459" i="13"/>
  <c r="CY459" i="13" s="1"/>
  <c r="CV459" i="13"/>
  <c r="CF459" i="13"/>
  <c r="CH459" i="13"/>
  <c r="DF459" i="13" s="1"/>
  <c r="DC459" i="13"/>
  <c r="G459" i="13"/>
  <c r="DN459" i="13" s="1"/>
  <c r="E459" i="13"/>
  <c r="DK459" i="13"/>
  <c r="DL459" i="13" l="1"/>
  <c r="C460" i="13"/>
  <c r="DD459" i="13"/>
  <c r="CG459" i="13"/>
  <c r="CI459" i="13"/>
  <c r="BW459" i="13"/>
  <c r="CW459" i="13"/>
  <c r="BY459" i="13"/>
  <c r="F460" i="13" l="1"/>
  <c r="DM460" i="13" s="1"/>
  <c r="D460" i="13"/>
  <c r="DJ460" i="13"/>
  <c r="CZ459" i="13"/>
  <c r="DE459" i="13"/>
  <c r="CE460" i="13"/>
  <c r="CX459" i="13"/>
  <c r="BU460" i="13"/>
  <c r="DG459" i="13"/>
  <c r="CH460" i="13" l="1"/>
  <c r="DF460" i="13" s="1"/>
  <c r="CF460" i="13"/>
  <c r="DC460" i="13"/>
  <c r="G460" i="13"/>
  <c r="DN460" i="13" s="1"/>
  <c r="E460" i="13"/>
  <c r="DK460" i="13"/>
  <c r="CV460" i="13"/>
  <c r="BX460" i="13"/>
  <c r="CY460" i="13" s="1"/>
  <c r="BV460" i="13"/>
  <c r="CG460" i="13" l="1"/>
  <c r="DD460" i="13"/>
  <c r="CI460" i="13"/>
  <c r="BW460" i="13"/>
  <c r="CW460" i="13"/>
  <c r="BY460" i="13"/>
  <c r="DL460" i="13"/>
  <c r="C461" i="13"/>
  <c r="DG460" i="13" l="1"/>
  <c r="D461" i="13"/>
  <c r="F461" i="13"/>
  <c r="DM461" i="13" s="1"/>
  <c r="DJ461" i="13"/>
  <c r="CX460" i="13"/>
  <c r="BU461" i="13"/>
  <c r="CZ460" i="13"/>
  <c r="DE460" i="13"/>
  <c r="CE461" i="13"/>
  <c r="DC461" i="13" l="1"/>
  <c r="CH461" i="13"/>
  <c r="DF461" i="13" s="1"/>
  <c r="CF461" i="13"/>
  <c r="CV461" i="13"/>
  <c r="BX461" i="13"/>
  <c r="CY461" i="13" s="1"/>
  <c r="BV461" i="13"/>
  <c r="G461" i="13"/>
  <c r="DN461" i="13" s="1"/>
  <c r="E461" i="13"/>
  <c r="DK461" i="13"/>
  <c r="CG461" i="13" l="1"/>
  <c r="DD461" i="13"/>
  <c r="CI461" i="13"/>
  <c r="CW461" i="13"/>
  <c r="BW461" i="13"/>
  <c r="BY461" i="13"/>
  <c r="DL461" i="13"/>
  <c r="C462" i="13"/>
  <c r="F462" i="13" l="1"/>
  <c r="DM462" i="13" s="1"/>
  <c r="D462" i="13"/>
  <c r="DJ462" i="13"/>
  <c r="DG461" i="13"/>
  <c r="CZ461" i="13"/>
  <c r="CX461" i="13"/>
  <c r="BU462" i="13"/>
  <c r="DE461" i="13"/>
  <c r="CE462" i="13"/>
  <c r="DC462" i="13" l="1"/>
  <c r="CH462" i="13"/>
  <c r="DF462" i="13" s="1"/>
  <c r="CF462" i="13"/>
  <c r="G462" i="13"/>
  <c r="DN462" i="13" s="1"/>
  <c r="E462" i="13"/>
  <c r="DK462" i="13"/>
  <c r="BX462" i="13"/>
  <c r="CY462" i="13" s="1"/>
  <c r="BV462" i="13"/>
  <c r="CV462" i="13"/>
  <c r="DD462" i="13" l="1"/>
  <c r="CG462" i="13"/>
  <c r="CI462" i="13"/>
  <c r="DL462" i="13"/>
  <c r="C463" i="13"/>
  <c r="CW462" i="13"/>
  <c r="BW462" i="13"/>
  <c r="BY462" i="13"/>
  <c r="CZ462" i="13" l="1"/>
  <c r="DG462" i="13"/>
  <c r="DE462" i="13"/>
  <c r="CE463" i="13"/>
  <c r="CX462" i="13"/>
  <c r="BU463" i="13"/>
  <c r="D463" i="13"/>
  <c r="F463" i="13"/>
  <c r="DM463" i="13" s="1"/>
  <c r="DJ463" i="13"/>
  <c r="BX463" i="13" l="1"/>
  <c r="CY463" i="13" s="1"/>
  <c r="BV463" i="13"/>
  <c r="CV463" i="13"/>
  <c r="CF463" i="13"/>
  <c r="DC463" i="13"/>
  <c r="CH463" i="13"/>
  <c r="DF463" i="13" s="1"/>
  <c r="G463" i="13"/>
  <c r="DN463" i="13" s="1"/>
  <c r="E463" i="13"/>
  <c r="DK463" i="13"/>
  <c r="CW463" i="13" l="1"/>
  <c r="BW463" i="13"/>
  <c r="BY463" i="13"/>
  <c r="DL463" i="13"/>
  <c r="C464" i="13"/>
  <c r="DD463" i="13"/>
  <c r="CG463" i="13"/>
  <c r="CI463" i="13"/>
  <c r="DG463" i="13" l="1"/>
  <c r="DE463" i="13"/>
  <c r="CE464" i="13"/>
  <c r="CZ463" i="13"/>
  <c r="CX463" i="13"/>
  <c r="BU464" i="13"/>
  <c r="D464" i="13"/>
  <c r="G464" i="13"/>
  <c r="DN464" i="13" s="1"/>
  <c r="F464" i="13"/>
  <c r="DM464" i="13" s="1"/>
  <c r="DJ464" i="13"/>
  <c r="BX464" i="13" l="1"/>
  <c r="CY464" i="13" s="1"/>
  <c r="BV464" i="13"/>
  <c r="CV464" i="13"/>
  <c r="CH464" i="13"/>
  <c r="DF464" i="13" s="1"/>
  <c r="DC464" i="13"/>
  <c r="CF464" i="13"/>
  <c r="E464" i="13"/>
  <c r="DK464" i="13"/>
  <c r="CW464" i="13" l="1"/>
  <c r="BW464" i="13"/>
  <c r="BY464" i="13"/>
  <c r="CG464" i="13"/>
  <c r="DD464" i="13"/>
  <c r="CI464" i="13"/>
  <c r="DL464" i="13"/>
  <c r="C465" i="13"/>
  <c r="DE464" i="13" l="1"/>
  <c r="CE465" i="13"/>
  <c r="CZ464" i="13"/>
  <c r="DG464" i="13"/>
  <c r="F465" i="13"/>
  <c r="DM465" i="13" s="1"/>
  <c r="D465" i="13"/>
  <c r="DJ465" i="13"/>
  <c r="CX464" i="13"/>
  <c r="BU465" i="13"/>
  <c r="G465" i="13" l="1"/>
  <c r="DN465" i="13" s="1"/>
  <c r="E465" i="13"/>
  <c r="DK465" i="13"/>
  <c r="CV465" i="13"/>
  <c r="BV465" i="13"/>
  <c r="BX465" i="13"/>
  <c r="CY465" i="13" s="1"/>
  <c r="CH465" i="13"/>
  <c r="DF465" i="13" s="1"/>
  <c r="CF465" i="13"/>
  <c r="DC465" i="13"/>
  <c r="DL465" i="13" l="1"/>
  <c r="C466" i="13"/>
  <c r="CG465" i="13"/>
  <c r="DD465" i="13"/>
  <c r="CI465" i="13"/>
  <c r="BW465" i="13"/>
  <c r="CW465" i="13"/>
  <c r="BY465" i="13"/>
  <c r="CZ465" i="13" l="1"/>
  <c r="DE465" i="13"/>
  <c r="CE466" i="13"/>
  <c r="F466" i="13"/>
  <c r="DM466" i="13" s="1"/>
  <c r="D466" i="13"/>
  <c r="DJ466" i="13"/>
  <c r="CX465" i="13"/>
  <c r="BU466" i="13"/>
  <c r="DG465" i="13"/>
  <c r="BV466" i="13" l="1"/>
  <c r="CV466" i="13"/>
  <c r="BX466" i="13"/>
  <c r="CY466" i="13" s="1"/>
  <c r="G466" i="13"/>
  <c r="DN466" i="13" s="1"/>
  <c r="E466" i="13"/>
  <c r="DK466" i="13"/>
  <c r="CF466" i="13"/>
  <c r="CH466" i="13"/>
  <c r="DF466" i="13" s="1"/>
  <c r="DC466" i="13"/>
  <c r="CG466" i="13" l="1"/>
  <c r="DD466" i="13"/>
  <c r="CI466" i="13"/>
  <c r="DL466" i="13"/>
  <c r="C467" i="13"/>
  <c r="CW466" i="13"/>
  <c r="BW466" i="13"/>
  <c r="BY466" i="13"/>
  <c r="CZ466" i="13" l="1"/>
  <c r="CX466" i="13"/>
  <c r="BU467" i="13"/>
  <c r="DG466" i="13"/>
  <c r="D467" i="13"/>
  <c r="G467" i="13"/>
  <c r="DN467" i="13" s="1"/>
  <c r="F467" i="13"/>
  <c r="DM467" i="13" s="1"/>
  <c r="DJ467" i="13"/>
  <c r="DE466" i="13"/>
  <c r="CE467" i="13"/>
  <c r="CV467" i="13" l="1"/>
  <c r="BX467" i="13"/>
  <c r="CY467" i="13" s="1"/>
  <c r="BV467" i="13"/>
  <c r="E467" i="13"/>
  <c r="DK467" i="13"/>
  <c r="DC467" i="13"/>
  <c r="CH467" i="13"/>
  <c r="DF467" i="13" s="1"/>
  <c r="CF467" i="13"/>
  <c r="CW467" i="13" l="1"/>
  <c r="BW467" i="13"/>
  <c r="BY467" i="13"/>
  <c r="DD467" i="13"/>
  <c r="CG467" i="13"/>
  <c r="CI467" i="13"/>
  <c r="DL467" i="13"/>
  <c r="C468" i="13"/>
  <c r="CZ467" i="13" l="1"/>
  <c r="CX467" i="13"/>
  <c r="BU468" i="13"/>
  <c r="F468" i="13"/>
  <c r="DM468" i="13" s="1"/>
  <c r="D468" i="13"/>
  <c r="DJ468" i="13"/>
  <c r="DG467" i="13"/>
  <c r="DE467" i="13"/>
  <c r="CE468" i="13"/>
  <c r="DC468" i="13" l="1"/>
  <c r="CF468" i="13"/>
  <c r="CH468" i="13"/>
  <c r="DF468" i="13" s="1"/>
  <c r="BX468" i="13"/>
  <c r="CY468" i="13" s="1"/>
  <c r="CV468" i="13"/>
  <c r="BV468" i="13"/>
  <c r="G468" i="13"/>
  <c r="DN468" i="13" s="1"/>
  <c r="E468" i="13"/>
  <c r="DK468" i="13"/>
  <c r="CW468" i="13" l="1"/>
  <c r="BW468" i="13"/>
  <c r="BY468" i="13"/>
  <c r="DD468" i="13"/>
  <c r="CG468" i="13"/>
  <c r="CI468" i="13"/>
  <c r="DL468" i="13"/>
  <c r="C469" i="13"/>
  <c r="CZ468" i="13" l="1"/>
  <c r="D469" i="13"/>
  <c r="F469" i="13"/>
  <c r="DM469" i="13" s="1"/>
  <c r="DJ469" i="13"/>
  <c r="DG468" i="13"/>
  <c r="CX468" i="13"/>
  <c r="BU469" i="13"/>
  <c r="DE468" i="13"/>
  <c r="CE469" i="13"/>
  <c r="CF469" i="13" l="1"/>
  <c r="CH469" i="13"/>
  <c r="DF469" i="13" s="1"/>
  <c r="DC469" i="13"/>
  <c r="G469" i="13"/>
  <c r="DN469" i="13" s="1"/>
  <c r="E469" i="13"/>
  <c r="DK469" i="13"/>
  <c r="BX469" i="13"/>
  <c r="CY469" i="13" s="1"/>
  <c r="CV469" i="13"/>
  <c r="BV469" i="13"/>
  <c r="BW469" i="13" l="1"/>
  <c r="CW469" i="13"/>
  <c r="BY469" i="13"/>
  <c r="DL469" i="13"/>
  <c r="C470" i="13"/>
  <c r="DD469" i="13"/>
  <c r="CG469" i="13"/>
  <c r="CI469" i="13"/>
  <c r="DG469" i="13" l="1"/>
  <c r="DE469" i="13"/>
  <c r="CE470" i="13"/>
  <c r="CZ469" i="13"/>
  <c r="D470" i="13"/>
  <c r="G470" i="13"/>
  <c r="DN470" i="13" s="1"/>
  <c r="F470" i="13"/>
  <c r="DM470" i="13" s="1"/>
  <c r="DJ470" i="13"/>
  <c r="CX469" i="13"/>
  <c r="BU470" i="13"/>
  <c r="CF470" i="13" l="1"/>
  <c r="CH470" i="13"/>
  <c r="DF470" i="13" s="1"/>
  <c r="DC470" i="13"/>
  <c r="E470" i="13"/>
  <c r="DK470" i="13"/>
  <c r="BX470" i="13"/>
  <c r="CY470" i="13" s="1"/>
  <c r="CV470" i="13"/>
  <c r="BV470" i="13"/>
  <c r="BW470" i="13" l="1"/>
  <c r="CW470" i="13"/>
  <c r="BY470" i="13"/>
  <c r="DL470" i="13"/>
  <c r="C471" i="13"/>
  <c r="DD470" i="13"/>
  <c r="CG470" i="13"/>
  <c r="CI470" i="13"/>
  <c r="DG470" i="13" l="1"/>
  <c r="CZ470" i="13"/>
  <c r="DE470" i="13"/>
  <c r="CE471" i="13"/>
  <c r="D471" i="13"/>
  <c r="G471" i="13"/>
  <c r="DN471" i="13" s="1"/>
  <c r="F471" i="13"/>
  <c r="DM471" i="13" s="1"/>
  <c r="DJ471" i="13"/>
  <c r="CX470" i="13"/>
  <c r="BU471" i="13"/>
  <c r="DC471" i="13" l="1"/>
  <c r="CF471" i="13"/>
  <c r="CH471" i="13"/>
  <c r="DF471" i="13" s="1"/>
  <c r="E471" i="13"/>
  <c r="DK471" i="13"/>
  <c r="CV471" i="13"/>
  <c r="BV471" i="13"/>
  <c r="BX471" i="13"/>
  <c r="CY471" i="13" s="1"/>
  <c r="CG471" i="13" l="1"/>
  <c r="DD471" i="13"/>
  <c r="CI471" i="13"/>
  <c r="BW471" i="13"/>
  <c r="CW471" i="13"/>
  <c r="BY471" i="13"/>
  <c r="DL471" i="13"/>
  <c r="C472" i="13"/>
  <c r="D472" i="13" l="1"/>
  <c r="F472" i="13"/>
  <c r="DM472" i="13" s="1"/>
  <c r="DJ472" i="13"/>
  <c r="CX471" i="13"/>
  <c r="BU472" i="13"/>
  <c r="DG471" i="13"/>
  <c r="CZ471" i="13"/>
  <c r="DE471" i="13"/>
  <c r="CE472" i="13"/>
  <c r="DC472" i="13" l="1"/>
  <c r="CF472" i="13"/>
  <c r="CH472" i="13"/>
  <c r="DF472" i="13" s="1"/>
  <c r="CV472" i="13"/>
  <c r="BX472" i="13"/>
  <c r="CY472" i="13" s="1"/>
  <c r="BV472" i="13"/>
  <c r="G472" i="13"/>
  <c r="DN472" i="13" s="1"/>
  <c r="E472" i="13"/>
  <c r="DK472" i="13"/>
  <c r="DD472" i="13" l="1"/>
  <c r="CG472" i="13"/>
  <c r="CI472" i="13"/>
  <c r="CW472" i="13"/>
  <c r="BW472" i="13"/>
  <c r="BY472" i="13"/>
  <c r="DL472" i="13"/>
  <c r="C473" i="13"/>
  <c r="D473" i="13" l="1"/>
  <c r="F473" i="13"/>
  <c r="DM473" i="13" s="1"/>
  <c r="DJ473" i="13"/>
  <c r="DG472" i="13"/>
  <c r="CZ472" i="13"/>
  <c r="DE472" i="13"/>
  <c r="CE473" i="13"/>
  <c r="CX472" i="13"/>
  <c r="BU473" i="13"/>
  <c r="BV473" i="13" l="1"/>
  <c r="BX473" i="13"/>
  <c r="CY473" i="13" s="1"/>
  <c r="CV473" i="13"/>
  <c r="CH473" i="13"/>
  <c r="DF473" i="13" s="1"/>
  <c r="DC473" i="13"/>
  <c r="CF473" i="13"/>
  <c r="G473" i="13"/>
  <c r="DN473" i="13" s="1"/>
  <c r="E473" i="13"/>
  <c r="DK473" i="13"/>
  <c r="DD473" i="13" l="1"/>
  <c r="CG473" i="13"/>
  <c r="CI473" i="13"/>
  <c r="DL473" i="13"/>
  <c r="C474" i="13"/>
  <c r="CW473" i="13"/>
  <c r="BW473" i="13"/>
  <c r="BY473" i="13"/>
  <c r="DE473" i="13" l="1"/>
  <c r="CE474" i="13"/>
  <c r="CZ473" i="13"/>
  <c r="CX473" i="13"/>
  <c r="BU474" i="13"/>
  <c r="DG473" i="13"/>
  <c r="D474" i="13"/>
  <c r="G474" i="13"/>
  <c r="DN474" i="13" s="1"/>
  <c r="F474" i="13"/>
  <c r="DM474" i="13" s="1"/>
  <c r="DJ474" i="13"/>
  <c r="BV474" i="13" l="1"/>
  <c r="BX474" i="13"/>
  <c r="CY474" i="13" s="1"/>
  <c r="CV474" i="13"/>
  <c r="DC474" i="13"/>
  <c r="CH474" i="13"/>
  <c r="DF474" i="13" s="1"/>
  <c r="CF474" i="13"/>
  <c r="E474" i="13"/>
  <c r="DK474" i="13"/>
  <c r="DL474" i="13" l="1"/>
  <c r="C475" i="13"/>
  <c r="DD474" i="13"/>
  <c r="CG474" i="13"/>
  <c r="CI474" i="13"/>
  <c r="CW474" i="13"/>
  <c r="BW474" i="13"/>
  <c r="BY474" i="13"/>
  <c r="CZ474" i="13" l="1"/>
  <c r="DE474" i="13"/>
  <c r="CE475" i="13"/>
  <c r="CX474" i="13"/>
  <c r="BU475" i="13"/>
  <c r="F475" i="13"/>
  <c r="DM475" i="13" s="1"/>
  <c r="D475" i="13"/>
  <c r="DJ475" i="13"/>
  <c r="DG474" i="13"/>
  <c r="CF475" i="13" l="1"/>
  <c r="CH475" i="13"/>
  <c r="DF475" i="13" s="1"/>
  <c r="DC475" i="13"/>
  <c r="BX475" i="13"/>
  <c r="CY475" i="13" s="1"/>
  <c r="CV475" i="13"/>
  <c r="BV475" i="13"/>
  <c r="G475" i="13"/>
  <c r="DN475" i="13" s="1"/>
  <c r="E475" i="13"/>
  <c r="DK475" i="13"/>
  <c r="BW475" i="13" l="1"/>
  <c r="CW475" i="13"/>
  <c r="BY475" i="13"/>
  <c r="DL475" i="13"/>
  <c r="C476" i="13"/>
  <c r="CG475" i="13"/>
  <c r="DD475" i="13"/>
  <c r="CI475" i="13"/>
  <c r="DG475" i="13" l="1"/>
  <c r="CZ475" i="13"/>
  <c r="DE475" i="13"/>
  <c r="CE476" i="13"/>
  <c r="D476" i="13"/>
  <c r="F476" i="13"/>
  <c r="DM476" i="13" s="1"/>
  <c r="DJ476" i="13"/>
  <c r="CX475" i="13"/>
  <c r="BU476" i="13"/>
  <c r="CV476" i="13" l="1"/>
  <c r="BV476" i="13"/>
  <c r="BX476" i="13"/>
  <c r="CY476" i="13" s="1"/>
  <c r="G476" i="13"/>
  <c r="DN476" i="13" s="1"/>
  <c r="E476" i="13"/>
  <c r="DK476" i="13"/>
  <c r="CF476" i="13"/>
  <c r="CH476" i="13"/>
  <c r="DF476" i="13" s="1"/>
  <c r="DC476" i="13"/>
  <c r="DD476" i="13" l="1"/>
  <c r="CG476" i="13"/>
  <c r="CI476" i="13"/>
  <c r="CW476" i="13"/>
  <c r="BW476" i="13"/>
  <c r="BY476" i="13"/>
  <c r="DL476" i="13"/>
  <c r="C477" i="13"/>
  <c r="DG476" i="13" l="1"/>
  <c r="CZ476" i="13"/>
  <c r="F477" i="13"/>
  <c r="DM477" i="13" s="1"/>
  <c r="D477" i="13"/>
  <c r="DJ477" i="13"/>
  <c r="DE476" i="13"/>
  <c r="CE477" i="13"/>
  <c r="CX476" i="13"/>
  <c r="BU477" i="13"/>
  <c r="BX477" i="13" l="1"/>
  <c r="CY477" i="13" s="1"/>
  <c r="CV477" i="13"/>
  <c r="BV477" i="13"/>
  <c r="CH477" i="13"/>
  <c r="DF477" i="13" s="1"/>
  <c r="DC477" i="13"/>
  <c r="CF477" i="13"/>
  <c r="G477" i="13"/>
  <c r="DN477" i="13" s="1"/>
  <c r="E477" i="13"/>
  <c r="DK477" i="13"/>
  <c r="CW477" i="13" l="1"/>
  <c r="BW477" i="13"/>
  <c r="BY477" i="13"/>
  <c r="DD477" i="13"/>
  <c r="CG477" i="13"/>
  <c r="CI477" i="13"/>
  <c r="DL477" i="13"/>
  <c r="C478" i="13"/>
  <c r="CX477" i="13" l="1"/>
  <c r="BU478" i="13"/>
  <c r="D478" i="13"/>
  <c r="F478" i="13"/>
  <c r="DM478" i="13" s="1"/>
  <c r="DJ478" i="13"/>
  <c r="CZ477" i="13"/>
  <c r="DG477" i="13"/>
  <c r="DE477" i="13"/>
  <c r="CE478" i="13"/>
  <c r="CF478" i="13" l="1"/>
  <c r="CH478" i="13"/>
  <c r="DF478" i="13" s="1"/>
  <c r="DC478" i="13"/>
  <c r="G478" i="13"/>
  <c r="DN478" i="13" s="1"/>
  <c r="E478" i="13"/>
  <c r="DK478" i="13"/>
  <c r="CV478" i="13"/>
  <c r="BV478" i="13"/>
  <c r="BX478" i="13"/>
  <c r="CY478" i="13" s="1"/>
  <c r="DL478" i="13" l="1"/>
  <c r="C479" i="13"/>
  <c r="BW478" i="13"/>
  <c r="CW478" i="13"/>
  <c r="BY478" i="13"/>
  <c r="DD478" i="13"/>
  <c r="CG478" i="13"/>
  <c r="CI478" i="13"/>
  <c r="CX478" i="13" l="1"/>
  <c r="BU479" i="13"/>
  <c r="F479" i="13"/>
  <c r="DM479" i="13" s="1"/>
  <c r="D479" i="13"/>
  <c r="DJ479" i="13"/>
  <c r="DG478" i="13"/>
  <c r="DE478" i="13"/>
  <c r="CE479" i="13"/>
  <c r="CZ478" i="13"/>
  <c r="G479" i="13" l="1"/>
  <c r="DN479" i="13" s="1"/>
  <c r="E479" i="13"/>
  <c r="DK479" i="13"/>
  <c r="CH479" i="13"/>
  <c r="DF479" i="13" s="1"/>
  <c r="DC479" i="13"/>
  <c r="CF479" i="13"/>
  <c r="BX479" i="13"/>
  <c r="CY479" i="13" s="1"/>
  <c r="BV479" i="13"/>
  <c r="CV479" i="13"/>
  <c r="CG479" i="13" l="1"/>
  <c r="DD479" i="13"/>
  <c r="CI479" i="13"/>
  <c r="DL479" i="13"/>
  <c r="C480" i="13"/>
  <c r="BW479" i="13"/>
  <c r="CW479" i="13"/>
  <c r="BY479" i="13"/>
  <c r="CX479" i="13" l="1"/>
  <c r="BU480" i="13"/>
  <c r="CZ479" i="13"/>
  <c r="DG479" i="13"/>
  <c r="F480" i="13"/>
  <c r="DM480" i="13" s="1"/>
  <c r="D480" i="13"/>
  <c r="DJ480" i="13"/>
  <c r="DE479" i="13"/>
  <c r="CE480" i="13"/>
  <c r="G480" i="13" l="1"/>
  <c r="DN480" i="13" s="1"/>
  <c r="E480" i="13"/>
  <c r="DK480" i="13"/>
  <c r="CF480" i="13"/>
  <c r="DC480" i="13"/>
  <c r="CH480" i="13"/>
  <c r="DF480" i="13" s="1"/>
  <c r="CV480" i="13"/>
  <c r="BX480" i="13"/>
  <c r="CY480" i="13" s="1"/>
  <c r="BV480" i="13"/>
  <c r="CG480" i="13" l="1"/>
  <c r="DD480" i="13"/>
  <c r="CI480" i="13"/>
  <c r="CW480" i="13"/>
  <c r="BW480" i="13"/>
  <c r="BY480" i="13"/>
  <c r="DL480" i="13"/>
  <c r="C481" i="13"/>
  <c r="F481" i="13" l="1"/>
  <c r="DM481" i="13" s="1"/>
  <c r="D481" i="13"/>
  <c r="DJ481" i="13"/>
  <c r="DG480" i="13"/>
  <c r="CZ480" i="13"/>
  <c r="CX480" i="13"/>
  <c r="BU481" i="13"/>
  <c r="DE480" i="13"/>
  <c r="CE481" i="13"/>
  <c r="CH481" i="13" l="1"/>
  <c r="DF481" i="13" s="1"/>
  <c r="CF481" i="13"/>
  <c r="DC481" i="13"/>
  <c r="G481" i="13"/>
  <c r="DN481" i="13" s="1"/>
  <c r="E481" i="13"/>
  <c r="DK481" i="13"/>
  <c r="CV481" i="13"/>
  <c r="BX481" i="13"/>
  <c r="CY481" i="13" s="1"/>
  <c r="BV481" i="13"/>
  <c r="CG481" i="13" l="1"/>
  <c r="DD481" i="13"/>
  <c r="CI481" i="13"/>
  <c r="CW481" i="13"/>
  <c r="BW481" i="13"/>
  <c r="BY481" i="13"/>
  <c r="DL481" i="13"/>
  <c r="C482" i="13"/>
  <c r="F482" i="13" l="1"/>
  <c r="DM482" i="13" s="1"/>
  <c r="D482" i="13"/>
  <c r="DJ482" i="13"/>
  <c r="DG481" i="13"/>
  <c r="CZ481" i="13"/>
  <c r="CX481" i="13"/>
  <c r="BU482" i="13"/>
  <c r="DE481" i="13"/>
  <c r="CE482" i="13"/>
  <c r="G482" i="13" l="1"/>
  <c r="DN482" i="13" s="1"/>
  <c r="E482" i="13"/>
  <c r="DK482" i="13"/>
  <c r="DC482" i="13"/>
  <c r="CH482" i="13"/>
  <c r="DF482" i="13" s="1"/>
  <c r="CF482" i="13"/>
  <c r="BX482" i="13"/>
  <c r="CY482" i="13" s="1"/>
  <c r="BV482" i="13"/>
  <c r="CV482" i="13"/>
  <c r="CG482" i="13" l="1"/>
  <c r="DD482" i="13"/>
  <c r="CI482" i="13"/>
  <c r="DL482" i="13"/>
  <c r="C483" i="13"/>
  <c r="CW482" i="13"/>
  <c r="BW482" i="13"/>
  <c r="BY482" i="13"/>
  <c r="DG482" i="13" l="1"/>
  <c r="CZ482" i="13"/>
  <c r="CX482" i="13"/>
  <c r="BU483" i="13"/>
  <c r="F483" i="13"/>
  <c r="DM483" i="13" s="1"/>
  <c r="D483" i="13"/>
  <c r="DJ483" i="13"/>
  <c r="DE482" i="13"/>
  <c r="CE483" i="13"/>
  <c r="DC483" i="13" l="1"/>
  <c r="CF483" i="13"/>
  <c r="CH483" i="13"/>
  <c r="DF483" i="13" s="1"/>
  <c r="G483" i="13"/>
  <c r="DN483" i="13" s="1"/>
  <c r="E483" i="13"/>
  <c r="DK483" i="13"/>
  <c r="BX483" i="13"/>
  <c r="CY483" i="13" s="1"/>
  <c r="CV483" i="13"/>
  <c r="BV483" i="13"/>
  <c r="CG483" i="13" l="1"/>
  <c r="DD483" i="13"/>
  <c r="CI483" i="13"/>
  <c r="BW483" i="13"/>
  <c r="CW483" i="13"/>
  <c r="BY483" i="13"/>
  <c r="DL483" i="13"/>
  <c r="C484" i="13"/>
  <c r="D484" i="13" l="1"/>
  <c r="G484" i="13"/>
  <c r="DN484" i="13" s="1"/>
  <c r="F484" i="13"/>
  <c r="DM484" i="13" s="1"/>
  <c r="DJ484" i="13"/>
  <c r="CX483" i="13"/>
  <c r="BU484" i="13"/>
  <c r="DG483" i="13"/>
  <c r="CZ483" i="13"/>
  <c r="DE483" i="13"/>
  <c r="CE484" i="13"/>
  <c r="BX484" i="13" l="1"/>
  <c r="CY484" i="13" s="1"/>
  <c r="BV484" i="13"/>
  <c r="CV484" i="13"/>
  <c r="CH484" i="13"/>
  <c r="DF484" i="13" s="1"/>
  <c r="DC484" i="13"/>
  <c r="CF484" i="13"/>
  <c r="E484" i="13"/>
  <c r="DK484" i="13"/>
  <c r="CW484" i="13" l="1"/>
  <c r="BW484" i="13"/>
  <c r="BY484" i="13"/>
  <c r="DD484" i="13"/>
  <c r="CG484" i="13"/>
  <c r="CI484" i="13"/>
  <c r="DL484" i="13"/>
  <c r="C485" i="13"/>
  <c r="F485" i="13" l="1"/>
  <c r="DM485" i="13" s="1"/>
  <c r="D485" i="13"/>
  <c r="DJ485" i="13"/>
  <c r="CZ484" i="13"/>
  <c r="DG484" i="13"/>
  <c r="CX484" i="13"/>
  <c r="BU485" i="13"/>
  <c r="DE484" i="13"/>
  <c r="CE485" i="13"/>
  <c r="CH485" i="13" l="1"/>
  <c r="DF485" i="13" s="1"/>
  <c r="DC485" i="13"/>
  <c r="CF485" i="13"/>
  <c r="BV485" i="13"/>
  <c r="BX485" i="13"/>
  <c r="CY485" i="13" s="1"/>
  <c r="CV485" i="13"/>
  <c r="G485" i="13"/>
  <c r="DN485" i="13" s="1"/>
  <c r="E485" i="13"/>
  <c r="DK485" i="13"/>
  <c r="CG485" i="13" l="1"/>
  <c r="DD485" i="13"/>
  <c r="CI485" i="13"/>
  <c r="DL485" i="13"/>
  <c r="C486" i="13"/>
  <c r="CW485" i="13"/>
  <c r="BW485" i="13"/>
  <c r="BY485" i="13"/>
  <c r="CX485" i="13" l="1"/>
  <c r="BU486" i="13"/>
  <c r="CZ485" i="13"/>
  <c r="DG485" i="13"/>
  <c r="D486" i="13"/>
  <c r="G486" i="13"/>
  <c r="DN486" i="13" s="1"/>
  <c r="F486" i="13"/>
  <c r="DM486" i="13" s="1"/>
  <c r="DJ486" i="13"/>
  <c r="DE485" i="13"/>
  <c r="CE486" i="13"/>
  <c r="BV486" i="13" l="1"/>
  <c r="BX486" i="13"/>
  <c r="CY486" i="13" s="1"/>
  <c r="CV486" i="13"/>
  <c r="E486" i="13"/>
  <c r="DK486" i="13"/>
  <c r="CH486" i="13"/>
  <c r="DF486" i="13" s="1"/>
  <c r="DC486" i="13"/>
  <c r="CF486" i="13"/>
  <c r="DD486" i="13" l="1"/>
  <c r="CG486" i="13"/>
  <c r="CI486" i="13"/>
  <c r="DL486" i="13"/>
  <c r="C487" i="13"/>
  <c r="CW486" i="13"/>
  <c r="BW486" i="13"/>
  <c r="BY486" i="13"/>
  <c r="DG486" i="13" l="1"/>
  <c r="DE486" i="13"/>
  <c r="CE487" i="13"/>
  <c r="CZ486" i="13"/>
  <c r="CX486" i="13"/>
  <c r="BU487" i="13"/>
  <c r="F487" i="13"/>
  <c r="DM487" i="13" s="1"/>
  <c r="D487" i="13"/>
  <c r="DJ487" i="13"/>
  <c r="CF487" i="13" l="1"/>
  <c r="CH487" i="13"/>
  <c r="DF487" i="13" s="1"/>
  <c r="DC487" i="13"/>
  <c r="BX487" i="13"/>
  <c r="CY487" i="13" s="1"/>
  <c r="CV487" i="13"/>
  <c r="BV487" i="13"/>
  <c r="G487" i="13"/>
  <c r="DN487" i="13" s="1"/>
  <c r="E487" i="13"/>
  <c r="DK487" i="13"/>
  <c r="CW487" i="13" l="1"/>
  <c r="BW487" i="13"/>
  <c r="BY487" i="13"/>
  <c r="DL487" i="13"/>
  <c r="C488" i="13"/>
  <c r="DD487" i="13"/>
  <c r="CG487" i="13"/>
  <c r="CI487" i="13"/>
  <c r="DE487" i="13" l="1"/>
  <c r="CE488" i="13"/>
  <c r="CX487" i="13"/>
  <c r="BU488" i="13"/>
  <c r="DG487" i="13"/>
  <c r="CZ487" i="13"/>
  <c r="D488" i="13"/>
  <c r="F488" i="13"/>
  <c r="DM488" i="13" s="1"/>
  <c r="DJ488" i="13"/>
  <c r="BV488" i="13" l="1"/>
  <c r="BX488" i="13"/>
  <c r="CY488" i="13" s="1"/>
  <c r="CV488" i="13"/>
  <c r="CF488" i="13"/>
  <c r="CH488" i="13"/>
  <c r="DF488" i="13" s="1"/>
  <c r="DC488" i="13"/>
  <c r="G488" i="13"/>
  <c r="DN488" i="13" s="1"/>
  <c r="E488" i="13"/>
  <c r="DK488" i="13"/>
  <c r="DL488" i="13" l="1"/>
  <c r="C489" i="13"/>
  <c r="DD488" i="13"/>
  <c r="CG488" i="13"/>
  <c r="CI488" i="13"/>
  <c r="CW488" i="13"/>
  <c r="BW488" i="13"/>
  <c r="BY488" i="13"/>
  <c r="F489" i="13" l="1"/>
  <c r="DM489" i="13" s="1"/>
  <c r="D489" i="13"/>
  <c r="DJ489" i="13"/>
  <c r="CZ488" i="13"/>
  <c r="DE488" i="13"/>
  <c r="CE489" i="13"/>
  <c r="CX488" i="13"/>
  <c r="BU489" i="13"/>
  <c r="DG488" i="13"/>
  <c r="CH489" i="13" l="1"/>
  <c r="DF489" i="13" s="1"/>
  <c r="DC489" i="13"/>
  <c r="CF489" i="13"/>
  <c r="G489" i="13"/>
  <c r="DN489" i="13" s="1"/>
  <c r="E489" i="13"/>
  <c r="DK489" i="13"/>
  <c r="BV489" i="13"/>
  <c r="CV489" i="13"/>
  <c r="BX489" i="13"/>
  <c r="CY489" i="13" s="1"/>
  <c r="BW489" i="13" l="1"/>
  <c r="CW489" i="13"/>
  <c r="BY489" i="13"/>
  <c r="CG489" i="13"/>
  <c r="DD489" i="13"/>
  <c r="CI489" i="13"/>
  <c r="DL489" i="13"/>
  <c r="C490" i="13"/>
  <c r="D490" i="13" l="1"/>
  <c r="F490" i="13"/>
  <c r="DM490" i="13" s="1"/>
  <c r="DJ490" i="13"/>
  <c r="DE489" i="13"/>
  <c r="CE490" i="13"/>
  <c r="CZ489" i="13"/>
  <c r="DG489" i="13"/>
  <c r="CX489" i="13"/>
  <c r="BU490" i="13"/>
  <c r="CV490" i="13" l="1"/>
  <c r="BV490" i="13"/>
  <c r="BX490" i="13"/>
  <c r="CY490" i="13" s="1"/>
  <c r="CH490" i="13"/>
  <c r="DF490" i="13" s="1"/>
  <c r="DC490" i="13"/>
  <c r="CF490" i="13"/>
  <c r="G490" i="13"/>
  <c r="DN490" i="13" s="1"/>
  <c r="E490" i="13"/>
  <c r="DK490" i="13"/>
  <c r="DD490" i="13" l="1"/>
  <c r="CG490" i="13"/>
  <c r="CI490" i="13"/>
  <c r="CW490" i="13"/>
  <c r="BW490" i="13"/>
  <c r="BY490" i="13"/>
  <c r="DL490" i="13"/>
  <c r="C491" i="13"/>
  <c r="DE490" i="13" l="1"/>
  <c r="CE491" i="13"/>
  <c r="F491" i="13"/>
  <c r="DM491" i="13" s="1"/>
  <c r="D491" i="13"/>
  <c r="DJ491" i="13"/>
  <c r="DG490" i="13"/>
  <c r="CZ490" i="13"/>
  <c r="CX490" i="13"/>
  <c r="BU491" i="13"/>
  <c r="G491" i="13" l="1"/>
  <c r="DN491" i="13" s="1"/>
  <c r="E491" i="13"/>
  <c r="DK491" i="13"/>
  <c r="CH491" i="13"/>
  <c r="DF491" i="13" s="1"/>
  <c r="DC491" i="13"/>
  <c r="CF491" i="13"/>
  <c r="BV491" i="13"/>
  <c r="CV491" i="13"/>
  <c r="BX491" i="13"/>
  <c r="CY491" i="13" s="1"/>
  <c r="BW491" i="13" l="1"/>
  <c r="CW491" i="13"/>
  <c r="BY491" i="13"/>
  <c r="DD491" i="13"/>
  <c r="CG491" i="13"/>
  <c r="CI491" i="13"/>
  <c r="DL491" i="13"/>
  <c r="C492" i="13"/>
  <c r="F492" i="13" l="1"/>
  <c r="DM492" i="13" s="1"/>
  <c r="D492" i="13"/>
  <c r="DJ492" i="13"/>
  <c r="CZ491" i="13"/>
  <c r="DG491" i="13"/>
  <c r="DE491" i="13"/>
  <c r="CE492" i="13"/>
  <c r="CX491" i="13"/>
  <c r="BU492" i="13"/>
  <c r="BX492" i="13" l="1"/>
  <c r="CY492" i="13" s="1"/>
  <c r="BV492" i="13"/>
  <c r="CV492" i="13"/>
  <c r="DC492" i="13"/>
  <c r="CF492" i="13"/>
  <c r="CH492" i="13"/>
  <c r="DF492" i="13" s="1"/>
  <c r="G492" i="13"/>
  <c r="DN492" i="13" s="1"/>
  <c r="E492" i="13"/>
  <c r="DK492" i="13"/>
  <c r="DL492" i="13" l="1"/>
  <c r="C493" i="13"/>
  <c r="BW492" i="13"/>
  <c r="CW492" i="13"/>
  <c r="BY492" i="13"/>
  <c r="CG492" i="13"/>
  <c r="DD492" i="13"/>
  <c r="CI492" i="13"/>
  <c r="F493" i="13" l="1"/>
  <c r="DM493" i="13" s="1"/>
  <c r="D493" i="13"/>
  <c r="DJ493" i="13"/>
  <c r="DG492" i="13"/>
  <c r="CX492" i="13"/>
  <c r="BU493" i="13"/>
  <c r="DE492" i="13"/>
  <c r="CE493" i="13"/>
  <c r="CZ492" i="13"/>
  <c r="BV493" i="13" l="1"/>
  <c r="CV493" i="13"/>
  <c r="BX493" i="13"/>
  <c r="CY493" i="13" s="1"/>
  <c r="CH493" i="13"/>
  <c r="DF493" i="13" s="1"/>
  <c r="DC493" i="13"/>
  <c r="CF493" i="13"/>
  <c r="G493" i="13"/>
  <c r="DN493" i="13" s="1"/>
  <c r="E493" i="13"/>
  <c r="DK493" i="13"/>
  <c r="DD493" i="13" l="1"/>
  <c r="CG493" i="13"/>
  <c r="CI493" i="13"/>
  <c r="DL493" i="13"/>
  <c r="C494" i="13"/>
  <c r="CW493" i="13"/>
  <c r="BW493" i="13"/>
  <c r="BY493" i="13"/>
  <c r="CX493" i="13" l="1"/>
  <c r="BU494" i="13"/>
  <c r="DG493" i="13"/>
  <c r="CZ493" i="13"/>
  <c r="DE493" i="13"/>
  <c r="CE494" i="13"/>
  <c r="D494" i="13"/>
  <c r="F494" i="13"/>
  <c r="DM494" i="13" s="1"/>
  <c r="DJ494" i="13"/>
  <c r="DC494" i="13" l="1"/>
  <c r="CH494" i="13"/>
  <c r="DF494" i="13" s="1"/>
  <c r="CF494" i="13"/>
  <c r="BV494" i="13"/>
  <c r="BX494" i="13"/>
  <c r="CY494" i="13" s="1"/>
  <c r="CV494" i="13"/>
  <c r="G494" i="13"/>
  <c r="DN494" i="13" s="1"/>
  <c r="E494" i="13"/>
  <c r="DK494" i="13"/>
  <c r="DD494" i="13" l="1"/>
  <c r="CG494" i="13"/>
  <c r="CI494" i="13"/>
  <c r="DL494" i="13"/>
  <c r="C495" i="13"/>
  <c r="BW494" i="13"/>
  <c r="CW494" i="13"/>
  <c r="BY494" i="13"/>
  <c r="DG494" i="13" l="1"/>
  <c r="CZ494" i="13"/>
  <c r="DE494" i="13"/>
  <c r="CE495" i="13"/>
  <c r="CX494" i="13"/>
  <c r="BU495" i="13"/>
  <c r="F495" i="13"/>
  <c r="DM495" i="13" s="1"/>
  <c r="D495" i="13"/>
  <c r="G495" i="13"/>
  <c r="DN495" i="13" s="1"/>
  <c r="DJ495" i="13"/>
  <c r="BX495" i="13" l="1"/>
  <c r="CY495" i="13" s="1"/>
  <c r="CV495" i="13"/>
  <c r="BV495" i="13"/>
  <c r="E495" i="13"/>
  <c r="DK495" i="13"/>
  <c r="CF495" i="13"/>
  <c r="CH495" i="13"/>
  <c r="DF495" i="13" s="1"/>
  <c r="DC495" i="13"/>
  <c r="CG495" i="13" l="1"/>
  <c r="DD495" i="13"/>
  <c r="CI495" i="13"/>
  <c r="CW495" i="13"/>
  <c r="BW495" i="13"/>
  <c r="BY495" i="13"/>
  <c r="DL495" i="13"/>
  <c r="C496" i="13"/>
  <c r="D496" i="13" l="1"/>
  <c r="F496" i="13"/>
  <c r="DM496" i="13" s="1"/>
  <c r="DJ496" i="13"/>
  <c r="DG495" i="13"/>
  <c r="CZ495" i="13"/>
  <c r="CX495" i="13"/>
  <c r="BU496" i="13"/>
  <c r="DE495" i="13"/>
  <c r="CE496" i="13"/>
  <c r="DC496" i="13" l="1"/>
  <c r="CF496" i="13"/>
  <c r="CH496" i="13"/>
  <c r="DF496" i="13" s="1"/>
  <c r="BX496" i="13"/>
  <c r="CY496" i="13" s="1"/>
  <c r="BV496" i="13"/>
  <c r="CV496" i="13"/>
  <c r="G496" i="13"/>
  <c r="DN496" i="13" s="1"/>
  <c r="E496" i="13"/>
  <c r="DK496" i="13"/>
  <c r="DL496" i="13" l="1"/>
  <c r="C497" i="13"/>
  <c r="CG496" i="13"/>
  <c r="DD496" i="13"/>
  <c r="CI496" i="13"/>
  <c r="BW496" i="13"/>
  <c r="CW496" i="13"/>
  <c r="BY496" i="13"/>
  <c r="CX496" i="13" l="1"/>
  <c r="BU497" i="13"/>
  <c r="F497" i="13"/>
  <c r="DM497" i="13" s="1"/>
  <c r="D497" i="13"/>
  <c r="DJ497" i="13"/>
  <c r="CZ496" i="13"/>
  <c r="DE496" i="13"/>
  <c r="CE497" i="13"/>
  <c r="DG496" i="13"/>
  <c r="G497" i="13" l="1"/>
  <c r="DN497" i="13" s="1"/>
  <c r="E497" i="13"/>
  <c r="DK497" i="13"/>
  <c r="DC497" i="13"/>
  <c r="CF497" i="13"/>
  <c r="CH497" i="13"/>
  <c r="DF497" i="13" s="1"/>
  <c r="BV497" i="13"/>
  <c r="BX497" i="13"/>
  <c r="CY497" i="13" s="1"/>
  <c r="CV497" i="13"/>
  <c r="BW497" i="13" l="1"/>
  <c r="CW497" i="13"/>
  <c r="BY497" i="13"/>
  <c r="DL497" i="13"/>
  <c r="C498" i="13"/>
  <c r="CG497" i="13"/>
  <c r="DD497" i="13"/>
  <c r="CI497" i="13"/>
  <c r="DE497" i="13" l="1"/>
  <c r="CE498" i="13"/>
  <c r="DG497" i="13"/>
  <c r="CZ497" i="13"/>
  <c r="D498" i="13"/>
  <c r="F498" i="13"/>
  <c r="DM498" i="13" s="1"/>
  <c r="G498" i="13"/>
  <c r="DN498" i="13" s="1"/>
  <c r="DJ498" i="13"/>
  <c r="CX497" i="13"/>
  <c r="BU498" i="13"/>
  <c r="DC498" i="13" l="1"/>
  <c r="CH498" i="13"/>
  <c r="DF498" i="13" s="1"/>
  <c r="CF498" i="13"/>
  <c r="E498" i="13"/>
  <c r="DK498" i="13"/>
  <c r="BV498" i="13"/>
  <c r="BX498" i="13"/>
  <c r="CY498" i="13" s="1"/>
  <c r="CV498" i="13"/>
  <c r="CW498" i="13" l="1"/>
  <c r="BW498" i="13"/>
  <c r="BY498" i="13"/>
  <c r="CG498" i="13"/>
  <c r="DD498" i="13"/>
  <c r="CI498" i="13"/>
  <c r="DL498" i="13"/>
  <c r="C499" i="13"/>
  <c r="DE498" i="13" l="1"/>
  <c r="CE499" i="13"/>
  <c r="CZ498" i="13"/>
  <c r="DG498" i="13"/>
  <c r="CX498" i="13"/>
  <c r="BU499" i="13"/>
  <c r="F499" i="13"/>
  <c r="DM499" i="13" s="1"/>
  <c r="D499" i="13"/>
  <c r="DJ499" i="13"/>
  <c r="G499" i="13" l="1"/>
  <c r="DN499" i="13" s="1"/>
  <c r="E499" i="13"/>
  <c r="DK499" i="13"/>
  <c r="CH499" i="13"/>
  <c r="DF499" i="13" s="1"/>
  <c r="DC499" i="13"/>
  <c r="CF499" i="13"/>
  <c r="BX499" i="13"/>
  <c r="CY499" i="13" s="1"/>
  <c r="CV499" i="13"/>
  <c r="BV499" i="13"/>
  <c r="DD499" i="13" l="1"/>
  <c r="CG499" i="13"/>
  <c r="CI499" i="13"/>
  <c r="DL499" i="13"/>
  <c r="C500" i="13"/>
  <c r="CW499" i="13"/>
  <c r="BW499" i="13"/>
  <c r="BY499" i="13"/>
  <c r="CZ499" i="13" l="1"/>
  <c r="CX499" i="13"/>
  <c r="BU500" i="13"/>
  <c r="DG499" i="13"/>
  <c r="DE499" i="13"/>
  <c r="CE500" i="13"/>
  <c r="D500" i="13"/>
  <c r="F500" i="13"/>
  <c r="DM500" i="13" s="1"/>
  <c r="DJ500" i="13"/>
  <c r="CH500" i="13" l="1"/>
  <c r="DF500" i="13" s="1"/>
  <c r="DC500" i="13"/>
  <c r="CF500" i="13"/>
  <c r="BV500" i="13"/>
  <c r="BX500" i="13"/>
  <c r="CY500" i="13" s="1"/>
  <c r="CV500" i="13"/>
  <c r="G500" i="13"/>
  <c r="DN500" i="13" s="1"/>
  <c r="E500" i="13"/>
  <c r="DK500" i="13"/>
  <c r="CG500" i="13" l="1"/>
  <c r="DD500" i="13"/>
  <c r="CI500" i="13"/>
  <c r="DL500" i="13"/>
  <c r="C501" i="13"/>
  <c r="CW500" i="13"/>
  <c r="BW500" i="13"/>
  <c r="BY500" i="13"/>
  <c r="DG500" i="13" l="1"/>
  <c r="CX500" i="13"/>
  <c r="BU501" i="13"/>
  <c r="CZ500" i="13"/>
  <c r="D501" i="13"/>
  <c r="F501" i="13"/>
  <c r="DM501" i="13" s="1"/>
  <c r="DJ501" i="13"/>
  <c r="DE500" i="13"/>
  <c r="CE501" i="13"/>
  <c r="CH501" i="13" l="1"/>
  <c r="DF501" i="13" s="1"/>
  <c r="DC501" i="13"/>
  <c r="CF501" i="13"/>
  <c r="G501" i="13"/>
  <c r="DN501" i="13" s="1"/>
  <c r="E501" i="13"/>
  <c r="DK501" i="13"/>
  <c r="CV501" i="13"/>
  <c r="BX501" i="13"/>
  <c r="CY501" i="13" s="1"/>
  <c r="BV501" i="13"/>
  <c r="DD501" i="13" l="1"/>
  <c r="CG501" i="13"/>
  <c r="CI501" i="13"/>
  <c r="BW501" i="13"/>
  <c r="CW501" i="13"/>
  <c r="BY501" i="13"/>
  <c r="DL501" i="13"/>
  <c r="C502" i="13"/>
  <c r="D502" i="13" l="1"/>
  <c r="F502" i="13"/>
  <c r="DM502" i="13" s="1"/>
  <c r="G502" i="13"/>
  <c r="DN502" i="13" s="1"/>
  <c r="DJ502" i="13"/>
  <c r="DG501" i="13"/>
  <c r="CZ501" i="13"/>
  <c r="CX501" i="13"/>
  <c r="BU502" i="13"/>
  <c r="DE501" i="13"/>
  <c r="CE502" i="13"/>
  <c r="CV502" i="13" l="1"/>
  <c r="BX502" i="13"/>
  <c r="CY502" i="13" s="1"/>
  <c r="BV502" i="13"/>
  <c r="DC502" i="13"/>
  <c r="CF502" i="13"/>
  <c r="CH502" i="13"/>
  <c r="DF502" i="13" s="1"/>
  <c r="E502" i="13"/>
  <c r="DK502" i="13"/>
  <c r="CW502" i="13" l="1"/>
  <c r="BW502" i="13"/>
  <c r="BY502" i="13"/>
  <c r="DD502" i="13"/>
  <c r="CG502" i="13"/>
  <c r="CI502" i="13"/>
  <c r="DL502" i="13"/>
  <c r="C503" i="13"/>
  <c r="F503" i="13" l="1"/>
  <c r="DM503" i="13" s="1"/>
  <c r="D503" i="13"/>
  <c r="DJ503" i="13"/>
  <c r="CZ502" i="13"/>
  <c r="DG502" i="13"/>
  <c r="CX502" i="13"/>
  <c r="BU503" i="13"/>
  <c r="DE502" i="13"/>
  <c r="CE503" i="13"/>
  <c r="DC503" i="13" l="1"/>
  <c r="CH503" i="13"/>
  <c r="DF503" i="13" s="1"/>
  <c r="CF503" i="13"/>
  <c r="BX503" i="13"/>
  <c r="CY503" i="13" s="1"/>
  <c r="BV503" i="13"/>
  <c r="CV503" i="13"/>
  <c r="G503" i="13"/>
  <c r="DN503" i="13" s="1"/>
  <c r="E503" i="13"/>
  <c r="DK503" i="13"/>
  <c r="DD503" i="13" l="1"/>
  <c r="CG503" i="13"/>
  <c r="CI503" i="13"/>
  <c r="CW503" i="13"/>
  <c r="BW503" i="13"/>
  <c r="BY503" i="13"/>
  <c r="DL503" i="13"/>
  <c r="C504" i="13"/>
  <c r="CZ503" i="13" l="1"/>
  <c r="F504" i="13"/>
  <c r="DM504" i="13" s="1"/>
  <c r="D504" i="13"/>
  <c r="DJ504" i="13"/>
  <c r="DG503" i="13"/>
  <c r="DE503" i="13"/>
  <c r="CE504" i="13"/>
  <c r="CX503" i="13"/>
  <c r="BU504" i="13"/>
  <c r="BV504" i="13" l="1"/>
  <c r="CV504" i="13"/>
  <c r="BX504" i="13"/>
  <c r="CY504" i="13" s="1"/>
  <c r="G504" i="13"/>
  <c r="DN504" i="13" s="1"/>
  <c r="E504" i="13"/>
  <c r="DK504" i="13"/>
  <c r="DC504" i="13"/>
  <c r="CH504" i="13"/>
  <c r="DF504" i="13" s="1"/>
  <c r="CF504" i="13"/>
  <c r="CG504" i="13" l="1"/>
  <c r="DD504" i="13"/>
  <c r="CI504" i="13"/>
  <c r="DL504" i="13"/>
  <c r="C505" i="13"/>
  <c r="CW504" i="13"/>
  <c r="BW504" i="13"/>
  <c r="BY504" i="13"/>
  <c r="DG504" i="13" l="1"/>
  <c r="CZ504" i="13"/>
  <c r="CX504" i="13"/>
  <c r="BU505" i="13"/>
  <c r="F505" i="13"/>
  <c r="DM505" i="13" s="1"/>
  <c r="D505" i="13"/>
  <c r="DJ505" i="13"/>
  <c r="DE504" i="13"/>
  <c r="CE505" i="13"/>
  <c r="G505" i="13" l="1"/>
  <c r="DN505" i="13" s="1"/>
  <c r="E505" i="13"/>
  <c r="DK505" i="13"/>
  <c r="CV505" i="13"/>
  <c r="BV505" i="13"/>
  <c r="BX505" i="13"/>
  <c r="CY505" i="13" s="1"/>
  <c r="CF505" i="13"/>
  <c r="CH505" i="13"/>
  <c r="DF505" i="13" s="1"/>
  <c r="DC505" i="13"/>
  <c r="CG505" i="13" l="1"/>
  <c r="DD505" i="13"/>
  <c r="CI505" i="13"/>
  <c r="DL505" i="13"/>
  <c r="C506" i="13"/>
  <c r="CW505" i="13"/>
  <c r="BW505" i="13"/>
  <c r="BY505" i="13"/>
  <c r="CZ505" i="13" l="1"/>
  <c r="CX505" i="13"/>
  <c r="BU506" i="13"/>
  <c r="DG505" i="13"/>
  <c r="D506" i="13"/>
  <c r="F506" i="13"/>
  <c r="DM506" i="13" s="1"/>
  <c r="G506" i="13"/>
  <c r="DN506" i="13" s="1"/>
  <c r="DJ506" i="13"/>
  <c r="DE505" i="13"/>
  <c r="CE506" i="13"/>
  <c r="BV506" i="13" l="1"/>
  <c r="BX506" i="13"/>
  <c r="CY506" i="13" s="1"/>
  <c r="CV506" i="13"/>
  <c r="E506" i="13"/>
  <c r="DK506" i="13"/>
  <c r="CF506" i="13"/>
  <c r="CH506" i="13"/>
  <c r="DF506" i="13" s="1"/>
  <c r="DC506" i="13"/>
  <c r="CG506" i="13" l="1"/>
  <c r="DD506" i="13"/>
  <c r="CI506" i="13"/>
  <c r="DL506" i="13"/>
  <c r="C507" i="13"/>
  <c r="CW506" i="13"/>
  <c r="BW506" i="13"/>
  <c r="BY506" i="13"/>
  <c r="CZ506" i="13" l="1"/>
  <c r="CX506" i="13"/>
  <c r="BU507" i="13"/>
  <c r="DG506" i="13"/>
  <c r="F507" i="13"/>
  <c r="DM507" i="13" s="1"/>
  <c r="D507" i="13"/>
  <c r="DJ507" i="13"/>
  <c r="DE506" i="13"/>
  <c r="CE507" i="13"/>
  <c r="CH507" i="13" l="1"/>
  <c r="DF507" i="13" s="1"/>
  <c r="DC507" i="13"/>
  <c r="CF507" i="13"/>
  <c r="BV507" i="13"/>
  <c r="CV507" i="13"/>
  <c r="BX507" i="13"/>
  <c r="CY507" i="13" s="1"/>
  <c r="G507" i="13"/>
  <c r="DN507" i="13" s="1"/>
  <c r="E507" i="13"/>
  <c r="DK507" i="13"/>
  <c r="DL507" i="13" l="1"/>
  <c r="C508" i="13"/>
  <c r="CG507" i="13"/>
  <c r="DD507" i="13"/>
  <c r="CI507" i="13"/>
  <c r="BW507" i="13"/>
  <c r="CW507" i="13"/>
  <c r="BY507" i="13"/>
  <c r="CZ507" i="13" l="1"/>
  <c r="DE507" i="13"/>
  <c r="CE508" i="13"/>
  <c r="CX507" i="13"/>
  <c r="BU508" i="13"/>
  <c r="D508" i="13"/>
  <c r="F508" i="13"/>
  <c r="DM508" i="13" s="1"/>
  <c r="DJ508" i="13"/>
  <c r="DG507" i="13"/>
  <c r="CH508" i="13" l="1"/>
  <c r="DF508" i="13" s="1"/>
  <c r="CF508" i="13"/>
  <c r="DC508" i="13"/>
  <c r="CV508" i="13"/>
  <c r="BV508" i="13"/>
  <c r="BX508" i="13"/>
  <c r="CY508" i="13" s="1"/>
  <c r="G508" i="13"/>
  <c r="DN508" i="13" s="1"/>
  <c r="E508" i="13"/>
  <c r="DK508" i="13"/>
  <c r="DL508" i="13" l="1"/>
  <c r="C509" i="13"/>
  <c r="CG508" i="13"/>
  <c r="DD508" i="13"/>
  <c r="CI508" i="13"/>
  <c r="CW508" i="13"/>
  <c r="BW508" i="13"/>
  <c r="BY508" i="13"/>
  <c r="F509" i="13" l="1"/>
  <c r="DM509" i="13" s="1"/>
  <c r="D509" i="13"/>
  <c r="DJ509" i="13"/>
  <c r="CZ508" i="13"/>
  <c r="CX508" i="13"/>
  <c r="BU509" i="13"/>
  <c r="DE508" i="13"/>
  <c r="CE509" i="13"/>
  <c r="DG508" i="13"/>
  <c r="CH509" i="13" l="1"/>
  <c r="DF509" i="13" s="1"/>
  <c r="DC509" i="13"/>
  <c r="CF509" i="13"/>
  <c r="G509" i="13"/>
  <c r="DN509" i="13" s="1"/>
  <c r="E509" i="13"/>
  <c r="DK509" i="13"/>
  <c r="CV509" i="13"/>
  <c r="BV509" i="13"/>
  <c r="BX509" i="13"/>
  <c r="CY509" i="13" s="1"/>
  <c r="CG509" i="13" l="1"/>
  <c r="DD509" i="13"/>
  <c r="CI509" i="13"/>
  <c r="DL509" i="13"/>
  <c r="C510" i="13"/>
  <c r="BW509" i="13"/>
  <c r="CW509" i="13"/>
  <c r="BY509" i="13"/>
  <c r="CZ509" i="13" l="1"/>
  <c r="DG509" i="13"/>
  <c r="CX509" i="13"/>
  <c r="BU510" i="13"/>
  <c r="D510" i="13"/>
  <c r="G510" i="13"/>
  <c r="DN510" i="13" s="1"/>
  <c r="F510" i="13"/>
  <c r="DM510" i="13" s="1"/>
  <c r="DJ510" i="13"/>
  <c r="DE509" i="13"/>
  <c r="CE510" i="13"/>
  <c r="E510" i="13" l="1"/>
  <c r="DK510" i="13"/>
  <c r="BV510" i="13"/>
  <c r="CV510" i="13"/>
  <c r="BX510" i="13"/>
  <c r="CY510" i="13" s="1"/>
  <c r="CF510" i="13"/>
  <c r="CH510" i="13"/>
  <c r="DF510" i="13" s="1"/>
  <c r="DC510" i="13"/>
  <c r="DD510" i="13" l="1"/>
  <c r="CG510" i="13"/>
  <c r="CI510" i="13"/>
  <c r="CW510" i="13"/>
  <c r="BW510" i="13"/>
  <c r="BY510" i="13"/>
  <c r="DL510" i="13"/>
  <c r="C511" i="13"/>
  <c r="D511" i="13" l="1"/>
  <c r="G511" i="13"/>
  <c r="DN511" i="13" s="1"/>
  <c r="F511" i="13"/>
  <c r="DM511" i="13" s="1"/>
  <c r="DJ511" i="13"/>
  <c r="DG510" i="13"/>
  <c r="CZ510" i="13"/>
  <c r="DE510" i="13"/>
  <c r="CE511" i="13"/>
  <c r="CX510" i="13"/>
  <c r="BU511" i="13"/>
  <c r="DC511" i="13" l="1"/>
  <c r="CF511" i="13"/>
  <c r="CH511" i="13"/>
  <c r="DF511" i="13" s="1"/>
  <c r="CV511" i="13"/>
  <c r="BX511" i="13"/>
  <c r="CY511" i="13" s="1"/>
  <c r="BV511" i="13"/>
  <c r="E511" i="13"/>
  <c r="DK511" i="13"/>
  <c r="CG511" i="13" l="1"/>
  <c r="DD511" i="13"/>
  <c r="CI511" i="13"/>
  <c r="BW511" i="13"/>
  <c r="CW511" i="13"/>
  <c r="BY511" i="13"/>
  <c r="DL511" i="13"/>
  <c r="C512" i="13"/>
  <c r="D512" i="13" l="1"/>
  <c r="F512" i="13"/>
  <c r="DM512" i="13" s="1"/>
  <c r="DJ512" i="13"/>
  <c r="CX511" i="13"/>
  <c r="BU512" i="13"/>
  <c r="DG511" i="13"/>
  <c r="CZ511" i="13"/>
  <c r="DE511" i="13"/>
  <c r="CE512" i="13"/>
  <c r="DC512" i="13" l="1"/>
  <c r="CF512" i="13"/>
  <c r="CH512" i="13"/>
  <c r="DF512" i="13" s="1"/>
  <c r="BV512" i="13"/>
  <c r="BX512" i="13"/>
  <c r="CY512" i="13" s="1"/>
  <c r="CV512" i="13"/>
  <c r="G512" i="13"/>
  <c r="DN512" i="13" s="1"/>
  <c r="E512" i="13"/>
  <c r="DK512" i="13"/>
  <c r="DD512" i="13" l="1"/>
  <c r="CG512" i="13"/>
  <c r="CI512" i="13"/>
  <c r="DL512" i="13"/>
  <c r="C513" i="13"/>
  <c r="CW512" i="13"/>
  <c r="BW512" i="13"/>
  <c r="BY512" i="13"/>
  <c r="DE512" i="13" l="1"/>
  <c r="CE513" i="13"/>
  <c r="CZ512" i="13"/>
  <c r="CX512" i="13"/>
  <c r="BU513" i="13"/>
  <c r="DG512" i="13"/>
  <c r="F513" i="13"/>
  <c r="DM513" i="13" s="1"/>
  <c r="D513" i="13"/>
  <c r="DJ513" i="13"/>
  <c r="G513" i="13" l="1"/>
  <c r="DN513" i="13" s="1"/>
  <c r="E513" i="13"/>
  <c r="DK513" i="13"/>
  <c r="CV513" i="13"/>
  <c r="BV513" i="13"/>
  <c r="BX513" i="13"/>
  <c r="CY513" i="13" s="1"/>
  <c r="CF513" i="13"/>
  <c r="CH513" i="13"/>
  <c r="DF513" i="13" s="1"/>
  <c r="DC513" i="13"/>
  <c r="DD513" i="13" l="1"/>
  <c r="CG513" i="13"/>
  <c r="CI513" i="13"/>
  <c r="DL513" i="13"/>
  <c r="C514" i="13"/>
  <c r="BW513" i="13"/>
  <c r="CW513" i="13"/>
  <c r="BY513" i="13"/>
  <c r="CZ513" i="13" l="1"/>
  <c r="DG513" i="13"/>
  <c r="CX513" i="13"/>
  <c r="BU514" i="13"/>
  <c r="DE513" i="13"/>
  <c r="CE514" i="13"/>
  <c r="F514" i="13"/>
  <c r="DM514" i="13" s="1"/>
  <c r="D514" i="13"/>
  <c r="DJ514" i="13"/>
  <c r="G514" i="13" l="1"/>
  <c r="DN514" i="13" s="1"/>
  <c r="E514" i="13"/>
  <c r="DK514" i="13"/>
  <c r="CV514" i="13"/>
  <c r="BX514" i="13"/>
  <c r="CY514" i="13" s="1"/>
  <c r="BV514" i="13"/>
  <c r="CH514" i="13"/>
  <c r="DF514" i="13" s="1"/>
  <c r="CF514" i="13"/>
  <c r="DC514" i="13"/>
  <c r="CW514" i="13" l="1"/>
  <c r="BW514" i="13"/>
  <c r="BY514" i="13"/>
  <c r="DL514" i="13"/>
  <c r="C515" i="13"/>
  <c r="DD514" i="13"/>
  <c r="CG514" i="13"/>
  <c r="CI514" i="13"/>
  <c r="DG514" i="13" l="1"/>
  <c r="DE514" i="13"/>
  <c r="CE515" i="13"/>
  <c r="CZ514" i="13"/>
  <c r="CX514" i="13"/>
  <c r="BU515" i="13"/>
  <c r="F515" i="13"/>
  <c r="DM515" i="13" s="1"/>
  <c r="D515" i="13"/>
  <c r="G515" i="13"/>
  <c r="DN515" i="13" s="1"/>
  <c r="DJ515" i="13"/>
  <c r="BX515" i="13" l="1"/>
  <c r="CY515" i="13" s="1"/>
  <c r="CV515" i="13"/>
  <c r="BV515" i="13"/>
  <c r="CH515" i="13"/>
  <c r="DF515" i="13" s="1"/>
  <c r="CF515" i="13"/>
  <c r="DC515" i="13"/>
  <c r="E515" i="13"/>
  <c r="DK515" i="13"/>
  <c r="BW515" i="13" l="1"/>
  <c r="CW515" i="13"/>
  <c r="BY515" i="13"/>
  <c r="DD515" i="13"/>
  <c r="CG515" i="13"/>
  <c r="CI515" i="13"/>
  <c r="DL515" i="13"/>
  <c r="C516" i="13"/>
  <c r="DG515" i="13" l="1"/>
  <c r="D516" i="13"/>
  <c r="F516" i="13"/>
  <c r="DM516" i="13" s="1"/>
  <c r="DJ516" i="13"/>
  <c r="CZ515" i="13"/>
  <c r="DE515" i="13"/>
  <c r="CE516" i="13"/>
  <c r="CX515" i="13"/>
  <c r="BU516" i="13"/>
  <c r="CV516" i="13" l="1"/>
  <c r="BV516" i="13"/>
  <c r="BX516" i="13"/>
  <c r="CY516" i="13" s="1"/>
  <c r="G516" i="13"/>
  <c r="DN516" i="13" s="1"/>
  <c r="E516" i="13"/>
  <c r="DK516" i="13"/>
  <c r="CH516" i="13"/>
  <c r="DF516" i="13" s="1"/>
  <c r="DC516" i="13"/>
  <c r="CF516" i="13"/>
  <c r="BW516" i="13" l="1"/>
  <c r="CW516" i="13"/>
  <c r="BY516" i="13"/>
  <c r="DD516" i="13"/>
  <c r="CG516" i="13"/>
  <c r="CI516" i="13"/>
  <c r="DL516" i="13"/>
  <c r="C517" i="13"/>
  <c r="CZ516" i="13" l="1"/>
  <c r="DG516" i="13"/>
  <c r="F517" i="13"/>
  <c r="DM517" i="13" s="1"/>
  <c r="G517" i="13"/>
  <c r="DN517" i="13" s="1"/>
  <c r="D517" i="13"/>
  <c r="DJ517" i="13"/>
  <c r="DE516" i="13"/>
  <c r="CE517" i="13"/>
  <c r="CX516" i="13"/>
  <c r="BU517" i="13"/>
  <c r="DC517" i="13" l="1"/>
  <c r="CF517" i="13"/>
  <c r="CH517" i="13"/>
  <c r="DF517" i="13" s="1"/>
  <c r="E517" i="13"/>
  <c r="DK517" i="13"/>
  <c r="BV517" i="13"/>
  <c r="BX517" i="13"/>
  <c r="CY517" i="13" s="1"/>
  <c r="CV517" i="13"/>
  <c r="DD517" i="13" l="1"/>
  <c r="CG517" i="13"/>
  <c r="CI517" i="13"/>
  <c r="CW517" i="13"/>
  <c r="BW517" i="13"/>
  <c r="BY517" i="13"/>
  <c r="DL517" i="13"/>
  <c r="C518" i="13"/>
  <c r="F518" i="13" l="1"/>
  <c r="DM518" i="13" s="1"/>
  <c r="G518" i="13"/>
  <c r="DN518" i="13" s="1"/>
  <c r="D518" i="13"/>
  <c r="DJ518" i="13"/>
  <c r="DG517" i="13"/>
  <c r="CZ517" i="13"/>
  <c r="DE517" i="13"/>
  <c r="CE518" i="13"/>
  <c r="CX517" i="13"/>
  <c r="BU518" i="13"/>
  <c r="E518" i="13" l="1"/>
  <c r="DK518" i="13"/>
  <c r="CF518" i="13"/>
  <c r="DC518" i="13"/>
  <c r="CH518" i="13"/>
  <c r="DF518" i="13" s="1"/>
  <c r="BV518" i="13"/>
  <c r="BX518" i="13"/>
  <c r="CY518" i="13" s="1"/>
  <c r="CV518" i="13"/>
  <c r="DD518" i="13" l="1"/>
  <c r="CG518" i="13"/>
  <c r="CI518" i="13"/>
  <c r="CW518" i="13"/>
  <c r="BW518" i="13"/>
  <c r="BY518" i="13"/>
  <c r="DL518" i="13"/>
  <c r="C519" i="13"/>
  <c r="D519" i="13" l="1"/>
  <c r="F519" i="13"/>
  <c r="DM519" i="13" s="1"/>
  <c r="DJ519" i="13"/>
  <c r="DG518" i="13"/>
  <c r="CZ518" i="13"/>
  <c r="DE518" i="13"/>
  <c r="CE519" i="13"/>
  <c r="CX518" i="13"/>
  <c r="BU519" i="13"/>
  <c r="BX519" i="13" l="1"/>
  <c r="CY519" i="13" s="1"/>
  <c r="CV519" i="13"/>
  <c r="BV519" i="13"/>
  <c r="DC519" i="13"/>
  <c r="CF519" i="13"/>
  <c r="CH519" i="13"/>
  <c r="DF519" i="13" s="1"/>
  <c r="G519" i="13"/>
  <c r="DN519" i="13" s="1"/>
  <c r="E519" i="13"/>
  <c r="DK519" i="13"/>
  <c r="CW519" i="13" l="1"/>
  <c r="BW519" i="13"/>
  <c r="BY519" i="13"/>
  <c r="DL519" i="13"/>
  <c r="C520" i="13"/>
  <c r="CG519" i="13"/>
  <c r="DD519" i="13"/>
  <c r="CI519" i="13"/>
  <c r="CZ519" i="13" l="1"/>
  <c r="CX519" i="13"/>
  <c r="BU520" i="13"/>
  <c r="DG519" i="13"/>
  <c r="DE519" i="13"/>
  <c r="CE520" i="13"/>
  <c r="D520" i="13"/>
  <c r="F520" i="13"/>
  <c r="DM520" i="13" s="1"/>
  <c r="DJ520" i="13"/>
  <c r="CH520" i="13" l="1"/>
  <c r="DF520" i="13" s="1"/>
  <c r="DC520" i="13"/>
  <c r="CF520" i="13"/>
  <c r="CV520" i="13"/>
  <c r="BV520" i="13"/>
  <c r="BX520" i="13"/>
  <c r="CY520" i="13" s="1"/>
  <c r="G520" i="13"/>
  <c r="DN520" i="13" s="1"/>
  <c r="E520" i="13"/>
  <c r="DK520" i="13"/>
  <c r="DD520" i="13" l="1"/>
  <c r="CG520" i="13"/>
  <c r="CI520" i="13"/>
  <c r="BW520" i="13"/>
  <c r="CW520" i="13"/>
  <c r="BY520" i="13"/>
  <c r="DL520" i="13"/>
  <c r="C521" i="13"/>
  <c r="D521" i="13" l="1"/>
  <c r="F521" i="13"/>
  <c r="DM521" i="13" s="1"/>
  <c r="G521" i="13"/>
  <c r="DN521" i="13" s="1"/>
  <c r="DJ521" i="13"/>
  <c r="DE520" i="13"/>
  <c r="CE521" i="13"/>
  <c r="CX520" i="13"/>
  <c r="BU521" i="13"/>
  <c r="DG520" i="13"/>
  <c r="CZ520" i="13"/>
  <c r="CH521" i="13" l="1"/>
  <c r="DF521" i="13" s="1"/>
  <c r="CF521" i="13"/>
  <c r="DC521" i="13"/>
  <c r="CV521" i="13"/>
  <c r="BX521" i="13"/>
  <c r="CY521" i="13" s="1"/>
  <c r="BV521" i="13"/>
  <c r="E521" i="13"/>
  <c r="DK521" i="13"/>
  <c r="CG521" i="13" l="1"/>
  <c r="DD521" i="13"/>
  <c r="CI521" i="13"/>
  <c r="CW521" i="13"/>
  <c r="BW521" i="13"/>
  <c r="BY521" i="13"/>
  <c r="DL521" i="13"/>
  <c r="C522" i="13"/>
  <c r="DG521" i="13" l="1"/>
  <c r="F522" i="13"/>
  <c r="DM522" i="13" s="1"/>
  <c r="D522" i="13"/>
  <c r="DJ522" i="13"/>
  <c r="CZ521" i="13"/>
  <c r="CX521" i="13"/>
  <c r="BU522" i="13"/>
  <c r="DE521" i="13"/>
  <c r="CE522" i="13"/>
  <c r="G522" i="13" l="1"/>
  <c r="DN522" i="13" s="1"/>
  <c r="E522" i="13"/>
  <c r="DK522" i="13"/>
  <c r="BX522" i="13"/>
  <c r="CY522" i="13" s="1"/>
  <c r="BV522" i="13"/>
  <c r="CV522" i="13"/>
  <c r="CF522" i="13"/>
  <c r="CH522" i="13"/>
  <c r="DF522" i="13" s="1"/>
  <c r="DC522" i="13"/>
  <c r="CG522" i="13" l="1"/>
  <c r="DD522" i="13"/>
  <c r="CI522" i="13"/>
  <c r="DL522" i="13"/>
  <c r="C523" i="13"/>
  <c r="CW522" i="13"/>
  <c r="BW522" i="13"/>
  <c r="BY522" i="13"/>
  <c r="CZ522" i="13" l="1"/>
  <c r="CX522" i="13"/>
  <c r="BU523" i="13"/>
  <c r="DG522" i="13"/>
  <c r="D523" i="13"/>
  <c r="F523" i="13"/>
  <c r="DM523" i="13" s="1"/>
  <c r="DJ523" i="13"/>
  <c r="DE522" i="13"/>
  <c r="CE523" i="13"/>
  <c r="CH523" i="13" l="1"/>
  <c r="DF523" i="13" s="1"/>
  <c r="CF523" i="13"/>
  <c r="DC523" i="13"/>
  <c r="BV523" i="13"/>
  <c r="BX523" i="13"/>
  <c r="CY523" i="13" s="1"/>
  <c r="CV523" i="13"/>
  <c r="G523" i="13"/>
  <c r="DN523" i="13" s="1"/>
  <c r="E523" i="13"/>
  <c r="DK523" i="13"/>
  <c r="DL523" i="13" l="1"/>
  <c r="C524" i="13"/>
  <c r="CG523" i="13"/>
  <c r="DD523" i="13"/>
  <c r="CI523" i="13"/>
  <c r="CW523" i="13"/>
  <c r="BW523" i="13"/>
  <c r="BY523" i="13"/>
  <c r="D524" i="13" l="1"/>
  <c r="F524" i="13"/>
  <c r="DM524" i="13" s="1"/>
  <c r="DJ524" i="13"/>
  <c r="CZ523" i="13"/>
  <c r="CX523" i="13"/>
  <c r="BU524" i="13"/>
  <c r="DE523" i="13"/>
  <c r="CE524" i="13"/>
  <c r="DG523" i="13"/>
  <c r="CV524" i="13" l="1"/>
  <c r="BV524" i="13"/>
  <c r="BX524" i="13"/>
  <c r="CY524" i="13" s="1"/>
  <c r="CF524" i="13"/>
  <c r="CH524" i="13"/>
  <c r="DF524" i="13" s="1"/>
  <c r="DC524" i="13"/>
  <c r="G524" i="13"/>
  <c r="DN524" i="13" s="1"/>
  <c r="E524" i="13"/>
  <c r="DK524" i="13"/>
  <c r="DL524" i="13" l="1"/>
  <c r="C525" i="13"/>
  <c r="BW524" i="13"/>
  <c r="CW524" i="13"/>
  <c r="BY524" i="13"/>
  <c r="DD524" i="13"/>
  <c r="CG524" i="13"/>
  <c r="CI524" i="13"/>
  <c r="DG524" i="13" l="1"/>
  <c r="DE524" i="13"/>
  <c r="CE525" i="13"/>
  <c r="CX524" i="13"/>
  <c r="BU525" i="13"/>
  <c r="F525" i="13"/>
  <c r="DM525" i="13" s="1"/>
  <c r="D525" i="13"/>
  <c r="DJ525" i="13"/>
  <c r="CZ524" i="13"/>
  <c r="DC525" i="13" l="1"/>
  <c r="CF525" i="13"/>
  <c r="CH525" i="13"/>
  <c r="DF525" i="13" s="1"/>
  <c r="G525" i="13"/>
  <c r="DN525" i="13" s="1"/>
  <c r="E525" i="13"/>
  <c r="DK525" i="13"/>
  <c r="CV525" i="13"/>
  <c r="BV525" i="13"/>
  <c r="BX525" i="13"/>
  <c r="CY525" i="13" s="1"/>
  <c r="CG525" i="13" l="1"/>
  <c r="DD525" i="13"/>
  <c r="CI525" i="13"/>
  <c r="DL525" i="13"/>
  <c r="C526" i="13"/>
  <c r="CW525" i="13"/>
  <c r="BW525" i="13"/>
  <c r="BY525" i="13"/>
  <c r="CZ525" i="13" l="1"/>
  <c r="CX525" i="13"/>
  <c r="BU526" i="13"/>
  <c r="DG525" i="13"/>
  <c r="D526" i="13"/>
  <c r="F526" i="13"/>
  <c r="DM526" i="13" s="1"/>
  <c r="DJ526" i="13"/>
  <c r="DE525" i="13"/>
  <c r="CE526" i="13"/>
  <c r="CF526" i="13" l="1"/>
  <c r="CH526" i="13"/>
  <c r="DF526" i="13" s="1"/>
  <c r="DC526" i="13"/>
  <c r="CV526" i="13"/>
  <c r="BV526" i="13"/>
  <c r="BX526" i="13"/>
  <c r="CY526" i="13" s="1"/>
  <c r="G526" i="13"/>
  <c r="DN526" i="13" s="1"/>
  <c r="E526" i="13"/>
  <c r="DK526" i="13"/>
  <c r="CW526" i="13" l="1"/>
  <c r="BW526" i="13"/>
  <c r="BY526" i="13"/>
  <c r="DL526" i="13"/>
  <c r="C527" i="13"/>
  <c r="CG526" i="13"/>
  <c r="DD526" i="13"/>
  <c r="CI526" i="13"/>
  <c r="DG526" i="13" l="1"/>
  <c r="CZ526" i="13"/>
  <c r="DE526" i="13"/>
  <c r="CE527" i="13"/>
  <c r="CX526" i="13"/>
  <c r="BU527" i="13"/>
  <c r="F527" i="13"/>
  <c r="DM527" i="13" s="1"/>
  <c r="D527" i="13"/>
  <c r="DJ527" i="13"/>
  <c r="G527" i="13" l="1"/>
  <c r="DN527" i="13" s="1"/>
  <c r="E527" i="13"/>
  <c r="DK527" i="13"/>
  <c r="DC527" i="13"/>
  <c r="CF527" i="13"/>
  <c r="CH527" i="13"/>
  <c r="DF527" i="13" s="1"/>
  <c r="BX527" i="13"/>
  <c r="CY527" i="13" s="1"/>
  <c r="BV527" i="13"/>
  <c r="CV527" i="13"/>
  <c r="DL527" i="13" l="1"/>
  <c r="C528" i="13"/>
  <c r="BW527" i="13"/>
  <c r="CW527" i="13"/>
  <c r="BY527" i="13"/>
  <c r="CG527" i="13"/>
  <c r="DD527" i="13"/>
  <c r="CI527" i="13"/>
  <c r="CX527" i="13" l="1"/>
  <c r="BU528" i="13"/>
  <c r="F528" i="13"/>
  <c r="DM528" i="13" s="1"/>
  <c r="D528" i="13"/>
  <c r="DJ528" i="13"/>
  <c r="DG527" i="13"/>
  <c r="DE527" i="13"/>
  <c r="CE528" i="13"/>
  <c r="CZ527" i="13"/>
  <c r="DC528" i="13" l="1"/>
  <c r="CF528" i="13"/>
  <c r="CH528" i="13"/>
  <c r="DF528" i="13" s="1"/>
  <c r="BX528" i="13"/>
  <c r="CY528" i="13" s="1"/>
  <c r="BV528" i="13"/>
  <c r="CV528" i="13"/>
  <c r="G528" i="13"/>
  <c r="DN528" i="13" s="1"/>
  <c r="E528" i="13"/>
  <c r="DK528" i="13"/>
  <c r="DL528" i="13" l="1"/>
  <c r="C529" i="13"/>
  <c r="DD528" i="13"/>
  <c r="CG528" i="13"/>
  <c r="CI528" i="13"/>
  <c r="BW528" i="13"/>
  <c r="CW528" i="13"/>
  <c r="BY528" i="13"/>
  <c r="CZ528" i="13" l="1"/>
  <c r="DE528" i="13"/>
  <c r="CE529" i="13"/>
  <c r="D529" i="13"/>
  <c r="G529" i="13"/>
  <c r="DN529" i="13" s="1"/>
  <c r="F529" i="13"/>
  <c r="DM529" i="13" s="1"/>
  <c r="DJ529" i="13"/>
  <c r="CX528" i="13"/>
  <c r="BU529" i="13"/>
  <c r="DG528" i="13"/>
  <c r="CV529" i="13" l="1"/>
  <c r="BV529" i="13"/>
  <c r="BX529" i="13"/>
  <c r="CY529" i="13" s="1"/>
  <c r="DC529" i="13"/>
  <c r="CF529" i="13"/>
  <c r="CH529" i="13"/>
  <c r="DF529" i="13" s="1"/>
  <c r="E529" i="13"/>
  <c r="DK529" i="13"/>
  <c r="CW529" i="13" l="1"/>
  <c r="BW529" i="13"/>
  <c r="BY529" i="13"/>
  <c r="CG529" i="13"/>
  <c r="DD529" i="13"/>
  <c r="CI529" i="13"/>
  <c r="DL529" i="13"/>
  <c r="C530" i="13"/>
  <c r="D530" i="13" l="1"/>
  <c r="F530" i="13"/>
  <c r="DM530" i="13" s="1"/>
  <c r="DJ530" i="13"/>
  <c r="DE529" i="13"/>
  <c r="CE530" i="13"/>
  <c r="CZ529" i="13"/>
  <c r="CX529" i="13"/>
  <c r="BU530" i="13"/>
  <c r="DG529" i="13"/>
  <c r="CH530" i="13" l="1"/>
  <c r="DF530" i="13" s="1"/>
  <c r="DC530" i="13"/>
  <c r="CF530" i="13"/>
  <c r="BV530" i="13"/>
  <c r="BX530" i="13"/>
  <c r="CY530" i="13" s="1"/>
  <c r="CV530" i="13"/>
  <c r="G530" i="13"/>
  <c r="DN530" i="13" s="1"/>
  <c r="E530" i="13"/>
  <c r="DK530" i="13"/>
  <c r="CG530" i="13" l="1"/>
  <c r="DD530" i="13"/>
  <c r="CI530" i="13"/>
  <c r="DL530" i="13"/>
  <c r="C531" i="13"/>
  <c r="CW530" i="13"/>
  <c r="BW530" i="13"/>
  <c r="BY530" i="13"/>
  <c r="CX530" i="13" l="1"/>
  <c r="BU531" i="13"/>
  <c r="CZ530" i="13"/>
  <c r="DG530" i="13"/>
  <c r="D531" i="13"/>
  <c r="F531" i="13"/>
  <c r="DM531" i="13" s="1"/>
  <c r="DJ531" i="13"/>
  <c r="DE530" i="13"/>
  <c r="CE531" i="13"/>
  <c r="DC531" i="13" l="1"/>
  <c r="CF531" i="13"/>
  <c r="CH531" i="13"/>
  <c r="DF531" i="13" s="1"/>
  <c r="BX531" i="13"/>
  <c r="CY531" i="13" s="1"/>
  <c r="BV531" i="13"/>
  <c r="CV531" i="13"/>
  <c r="G531" i="13"/>
  <c r="DN531" i="13" s="1"/>
  <c r="E531" i="13"/>
  <c r="DK531" i="13"/>
  <c r="DL531" i="13" l="1"/>
  <c r="C532" i="13"/>
  <c r="DD531" i="13"/>
  <c r="CG531" i="13"/>
  <c r="CI531" i="13"/>
  <c r="CW531" i="13"/>
  <c r="BW531" i="13"/>
  <c r="BY531" i="13"/>
  <c r="D532" i="13" l="1"/>
  <c r="F532" i="13"/>
  <c r="DM532" i="13" s="1"/>
  <c r="G532" i="13"/>
  <c r="DN532" i="13" s="1"/>
  <c r="DJ532" i="13"/>
  <c r="CZ531" i="13"/>
  <c r="DE531" i="13"/>
  <c r="CE532" i="13"/>
  <c r="CX531" i="13"/>
  <c r="BU532" i="13"/>
  <c r="DG531" i="13"/>
  <c r="DC532" i="13" l="1"/>
  <c r="CF532" i="13"/>
  <c r="CH532" i="13"/>
  <c r="DF532" i="13" s="1"/>
  <c r="BV532" i="13"/>
  <c r="CV532" i="13"/>
  <c r="BX532" i="13"/>
  <c r="CY532" i="13" s="1"/>
  <c r="E532" i="13"/>
  <c r="DL532" i="13" s="1"/>
  <c r="DK532" i="13"/>
  <c r="H3" i="13"/>
  <c r="L3" i="13"/>
  <c r="CW532" i="13" l="1"/>
  <c r="H9" i="13" s="1"/>
  <c r="BW532" i="13"/>
  <c r="CX532" i="13" s="1"/>
  <c r="H6" i="13"/>
  <c r="BY532" i="13"/>
  <c r="CZ532" i="13" s="1"/>
  <c r="CG532" i="13"/>
  <c r="DE532" i="13" s="1"/>
  <c r="DD532" i="13"/>
  <c r="L9" i="13" s="1"/>
  <c r="L6" i="13"/>
  <c r="CI532" i="13"/>
  <c r="DG532" i="13" s="1"/>
</calcChain>
</file>

<file path=xl/sharedStrings.xml><?xml version="1.0" encoding="utf-8"?>
<sst xmlns="http://schemas.openxmlformats.org/spreadsheetml/2006/main" count="490" uniqueCount="111">
  <si>
    <t>תרחיש עיקרי</t>
  </si>
  <si>
    <t>תרחיש מחמיר</t>
  </si>
  <si>
    <t>סכום ההלוואה</t>
  </si>
  <si>
    <t>החזר התחלתי</t>
  </si>
  <si>
    <t>החזר מקסימלי</t>
  </si>
  <si>
    <t>תשלום ריבית והצמדות</t>
  </si>
  <si>
    <t>יחס החזר%</t>
  </si>
  <si>
    <t>החזר חודשי התחלתי</t>
  </si>
  <si>
    <t>החזר חודשי מקס'</t>
  </si>
  <si>
    <t>תאריך תשלום ראשון</t>
  </si>
  <si>
    <t>עיקרי</t>
  </si>
  <si>
    <t>ריבית</t>
  </si>
  <si>
    <t>קל"צ</t>
  </si>
  <si>
    <t>פריים</t>
  </si>
  <si>
    <t>תאריך חיוב</t>
  </si>
  <si>
    <t>מס' תשלום</t>
  </si>
  <si>
    <t>מדד</t>
  </si>
  <si>
    <t xml:space="preserve">מקל </t>
  </si>
  <si>
    <t>מחמיר</t>
  </si>
  <si>
    <t>שווי נכסים</t>
  </si>
  <si>
    <t>אחוז מימון</t>
  </si>
  <si>
    <t>ק"צ</t>
  </si>
  <si>
    <t>אחוז עליית החזר %</t>
  </si>
  <si>
    <t>תאריך</t>
  </si>
  <si>
    <t>דירוג (1-6)</t>
  </si>
  <si>
    <t>סה"כ תשלומים</t>
  </si>
  <si>
    <t>סכום</t>
  </si>
  <si>
    <t>משתנה כל 5 צמודה</t>
  </si>
  <si>
    <t>משתנה כל 5 לא צמודה</t>
  </si>
  <si>
    <t xml:space="preserve"> nper</t>
  </si>
  <si>
    <t>nper</t>
  </si>
  <si>
    <t>חלקי
 יחסי</t>
  </si>
  <si>
    <t>מסלול ארוך ביותר</t>
  </si>
  <si>
    <t xml:space="preserve">קפיצות החזר </t>
  </si>
  <si>
    <t>מינ' קל"צ</t>
  </si>
  <si>
    <t>אילוצים</t>
  </si>
  <si>
    <t>מקס' משתנה</t>
  </si>
  <si>
    <t>מקס' צמוד</t>
  </si>
  <si>
    <t>נתונים קבועים</t>
  </si>
  <si>
    <t>אחוז ההלוואה</t>
  </si>
  <si>
    <t>חודשים</t>
  </si>
  <si>
    <t xml:space="preserve">תשלום חודשי
התחלתי </t>
  </si>
  <si>
    <t>סה"כ לתשלום</t>
  </si>
  <si>
    <t xml:space="preserve">תשלום חודשי
מקס' </t>
  </si>
  <si>
    <t>ע"ח ריבית</t>
  </si>
  <si>
    <t>קל"צ 2</t>
  </si>
  <si>
    <t>קבועה צמודה</t>
  </si>
  <si>
    <t>משתנה צמודה כל 5</t>
  </si>
  <si>
    <r>
      <t xml:space="preserve">משתנה כל 5 </t>
    </r>
    <r>
      <rPr>
        <b/>
        <u/>
        <sz val="10"/>
        <rFont val="Arial"/>
        <family val="2"/>
      </rPr>
      <t>לא</t>
    </r>
    <r>
      <rPr>
        <b/>
        <sz val="10"/>
        <rFont val="Arial"/>
        <family val="2"/>
      </rPr>
      <t xml:space="preserve"> צמודה</t>
    </r>
  </si>
  <si>
    <t xml:space="preserve">סה"כ </t>
  </si>
  <si>
    <t>מספר שנים</t>
  </si>
  <si>
    <t>5-10 שנים</t>
  </si>
  <si>
    <t>מספר חודשים</t>
  </si>
  <si>
    <t>10-15 שנים</t>
  </si>
  <si>
    <t>ריבית שנתית</t>
  </si>
  <si>
    <t>15-20 שנים</t>
  </si>
  <si>
    <t>הפרש מהפריים</t>
  </si>
  <si>
    <t>ריבית חודשית</t>
  </si>
  <si>
    <t>20-25 שנים</t>
  </si>
  <si>
    <t>25-30 שנים</t>
  </si>
  <si>
    <t>שולם עד כה</t>
  </si>
  <si>
    <t>נותר</t>
  </si>
  <si>
    <t>תשלום חודשי</t>
  </si>
  <si>
    <t>יתרת הקרן</t>
  </si>
  <si>
    <t>ע"ח קרן</t>
  </si>
  <si>
    <t>קרן ת. תקופה</t>
  </si>
  <si>
    <t>תשלום חודשי התחלתי</t>
  </si>
  <si>
    <t>תשלום מספר</t>
  </si>
  <si>
    <t>מקל</t>
  </si>
  <si>
    <t>ריבית קבועה שפיצר צמודת מדד עיקרי</t>
  </si>
  <si>
    <t>ריבית קבועה שפיצר צמודת מדד מחמיר</t>
  </si>
  <si>
    <t>ריבית קבועה שפיצר צמודת מדד מקל</t>
  </si>
  <si>
    <t>משתנה כל 5 צמודת מדד עיקרי</t>
  </si>
  <si>
    <t>משתנה כל 5 צמודת מדד מחמיר</t>
  </si>
  <si>
    <t>משתנה כל 5 צמודת מדד מקל</t>
  </si>
  <si>
    <t>פריים תרחיש עיקרי</t>
  </si>
  <si>
    <t>פריים תרחיש מחמיר</t>
  </si>
  <si>
    <t>פריים תרחיש מקל</t>
  </si>
  <si>
    <t>סה"כ תרחיש עיקרי</t>
  </si>
  <si>
    <t>סה"כ תרחיש מחמיר</t>
  </si>
  <si>
    <t>סה"כ תרחיש מקל</t>
  </si>
  <si>
    <t>משתנה כל 5 לא צמודה עיקרי</t>
  </si>
  <si>
    <t>משתנה כל 5 לא צמודה מחמיר</t>
  </si>
  <si>
    <t>משתנה כל 5 לא צמודה מקל</t>
  </si>
  <si>
    <t>סה"כ שולם</t>
  </si>
  <si>
    <t>מדד שנתי</t>
  </si>
  <si>
    <t>מדד חודשי</t>
  </si>
  <si>
    <t>ריבית פריים</t>
  </si>
  <si>
    <t>% צמוד</t>
  </si>
  <si>
    <t>%משתנה</t>
  </si>
  <si>
    <t>צמוד</t>
  </si>
  <si>
    <t>לא צמוד</t>
  </si>
  <si>
    <t>צמוד/לא צמוד</t>
  </si>
  <si>
    <t>מרכיבי ההלוואה</t>
  </si>
  <si>
    <t>משתנה</t>
  </si>
  <si>
    <t>קבועה</t>
  </si>
  <si>
    <t>משתנה צמודה</t>
  </si>
  <si>
    <t>משתנה לא צמודה</t>
  </si>
  <si>
    <t xml:space="preserve"> מרווח מקס'</t>
  </si>
  <si>
    <t>עלות משכנתא 1</t>
  </si>
  <si>
    <t>עלות משכנתא 2</t>
  </si>
  <si>
    <t>עלות משכנתא 3</t>
  </si>
  <si>
    <t>החזר מקס' עיקרי 1</t>
  </si>
  <si>
    <t>החזר מקס' עיקרי 2</t>
  </si>
  <si>
    <t>החזר מקס' עיקרי 3</t>
  </si>
  <si>
    <t>החזר מקס' מחמיר 1</t>
  </si>
  <si>
    <t>החזר מקס' מחמיר  2</t>
  </si>
  <si>
    <t>החזר מקס' מחמיר  3</t>
  </si>
  <si>
    <t>הפחתה מהפריים</t>
  </si>
  <si>
    <t>v</t>
  </si>
  <si>
    <t xml:space="preserve">החזר חודשי מחמיר נמוך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</si>
</sst>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&quot;₪&quot;\ #,##0"/>
    <numFmt numFmtId="165" formatCode="0.0"/>
    <numFmt numFmtId="166" formatCode="0.0%"/>
    <numFmt numFmtId="167" formatCode="&quot;₪&quot;\ #,##0.00"/>
    <numFmt numFmtId="168" formatCode="&quot;₪&quot;\ #,##0.0"/>
  </numFmts>
  <fonts count="16" x14ac:knownFonts="1">
    <font>
      <sz val="11"/>
      <color rgb="FF000000"/>
      <name val="Arial"/>
    </font>
    <font>
      <b/>
      <sz val="11"/>
      <color rgb="FF000000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6100"/>
      <name val="Arial"/>
      <family val="2"/>
      <charset val="177"/>
      <scheme val="minor"/>
    </font>
    <font>
      <sz val="9"/>
      <color rgb="FF000000"/>
      <name val="Arial"/>
      <family val="2"/>
    </font>
    <font>
      <b/>
      <sz val="11"/>
      <name val="Arial"/>
      <family val="2"/>
    </font>
    <font>
      <sz val="10"/>
      <name val="Arial"/>
      <family val="2"/>
      <scheme val="minor"/>
    </font>
    <font>
      <sz val="9"/>
      <name val="Arial"/>
      <family val="2"/>
      <scheme val="minor"/>
    </font>
    <font>
      <sz val="9"/>
      <name val="Arial"/>
      <family val="2"/>
      <charset val="177"/>
      <scheme val="minor"/>
    </font>
    <font>
      <b/>
      <u/>
      <sz val="10"/>
      <name val="Arial"/>
      <family val="2"/>
    </font>
    <font>
      <sz val="11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8DB3E2"/>
        <bgColor rgb="FF8DB3E2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95B3D7"/>
        <bgColor rgb="FF95B3D7"/>
      </patternFill>
    </fill>
  </fills>
  <borders count="129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6" borderId="0" applyNumberFormat="0" applyBorder="0" applyAlignment="0" applyProtection="0"/>
  </cellStyleXfs>
  <cellXfs count="316">
    <xf numFmtId="0" fontId="0" fillId="0" borderId="0" xfId="0" applyFont="1" applyAlignment="1"/>
    <xf numFmtId="0" fontId="0" fillId="0" borderId="0" xfId="0" applyFont="1"/>
    <xf numFmtId="0" fontId="3" fillId="2" borderId="3" xfId="0" applyFont="1" applyFill="1" applyBorder="1" applyAlignment="1">
      <alignment horizontal="center" readingOrder="2"/>
    </xf>
    <xf numFmtId="17" fontId="6" fillId="2" borderId="2" xfId="0" applyNumberFormat="1" applyFont="1" applyFill="1" applyBorder="1" applyAlignment="1">
      <alignment vertical="center" wrapText="1"/>
    </xf>
    <xf numFmtId="0" fontId="0" fillId="0" borderId="10" xfId="0" applyFont="1" applyBorder="1"/>
    <xf numFmtId="0" fontId="5" fillId="2" borderId="11" xfId="0" applyFont="1" applyFill="1" applyBorder="1" applyAlignment="1">
      <alignment horizontal="right" readingOrder="2"/>
    </xf>
    <xf numFmtId="10" fontId="0" fillId="0" borderId="4" xfId="0" applyNumberFormat="1" applyFont="1" applyBorder="1"/>
    <xf numFmtId="10" fontId="0" fillId="0" borderId="5" xfId="0" applyNumberFormat="1" applyFont="1" applyBorder="1"/>
    <xf numFmtId="10" fontId="0" fillId="0" borderId="6" xfId="0" applyNumberFormat="1" applyFont="1" applyBorder="1"/>
    <xf numFmtId="0" fontId="5" fillId="2" borderId="12" xfId="0" applyFont="1" applyFill="1" applyBorder="1" applyAlignment="1">
      <alignment horizontal="right" readingOrder="2"/>
    </xf>
    <xf numFmtId="10" fontId="0" fillId="0" borderId="0" xfId="0" applyNumberFormat="1" applyFont="1" applyAlignment="1"/>
    <xf numFmtId="0" fontId="3" fillId="2" borderId="16" xfId="0" applyFont="1" applyFill="1" applyBorder="1" applyAlignment="1">
      <alignment horizontal="center" readingOrder="2"/>
    </xf>
    <xf numFmtId="164" fontId="3" fillId="0" borderId="17" xfId="0" applyNumberFormat="1" applyFont="1" applyFill="1" applyBorder="1" applyAlignment="1">
      <alignment horizontal="center" readingOrder="2"/>
    </xf>
    <xf numFmtId="0" fontId="3" fillId="2" borderId="18" xfId="0" applyFont="1" applyFill="1" applyBorder="1" applyAlignment="1">
      <alignment horizontal="center" readingOrder="2"/>
    </xf>
    <xf numFmtId="164" fontId="3" fillId="0" borderId="19" xfId="0" applyNumberFormat="1" applyFont="1" applyFill="1" applyBorder="1" applyAlignment="1">
      <alignment horizontal="center" readingOrder="2"/>
    </xf>
    <xf numFmtId="9" fontId="3" fillId="0" borderId="19" xfId="0" applyNumberFormat="1" applyFont="1" applyFill="1" applyBorder="1" applyAlignment="1">
      <alignment horizontal="center" readingOrder="2"/>
    </xf>
    <xf numFmtId="164" fontId="3" fillId="0" borderId="20" xfId="0" applyNumberFormat="1" applyFont="1" applyFill="1" applyBorder="1" applyAlignment="1">
      <alignment horizontal="center" readingOrder="2"/>
    </xf>
    <xf numFmtId="0" fontId="3" fillId="2" borderId="21" xfId="0" applyFont="1" applyFill="1" applyBorder="1" applyAlignment="1">
      <alignment horizontal="center" readingOrder="2"/>
    </xf>
    <xf numFmtId="3" fontId="3" fillId="0" borderId="22" xfId="0" applyNumberFormat="1" applyFont="1" applyFill="1" applyBorder="1" applyAlignment="1">
      <alignment horizontal="center" readingOrder="2"/>
    </xf>
    <xf numFmtId="0" fontId="3" fillId="2" borderId="23" xfId="0" applyFont="1" applyFill="1" applyBorder="1" applyAlignment="1">
      <alignment horizontal="center" readingOrder="2"/>
    </xf>
    <xf numFmtId="14" fontId="3" fillId="2" borderId="15" xfId="0" applyNumberFormat="1" applyFont="1" applyFill="1" applyBorder="1" applyAlignment="1">
      <alignment horizontal="center" readingOrder="2"/>
    </xf>
    <xf numFmtId="0" fontId="3" fillId="2" borderId="36" xfId="0" applyFont="1" applyFill="1" applyBorder="1" applyAlignment="1">
      <alignment horizontal="center" readingOrder="2"/>
    </xf>
    <xf numFmtId="0" fontId="3" fillId="2" borderId="43" xfId="0" applyFont="1" applyFill="1" applyBorder="1" applyAlignment="1">
      <alignment horizontal="center" readingOrder="2"/>
    </xf>
    <xf numFmtId="17" fontId="4" fillId="0" borderId="44" xfId="0" applyNumberFormat="1" applyFont="1" applyFill="1" applyBorder="1" applyAlignment="1">
      <alignment horizontal="center" vertical="center" wrapText="1"/>
    </xf>
    <xf numFmtId="0" fontId="0" fillId="0" borderId="7" xfId="0" applyFont="1" applyBorder="1" applyAlignment="1"/>
    <xf numFmtId="0" fontId="1" fillId="0" borderId="32" xfId="0" applyFont="1" applyBorder="1" applyAlignment="1">
      <alignment horizontal="center" vertical="center"/>
    </xf>
    <xf numFmtId="164" fontId="6" fillId="5" borderId="42" xfId="0" applyNumberFormat="1" applyFont="1" applyFill="1" applyBorder="1" applyAlignment="1">
      <alignment horizontal="center" vertical="center"/>
    </xf>
    <xf numFmtId="164" fontId="6" fillId="5" borderId="24" xfId="0" applyNumberFormat="1" applyFont="1" applyFill="1" applyBorder="1" applyAlignment="1">
      <alignment horizontal="center" vertical="center"/>
    </xf>
    <xf numFmtId="164" fontId="6" fillId="5" borderId="47" xfId="0" applyNumberFormat="1" applyFont="1" applyFill="1" applyBorder="1" applyAlignment="1">
      <alignment horizontal="center" vertical="center"/>
    </xf>
    <xf numFmtId="164" fontId="6" fillId="5" borderId="29" xfId="0" applyNumberFormat="1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64" fontId="6" fillId="4" borderId="24" xfId="0" applyNumberFormat="1" applyFont="1" applyFill="1" applyBorder="1" applyAlignment="1">
      <alignment horizontal="center" vertical="center"/>
    </xf>
    <xf numFmtId="164" fontId="6" fillId="4" borderId="29" xfId="0" applyNumberFormat="1" applyFont="1" applyFill="1" applyBorder="1" applyAlignment="1">
      <alignment horizontal="center" vertical="center"/>
    </xf>
    <xf numFmtId="164" fontId="6" fillId="0" borderId="24" xfId="0" applyNumberFormat="1" applyFont="1" applyFill="1" applyBorder="1" applyAlignment="1">
      <alignment horizontal="center" vertical="center"/>
    </xf>
    <xf numFmtId="164" fontId="6" fillId="0" borderId="29" xfId="0" applyNumberFormat="1" applyFont="1" applyFill="1" applyBorder="1" applyAlignment="1">
      <alignment horizontal="center" vertical="center"/>
    </xf>
    <xf numFmtId="0" fontId="1" fillId="5" borderId="51" xfId="0" applyFont="1" applyFill="1" applyBorder="1" applyAlignment="1">
      <alignment horizontal="center" vertical="center" wrapText="1"/>
    </xf>
    <xf numFmtId="0" fontId="1" fillId="0" borderId="52" xfId="0" applyFont="1" applyFill="1" applyBorder="1" applyAlignment="1">
      <alignment horizontal="center" vertical="center" wrapText="1"/>
    </xf>
    <xf numFmtId="0" fontId="1" fillId="5" borderId="52" xfId="0" applyFont="1" applyFill="1" applyBorder="1" applyAlignment="1">
      <alignment horizontal="center" vertical="center" wrapText="1"/>
    </xf>
    <xf numFmtId="0" fontId="1" fillId="4" borderId="52" xfId="0" applyFont="1" applyFill="1" applyBorder="1" applyAlignment="1">
      <alignment horizontal="center" vertical="center" wrapText="1"/>
    </xf>
    <xf numFmtId="164" fontId="6" fillId="5" borderId="46" xfId="0" applyNumberFormat="1" applyFont="1" applyFill="1" applyBorder="1" applyAlignment="1">
      <alignment horizontal="center" vertical="center"/>
    </xf>
    <xf numFmtId="164" fontId="6" fillId="5" borderId="26" xfId="0" applyNumberFormat="1" applyFont="1" applyFill="1" applyBorder="1" applyAlignment="1">
      <alignment horizontal="center" vertical="center"/>
    </xf>
    <xf numFmtId="164" fontId="6" fillId="0" borderId="26" xfId="0" applyNumberFormat="1" applyFont="1" applyFill="1" applyBorder="1" applyAlignment="1">
      <alignment horizontal="center" vertical="center"/>
    </xf>
    <xf numFmtId="164" fontId="6" fillId="4" borderId="26" xfId="0" applyNumberFormat="1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164" fontId="6" fillId="0" borderId="13" xfId="0" applyNumberFormat="1" applyFont="1" applyFill="1" applyBorder="1" applyAlignment="1">
      <alignment horizontal="center" vertical="center"/>
    </xf>
    <xf numFmtId="164" fontId="6" fillId="0" borderId="31" xfId="0" applyNumberFormat="1" applyFont="1" applyFill="1" applyBorder="1" applyAlignment="1">
      <alignment horizontal="center" vertical="center"/>
    </xf>
    <xf numFmtId="164" fontId="6" fillId="0" borderId="14" xfId="0" applyNumberFormat="1" applyFont="1" applyFill="1" applyBorder="1" applyAlignment="1">
      <alignment horizontal="center" vertical="center"/>
    </xf>
    <xf numFmtId="0" fontId="7" fillId="0" borderId="54" xfId="0" applyFont="1" applyFill="1" applyBorder="1" applyAlignment="1">
      <alignment horizontal="center" vertical="center" wrapText="1"/>
    </xf>
    <xf numFmtId="9" fontId="6" fillId="0" borderId="26" xfId="0" applyNumberFormat="1" applyFont="1" applyFill="1" applyBorder="1" applyAlignment="1">
      <alignment horizontal="center" vertical="center"/>
    </xf>
    <xf numFmtId="9" fontId="6" fillId="0" borderId="33" xfId="0" applyNumberFormat="1" applyFont="1" applyFill="1" applyBorder="1" applyAlignment="1">
      <alignment horizontal="center" vertical="center"/>
    </xf>
    <xf numFmtId="9" fontId="6" fillId="0" borderId="24" xfId="0" applyNumberFormat="1" applyFont="1" applyFill="1" applyBorder="1" applyAlignment="1">
      <alignment horizontal="center" vertical="center"/>
    </xf>
    <xf numFmtId="9" fontId="6" fillId="0" borderId="34" xfId="0" applyNumberFormat="1" applyFont="1" applyFill="1" applyBorder="1" applyAlignment="1">
      <alignment horizontal="center" vertical="center"/>
    </xf>
    <xf numFmtId="9" fontId="6" fillId="0" borderId="29" xfId="0" applyNumberFormat="1" applyFont="1" applyFill="1" applyBorder="1" applyAlignment="1">
      <alignment horizontal="center" vertical="center"/>
    </xf>
    <xf numFmtId="9" fontId="6" fillId="0" borderId="35" xfId="0" applyNumberFormat="1" applyFont="1" applyFill="1" applyBorder="1" applyAlignment="1">
      <alignment horizontal="center" vertical="center"/>
    </xf>
    <xf numFmtId="0" fontId="7" fillId="0" borderId="53" xfId="0" applyFont="1" applyFill="1" applyBorder="1" applyAlignment="1">
      <alignment horizontal="center" vertical="center" wrapText="1"/>
    </xf>
    <xf numFmtId="0" fontId="1" fillId="0" borderId="51" xfId="0" applyFont="1" applyFill="1" applyBorder="1" applyAlignment="1">
      <alignment horizontal="center" vertical="center"/>
    </xf>
    <xf numFmtId="0" fontId="1" fillId="0" borderId="52" xfId="0" applyFont="1" applyFill="1" applyBorder="1" applyAlignment="1">
      <alignment horizontal="center" vertical="center"/>
    </xf>
    <xf numFmtId="0" fontId="1" fillId="0" borderId="53" xfId="0" applyFont="1" applyFill="1" applyBorder="1" applyAlignment="1">
      <alignment horizontal="center" vertical="center" wrapText="1"/>
    </xf>
    <xf numFmtId="166" fontId="6" fillId="0" borderId="27" xfId="0" applyNumberFormat="1" applyFont="1" applyFill="1" applyBorder="1" applyAlignment="1">
      <alignment horizontal="center" vertical="center"/>
    </xf>
    <xf numFmtId="166" fontId="6" fillId="0" borderId="28" xfId="0" applyNumberFormat="1" applyFont="1" applyFill="1" applyBorder="1" applyAlignment="1">
      <alignment horizontal="center" vertical="center"/>
    </xf>
    <xf numFmtId="166" fontId="6" fillId="0" borderId="30" xfId="0" applyNumberFormat="1" applyFont="1" applyFill="1" applyBorder="1" applyAlignment="1">
      <alignment horizontal="center" vertical="center"/>
    </xf>
    <xf numFmtId="10" fontId="9" fillId="0" borderId="46" xfId="0" applyNumberFormat="1" applyFont="1" applyFill="1" applyBorder="1" applyAlignment="1">
      <alignment horizontal="center" vertical="center"/>
    </xf>
    <xf numFmtId="0" fontId="9" fillId="0" borderId="26" xfId="0" applyFont="1" applyFill="1" applyBorder="1" applyAlignment="1">
      <alignment horizontal="center" vertical="center"/>
    </xf>
    <xf numFmtId="164" fontId="9" fillId="0" borderId="26" xfId="0" applyNumberFormat="1" applyFont="1" applyFill="1" applyBorder="1" applyAlignment="1">
      <alignment horizontal="center" vertical="center"/>
    </xf>
    <xf numFmtId="9" fontId="9" fillId="0" borderId="27" xfId="0" applyNumberFormat="1" applyFont="1" applyFill="1" applyBorder="1" applyAlignment="1">
      <alignment horizontal="center" vertical="center"/>
    </xf>
    <xf numFmtId="10" fontId="9" fillId="0" borderId="42" xfId="0" applyNumberFormat="1" applyFont="1" applyFill="1" applyBorder="1" applyAlignment="1">
      <alignment horizontal="center" vertical="center"/>
    </xf>
    <xf numFmtId="0" fontId="9" fillId="0" borderId="24" xfId="0" applyFont="1" applyFill="1" applyBorder="1" applyAlignment="1">
      <alignment horizontal="center" vertical="center"/>
    </xf>
    <xf numFmtId="164" fontId="9" fillId="0" borderId="24" xfId="0" applyNumberFormat="1" applyFont="1" applyFill="1" applyBorder="1" applyAlignment="1">
      <alignment horizontal="center" vertical="center"/>
    </xf>
    <xf numFmtId="9" fontId="9" fillId="0" borderId="28" xfId="0" applyNumberFormat="1" applyFont="1" applyFill="1" applyBorder="1" applyAlignment="1">
      <alignment horizontal="center" vertical="center"/>
    </xf>
    <xf numFmtId="10" fontId="9" fillId="0" borderId="47" xfId="0" applyNumberFormat="1" applyFont="1" applyFill="1" applyBorder="1" applyAlignment="1">
      <alignment horizontal="center" vertical="center"/>
    </xf>
    <xf numFmtId="0" fontId="9" fillId="0" borderId="29" xfId="0" applyFont="1" applyFill="1" applyBorder="1" applyAlignment="1">
      <alignment horizontal="center" vertical="center"/>
    </xf>
    <xf numFmtId="164" fontId="9" fillId="0" borderId="29" xfId="0" applyNumberFormat="1" applyFont="1" applyFill="1" applyBorder="1" applyAlignment="1">
      <alignment horizontal="center" vertical="center"/>
    </xf>
    <xf numFmtId="9" fontId="9" fillId="0" borderId="30" xfId="0" applyNumberFormat="1" applyFont="1" applyFill="1" applyBorder="1" applyAlignment="1">
      <alignment horizontal="center" vertical="center"/>
    </xf>
    <xf numFmtId="10" fontId="9" fillId="0" borderId="48" xfId="0" applyNumberFormat="1" applyFont="1" applyFill="1" applyBorder="1" applyAlignment="1">
      <alignment horizontal="center" vertical="center"/>
    </xf>
    <xf numFmtId="0" fontId="9" fillId="0" borderId="49" xfId="0" applyFont="1" applyFill="1" applyBorder="1" applyAlignment="1">
      <alignment horizontal="center" vertical="center"/>
    </xf>
    <xf numFmtId="164" fontId="9" fillId="0" borderId="49" xfId="0" applyNumberFormat="1" applyFont="1" applyFill="1" applyBorder="1" applyAlignment="1">
      <alignment horizontal="center" vertical="center"/>
    </xf>
    <xf numFmtId="9" fontId="9" fillId="0" borderId="50" xfId="0" applyNumberFormat="1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 wrapText="1"/>
    </xf>
    <xf numFmtId="165" fontId="6" fillId="0" borderId="31" xfId="0" applyNumberFormat="1" applyFont="1" applyFill="1" applyBorder="1" applyAlignment="1">
      <alignment horizontal="center" vertical="center"/>
    </xf>
    <xf numFmtId="165" fontId="6" fillId="0" borderId="14" xfId="0" applyNumberFormat="1" applyFont="1" applyFill="1" applyBorder="1" applyAlignment="1">
      <alignment horizontal="center" vertical="center"/>
    </xf>
    <xf numFmtId="165" fontId="6" fillId="0" borderId="13" xfId="0" applyNumberFormat="1" applyFont="1" applyFill="1" applyBorder="1" applyAlignment="1">
      <alignment horizontal="center" vertical="center"/>
    </xf>
    <xf numFmtId="164" fontId="6" fillId="0" borderId="55" xfId="0" applyNumberFormat="1" applyFont="1" applyFill="1" applyBorder="1" applyAlignment="1">
      <alignment horizontal="center" vertical="center"/>
    </xf>
    <xf numFmtId="164" fontId="6" fillId="5" borderId="56" xfId="0" applyNumberFormat="1" applyFont="1" applyFill="1" applyBorder="1" applyAlignment="1">
      <alignment horizontal="center" vertical="center"/>
    </xf>
    <xf numFmtId="164" fontId="6" fillId="0" borderId="57" xfId="0" applyNumberFormat="1" applyFont="1" applyFill="1" applyBorder="1" applyAlignment="1">
      <alignment horizontal="center" vertical="center"/>
    </xf>
    <xf numFmtId="164" fontId="6" fillId="5" borderId="57" xfId="0" applyNumberFormat="1" applyFont="1" applyFill="1" applyBorder="1" applyAlignment="1">
      <alignment horizontal="center" vertical="center"/>
    </xf>
    <xf numFmtId="9" fontId="6" fillId="0" borderId="57" xfId="0" applyNumberFormat="1" applyFont="1" applyFill="1" applyBorder="1" applyAlignment="1">
      <alignment horizontal="center" vertical="center"/>
    </xf>
    <xf numFmtId="9" fontId="6" fillId="0" borderId="58" xfId="0" applyNumberFormat="1" applyFont="1" applyFill="1" applyBorder="1" applyAlignment="1">
      <alignment horizontal="center" vertical="center"/>
    </xf>
    <xf numFmtId="164" fontId="6" fillId="4" borderId="57" xfId="0" applyNumberFormat="1" applyFont="1" applyFill="1" applyBorder="1" applyAlignment="1">
      <alignment horizontal="center" vertical="center"/>
    </xf>
    <xf numFmtId="165" fontId="6" fillId="0" borderId="55" xfId="0" applyNumberFormat="1" applyFont="1" applyFill="1" applyBorder="1" applyAlignment="1">
      <alignment horizontal="center" vertical="center"/>
    </xf>
    <xf numFmtId="166" fontId="6" fillId="0" borderId="59" xfId="0" applyNumberFormat="1" applyFont="1" applyFill="1" applyBorder="1" applyAlignment="1">
      <alignment horizontal="center" vertical="center"/>
    </xf>
    <xf numFmtId="0" fontId="3" fillId="2" borderId="45" xfId="0" applyFont="1" applyFill="1" applyBorder="1" applyAlignment="1">
      <alignment horizontal="center" readingOrder="2"/>
    </xf>
    <xf numFmtId="10" fontId="3" fillId="2" borderId="18" xfId="0" applyNumberFormat="1" applyFont="1" applyFill="1" applyBorder="1" applyAlignment="1">
      <alignment horizontal="center" readingOrder="2"/>
    </xf>
    <xf numFmtId="164" fontId="11" fillId="0" borderId="13" xfId="1" applyNumberFormat="1" applyFont="1" applyFill="1" applyBorder="1" applyAlignment="1">
      <alignment horizontal="center" vertical="center"/>
    </xf>
    <xf numFmtId="164" fontId="5" fillId="5" borderId="46" xfId="0" applyNumberFormat="1" applyFont="1" applyFill="1" applyBorder="1" applyAlignment="1">
      <alignment horizontal="center" vertical="center"/>
    </xf>
    <xf numFmtId="164" fontId="11" fillId="0" borderId="26" xfId="1" applyNumberFormat="1" applyFont="1" applyFill="1" applyBorder="1" applyAlignment="1">
      <alignment horizontal="center" vertical="center"/>
    </xf>
    <xf numFmtId="9" fontId="11" fillId="0" borderId="26" xfId="1" applyNumberFormat="1" applyFont="1" applyFill="1" applyBorder="1" applyAlignment="1">
      <alignment horizontal="center" vertical="center"/>
    </xf>
    <xf numFmtId="9" fontId="11" fillId="0" borderId="33" xfId="1" applyNumberFormat="1" applyFont="1" applyFill="1" applyBorder="1" applyAlignment="1">
      <alignment horizontal="center" vertical="center"/>
    </xf>
    <xf numFmtId="164" fontId="5" fillId="4" borderId="26" xfId="0" applyNumberFormat="1" applyFont="1" applyFill="1" applyBorder="1" applyAlignment="1">
      <alignment horizontal="center" vertical="center"/>
    </xf>
    <xf numFmtId="166" fontId="11" fillId="0" borderId="27" xfId="1" applyNumberFormat="1" applyFont="1" applyFill="1" applyBorder="1" applyAlignment="1">
      <alignment horizontal="center" vertical="center"/>
    </xf>
    <xf numFmtId="165" fontId="11" fillId="0" borderId="13" xfId="1" applyNumberFormat="1" applyFont="1" applyFill="1" applyBorder="1" applyAlignment="1">
      <alignment horizontal="center" vertical="center"/>
    </xf>
    <xf numFmtId="10" fontId="12" fillId="0" borderId="46" xfId="1" applyNumberFormat="1" applyFont="1" applyFill="1" applyBorder="1" applyAlignment="1">
      <alignment horizontal="center" vertical="center"/>
    </xf>
    <xf numFmtId="0" fontId="12" fillId="0" borderId="26" xfId="1" applyFont="1" applyFill="1" applyBorder="1" applyAlignment="1">
      <alignment horizontal="center" vertical="center"/>
    </xf>
    <xf numFmtId="164" fontId="12" fillId="0" borderId="26" xfId="1" applyNumberFormat="1" applyFont="1" applyFill="1" applyBorder="1" applyAlignment="1">
      <alignment horizontal="center" vertical="center"/>
    </xf>
    <xf numFmtId="9" fontId="12" fillId="0" borderId="27" xfId="1" applyNumberFormat="1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readingOrder="2"/>
    </xf>
    <xf numFmtId="0" fontId="3" fillId="2" borderId="55" xfId="0" applyFont="1" applyFill="1" applyBorder="1" applyAlignment="1">
      <alignment horizontal="center" readingOrder="2"/>
    </xf>
    <xf numFmtId="164" fontId="13" fillId="0" borderId="24" xfId="1" applyNumberFormat="1" applyFont="1" applyFill="1" applyBorder="1" applyAlignment="1">
      <alignment horizontal="center" vertical="center"/>
    </xf>
    <xf numFmtId="165" fontId="13" fillId="0" borderId="31" xfId="1" applyNumberFormat="1" applyFont="1" applyFill="1" applyBorder="1" applyAlignment="1">
      <alignment horizontal="center" vertical="center"/>
    </xf>
    <xf numFmtId="10" fontId="13" fillId="0" borderId="42" xfId="1" applyNumberFormat="1" applyFont="1" applyFill="1" applyBorder="1" applyAlignment="1">
      <alignment horizontal="center" vertical="center"/>
    </xf>
    <xf numFmtId="0" fontId="13" fillId="0" borderId="24" xfId="1" applyFont="1" applyFill="1" applyBorder="1" applyAlignment="1">
      <alignment horizontal="center" vertical="center"/>
    </xf>
    <xf numFmtId="9" fontId="13" fillId="0" borderId="28" xfId="1" applyNumberFormat="1" applyFont="1" applyFill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0" xfId="0" applyFont="1"/>
    <xf numFmtId="0" fontId="0" fillId="0" borderId="0" xfId="0" applyFont="1" applyAlignment="1">
      <alignment horizontal="center" vertical="center"/>
    </xf>
    <xf numFmtId="0" fontId="3" fillId="7" borderId="2" xfId="0" applyFont="1" applyFill="1" applyBorder="1" applyAlignment="1">
      <alignment horizontal="center" readingOrder="2"/>
    </xf>
    <xf numFmtId="0" fontId="3" fillId="2" borderId="3" xfId="0" applyFont="1" applyFill="1" applyBorder="1" applyAlignment="1">
      <alignment horizontal="center" wrapText="1" readingOrder="2"/>
    </xf>
    <xf numFmtId="0" fontId="3" fillId="2" borderId="64" xfId="0" applyFont="1" applyFill="1" applyBorder="1" applyAlignment="1">
      <alignment horizontal="center" readingOrder="2"/>
    </xf>
    <xf numFmtId="0" fontId="3" fillId="2" borderId="64" xfId="0" applyFont="1" applyFill="1" applyBorder="1" applyAlignment="1">
      <alignment horizontal="center" wrapText="1" readingOrder="2"/>
    </xf>
    <xf numFmtId="0" fontId="3" fillId="2" borderId="65" xfId="0" applyFont="1" applyFill="1" applyBorder="1" applyAlignment="1">
      <alignment horizontal="center" readingOrder="2"/>
    </xf>
    <xf numFmtId="0" fontId="0" fillId="0" borderId="66" xfId="0" applyFont="1" applyBorder="1"/>
    <xf numFmtId="0" fontId="3" fillId="2" borderId="4" xfId="0" applyFont="1" applyFill="1" applyBorder="1" applyAlignment="1">
      <alignment horizontal="center" readingOrder="2"/>
    </xf>
    <xf numFmtId="0" fontId="3" fillId="2" borderId="5" xfId="0" applyFont="1" applyFill="1" applyBorder="1" applyAlignment="1">
      <alignment horizontal="center" wrapText="1" readingOrder="2"/>
    </xf>
    <xf numFmtId="0" fontId="3" fillId="2" borderId="5" xfId="0" applyFont="1" applyFill="1" applyBorder="1" applyAlignment="1">
      <alignment horizontal="center" readingOrder="2"/>
    </xf>
    <xf numFmtId="0" fontId="0" fillId="0" borderId="67" xfId="0" applyFont="1" applyBorder="1"/>
    <xf numFmtId="167" fontId="3" fillId="2" borderId="68" xfId="0" applyNumberFormat="1" applyFont="1" applyFill="1" applyBorder="1" applyAlignment="1">
      <alignment horizontal="center" readingOrder="2"/>
    </xf>
    <xf numFmtId="10" fontId="3" fillId="2" borderId="1" xfId="0" applyNumberFormat="1" applyFont="1" applyFill="1" applyBorder="1" applyAlignment="1">
      <alignment horizontal="center" readingOrder="2"/>
    </xf>
    <xf numFmtId="10" fontId="3" fillId="7" borderId="69" xfId="0" applyNumberFormat="1" applyFont="1" applyFill="1" applyBorder="1" applyAlignment="1">
      <alignment horizontal="center" readingOrder="2"/>
    </xf>
    <xf numFmtId="1" fontId="3" fillId="7" borderId="69" xfId="0" applyNumberFormat="1" applyFont="1" applyFill="1" applyBorder="1" applyAlignment="1">
      <alignment horizontal="center" readingOrder="2"/>
    </xf>
    <xf numFmtId="164" fontId="5" fillId="7" borderId="68" xfId="0" applyNumberFormat="1" applyFont="1" applyFill="1" applyBorder="1" applyAlignment="1">
      <alignment horizontal="center" readingOrder="2"/>
    </xf>
    <xf numFmtId="164" fontId="5" fillId="2" borderId="70" xfId="0" applyNumberFormat="1" applyFont="1" applyFill="1" applyBorder="1" applyAlignment="1">
      <alignment horizontal="center" readingOrder="2"/>
    </xf>
    <xf numFmtId="164" fontId="5" fillId="2" borderId="71" xfId="0" applyNumberFormat="1" applyFont="1" applyFill="1" applyBorder="1" applyAlignment="1">
      <alignment horizontal="center" readingOrder="2"/>
    </xf>
    <xf numFmtId="10" fontId="3" fillId="2" borderId="72" xfId="0" applyNumberFormat="1" applyFont="1" applyFill="1" applyBorder="1" applyAlignment="1">
      <alignment horizontal="center" readingOrder="2"/>
    </xf>
    <xf numFmtId="164" fontId="5" fillId="2" borderId="68" xfId="0" applyNumberFormat="1" applyFont="1" applyFill="1" applyBorder="1" applyAlignment="1">
      <alignment horizontal="center" readingOrder="2"/>
    </xf>
    <xf numFmtId="164" fontId="5" fillId="2" borderId="6" xfId="0" applyNumberFormat="1" applyFont="1" applyFill="1" applyBorder="1" applyAlignment="1">
      <alignment horizontal="center" readingOrder="2"/>
    </xf>
    <xf numFmtId="10" fontId="3" fillId="2" borderId="73" xfId="0" applyNumberFormat="1" applyFont="1" applyFill="1" applyBorder="1" applyAlignment="1">
      <alignment horizontal="center" readingOrder="2"/>
    </xf>
    <xf numFmtId="10" fontId="3" fillId="2" borderId="74" xfId="0" applyNumberFormat="1" applyFont="1" applyFill="1" applyBorder="1" applyAlignment="1">
      <alignment horizontal="center" readingOrder="2"/>
    </xf>
    <xf numFmtId="10" fontId="3" fillId="7" borderId="11" xfId="0" applyNumberFormat="1" applyFont="1" applyFill="1" applyBorder="1" applyAlignment="1">
      <alignment horizontal="center" readingOrder="2"/>
    </xf>
    <xf numFmtId="1" fontId="3" fillId="7" borderId="11" xfId="0" applyNumberFormat="1" applyFont="1" applyFill="1" applyBorder="1" applyAlignment="1">
      <alignment horizontal="center" readingOrder="2"/>
    </xf>
    <xf numFmtId="164" fontId="5" fillId="7" borderId="75" xfId="0" applyNumberFormat="1" applyFont="1" applyFill="1" applyBorder="1" applyAlignment="1">
      <alignment horizontal="center" readingOrder="2"/>
    </xf>
    <xf numFmtId="164" fontId="5" fillId="2" borderId="75" xfId="0" applyNumberFormat="1" applyFont="1" applyFill="1" applyBorder="1" applyAlignment="1">
      <alignment horizontal="center" readingOrder="2"/>
    </xf>
    <xf numFmtId="164" fontId="5" fillId="2" borderId="10" xfId="0" applyNumberFormat="1" applyFont="1" applyFill="1" applyBorder="1" applyAlignment="1">
      <alignment horizontal="center" readingOrder="2"/>
    </xf>
    <xf numFmtId="10" fontId="3" fillId="7" borderId="36" xfId="0" applyNumberFormat="1" applyFont="1" applyFill="1" applyBorder="1" applyAlignment="1">
      <alignment horizontal="center" readingOrder="2"/>
    </xf>
    <xf numFmtId="1" fontId="3" fillId="7" borderId="76" xfId="0" applyNumberFormat="1" applyFont="1" applyFill="1" applyBorder="1" applyAlignment="1">
      <alignment horizontal="center" readingOrder="2"/>
    </xf>
    <xf numFmtId="164" fontId="5" fillId="7" borderId="77" xfId="0" applyNumberFormat="1" applyFont="1" applyFill="1" applyBorder="1" applyAlignment="1">
      <alignment horizontal="center" readingOrder="2"/>
    </xf>
    <xf numFmtId="164" fontId="5" fillId="2" borderId="9" xfId="0" applyNumberFormat="1" applyFont="1" applyFill="1" applyBorder="1" applyAlignment="1">
      <alignment horizontal="center" readingOrder="2"/>
    </xf>
    <xf numFmtId="9" fontId="3" fillId="2" borderId="68" xfId="0" applyNumberFormat="1" applyFont="1" applyFill="1" applyBorder="1" applyAlignment="1">
      <alignment horizontal="center" readingOrder="2"/>
    </xf>
    <xf numFmtId="167" fontId="3" fillId="2" borderId="70" xfId="0" applyNumberFormat="1" applyFont="1" applyFill="1" applyBorder="1" applyAlignment="1">
      <alignment horizontal="center" readingOrder="2"/>
    </xf>
    <xf numFmtId="164" fontId="3" fillId="2" borderId="70" xfId="0" applyNumberFormat="1" applyFont="1" applyFill="1" applyBorder="1" applyAlignment="1">
      <alignment horizontal="center" readingOrder="2"/>
    </xf>
    <xf numFmtId="164" fontId="3" fillId="8" borderId="68" xfId="0" applyNumberFormat="1" applyFont="1" applyFill="1" applyBorder="1" applyAlignment="1">
      <alignment horizontal="center" readingOrder="2"/>
    </xf>
    <xf numFmtId="164" fontId="3" fillId="2" borderId="68" xfId="0" applyNumberFormat="1" applyFont="1" applyFill="1" applyBorder="1" applyAlignment="1">
      <alignment horizontal="center" readingOrder="2"/>
    </xf>
    <xf numFmtId="164" fontId="3" fillId="9" borderId="68" xfId="0" applyNumberFormat="1" applyFont="1" applyFill="1" applyBorder="1" applyAlignment="1">
      <alignment horizontal="center" readingOrder="2"/>
    </xf>
    <xf numFmtId="10" fontId="3" fillId="8" borderId="78" xfId="0" applyNumberFormat="1" applyFont="1" applyFill="1" applyBorder="1" applyAlignment="1">
      <alignment horizontal="center" readingOrder="2"/>
    </xf>
    <xf numFmtId="164" fontId="3" fillId="2" borderId="79" xfId="0" applyNumberFormat="1" applyFont="1" applyFill="1" applyBorder="1" applyAlignment="1">
      <alignment horizontal="center" readingOrder="2"/>
    </xf>
    <xf numFmtId="164" fontId="3" fillId="8" borderId="80" xfId="0" applyNumberFormat="1" applyFont="1" applyFill="1" applyBorder="1" applyAlignment="1">
      <alignment horizontal="center" readingOrder="2"/>
    </xf>
    <xf numFmtId="164" fontId="3" fillId="9" borderId="80" xfId="0" applyNumberFormat="1" applyFont="1" applyFill="1" applyBorder="1" applyAlignment="1">
      <alignment horizontal="center" readingOrder="2"/>
    </xf>
    <xf numFmtId="10" fontId="3" fillId="8" borderId="81" xfId="0" applyNumberFormat="1" applyFont="1" applyFill="1" applyBorder="1" applyAlignment="1">
      <alignment horizontal="center" readingOrder="2"/>
    </xf>
    <xf numFmtId="0" fontId="0" fillId="0" borderId="82" xfId="0" applyFont="1" applyBorder="1"/>
    <xf numFmtId="0" fontId="0" fillId="0" borderId="83" xfId="0" applyFont="1" applyBorder="1"/>
    <xf numFmtId="0" fontId="0" fillId="0" borderId="61" xfId="0" applyFont="1" applyBorder="1"/>
    <xf numFmtId="0" fontId="3" fillId="2" borderId="84" xfId="0" applyFont="1" applyFill="1" applyBorder="1" applyAlignment="1">
      <alignment horizontal="center" readingOrder="2"/>
    </xf>
    <xf numFmtId="164" fontId="3" fillId="0" borderId="85" xfId="0" applyNumberFormat="1" applyFont="1" applyBorder="1" applyAlignment="1">
      <alignment horizontal="center"/>
    </xf>
    <xf numFmtId="0" fontId="5" fillId="0" borderId="83" xfId="0" applyFont="1" applyBorder="1"/>
    <xf numFmtId="0" fontId="0" fillId="0" borderId="11" xfId="0" applyFont="1" applyBorder="1"/>
    <xf numFmtId="164" fontId="3" fillId="0" borderId="84" xfId="0" applyNumberFormat="1" applyFont="1" applyBorder="1" applyAlignment="1">
      <alignment horizontal="center"/>
    </xf>
    <xf numFmtId="0" fontId="5" fillId="0" borderId="0" xfId="0" applyFont="1"/>
    <xf numFmtId="0" fontId="0" fillId="0" borderId="86" xfId="0" applyFont="1" applyBorder="1"/>
    <xf numFmtId="0" fontId="0" fillId="0" borderId="7" xfId="0" applyFont="1" applyBorder="1"/>
    <xf numFmtId="0" fontId="3" fillId="2" borderId="87" xfId="0" applyFont="1" applyFill="1" applyBorder="1" applyAlignment="1">
      <alignment horizontal="center" readingOrder="2"/>
    </xf>
    <xf numFmtId="164" fontId="3" fillId="0" borderId="67" xfId="0" applyNumberFormat="1" applyFont="1" applyBorder="1" applyAlignment="1">
      <alignment horizontal="center"/>
    </xf>
    <xf numFmtId="0" fontId="3" fillId="2" borderId="88" xfId="0" applyFont="1" applyFill="1" applyBorder="1" applyAlignment="1">
      <alignment horizontal="center" readingOrder="2"/>
    </xf>
    <xf numFmtId="10" fontId="3" fillId="0" borderId="89" xfId="0" applyNumberFormat="1" applyFont="1" applyBorder="1" applyAlignment="1">
      <alignment horizontal="center" readingOrder="2"/>
    </xf>
    <xf numFmtId="1" fontId="3" fillId="0" borderId="88" xfId="0" applyNumberFormat="1" applyFont="1" applyBorder="1" applyAlignment="1">
      <alignment horizontal="center" readingOrder="2"/>
    </xf>
    <xf numFmtId="165" fontId="3" fillId="0" borderId="89" xfId="0" applyNumberFormat="1" applyFont="1" applyBorder="1" applyAlignment="1">
      <alignment horizontal="center" readingOrder="2"/>
    </xf>
    <xf numFmtId="0" fontId="3" fillId="2" borderId="74" xfId="0" applyFont="1" applyFill="1" applyBorder="1" applyAlignment="1">
      <alignment horizontal="center" readingOrder="2"/>
    </xf>
    <xf numFmtId="0" fontId="3" fillId="2" borderId="68" xfId="0" applyFont="1" applyFill="1" applyBorder="1" applyAlignment="1">
      <alignment horizontal="center" readingOrder="2"/>
    </xf>
    <xf numFmtId="1" fontId="3" fillId="0" borderId="73" xfId="0" applyNumberFormat="1" applyFont="1" applyBorder="1" applyAlignment="1">
      <alignment horizontal="center" readingOrder="2"/>
    </xf>
    <xf numFmtId="1" fontId="3" fillId="0" borderId="89" xfId="0" applyNumberFormat="1" applyFont="1" applyBorder="1" applyAlignment="1">
      <alignment horizontal="center" readingOrder="2"/>
    </xf>
    <xf numFmtId="10" fontId="3" fillId="0" borderId="88" xfId="0" applyNumberFormat="1" applyFont="1" applyBorder="1" applyAlignment="1">
      <alignment horizontal="center" readingOrder="2"/>
    </xf>
    <xf numFmtId="10" fontId="3" fillId="0" borderId="73" xfId="0" applyNumberFormat="1" applyFont="1" applyBorder="1" applyAlignment="1">
      <alignment horizontal="center" readingOrder="2"/>
    </xf>
    <xf numFmtId="164" fontId="3" fillId="0" borderId="88" xfId="0" applyNumberFormat="1" applyFont="1" applyBorder="1" applyAlignment="1">
      <alignment horizontal="center" readingOrder="2"/>
    </xf>
    <xf numFmtId="3" fontId="3" fillId="0" borderId="68" xfId="0" applyNumberFormat="1" applyFont="1" applyBorder="1" applyAlignment="1">
      <alignment horizontal="center" readingOrder="2"/>
    </xf>
    <xf numFmtId="164" fontId="3" fillId="0" borderId="89" xfId="0" applyNumberFormat="1" applyFont="1" applyBorder="1" applyAlignment="1">
      <alignment horizontal="center" readingOrder="2"/>
    </xf>
    <xf numFmtId="164" fontId="3" fillId="2" borderId="88" xfId="0" applyNumberFormat="1" applyFont="1" applyFill="1" applyBorder="1" applyAlignment="1">
      <alignment horizontal="center" readingOrder="2"/>
    </xf>
    <xf numFmtId="3" fontId="3" fillId="2" borderId="68" xfId="0" applyNumberFormat="1" applyFont="1" applyFill="1" applyBorder="1" applyAlignment="1">
      <alignment horizontal="center" readingOrder="2"/>
    </xf>
    <xf numFmtId="167" fontId="3" fillId="0" borderId="88" xfId="0" applyNumberFormat="1" applyFont="1" applyBorder="1" applyAlignment="1">
      <alignment horizontal="center" readingOrder="2"/>
    </xf>
    <xf numFmtId="164" fontId="3" fillId="2" borderId="89" xfId="0" applyNumberFormat="1" applyFont="1" applyFill="1" applyBorder="1" applyAlignment="1">
      <alignment horizontal="center" readingOrder="2"/>
    </xf>
    <xf numFmtId="0" fontId="3" fillId="2" borderId="90" xfId="0" applyFont="1" applyFill="1" applyBorder="1" applyAlignment="1">
      <alignment horizontal="center" readingOrder="2"/>
    </xf>
    <xf numFmtId="164" fontId="3" fillId="2" borderId="91" xfId="0" applyNumberFormat="1" applyFont="1" applyFill="1" applyBorder="1" applyAlignment="1">
      <alignment horizontal="center" readingOrder="2"/>
    </xf>
    <xf numFmtId="0" fontId="3" fillId="2" borderId="92" xfId="0" applyFont="1" applyFill="1" applyBorder="1" applyAlignment="1">
      <alignment horizontal="center" readingOrder="2"/>
    </xf>
    <xf numFmtId="0" fontId="5" fillId="0" borderId="7" xfId="0" applyFont="1" applyBorder="1"/>
    <xf numFmtId="0" fontId="3" fillId="2" borderId="91" xfId="0" applyFont="1" applyFill="1" applyBorder="1" applyAlignment="1">
      <alignment horizontal="center" readingOrder="2"/>
    </xf>
    <xf numFmtId="0" fontId="3" fillId="2" borderId="93" xfId="0" applyFont="1" applyFill="1" applyBorder="1" applyAlignment="1">
      <alignment horizontal="center" readingOrder="2"/>
    </xf>
    <xf numFmtId="164" fontId="3" fillId="2" borderId="94" xfId="0" applyNumberFormat="1" applyFont="1" applyFill="1" applyBorder="1" applyAlignment="1">
      <alignment horizontal="center" readingOrder="2"/>
    </xf>
    <xf numFmtId="164" fontId="3" fillId="8" borderId="95" xfId="0" applyNumberFormat="1" applyFont="1" applyFill="1" applyBorder="1" applyAlignment="1">
      <alignment horizontal="center"/>
    </xf>
    <xf numFmtId="167" fontId="3" fillId="2" borderId="96" xfId="0" applyNumberFormat="1" applyFont="1" applyFill="1" applyBorder="1" applyAlignment="1">
      <alignment horizontal="center" readingOrder="2"/>
    </xf>
    <xf numFmtId="167" fontId="3" fillId="2" borderId="4" xfId="0" applyNumberFormat="1" applyFont="1" applyFill="1" applyBorder="1" applyAlignment="1">
      <alignment horizontal="center" readingOrder="2"/>
    </xf>
    <xf numFmtId="3" fontId="3" fillId="8" borderId="97" xfId="0" applyNumberFormat="1" applyFont="1" applyFill="1" applyBorder="1" applyAlignment="1">
      <alignment horizontal="center"/>
    </xf>
    <xf numFmtId="167" fontId="3" fillId="2" borderId="98" xfId="0" applyNumberFormat="1" applyFont="1" applyFill="1" applyBorder="1" applyAlignment="1">
      <alignment horizontal="center" readingOrder="2"/>
    </xf>
    <xf numFmtId="167" fontId="3" fillId="2" borderId="99" xfId="0" applyNumberFormat="1" applyFont="1" applyFill="1" applyBorder="1" applyAlignment="1">
      <alignment horizontal="center" readingOrder="2"/>
    </xf>
    <xf numFmtId="167" fontId="3" fillId="2" borderId="17" xfId="0" applyNumberFormat="1" applyFont="1" applyFill="1" applyBorder="1" applyAlignment="1">
      <alignment horizontal="center" readingOrder="2"/>
    </xf>
    <xf numFmtId="0" fontId="3" fillId="2" borderId="2" xfId="0" applyFont="1" applyFill="1" applyBorder="1" applyAlignment="1">
      <alignment horizontal="center" readingOrder="2"/>
    </xf>
    <xf numFmtId="164" fontId="3" fillId="8" borderId="2" xfId="0" applyNumberFormat="1" applyFont="1" applyFill="1" applyBorder="1" applyAlignment="1">
      <alignment horizontal="center"/>
    </xf>
    <xf numFmtId="167" fontId="3" fillId="2" borderId="84" xfId="0" applyNumberFormat="1" applyFont="1" applyFill="1" applyBorder="1" applyAlignment="1">
      <alignment horizontal="center" readingOrder="2"/>
    </xf>
    <xf numFmtId="0" fontId="3" fillId="2" borderId="69" xfId="0" applyFont="1" applyFill="1" applyBorder="1" applyAlignment="1">
      <alignment horizontal="center" readingOrder="2"/>
    </xf>
    <xf numFmtId="0" fontId="3" fillId="10" borderId="81" xfId="0" applyFont="1" applyFill="1" applyBorder="1" applyAlignment="1">
      <alignment horizontal="center" readingOrder="2"/>
    </xf>
    <xf numFmtId="0" fontId="3" fillId="2" borderId="86" xfId="0" applyFont="1" applyFill="1" applyBorder="1" applyAlignment="1">
      <alignment horizontal="center" readingOrder="2"/>
    </xf>
    <xf numFmtId="0" fontId="3" fillId="10" borderId="73" xfId="0" applyFont="1" applyFill="1" applyBorder="1" applyAlignment="1">
      <alignment horizontal="center" readingOrder="2"/>
    </xf>
    <xf numFmtId="164" fontId="3" fillId="2" borderId="100" xfId="0" applyNumberFormat="1" applyFont="1" applyFill="1" applyBorder="1" applyAlignment="1">
      <alignment horizontal="center" readingOrder="2"/>
    </xf>
    <xf numFmtId="0" fontId="3" fillId="10" borderId="93" xfId="0" applyFont="1" applyFill="1" applyBorder="1" applyAlignment="1">
      <alignment horizontal="center" readingOrder="2"/>
    </xf>
    <xf numFmtId="164" fontId="3" fillId="2" borderId="101" xfId="0" applyNumberFormat="1" applyFont="1" applyFill="1" applyBorder="1" applyAlignment="1">
      <alignment horizontal="center" readingOrder="2"/>
    </xf>
    <xf numFmtId="164" fontId="3" fillId="2" borderId="93" xfId="0" applyNumberFormat="1" applyFont="1" applyFill="1" applyBorder="1" applyAlignment="1">
      <alignment horizontal="center" readingOrder="2"/>
    </xf>
    <xf numFmtId="0" fontId="15" fillId="0" borderId="0" xfId="0" applyFont="1"/>
    <xf numFmtId="164" fontId="3" fillId="2" borderId="102" xfId="0" applyNumberFormat="1" applyFont="1" applyFill="1" applyBorder="1" applyAlignment="1">
      <alignment horizontal="center" readingOrder="2"/>
    </xf>
    <xf numFmtId="164" fontId="3" fillId="2" borderId="103" xfId="0" applyNumberFormat="1" applyFont="1" applyFill="1" applyBorder="1" applyAlignment="1">
      <alignment horizontal="center" readingOrder="2"/>
    </xf>
    <xf numFmtId="0" fontId="5" fillId="0" borderId="86" xfId="0" applyFont="1" applyBorder="1"/>
    <xf numFmtId="0" fontId="5" fillId="0" borderId="11" xfId="0" applyFont="1" applyBorder="1"/>
    <xf numFmtId="0" fontId="0" fillId="0" borderId="42" xfId="0" applyFont="1" applyBorder="1" applyAlignment="1">
      <alignment horizontal="center" vertical="center"/>
    </xf>
    <xf numFmtId="0" fontId="0" fillId="0" borderId="104" xfId="0" applyFont="1" applyBorder="1" applyAlignment="1">
      <alignment horizontal="center" vertical="center"/>
    </xf>
    <xf numFmtId="0" fontId="0" fillId="0" borderId="105" xfId="0" applyFont="1" applyBorder="1" applyAlignment="1">
      <alignment horizontal="center" vertical="center"/>
    </xf>
    <xf numFmtId="0" fontId="0" fillId="0" borderId="106" xfId="0" applyFont="1" applyBorder="1" applyAlignment="1">
      <alignment horizontal="center" vertical="center"/>
    </xf>
    <xf numFmtId="0" fontId="0" fillId="0" borderId="4" xfId="0" applyFont="1" applyBorder="1"/>
    <xf numFmtId="0" fontId="10" fillId="2" borderId="7" xfId="0" applyFont="1" applyFill="1" applyBorder="1" applyAlignment="1">
      <alignment horizontal="center" readingOrder="2"/>
    </xf>
    <xf numFmtId="0" fontId="2" fillId="0" borderId="7" xfId="0" applyFont="1" applyBorder="1"/>
    <xf numFmtId="0" fontId="0" fillId="0" borderId="108" xfId="0" applyFont="1" applyBorder="1" applyAlignment="1">
      <alignment horizontal="center" vertical="center"/>
    </xf>
    <xf numFmtId="0" fontId="0" fillId="0" borderId="109" xfId="0" applyFont="1" applyBorder="1" applyAlignment="1">
      <alignment horizontal="center" vertical="center"/>
    </xf>
    <xf numFmtId="0" fontId="3" fillId="2" borderId="110" xfId="0" applyFont="1" applyFill="1" applyBorder="1" applyAlignment="1">
      <alignment horizontal="center" readingOrder="2"/>
    </xf>
    <xf numFmtId="0" fontId="3" fillId="2" borderId="111" xfId="0" applyFont="1" applyFill="1" applyBorder="1" applyAlignment="1">
      <alignment horizontal="center" readingOrder="2"/>
    </xf>
    <xf numFmtId="0" fontId="3" fillId="2" borderId="112" xfId="0" applyFont="1" applyFill="1" applyBorder="1" applyAlignment="1">
      <alignment horizontal="center" readingOrder="2"/>
    </xf>
    <xf numFmtId="0" fontId="3" fillId="2" borderId="79" xfId="0" applyFont="1" applyFill="1" applyBorder="1" applyAlignment="1">
      <alignment horizontal="center" readingOrder="2"/>
    </xf>
    <xf numFmtId="0" fontId="3" fillId="2" borderId="81" xfId="0" applyFont="1" applyFill="1" applyBorder="1" applyAlignment="1">
      <alignment horizontal="center" readingOrder="2"/>
    </xf>
    <xf numFmtId="0" fontId="3" fillId="2" borderId="113" xfId="0" applyFont="1" applyFill="1" applyBorder="1" applyAlignment="1">
      <alignment horizontal="center" readingOrder="2"/>
    </xf>
    <xf numFmtId="0" fontId="3" fillId="2" borderId="114" xfId="0" applyFont="1" applyFill="1" applyBorder="1" applyAlignment="1">
      <alignment horizontal="center" readingOrder="2"/>
    </xf>
    <xf numFmtId="0" fontId="3" fillId="2" borderId="95" xfId="0" applyFont="1" applyFill="1" applyBorder="1" applyAlignment="1">
      <alignment horizontal="center" readingOrder="2"/>
    </xf>
    <xf numFmtId="0" fontId="3" fillId="2" borderId="7" xfId="0" applyFont="1" applyFill="1" applyBorder="1" applyAlignment="1">
      <alignment horizontal="center" readingOrder="2"/>
    </xf>
    <xf numFmtId="0" fontId="3" fillId="2" borderId="115" xfId="0" applyFont="1" applyFill="1" applyBorder="1" applyAlignment="1">
      <alignment horizontal="center" readingOrder="2"/>
    </xf>
    <xf numFmtId="0" fontId="3" fillId="2" borderId="116" xfId="0" applyFont="1" applyFill="1" applyBorder="1" applyAlignment="1">
      <alignment horizontal="center" readingOrder="2"/>
    </xf>
    <xf numFmtId="0" fontId="3" fillId="2" borderId="117" xfId="0" applyFont="1" applyFill="1" applyBorder="1" applyAlignment="1">
      <alignment horizontal="center" readingOrder="2"/>
    </xf>
    <xf numFmtId="0" fontId="5" fillId="2" borderId="110" xfId="0" applyFont="1" applyFill="1" applyBorder="1" applyAlignment="1">
      <alignment horizontal="right" readingOrder="2"/>
    </xf>
    <xf numFmtId="164" fontId="5" fillId="2" borderId="111" xfId="0" applyNumberFormat="1" applyFont="1" applyFill="1" applyBorder="1"/>
    <xf numFmtId="164" fontId="5" fillId="2" borderId="112" xfId="0" applyNumberFormat="1" applyFont="1" applyFill="1" applyBorder="1"/>
    <xf numFmtId="10" fontId="3" fillId="9" borderId="118" xfId="0" applyNumberFormat="1" applyFont="1" applyFill="1" applyBorder="1" applyAlignment="1">
      <alignment horizontal="center" readingOrder="2"/>
    </xf>
    <xf numFmtId="10" fontId="3" fillId="2" borderId="119" xfId="0" applyNumberFormat="1" applyFont="1" applyFill="1" applyBorder="1" applyAlignment="1">
      <alignment horizontal="center" readingOrder="2"/>
    </xf>
    <xf numFmtId="168" fontId="5" fillId="2" borderId="111" xfId="0" applyNumberFormat="1" applyFont="1" applyFill="1" applyBorder="1"/>
    <xf numFmtId="168" fontId="5" fillId="2" borderId="112" xfId="0" applyNumberFormat="1" applyFont="1" applyFill="1" applyBorder="1"/>
    <xf numFmtId="168" fontId="5" fillId="2" borderId="86" xfId="0" applyNumberFormat="1" applyFont="1" applyFill="1" applyBorder="1"/>
    <xf numFmtId="168" fontId="5" fillId="2" borderId="7" xfId="0" applyNumberFormat="1" applyFont="1" applyFill="1" applyBorder="1"/>
    <xf numFmtId="10" fontId="3" fillId="7" borderId="88" xfId="0" applyNumberFormat="1" applyFont="1" applyFill="1" applyBorder="1" applyAlignment="1">
      <alignment horizontal="center" readingOrder="2"/>
    </xf>
    <xf numFmtId="164" fontId="5" fillId="2" borderId="7" xfId="0" applyNumberFormat="1" applyFont="1" applyFill="1" applyBorder="1"/>
    <xf numFmtId="168" fontId="0" fillId="0" borderId="0" xfId="0" applyNumberFormat="1" applyFont="1" applyAlignment="1">
      <alignment horizontal="center" vertical="center"/>
    </xf>
    <xf numFmtId="0" fontId="5" fillId="2" borderId="64" xfId="0" applyFont="1" applyFill="1" applyBorder="1" applyAlignment="1">
      <alignment horizontal="right" readingOrder="2"/>
    </xf>
    <xf numFmtId="164" fontId="5" fillId="2" borderId="65" xfId="0" applyNumberFormat="1" applyFont="1" applyFill="1" applyBorder="1"/>
    <xf numFmtId="10" fontId="3" fillId="2" borderId="81" xfId="0" applyNumberFormat="1" applyFont="1" applyFill="1" applyBorder="1" applyAlignment="1">
      <alignment horizontal="center" readingOrder="2"/>
    </xf>
    <xf numFmtId="168" fontId="5" fillId="2" borderId="65" xfId="0" applyNumberFormat="1" applyFont="1" applyFill="1" applyBorder="1"/>
    <xf numFmtId="168" fontId="5" fillId="2" borderId="97" xfId="0" applyNumberFormat="1" applyFont="1" applyFill="1" applyBorder="1"/>
    <xf numFmtId="164" fontId="5" fillId="2" borderId="97" xfId="0" applyNumberFormat="1" applyFont="1" applyFill="1" applyBorder="1"/>
    <xf numFmtId="0" fontId="3" fillId="2" borderId="120" xfId="0" applyFont="1" applyFill="1" applyBorder="1" applyAlignment="1">
      <alignment horizontal="center" readingOrder="2"/>
    </xf>
    <xf numFmtId="0" fontId="3" fillId="2" borderId="121" xfId="0" applyFont="1" applyFill="1" applyBorder="1" applyAlignment="1">
      <alignment horizontal="center" readingOrder="2"/>
    </xf>
    <xf numFmtId="0" fontId="3" fillId="2" borderId="123" xfId="0" applyFont="1" applyFill="1" applyBorder="1" applyAlignment="1">
      <alignment horizontal="center" readingOrder="2"/>
    </xf>
    <xf numFmtId="166" fontId="6" fillId="0" borderId="124" xfId="0" applyNumberFormat="1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 wrapText="1"/>
    </xf>
    <xf numFmtId="10" fontId="0" fillId="0" borderId="0" xfId="0" applyNumberFormat="1" applyFont="1"/>
    <xf numFmtId="0" fontId="1" fillId="0" borderId="125" xfId="0" applyFont="1" applyBorder="1" applyAlignment="1">
      <alignment horizontal="center" vertical="center"/>
    </xf>
    <xf numFmtId="0" fontId="1" fillId="0" borderId="126" xfId="0" applyFont="1" applyFill="1" applyBorder="1" applyAlignment="1">
      <alignment horizontal="center" vertical="center" wrapText="1"/>
    </xf>
    <xf numFmtId="0" fontId="1" fillId="0" borderId="127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126" xfId="0" applyFont="1" applyFill="1" applyBorder="1" applyAlignment="1">
      <alignment horizontal="center" vertical="center" wrapText="1"/>
    </xf>
    <xf numFmtId="0" fontId="1" fillId="0" borderId="125" xfId="0" applyFont="1" applyFill="1" applyBorder="1" applyAlignment="1">
      <alignment horizontal="center" vertical="center" wrapText="1"/>
    </xf>
    <xf numFmtId="0" fontId="1" fillId="0" borderId="128" xfId="0" applyFont="1" applyFill="1" applyBorder="1" applyAlignment="1">
      <alignment horizontal="center" vertical="center" wrapText="1"/>
    </xf>
    <xf numFmtId="0" fontId="1" fillId="0" borderId="122" xfId="0" applyFont="1" applyFill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 wrapText="1"/>
    </xf>
    <xf numFmtId="0" fontId="1" fillId="3" borderId="31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0" borderId="53" xfId="0" applyFont="1" applyFill="1" applyBorder="1" applyAlignment="1">
      <alignment horizontal="center" vertical="center"/>
    </xf>
    <xf numFmtId="164" fontId="9" fillId="0" borderId="27" xfId="0" applyNumberFormat="1" applyFont="1" applyFill="1" applyBorder="1" applyAlignment="1">
      <alignment horizontal="center" vertical="center"/>
    </xf>
    <xf numFmtId="164" fontId="9" fillId="0" borderId="28" xfId="0" applyNumberFormat="1" applyFont="1" applyFill="1" applyBorder="1" applyAlignment="1">
      <alignment horizontal="center" vertical="center"/>
    </xf>
    <xf numFmtId="164" fontId="9" fillId="0" borderId="30" xfId="0" applyNumberFormat="1" applyFont="1" applyFill="1" applyBorder="1" applyAlignment="1">
      <alignment horizontal="center" vertical="center"/>
    </xf>
    <xf numFmtId="164" fontId="12" fillId="0" borderId="27" xfId="1" applyNumberFormat="1" applyFont="1" applyFill="1" applyBorder="1" applyAlignment="1">
      <alignment horizontal="center" vertical="center"/>
    </xf>
    <xf numFmtId="164" fontId="13" fillId="0" borderId="28" xfId="1" applyNumberFormat="1" applyFont="1" applyFill="1" applyBorder="1" applyAlignment="1">
      <alignment horizontal="center" vertical="center"/>
    </xf>
    <xf numFmtId="166" fontId="6" fillId="0" borderId="38" xfId="0" applyNumberFormat="1" applyFont="1" applyFill="1" applyBorder="1" applyAlignment="1">
      <alignment horizontal="center" vertical="center"/>
    </xf>
    <xf numFmtId="164" fontId="9" fillId="0" borderId="50" xfId="0" applyNumberFormat="1" applyFont="1" applyFill="1" applyBorder="1" applyAlignment="1">
      <alignment horizontal="center" vertical="center"/>
    </xf>
    <xf numFmtId="0" fontId="2" fillId="0" borderId="0" xfId="0" applyFont="1" applyFill="1" applyAlignment="1"/>
    <xf numFmtId="0" fontId="0" fillId="0" borderId="0" xfId="0" applyFont="1" applyFill="1" applyAlignment="1"/>
    <xf numFmtId="0" fontId="15" fillId="0" borderId="0" xfId="0" applyFont="1" applyAlignment="1"/>
    <xf numFmtId="0" fontId="15" fillId="0" borderId="7" xfId="0" applyFont="1" applyFill="1" applyBorder="1" applyAlignment="1"/>
    <xf numFmtId="9" fontId="11" fillId="0" borderId="34" xfId="1" applyNumberFormat="1" applyFont="1" applyFill="1" applyBorder="1" applyAlignment="1">
      <alignment horizontal="center" vertical="center"/>
    </xf>
    <xf numFmtId="164" fontId="11" fillId="0" borderId="24" xfId="1" applyNumberFormat="1" applyFont="1" applyFill="1" applyBorder="1" applyAlignment="1">
      <alignment horizontal="center" vertical="center"/>
    </xf>
    <xf numFmtId="9" fontId="11" fillId="0" borderId="24" xfId="1" applyNumberFormat="1" applyFont="1" applyFill="1" applyBorder="1" applyAlignment="1">
      <alignment horizontal="center" vertical="center"/>
    </xf>
    <xf numFmtId="166" fontId="11" fillId="0" borderId="28" xfId="1" applyNumberFormat="1" applyFont="1" applyFill="1" applyBorder="1" applyAlignment="1">
      <alignment horizontal="center" vertical="center"/>
    </xf>
    <xf numFmtId="0" fontId="1" fillId="0" borderId="39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3" fillId="2" borderId="60" xfId="0" applyFont="1" applyFill="1" applyBorder="1" applyAlignment="1">
      <alignment horizontal="center" readingOrder="2"/>
    </xf>
    <xf numFmtId="0" fontId="3" fillId="2" borderId="61" xfId="0" applyFont="1" applyFill="1" applyBorder="1" applyAlignment="1">
      <alignment horizontal="center" readingOrder="2"/>
    </xf>
    <xf numFmtId="0" fontId="1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0" fillId="2" borderId="107" xfId="0" applyFont="1" applyFill="1" applyBorder="1" applyAlignment="1">
      <alignment horizontal="center" readingOrder="2"/>
    </xf>
    <xf numFmtId="0" fontId="2" fillId="0" borderId="62" xfId="0" applyFont="1" applyBorder="1"/>
    <xf numFmtId="0" fontId="2" fillId="0" borderId="63" xfId="0" applyFont="1" applyBorder="1"/>
    <xf numFmtId="0" fontId="1" fillId="0" borderId="62" xfId="0" applyFont="1" applyBorder="1" applyAlignment="1">
      <alignment horizontal="center"/>
    </xf>
    <xf numFmtId="0" fontId="10" fillId="2" borderId="62" xfId="0" applyFont="1" applyFill="1" applyBorder="1" applyAlignment="1">
      <alignment horizontal="center" readingOrder="2"/>
    </xf>
    <xf numFmtId="0" fontId="1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10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2" fillId="0" borderId="1" xfId="0" applyFont="1" applyBorder="1"/>
    <xf numFmtId="0" fontId="2" fillId="0" borderId="9" xfId="0" applyFont="1" applyBorder="1"/>
  </cellXfs>
  <cellStyles count="2">
    <cellStyle name="Normal" xfId="0" builtinId="0"/>
    <cellStyle name="טוב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החזר מקסימלי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0.11398485494972896"/>
          <c:y val="0.14065934065934066"/>
          <c:w val="0.8049015287919028"/>
          <c:h val="0.494682876178939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'נתוני משכנתא'!$D$9:$G$9</c:f>
              <c:strCache>
                <c:ptCount val="1"/>
                <c:pt idx="0">
                  <c:v>תרחיש עיקרי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'נתוני משכנתא'!$A$11:$A$20</c:f>
              <c:strCache>
                <c:ptCount val="10"/>
                <c:pt idx="0">
                  <c:v>עלות משכנתא 1</c:v>
                </c:pt>
                <c:pt idx="1">
                  <c:v>עלות משכנתא 2</c:v>
                </c:pt>
                <c:pt idx="2">
                  <c:v>עלות משכנתא 3</c:v>
                </c:pt>
                <c:pt idx="3">
                  <c:v>החזר מקס' עיקרי 1</c:v>
                </c:pt>
                <c:pt idx="4">
                  <c:v>החזר מקס' עיקרי 2</c:v>
                </c:pt>
                <c:pt idx="5">
                  <c:v>החזר מקס' עיקרי 3</c:v>
                </c:pt>
                <c:pt idx="6">
                  <c:v>החזר מקס' מחמיר 1</c:v>
                </c:pt>
                <c:pt idx="7">
                  <c:v>החזר מקס' מחמיר  2</c:v>
                </c:pt>
                <c:pt idx="8">
                  <c:v>החזר מקס' מחמיר  3</c:v>
                </c:pt>
                <c:pt idx="9">
                  <c:v>החזר חודשי מחמיר נמוך </c:v>
                </c:pt>
              </c:strCache>
            </c:strRef>
          </c:cat>
          <c:val>
            <c:numRef>
              <c:f>'נתוני משכנתא'!$F$11:$F$20</c:f>
              <c:numCache>
                <c:formatCode>"₪"\ #,##0</c:formatCode>
                <c:ptCount val="10"/>
                <c:pt idx="0">
                  <c:v>10217.2917570999</c:v>
                </c:pt>
                <c:pt idx="1">
                  <c:v>10193.4630349664</c:v>
                </c:pt>
                <c:pt idx="2">
                  <c:v>10126.4570982244</c:v>
                </c:pt>
                <c:pt idx="3">
                  <c:v>9647.0321841986297</c:v>
                </c:pt>
                <c:pt idx="4">
                  <c:v>9713.9501961232399</c:v>
                </c:pt>
                <c:pt idx="5">
                  <c:v>9718.6207585458596</c:v>
                </c:pt>
                <c:pt idx="6">
                  <c:v>9647.0321841986297</c:v>
                </c:pt>
                <c:pt idx="7">
                  <c:v>9713.9501961232399</c:v>
                </c:pt>
                <c:pt idx="8">
                  <c:v>9718.6207585458596</c:v>
                </c:pt>
                <c:pt idx="9">
                  <c:v>9219.1372177426601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FC-40BA-B79C-D7E5216B4B0D}"/>
            </c:ext>
          </c:extLst>
        </c:ser>
        <c:ser>
          <c:idx val="1"/>
          <c:order val="1"/>
          <c:tx>
            <c:strRef>
              <c:f>'נתוני משכנתא'!$I$9:$L$9</c:f>
              <c:strCache>
                <c:ptCount val="1"/>
                <c:pt idx="0">
                  <c:v>תרחיש מחמיר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'נתוני משכנתא'!$A$11:$A$20</c:f>
              <c:strCache>
                <c:ptCount val="10"/>
                <c:pt idx="0">
                  <c:v>עלות משכנתא 1</c:v>
                </c:pt>
                <c:pt idx="1">
                  <c:v>עלות משכנתא 2</c:v>
                </c:pt>
                <c:pt idx="2">
                  <c:v>עלות משכנתא 3</c:v>
                </c:pt>
                <c:pt idx="3">
                  <c:v>החזר מקס' עיקרי 1</c:v>
                </c:pt>
                <c:pt idx="4">
                  <c:v>החזר מקס' עיקרי 2</c:v>
                </c:pt>
                <c:pt idx="5">
                  <c:v>החזר מקס' עיקרי 3</c:v>
                </c:pt>
                <c:pt idx="6">
                  <c:v>החזר מקס' מחמיר 1</c:v>
                </c:pt>
                <c:pt idx="7">
                  <c:v>החזר מקס' מחמיר  2</c:v>
                </c:pt>
                <c:pt idx="8">
                  <c:v>החזר מקס' מחמיר  3</c:v>
                </c:pt>
                <c:pt idx="9">
                  <c:v>החזר חודשי מחמיר נמוך </c:v>
                </c:pt>
              </c:strCache>
            </c:strRef>
          </c:cat>
          <c:val>
            <c:numRef>
              <c:f>'נתוני משכנתא'!$K$11:$K$20</c:f>
              <c:numCache>
                <c:formatCode>"₪"\ #,##0</c:formatCode>
                <c:ptCount val="10"/>
                <c:pt idx="0">
                  <c:v>11908.4209331943</c:v>
                </c:pt>
                <c:pt idx="1">
                  <c:v>11846.4385781376</c:v>
                </c:pt>
                <c:pt idx="2">
                  <c:v>11758.4380057255</c:v>
                </c:pt>
                <c:pt idx="3">
                  <c:v>10680.1226119986</c:v>
                </c:pt>
                <c:pt idx="4">
                  <c:v>10772.8515124695</c:v>
                </c:pt>
                <c:pt idx="5">
                  <c:v>10859.5755748868</c:v>
                </c:pt>
                <c:pt idx="6">
                  <c:v>10680.1226119986</c:v>
                </c:pt>
                <c:pt idx="7">
                  <c:v>10772.8515124695</c:v>
                </c:pt>
                <c:pt idx="8">
                  <c:v>10859.5755748868</c:v>
                </c:pt>
                <c:pt idx="9">
                  <c:v>10023.4813640395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FC-40BA-B79C-D7E5216B4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87698640"/>
        <c:axId val="687700304"/>
      </c:barChart>
      <c:catAx>
        <c:axId val="68769864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87700304"/>
        <c:crosses val="autoZero"/>
        <c:auto val="1"/>
        <c:lblAlgn val="ctr"/>
        <c:lblOffset val="100"/>
        <c:noMultiLvlLbl val="0"/>
      </c:catAx>
      <c:valAx>
        <c:axId val="68770030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₪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876986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635428991065236"/>
          <c:y val="0.93454356362105062"/>
          <c:w val="0.21074548628532094"/>
          <c:h val="6.18136194514147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400" b="0" i="0" u="none" strike="noStrike" baseline="0">
                <a:effectLst/>
              </a:rPr>
              <a:t>מקס' עיקרי </a:t>
            </a:r>
            <a:r>
              <a:rPr lang="he-IL"/>
              <a:t>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2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'נתוני משכנתא'!$AK$9:$AO$9</c:f>
              <c:strCache>
                <c:ptCount val="5"/>
                <c:pt idx="0">
                  <c:v>קל"צ</c:v>
                </c:pt>
                <c:pt idx="1">
                  <c:v>ק"צ</c:v>
                </c:pt>
                <c:pt idx="2">
                  <c:v>משתנה צמודה</c:v>
                </c:pt>
                <c:pt idx="3">
                  <c:v>משתנה לא צמודה</c:v>
                </c:pt>
                <c:pt idx="4">
                  <c:v>פריים</c:v>
                </c:pt>
              </c:strCache>
            </c:strRef>
          </c:cat>
          <c:val>
            <c:numRef>
              <c:f>('נתוני משכנתא'!$T$15,'נתוני משכנתא'!$X$15,'נתוני משכנתא'!$AB$15,'נתוני משכנתא'!$AF$15,'נתוני משכנתא'!$AJ$15)</c:f>
              <c:numCache>
                <c:formatCode>0%</c:formatCode>
                <c:ptCount val="5"/>
                <c:pt idx="0">
                  <c:v>0.2</c:v>
                </c:pt>
                <c:pt idx="1">
                  <c:v>0.1</c:v>
                </c:pt>
                <c:pt idx="2">
                  <c:v>0.05</c:v>
                </c:pt>
                <c:pt idx="3">
                  <c:v>0.35</c:v>
                </c:pt>
                <c:pt idx="4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8621-42D7-9D5D-4DBCA9871C76}"/>
            </c:ext>
          </c:extLst>
        </c:ser>
        <c:ser>
          <c:idx val="3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0-8621-42D7-9D5D-4DBCA9871C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8621-42D7-9D5D-4DBCA9871C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2-8621-42D7-9D5D-4DBCA9871C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8621-42D7-9D5D-4DBCA9871C7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4-8621-42D7-9D5D-4DBCA9871C76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'נתוני משכנתא'!$AK$9:$AO$9</c:f>
              <c:strCache>
                <c:ptCount val="5"/>
                <c:pt idx="0">
                  <c:v>קל"צ</c:v>
                </c:pt>
                <c:pt idx="1">
                  <c:v>ק"צ</c:v>
                </c:pt>
                <c:pt idx="2">
                  <c:v>משתנה צמודה</c:v>
                </c:pt>
                <c:pt idx="3">
                  <c:v>משתנה לא צמודה</c:v>
                </c:pt>
                <c:pt idx="4">
                  <c:v>פריים</c:v>
                </c:pt>
              </c:strCache>
            </c:strRef>
          </c:cat>
          <c:val>
            <c:numRef>
              <c:f>('נתוני משכנתא'!$T$11,'נתוני משכנתא'!$X$11,'נתוני משכנתא'!$AB$11,'נתוני משכנתא'!$AF$11,'נתוני משכנתא'!$AJ$11)</c:f>
              <c:numCache>
                <c:formatCode>0%</c:formatCode>
                <c:ptCount val="5"/>
                <c:pt idx="0">
                  <c:v>0.1</c:v>
                </c:pt>
                <c:pt idx="1">
                  <c:v>0.39999999999999902</c:v>
                </c:pt>
                <c:pt idx="2">
                  <c:v>0.05</c:v>
                </c:pt>
                <c:pt idx="3">
                  <c:v>0.15</c:v>
                </c:pt>
                <c:pt idx="4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8621-42D7-9D5D-4DBCA9871C76}"/>
            </c:ext>
          </c:extLst>
        </c:ser>
        <c:ser>
          <c:idx val="4"/>
          <c:order val="2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'נתוני משכנתא'!$AK$9:$AO$9</c:f>
              <c:strCache>
                <c:ptCount val="5"/>
                <c:pt idx="0">
                  <c:v>קל"צ</c:v>
                </c:pt>
                <c:pt idx="1">
                  <c:v>ק"צ</c:v>
                </c:pt>
                <c:pt idx="2">
                  <c:v>משתנה צמודה</c:v>
                </c:pt>
                <c:pt idx="3">
                  <c:v>משתנה לא צמודה</c:v>
                </c:pt>
                <c:pt idx="4">
                  <c:v>פריים</c:v>
                </c:pt>
              </c:strCache>
            </c:strRef>
          </c:cat>
          <c:val>
            <c:numRef>
              <c:f>('נתוני משכנתא'!$T$11,'נתוני משכנתא'!$X$11,'נתוני משכנתא'!$AB$11,'נתוני משכנתא'!$AF$11,'נתוני משכנתא'!$AJ$11)</c:f>
              <c:numCache>
                <c:formatCode>0%</c:formatCode>
                <c:ptCount val="5"/>
                <c:pt idx="0">
                  <c:v>0.1</c:v>
                </c:pt>
                <c:pt idx="1">
                  <c:v>0.39999999999999902</c:v>
                </c:pt>
                <c:pt idx="2">
                  <c:v>0.05</c:v>
                </c:pt>
                <c:pt idx="3">
                  <c:v>0.15</c:v>
                </c:pt>
                <c:pt idx="4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8621-42D7-9D5D-4DBCA9871C76}"/>
            </c:ext>
          </c:extLst>
        </c:ser>
        <c:ser>
          <c:idx val="5"/>
          <c:order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8621-42D7-9D5D-4DBCA9871C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8-8621-42D7-9D5D-4DBCA9871C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8621-42D7-9D5D-4DBCA9871C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A-8621-42D7-9D5D-4DBCA9871C7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8621-42D7-9D5D-4DBCA9871C76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'נתוני משכנתא'!$AK$9:$AO$9</c:f>
              <c:strCache>
                <c:ptCount val="5"/>
                <c:pt idx="0">
                  <c:v>קל"צ</c:v>
                </c:pt>
                <c:pt idx="1">
                  <c:v>ק"צ</c:v>
                </c:pt>
                <c:pt idx="2">
                  <c:v>משתנה צמודה</c:v>
                </c:pt>
                <c:pt idx="3">
                  <c:v>משתנה לא צמודה</c:v>
                </c:pt>
                <c:pt idx="4">
                  <c:v>פריים</c:v>
                </c:pt>
              </c:strCache>
            </c:strRef>
          </c:cat>
          <c:val>
            <c:numRef>
              <c:f>('נתוני משכנתא'!$T$11,'נתוני משכנתא'!$X$11,'נתוני משכנתא'!$AB$11,'נתוני משכנתא'!$AF$11,'נתוני משכנתא'!$AJ$11)</c:f>
              <c:numCache>
                <c:formatCode>0%</c:formatCode>
                <c:ptCount val="5"/>
                <c:pt idx="0">
                  <c:v>0.1</c:v>
                </c:pt>
                <c:pt idx="1">
                  <c:v>0.39999999999999902</c:v>
                </c:pt>
                <c:pt idx="2">
                  <c:v>0.05</c:v>
                </c:pt>
                <c:pt idx="3">
                  <c:v>0.15</c:v>
                </c:pt>
                <c:pt idx="4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8621-42D7-9D5D-4DBCA9871C76}"/>
            </c:ext>
          </c:extLst>
        </c:ser>
        <c:ser>
          <c:idx val="1"/>
          <c:order val="4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2C-8621-42D7-9D5D-4DBCA9871C76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2D-8621-42D7-9D5D-4DBCA9871C76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2E-8621-42D7-9D5D-4DBCA9871C76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2F-8621-42D7-9D5D-4DBCA9871C76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30-8621-42D7-9D5D-4DBCA9871C76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'נתוני משכנתא'!$AK$9:$AO$9</c:f>
              <c:strCache>
                <c:ptCount val="5"/>
                <c:pt idx="0">
                  <c:v>קל"צ</c:v>
                </c:pt>
                <c:pt idx="1">
                  <c:v>ק"צ</c:v>
                </c:pt>
                <c:pt idx="2">
                  <c:v>משתנה צמודה</c:v>
                </c:pt>
                <c:pt idx="3">
                  <c:v>משתנה לא צמודה</c:v>
                </c:pt>
                <c:pt idx="4">
                  <c:v>פריים</c:v>
                </c:pt>
              </c:strCache>
            </c:strRef>
          </c:cat>
          <c:val>
            <c:numRef>
              <c:f>('נתוני משכנתא'!$T$11,'נתוני משכנתא'!$X$11,'נתוני משכנתא'!$AB$11,'נתוני משכנתא'!$AF$11,'נתוני משכנתא'!$AJ$11)</c:f>
              <c:numCache>
                <c:formatCode>0%</c:formatCode>
                <c:ptCount val="5"/>
                <c:pt idx="0">
                  <c:v>0.1</c:v>
                </c:pt>
                <c:pt idx="1">
                  <c:v>0.39999999999999902</c:v>
                </c:pt>
                <c:pt idx="2">
                  <c:v>0.05</c:v>
                </c:pt>
                <c:pt idx="3">
                  <c:v>0.15</c:v>
                </c:pt>
                <c:pt idx="4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621-42D7-9D5D-4DBCA9871C76}"/>
            </c:ext>
          </c:extLst>
        </c:ser>
        <c:ser>
          <c:idx val="0"/>
          <c:order val="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4-8621-42D7-9D5D-4DBCA9871C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6-8621-42D7-9D5D-4DBCA9871C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8-8621-42D7-9D5D-4DBCA9871C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A-8621-42D7-9D5D-4DBCA9871C7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C-8621-42D7-9D5D-4DBCA9871C7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bestFit"/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'נתוני משכנתא'!$AK$9:$AO$9</c:f>
              <c:strCache>
                <c:ptCount val="5"/>
                <c:pt idx="0">
                  <c:v>קל"צ</c:v>
                </c:pt>
                <c:pt idx="1">
                  <c:v>ק"צ</c:v>
                </c:pt>
                <c:pt idx="2">
                  <c:v>משתנה צמודה</c:v>
                </c:pt>
                <c:pt idx="3">
                  <c:v>משתנה לא צמודה</c:v>
                </c:pt>
                <c:pt idx="4">
                  <c:v>פריים</c:v>
                </c:pt>
              </c:strCache>
            </c:strRef>
          </c:cat>
          <c:val>
            <c:numRef>
              <c:f>('נתוני משכנתא'!$T$11,'נתוני משכנתא'!$X$11,'נתוני משכנתא'!$AB$11,'נתוני משכנתא'!$AF$11,'נתוני משכנתא'!$AJ$11)</c:f>
              <c:numCache>
                <c:formatCode>0%</c:formatCode>
                <c:ptCount val="5"/>
                <c:pt idx="0">
                  <c:v>0.1</c:v>
                </c:pt>
                <c:pt idx="1">
                  <c:v>0.39999999999999902</c:v>
                </c:pt>
                <c:pt idx="2">
                  <c:v>0.05</c:v>
                </c:pt>
                <c:pt idx="3">
                  <c:v>0.15</c:v>
                </c:pt>
                <c:pt idx="4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8621-42D7-9D5D-4DBCA9871C7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360"/>
      </c:pieChart>
    </c:plotArea>
    <c:plotVisOnly val="1"/>
    <c:dispBlanksAs val="gap"/>
    <c:showDLblsOverMax val="0"/>
  </c:chart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מקס'</a:t>
            </a:r>
            <a:r>
              <a:rPr lang="he-IL" baseline="0"/>
              <a:t> עיקרי </a:t>
            </a:r>
            <a:r>
              <a:rPr lang="he-IL"/>
              <a:t>1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C551-48E9-9D0F-09F55255576D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C551-48E9-9D0F-09F55255576D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C551-48E9-9D0F-09F55255576D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C551-48E9-9D0F-09F55255576D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C551-48E9-9D0F-09F5525557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'נתוני משכנתא'!$AK$9:$AO$9</c:f>
              <c:strCache>
                <c:ptCount val="5"/>
                <c:pt idx="0">
                  <c:v>קל"צ</c:v>
                </c:pt>
                <c:pt idx="1">
                  <c:v>ק"צ</c:v>
                </c:pt>
                <c:pt idx="2">
                  <c:v>משתנה צמודה</c:v>
                </c:pt>
                <c:pt idx="3">
                  <c:v>משתנה לא צמודה</c:v>
                </c:pt>
                <c:pt idx="4">
                  <c:v>פריים</c:v>
                </c:pt>
              </c:strCache>
            </c:strRef>
          </c:cat>
          <c:val>
            <c:numRef>
              <c:f>('נתוני משכנתא'!$T$14,'נתוני משכנתא'!$X$14,'נתוני משכנתא'!$AB$14,'נתוני משכנתא'!$AF$14,'נתוני משכנתא'!$AJ$14)</c:f>
              <c:numCache>
                <c:formatCode>0%</c:formatCode>
                <c:ptCount val="5"/>
                <c:pt idx="0">
                  <c:v>0.25</c:v>
                </c:pt>
                <c:pt idx="1">
                  <c:v>0.1</c:v>
                </c:pt>
                <c:pt idx="2">
                  <c:v>0.05</c:v>
                </c:pt>
                <c:pt idx="3">
                  <c:v>0.3</c:v>
                </c:pt>
                <c:pt idx="4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51-48E9-9D0F-09F55255576D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551-48E9-9D0F-09F5525557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551-48E9-9D0F-09F55255576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551-48E9-9D0F-09F55255576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551-48E9-9D0F-09F55255576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551-48E9-9D0F-09F5525557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bestFit"/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'נתוני משכנתא'!$AK$9:$AO$9</c:f>
              <c:strCache>
                <c:ptCount val="5"/>
                <c:pt idx="0">
                  <c:v>קל"צ</c:v>
                </c:pt>
                <c:pt idx="1">
                  <c:v>ק"צ</c:v>
                </c:pt>
                <c:pt idx="2">
                  <c:v>משתנה צמודה</c:v>
                </c:pt>
                <c:pt idx="3">
                  <c:v>משתנה לא צמודה</c:v>
                </c:pt>
                <c:pt idx="4">
                  <c:v>פריים</c:v>
                </c:pt>
              </c:strCache>
            </c:strRef>
          </c:cat>
          <c:val>
            <c:numRef>
              <c:f>('נתוני משכנתא'!$T$11,'נתוני משכנתא'!$X$11,'נתוני משכנתא'!$AB$11,'נתוני משכנתא'!$AF$11,'נתוני משכנתא'!$AJ$11)</c:f>
              <c:numCache>
                <c:formatCode>0%</c:formatCode>
                <c:ptCount val="5"/>
                <c:pt idx="0">
                  <c:v>0.1</c:v>
                </c:pt>
                <c:pt idx="1">
                  <c:v>0.39999999999999902</c:v>
                </c:pt>
                <c:pt idx="2">
                  <c:v>0.05</c:v>
                </c:pt>
                <c:pt idx="3">
                  <c:v>0.15</c:v>
                </c:pt>
                <c:pt idx="4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551-48E9-9D0F-09F55255576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360"/>
      </c:pieChart>
    </c:plotArea>
    <c:plotVisOnly val="1"/>
    <c:dispBlanksAs val="gap"/>
    <c:showDLblsOverMax val="0"/>
  </c:chart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400" b="0" i="0" u="none" strike="noStrike" baseline="0">
                <a:effectLst/>
              </a:rPr>
              <a:t>מקס מחמיר </a:t>
            </a:r>
            <a:r>
              <a:rPr lang="he-IL"/>
              <a:t>1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DF5-4458-A928-E41027D948BC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8DF5-4458-A928-E41027D948BC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8DF5-4458-A928-E41027D948BC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8DF5-4458-A928-E41027D948BC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8DF5-4458-A928-E41027D948BC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'נתוני משכנתא'!$AK$9:$AO$9</c:f>
              <c:strCache>
                <c:ptCount val="5"/>
                <c:pt idx="0">
                  <c:v>קל"צ</c:v>
                </c:pt>
                <c:pt idx="1">
                  <c:v>ק"צ</c:v>
                </c:pt>
                <c:pt idx="2">
                  <c:v>משתנה צמודה</c:v>
                </c:pt>
                <c:pt idx="3">
                  <c:v>משתנה לא צמודה</c:v>
                </c:pt>
                <c:pt idx="4">
                  <c:v>פריים</c:v>
                </c:pt>
              </c:strCache>
            </c:strRef>
          </c:cat>
          <c:val>
            <c:numRef>
              <c:f>('נתוני משכנתא'!$T$17,'נתוני משכנתא'!$X$17,'נתוני משכנתא'!$AB$17,'נתוני משכנתא'!$AF$17,'נתוני משכנתא'!$AJ$17)</c:f>
              <c:numCache>
                <c:formatCode>0%</c:formatCode>
                <c:ptCount val="5"/>
                <c:pt idx="0">
                  <c:v>0.25</c:v>
                </c:pt>
                <c:pt idx="1">
                  <c:v>0.1</c:v>
                </c:pt>
                <c:pt idx="2">
                  <c:v>0.05</c:v>
                </c:pt>
                <c:pt idx="3">
                  <c:v>0.3</c:v>
                </c:pt>
                <c:pt idx="4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F5-4458-A928-E41027D948BC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DF5-4458-A928-E41027D948B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DF5-4458-A928-E41027D948B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DF5-4458-A928-E41027D948B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DF5-4458-A928-E41027D948B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DF5-4458-A928-E41027D948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bestFit"/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'נתוני משכנתא'!$AK$9:$AO$9</c:f>
              <c:strCache>
                <c:ptCount val="5"/>
                <c:pt idx="0">
                  <c:v>קל"צ</c:v>
                </c:pt>
                <c:pt idx="1">
                  <c:v>ק"צ</c:v>
                </c:pt>
                <c:pt idx="2">
                  <c:v>משתנה צמודה</c:v>
                </c:pt>
                <c:pt idx="3">
                  <c:v>משתנה לא צמודה</c:v>
                </c:pt>
                <c:pt idx="4">
                  <c:v>פריים</c:v>
                </c:pt>
              </c:strCache>
            </c:strRef>
          </c:cat>
          <c:val>
            <c:numRef>
              <c:f>('נתוני משכנתא'!$T$11,'נתוני משכנתא'!$X$11,'נתוני משכנתא'!$AB$11,'נתוני משכנתא'!$AF$11,'נתוני משכנתא'!$AJ$11)</c:f>
              <c:numCache>
                <c:formatCode>0%</c:formatCode>
                <c:ptCount val="5"/>
                <c:pt idx="0">
                  <c:v>0.1</c:v>
                </c:pt>
                <c:pt idx="1">
                  <c:v>0.39999999999999902</c:v>
                </c:pt>
                <c:pt idx="2">
                  <c:v>0.05</c:v>
                </c:pt>
                <c:pt idx="3">
                  <c:v>0.15</c:v>
                </c:pt>
                <c:pt idx="4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DF5-4458-A928-E41027D948B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360"/>
      </c:pieChart>
    </c:plotArea>
    <c:plotVisOnly val="1"/>
    <c:dispBlanksAs val="gap"/>
    <c:showDLblsOverMax val="0"/>
  </c:chart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ללא משתנה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5A3-45A2-B9F2-303051AFB1C6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15A3-45A2-B9F2-303051AFB1C6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15A3-45A2-B9F2-303051AFB1C6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15A3-45A2-B9F2-303051AFB1C6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15A3-45A2-B9F2-303051AFB1C6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'נתוני משכנתא'!$AK$9:$AO$9</c:f>
              <c:strCache>
                <c:ptCount val="5"/>
                <c:pt idx="0">
                  <c:v>קל"צ</c:v>
                </c:pt>
                <c:pt idx="1">
                  <c:v>ק"צ</c:v>
                </c:pt>
                <c:pt idx="2">
                  <c:v>משתנה צמודה</c:v>
                </c:pt>
                <c:pt idx="3">
                  <c:v>משתנה לא צמודה</c:v>
                </c:pt>
                <c:pt idx="4">
                  <c:v>פריים</c:v>
                </c:pt>
              </c:strCache>
            </c:strRef>
          </c:cat>
          <c:val>
            <c:numRef>
              <c:f>('נתוני משכנתא'!$T$20,'נתוני משכנתא'!$X$20,'נתוני משכנתא'!$AB$20,'נתוני משכנתא'!$AF$20,'נתוני משכנתא'!$AJ$20)</c:f>
              <c:numCache>
                <c:formatCode>0%</c:formatCode>
                <c:ptCount val="5"/>
                <c:pt idx="0">
                  <c:v>0.44999999999999901</c:v>
                </c:pt>
                <c:pt idx="1">
                  <c:v>0.05</c:v>
                </c:pt>
                <c:pt idx="2">
                  <c:v>0.05</c:v>
                </c:pt>
                <c:pt idx="3">
                  <c:v>0.15</c:v>
                </c:pt>
                <c:pt idx="4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A3-45A2-B9F2-303051AFB1C6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5A3-45A2-B9F2-303051AFB1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5A3-45A2-B9F2-303051AFB1C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5A3-45A2-B9F2-303051AFB1C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5A3-45A2-B9F2-303051AFB1C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5A3-45A2-B9F2-303051AFB1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bestFit"/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'נתוני משכנתא'!$AK$9:$AO$9</c:f>
              <c:strCache>
                <c:ptCount val="5"/>
                <c:pt idx="0">
                  <c:v>קל"צ</c:v>
                </c:pt>
                <c:pt idx="1">
                  <c:v>ק"צ</c:v>
                </c:pt>
                <c:pt idx="2">
                  <c:v>משתנה צמודה</c:v>
                </c:pt>
                <c:pt idx="3">
                  <c:v>משתנה לא צמודה</c:v>
                </c:pt>
                <c:pt idx="4">
                  <c:v>פריים</c:v>
                </c:pt>
              </c:strCache>
            </c:strRef>
          </c:cat>
          <c:val>
            <c:numRef>
              <c:f>('נתוני משכנתא'!$T$11,'נתוני משכנתא'!$X$11,'נתוני משכנתא'!$AB$11,'נתוני משכנתא'!$AF$11,'נתוני משכנתא'!$AJ$11)</c:f>
              <c:numCache>
                <c:formatCode>0%</c:formatCode>
                <c:ptCount val="5"/>
                <c:pt idx="0">
                  <c:v>0.1</c:v>
                </c:pt>
                <c:pt idx="1">
                  <c:v>0.39999999999999902</c:v>
                </c:pt>
                <c:pt idx="2">
                  <c:v>0.05</c:v>
                </c:pt>
                <c:pt idx="3">
                  <c:v>0.15</c:v>
                </c:pt>
                <c:pt idx="4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5A3-45A2-B9F2-303051AFB1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360"/>
      </c:pieChart>
    </c:plotArea>
    <c:plotVisOnly val="1"/>
    <c:dispBlanksAs val="gap"/>
    <c:showDLblsOverMax val="0"/>
  </c:chart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החזר חודשי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'ניתוח תמהיל נבחר'!$CU$49</c:f>
              <c:strCache>
                <c:ptCount val="1"/>
                <c:pt idx="0">
                  <c:v>עיקרי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'[2]סיכון נמוך בינוני'!$B$50:$B$507</c:f>
              <c:numCache>
                <c:formatCode>General</c:formatCode>
                <c:ptCount val="4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</c:numCache>
            </c:numRef>
          </c:cat>
          <c:val>
            <c:numRef>
              <c:f>'ניתוח תמהיל נבחר'!$CW$53:$CW$415</c:f>
              <c:numCache>
                <c:formatCode>"₪"\ #,##0</c:formatCode>
                <c:ptCount val="363"/>
                <c:pt idx="0">
                  <c:v>7995.1855819458688</c:v>
                </c:pt>
                <c:pt idx="1">
                  <c:v>7995.4424567064561</c:v>
                </c:pt>
                <c:pt idx="2">
                  <c:v>7995.8171406541151</c:v>
                </c:pt>
                <c:pt idx="3">
                  <c:v>7996.2990176647309</c:v>
                </c:pt>
                <c:pt idx="4">
                  <c:v>7996.8667745284683</c:v>
                </c:pt>
                <c:pt idx="5">
                  <c:v>7997.509802026223</c:v>
                </c:pt>
                <c:pt idx="6">
                  <c:v>8001.1673595304601</c:v>
                </c:pt>
                <c:pt idx="7">
                  <c:v>8004.8846427469425</c:v>
                </c:pt>
                <c:pt idx="8">
                  <c:v>8008.6510108910879</c:v>
                </c:pt>
                <c:pt idx="9">
                  <c:v>8012.4665464490936</c:v>
                </c:pt>
                <c:pt idx="10">
                  <c:v>8016.3635870007683</c:v>
                </c:pt>
                <c:pt idx="11">
                  <c:v>8020.2885149378899</c:v>
                </c:pt>
                <c:pt idx="12">
                  <c:v>8024.2306197489333</c:v>
                </c:pt>
                <c:pt idx="13">
                  <c:v>8028.3192284286088</c:v>
                </c:pt>
                <c:pt idx="14">
                  <c:v>8032.4145206682042</c:v>
                </c:pt>
                <c:pt idx="15">
                  <c:v>8036.5057128330564</c:v>
                </c:pt>
                <c:pt idx="16">
                  <c:v>8040.5927859622616</c:v>
                </c:pt>
                <c:pt idx="17">
                  <c:v>8044.6757211301829</c:v>
                </c:pt>
                <c:pt idx="18">
                  <c:v>8048.7544994461523</c:v>
                </c:pt>
                <c:pt idx="19">
                  <c:v>8053.4441468152472</c:v>
                </c:pt>
                <c:pt idx="20">
                  <c:v>8058.1291418748797</c:v>
                </c:pt>
                <c:pt idx="21">
                  <c:v>8062.8094570051107</c:v>
                </c:pt>
                <c:pt idx="22">
                  <c:v>8067.4850646435189</c:v>
                </c:pt>
                <c:pt idx="23">
                  <c:v>8072.1559372846878</c:v>
                </c:pt>
                <c:pt idx="24">
                  <c:v>8076.8220474797572</c:v>
                </c:pt>
                <c:pt idx="25">
                  <c:v>8081.4833678359155</c:v>
                </c:pt>
                <c:pt idx="26">
                  <c:v>8086.139871015921</c:v>
                </c:pt>
                <c:pt idx="27">
                  <c:v>8090.7915297376294</c:v>
                </c:pt>
                <c:pt idx="28">
                  <c:v>8095.4383167734923</c:v>
                </c:pt>
                <c:pt idx="29">
                  <c:v>8100.0802049500799</c:v>
                </c:pt>
                <c:pt idx="30">
                  <c:v>8104.717167147599</c:v>
                </c:pt>
                <c:pt idx="31">
                  <c:v>8109.3491762993999</c:v>
                </c:pt>
                <c:pt idx="32">
                  <c:v>8113.9762053914992</c:v>
                </c:pt>
                <c:pt idx="33">
                  <c:v>8118.5982274620847</c:v>
                </c:pt>
                <c:pt idx="34">
                  <c:v>8123.2152156010288</c:v>
                </c:pt>
                <c:pt idx="35">
                  <c:v>8127.8271429494134</c:v>
                </c:pt>
                <c:pt idx="36">
                  <c:v>8132.4339826990326</c:v>
                </c:pt>
                <c:pt idx="37">
                  <c:v>8137.0357080919075</c:v>
                </c:pt>
                <c:pt idx="38">
                  <c:v>8141.632292419803</c:v>
                </c:pt>
                <c:pt idx="39">
                  <c:v>8146.2237090237395</c:v>
                </c:pt>
                <c:pt idx="40">
                  <c:v>8150.8099312935065</c:v>
                </c:pt>
                <c:pt idx="41">
                  <c:v>8155.3909326671728</c:v>
                </c:pt>
                <c:pt idx="42">
                  <c:v>8159.9666866306097</c:v>
                </c:pt>
                <c:pt idx="43">
                  <c:v>8164.5371667169911</c:v>
                </c:pt>
                <c:pt idx="44">
                  <c:v>8169.1023465063226</c:v>
                </c:pt>
                <c:pt idx="45">
                  <c:v>8173.6621996249432</c:v>
                </c:pt>
                <c:pt idx="46">
                  <c:v>8178.2166997450504</c:v>
                </c:pt>
                <c:pt idx="47">
                  <c:v>8182.7658205842072</c:v>
                </c:pt>
                <c:pt idx="48">
                  <c:v>8187.3095359048602</c:v>
                </c:pt>
                <c:pt idx="49">
                  <c:v>8191.8478195138596</c:v>
                </c:pt>
                <c:pt idx="50">
                  <c:v>8196.3806452619719</c:v>
                </c:pt>
                <c:pt idx="51">
                  <c:v>8200.9079870433961</c:v>
                </c:pt>
                <c:pt idx="52">
                  <c:v>8205.4298187952863</c:v>
                </c:pt>
                <c:pt idx="53">
                  <c:v>8209.9461144972629</c:v>
                </c:pt>
                <c:pt idx="54">
                  <c:v>8214.4568481709321</c:v>
                </c:pt>
                <c:pt idx="55">
                  <c:v>8218.9619938794167</c:v>
                </c:pt>
                <c:pt idx="56">
                  <c:v>8223.4615257268579</c:v>
                </c:pt>
                <c:pt idx="57">
                  <c:v>8227.9554178579529</c:v>
                </c:pt>
                <c:pt idx="58">
                  <c:v>8232.4436444574676</c:v>
                </c:pt>
                <c:pt idx="59">
                  <c:v>8236.9282371516656</c:v>
                </c:pt>
                <c:pt idx="60">
                  <c:v>8489.5498846404171</c:v>
                </c:pt>
                <c:pt idx="61">
                  <c:v>8494.0573163554036</c:v>
                </c:pt>
                <c:pt idx="62">
                  <c:v>8498.5611318557985</c:v>
                </c:pt>
                <c:pt idx="63">
                  <c:v>8503.0613114596927</c:v>
                </c:pt>
                <c:pt idx="64">
                  <c:v>8507.5578355431026</c:v>
                </c:pt>
                <c:pt idx="65">
                  <c:v>8512.0506845395339</c:v>
                </c:pt>
                <c:pt idx="66">
                  <c:v>8516.5398389396032</c:v>
                </c:pt>
                <c:pt idx="67">
                  <c:v>8521.0252792905994</c:v>
                </c:pt>
                <c:pt idx="68">
                  <c:v>8525.5069861961092</c:v>
                </c:pt>
                <c:pt idx="69">
                  <c:v>8529.984940315584</c:v>
                </c:pt>
                <c:pt idx="70">
                  <c:v>8534.4591223639527</c:v>
                </c:pt>
                <c:pt idx="71">
                  <c:v>8538.929513111214</c:v>
                </c:pt>
                <c:pt idx="72">
                  <c:v>8543.3960933820472</c:v>
                </c:pt>
                <c:pt idx="73">
                  <c:v>8547.8588440553922</c:v>
                </c:pt>
                <c:pt idx="74">
                  <c:v>8552.3177460640691</c:v>
                </c:pt>
                <c:pt idx="75">
                  <c:v>8556.7727803943799</c:v>
                </c:pt>
                <c:pt idx="76">
                  <c:v>8561.2239280857066</c:v>
                </c:pt>
                <c:pt idx="77">
                  <c:v>8565.6711702301236</c:v>
                </c:pt>
                <c:pt idx="78">
                  <c:v>8570.1144879720123</c:v>
                </c:pt>
                <c:pt idx="79">
                  <c:v>8574.5538625076624</c:v>
                </c:pt>
                <c:pt idx="80">
                  <c:v>8578.989275084883</c:v>
                </c:pt>
                <c:pt idx="81">
                  <c:v>8583.4207070026314</c:v>
                </c:pt>
                <c:pt idx="82">
                  <c:v>8587.8481396106145</c:v>
                </c:pt>
                <c:pt idx="83">
                  <c:v>8592.2715543089071</c:v>
                </c:pt>
                <c:pt idx="84">
                  <c:v>8596.6909325475881</c:v>
                </c:pt>
                <c:pt idx="85">
                  <c:v>8601.1062558263329</c:v>
                </c:pt>
                <c:pt idx="86">
                  <c:v>8605.5175056940679</c:v>
                </c:pt>
                <c:pt idx="87">
                  <c:v>8609.9246637485721</c:v>
                </c:pt>
                <c:pt idx="88">
                  <c:v>8614.3277116361187</c:v>
                </c:pt>
                <c:pt idx="89">
                  <c:v>8618.7266310510986</c:v>
                </c:pt>
                <c:pt idx="90">
                  <c:v>8623.1214037356476</c:v>
                </c:pt>
                <c:pt idx="91">
                  <c:v>8627.5120114792899</c:v>
                </c:pt>
                <c:pt idx="92">
                  <c:v>8631.8984361185649</c:v>
                </c:pt>
                <c:pt idx="93">
                  <c:v>8636.2806595366637</c:v>
                </c:pt>
                <c:pt idx="94">
                  <c:v>8640.6586636630873</c:v>
                </c:pt>
                <c:pt idx="95">
                  <c:v>8645.0324304732512</c:v>
                </c:pt>
                <c:pt idx="96">
                  <c:v>8649.4019419881697</c:v>
                </c:pt>
                <c:pt idx="97">
                  <c:v>8653.767180274077</c:v>
                </c:pt>
                <c:pt idx="98">
                  <c:v>8658.1281274420835</c:v>
                </c:pt>
                <c:pt idx="99">
                  <c:v>8662.484765647825</c:v>
                </c:pt>
                <c:pt idx="100">
                  <c:v>8666.837077091117</c:v>
                </c:pt>
                <c:pt idx="101">
                  <c:v>8671.1850440156122</c:v>
                </c:pt>
                <c:pt idx="102">
                  <c:v>8675.5286487084486</c:v>
                </c:pt>
                <c:pt idx="103">
                  <c:v>8679.867873499923</c:v>
                </c:pt>
                <c:pt idx="104">
                  <c:v>8684.2027007631441</c:v>
                </c:pt>
                <c:pt idx="105">
                  <c:v>8688.5331129137012</c:v>
                </c:pt>
                <c:pt idx="106">
                  <c:v>8692.8590924093314</c:v>
                </c:pt>
                <c:pt idx="107">
                  <c:v>8697.1806217495832</c:v>
                </c:pt>
                <c:pt idx="108">
                  <c:v>8701.4976834755071</c:v>
                </c:pt>
                <c:pt idx="109">
                  <c:v>8705.8102601693045</c:v>
                </c:pt>
                <c:pt idx="110">
                  <c:v>8710.1183344540314</c:v>
                </c:pt>
                <c:pt idx="111">
                  <c:v>8714.4218889932563</c:v>
                </c:pt>
                <c:pt idx="112">
                  <c:v>8718.7209064907584</c:v>
                </c:pt>
                <c:pt idx="113">
                  <c:v>8723.0153696902089</c:v>
                </c:pt>
                <c:pt idx="114">
                  <c:v>8727.305261374855</c:v>
                </c:pt>
                <c:pt idx="115">
                  <c:v>8731.5905643672158</c:v>
                </c:pt>
                <c:pt idx="116">
                  <c:v>8735.8712615287786</c:v>
                </c:pt>
                <c:pt idx="117">
                  <c:v>8740.1473357596842</c:v>
                </c:pt>
                <c:pt idx="118">
                  <c:v>8744.4187699984395</c:v>
                </c:pt>
                <c:pt idx="119">
                  <c:v>8748.6855472216121</c:v>
                </c:pt>
                <c:pt idx="120">
                  <c:v>8960.6433305161518</c:v>
                </c:pt>
                <c:pt idx="121">
                  <c:v>8964.6039085758403</c:v>
                </c:pt>
                <c:pt idx="122">
                  <c:v>8968.5599801073276</c:v>
                </c:pt>
                <c:pt idx="123">
                  <c:v>8972.5115311475874</c:v>
                </c:pt>
                <c:pt idx="124">
                  <c:v>8976.4585477557775</c:v>
                </c:pt>
                <c:pt idx="125">
                  <c:v>8980.4010160130383</c:v>
                </c:pt>
                <c:pt idx="126">
                  <c:v>8984.3389220223289</c:v>
                </c:pt>
                <c:pt idx="127">
                  <c:v>8988.2722519082436</c:v>
                </c:pt>
                <c:pt idx="128">
                  <c:v>8992.200991816826</c:v>
                </c:pt>
                <c:pt idx="129">
                  <c:v>8996.1251279154167</c:v>
                </c:pt>
                <c:pt idx="130">
                  <c:v>9000.04464639246</c:v>
                </c:pt>
                <c:pt idx="131">
                  <c:v>9003.9595334573551</c:v>
                </c:pt>
                <c:pt idx="132">
                  <c:v>9007.8697753402685</c:v>
                </c:pt>
                <c:pt idx="133">
                  <c:v>9011.7753582919904</c:v>
                </c:pt>
                <c:pt idx="134">
                  <c:v>9015.6762685837639</c:v>
                </c:pt>
                <c:pt idx="135">
                  <c:v>9019.5724925071208</c:v>
                </c:pt>
                <c:pt idx="136">
                  <c:v>9023.4640163737349</c:v>
                </c:pt>
                <c:pt idx="137">
                  <c:v>9027.3508265152632</c:v>
                </c:pt>
                <c:pt idx="138">
                  <c:v>9031.2329092831969</c:v>
                </c:pt>
                <c:pt idx="139">
                  <c:v>9035.1102510486999</c:v>
                </c:pt>
                <c:pt idx="140">
                  <c:v>9038.9828382024843</c:v>
                </c:pt>
                <c:pt idx="141">
                  <c:v>9042.8506571546495</c:v>
                </c:pt>
                <c:pt idx="142">
                  <c:v>9046.7136943345395</c:v>
                </c:pt>
                <c:pt idx="143">
                  <c:v>9050.5719361906158</c:v>
                </c:pt>
                <c:pt idx="144">
                  <c:v>9054.4253691903123</c:v>
                </c:pt>
                <c:pt idx="145">
                  <c:v>9058.2739798199073</c:v>
                </c:pt>
                <c:pt idx="146">
                  <c:v>9062.1177545843839</c:v>
                </c:pt>
                <c:pt idx="147">
                  <c:v>9065.9566800073044</c:v>
                </c:pt>
                <c:pt idx="148">
                  <c:v>9069.7907426306974</c:v>
                </c:pt>
                <c:pt idx="149">
                  <c:v>9073.6199290149125</c:v>
                </c:pt>
                <c:pt idx="150">
                  <c:v>9077.4442257385163</c:v>
                </c:pt>
                <c:pt idx="151">
                  <c:v>9081.2636193981689</c:v>
                </c:pt>
                <c:pt idx="152">
                  <c:v>9085.0780966085094</c:v>
                </c:pt>
                <c:pt idx="153">
                  <c:v>9088.8876440020431</c:v>
                </c:pt>
                <c:pt idx="154">
                  <c:v>9092.692248229032</c:v>
                </c:pt>
                <c:pt idx="155">
                  <c:v>9096.4918959573952</c:v>
                </c:pt>
                <c:pt idx="156">
                  <c:v>9100.2865738725923</c:v>
                </c:pt>
                <c:pt idx="157">
                  <c:v>9104.0762686775306</c:v>
                </c:pt>
                <c:pt idx="158">
                  <c:v>9107.860967092467</c:v>
                </c:pt>
                <c:pt idx="159">
                  <c:v>9111.6406558549097</c:v>
                </c:pt>
                <c:pt idx="160">
                  <c:v>9115.4153217195308</c:v>
                </c:pt>
                <c:pt idx="161">
                  <c:v>9119.1849514580717</c:v>
                </c:pt>
                <c:pt idx="162">
                  <c:v>9122.9495318592617</c:v>
                </c:pt>
                <c:pt idx="163">
                  <c:v>9126.7090497287263</c:v>
                </c:pt>
                <c:pt idx="164">
                  <c:v>9130.4634918889205</c:v>
                </c:pt>
                <c:pt idx="165">
                  <c:v>9134.212845179034</c:v>
                </c:pt>
                <c:pt idx="166">
                  <c:v>9137.9570964549348</c:v>
                </c:pt>
                <c:pt idx="167">
                  <c:v>9141.6962325890854</c:v>
                </c:pt>
                <c:pt idx="168">
                  <c:v>9145.4302404704813</c:v>
                </c:pt>
                <c:pt idx="169">
                  <c:v>9149.1591070045761</c:v>
                </c:pt>
                <c:pt idx="170">
                  <c:v>9152.8828191132379</c:v>
                </c:pt>
                <c:pt idx="171">
                  <c:v>9156.6013637346696</c:v>
                </c:pt>
                <c:pt idx="172">
                  <c:v>9160.3147278233682</c:v>
                </c:pt>
                <c:pt idx="173">
                  <c:v>9164.022898350062</c:v>
                </c:pt>
                <c:pt idx="174">
                  <c:v>9167.7258623016714</c:v>
                </c:pt>
                <c:pt idx="175">
                  <c:v>9171.4236066812518</c:v>
                </c:pt>
                <c:pt idx="176">
                  <c:v>9175.1161185079654</c:v>
                </c:pt>
                <c:pt idx="177">
                  <c:v>9178.8033848170235</c:v>
                </c:pt>
                <c:pt idx="178">
                  <c:v>9182.4853926596661</c:v>
                </c:pt>
                <c:pt idx="179">
                  <c:v>9186.1621291031206</c:v>
                </c:pt>
                <c:pt idx="180">
                  <c:v>9306.5992549247894</c:v>
                </c:pt>
                <c:pt idx="181">
                  <c:v>9309.4820573166471</c:v>
                </c:pt>
                <c:pt idx="182">
                  <c:v>9312.3612755384838</c:v>
                </c:pt>
                <c:pt idx="183">
                  <c:v>9315.2369021176128</c:v>
                </c:pt>
                <c:pt idx="184">
                  <c:v>9318.1089295794918</c:v>
                </c:pt>
                <c:pt idx="185">
                  <c:v>9320.9773504477453</c:v>
                </c:pt>
                <c:pt idx="186">
                  <c:v>9323.8421572442148</c:v>
                </c:pt>
                <c:pt idx="187">
                  <c:v>9326.7033424889814</c:v>
                </c:pt>
                <c:pt idx="188">
                  <c:v>9329.5608987004161</c:v>
                </c:pt>
                <c:pt idx="189">
                  <c:v>9332.4148183951929</c:v>
                </c:pt>
                <c:pt idx="190">
                  <c:v>9335.2650940883577</c:v>
                </c:pt>
                <c:pt idx="191">
                  <c:v>9338.1117182933358</c:v>
                </c:pt>
                <c:pt idx="192">
                  <c:v>9340.9546835219935</c:v>
                </c:pt>
                <c:pt idx="193">
                  <c:v>9343.7939822846765</c:v>
                </c:pt>
                <c:pt idx="194">
                  <c:v>9346.6296070902335</c:v>
                </c:pt>
                <c:pt idx="195">
                  <c:v>9349.4615504460817</c:v>
                </c:pt>
                <c:pt idx="196">
                  <c:v>9352.2898048582374</c:v>
                </c:pt>
                <c:pt idx="197">
                  <c:v>9355.1143628313621</c:v>
                </c:pt>
                <c:pt idx="198">
                  <c:v>9357.9352168688092</c:v>
                </c:pt>
                <c:pt idx="199">
                  <c:v>9360.7523594726736</c:v>
                </c:pt>
                <c:pt idx="200">
                  <c:v>9363.565783143833</c:v>
                </c:pt>
                <c:pt idx="201">
                  <c:v>9366.3754803819975</c:v>
                </c:pt>
                <c:pt idx="202">
                  <c:v>9369.1814436857658</c:v>
                </c:pt>
                <c:pt idx="203">
                  <c:v>9371.9836655526651</c:v>
                </c:pt>
                <c:pt idx="204">
                  <c:v>9374.7821384792096</c:v>
                </c:pt>
                <c:pt idx="205">
                  <c:v>9377.5768549609529</c:v>
                </c:pt>
                <c:pt idx="206">
                  <c:v>9380.3678074925374</c:v>
                </c:pt>
                <c:pt idx="207">
                  <c:v>9383.1549885677505</c:v>
                </c:pt>
                <c:pt idx="208">
                  <c:v>9385.9383906795847</c:v>
                </c:pt>
                <c:pt idx="209">
                  <c:v>9388.7180063202832</c:v>
                </c:pt>
                <c:pt idx="210">
                  <c:v>9391.4938279814087</c:v>
                </c:pt>
                <c:pt idx="211">
                  <c:v>9394.2658481538947</c:v>
                </c:pt>
                <c:pt idx="212">
                  <c:v>9397.0340593281126</c:v>
                </c:pt>
                <c:pt idx="213">
                  <c:v>9399.7984539939189</c:v>
                </c:pt>
                <c:pt idx="214">
                  <c:v>9402.5590246407355</c:v>
                </c:pt>
                <c:pt idx="215">
                  <c:v>9405.3157637575951</c:v>
                </c:pt>
                <c:pt idx="216">
                  <c:v>9408.0686638332118</c:v>
                </c:pt>
                <c:pt idx="217">
                  <c:v>9410.8177173560525</c:v>
                </c:pt>
                <c:pt idx="218">
                  <c:v>9413.5629168143969</c:v>
                </c:pt>
                <c:pt idx="219">
                  <c:v>9416.3042546963952</c:v>
                </c:pt>
                <c:pt idx="220">
                  <c:v>9419.0417234901524</c:v>
                </c:pt>
                <c:pt idx="221">
                  <c:v>9421.7753156837953</c:v>
                </c:pt>
                <c:pt idx="222">
                  <c:v>9424.5050237655305</c:v>
                </c:pt>
                <c:pt idx="223">
                  <c:v>9427.230840223725</c:v>
                </c:pt>
                <c:pt idx="224">
                  <c:v>9429.9527575469856</c:v>
                </c:pt>
                <c:pt idx="225">
                  <c:v>9432.6707682242104</c:v>
                </c:pt>
                <c:pt idx="226">
                  <c:v>9435.3848647446903</c:v>
                </c:pt>
                <c:pt idx="227">
                  <c:v>9438.0950395981636</c:v>
                </c:pt>
                <c:pt idx="228">
                  <c:v>9440.8012852749052</c:v>
                </c:pt>
                <c:pt idx="229">
                  <c:v>9443.5035942658051</c:v>
                </c:pt>
                <c:pt idx="230">
                  <c:v>9446.2019590624368</c:v>
                </c:pt>
                <c:pt idx="231">
                  <c:v>9448.8963721571508</c:v>
                </c:pt>
                <c:pt idx="232">
                  <c:v>9451.5868260431453</c:v>
                </c:pt>
                <c:pt idx="233">
                  <c:v>9454.2733132145586</c:v>
                </c:pt>
                <c:pt idx="234">
                  <c:v>9456.9558261665425</c:v>
                </c:pt>
                <c:pt idx="235">
                  <c:v>9459.63435739536</c:v>
                </c:pt>
                <c:pt idx="236">
                  <c:v>9462.308899398462</c:v>
                </c:pt>
                <c:pt idx="237">
                  <c:v>9464.9794446745764</c:v>
                </c:pt>
                <c:pt idx="238">
                  <c:v>9467.6459857237969</c:v>
                </c:pt>
                <c:pt idx="239">
                  <c:v>9470.3085150476782</c:v>
                </c:pt>
                <c:pt idx="240">
                  <c:v>9518.7172530290118</c:v>
                </c:pt>
                <c:pt idx="241">
                  <c:v>9520.9115863528095</c:v>
                </c:pt>
                <c:pt idx="242">
                  <c:v>9523.10539764848</c:v>
                </c:pt>
                <c:pt idx="243">
                  <c:v>9525.2986857808064</c:v>
                </c:pt>
                <c:pt idx="244">
                  <c:v>9527.4914496164074</c:v>
                </c:pt>
                <c:pt idx="245">
                  <c:v>9529.6836880237643</c:v>
                </c:pt>
                <c:pt idx="246">
                  <c:v>9531.8753998732391</c:v>
                </c:pt>
                <c:pt idx="247">
                  <c:v>9534.0665840371184</c:v>
                </c:pt>
                <c:pt idx="248">
                  <c:v>9536.2572393896298</c:v>
                </c:pt>
                <c:pt idx="249">
                  <c:v>9538.4473648069743</c:v>
                </c:pt>
                <c:pt idx="250">
                  <c:v>9540.6369591673501</c:v>
                </c:pt>
                <c:pt idx="251">
                  <c:v>9542.826021350982</c:v>
                </c:pt>
                <c:pt idx="252">
                  <c:v>9545.0145502401574</c:v>
                </c:pt>
                <c:pt idx="253">
                  <c:v>9547.2025447192445</c:v>
                </c:pt>
                <c:pt idx="254">
                  <c:v>9549.3900036747254</c:v>
                </c:pt>
                <c:pt idx="255">
                  <c:v>9551.5769259952231</c:v>
                </c:pt>
                <c:pt idx="256">
                  <c:v>9553.7633105715377</c:v>
                </c:pt>
                <c:pt idx="257">
                  <c:v>9555.9491562966614</c:v>
                </c:pt>
                <c:pt idx="258">
                  <c:v>9558.1344620658238</c:v>
                </c:pt>
                <c:pt idx="259">
                  <c:v>9560.3192267765116</c:v>
                </c:pt>
                <c:pt idx="260">
                  <c:v>9562.5034493284984</c:v>
                </c:pt>
                <c:pt idx="261">
                  <c:v>9564.6871286238747</c:v>
                </c:pt>
                <c:pt idx="262">
                  <c:v>9566.8702635670852</c:v>
                </c:pt>
                <c:pt idx="263">
                  <c:v>9569.0528530649517</c:v>
                </c:pt>
                <c:pt idx="264">
                  <c:v>9571.2348960267027</c:v>
                </c:pt>
                <c:pt idx="265">
                  <c:v>9573.4163913640059</c:v>
                </c:pt>
                <c:pt idx="266">
                  <c:v>9575.5973379909992</c:v>
                </c:pt>
                <c:pt idx="267">
                  <c:v>9577.7777348243289</c:v>
                </c:pt>
                <c:pt idx="268">
                  <c:v>9579.957580783157</c:v>
                </c:pt>
                <c:pt idx="269">
                  <c:v>9582.1368747892266</c:v>
                </c:pt>
                <c:pt idx="270">
                  <c:v>9584.3156157668564</c:v>
                </c:pt>
                <c:pt idx="271">
                  <c:v>9586.4938026430027</c:v>
                </c:pt>
                <c:pt idx="272">
                  <c:v>9588.6714343472795</c:v>
                </c:pt>
                <c:pt idx="273">
                  <c:v>9590.84850981198</c:v>
                </c:pt>
                <c:pt idx="274">
                  <c:v>9593.0250279721222</c:v>
                </c:pt>
                <c:pt idx="275">
                  <c:v>9595.20098776548</c:v>
                </c:pt>
                <c:pt idx="276">
                  <c:v>9597.3763881326086</c:v>
                </c:pt>
                <c:pt idx="277">
                  <c:v>9599.5512280168823</c:v>
                </c:pt>
                <c:pt idx="278">
                  <c:v>9601.7255063645207</c:v>
                </c:pt>
                <c:pt idx="279">
                  <c:v>9603.8992221246262</c:v>
                </c:pt>
                <c:pt idx="280">
                  <c:v>9606.0723742492246</c:v>
                </c:pt>
                <c:pt idx="281">
                  <c:v>9608.2449616932772</c:v>
                </c:pt>
                <c:pt idx="282">
                  <c:v>9610.4169834147378</c:v>
                </c:pt>
                <c:pt idx="283">
                  <c:v>9612.5884383745688</c:v>
                </c:pt>
                <c:pt idx="284">
                  <c:v>9614.7593255367829</c:v>
                </c:pt>
                <c:pt idx="285">
                  <c:v>9616.929643868476</c:v>
                </c:pt>
                <c:pt idx="286">
                  <c:v>9619.0993923398528</c:v>
                </c:pt>
                <c:pt idx="287">
                  <c:v>9621.2685699242775</c:v>
                </c:pt>
                <c:pt idx="288">
                  <c:v>9623.4371755982957</c:v>
                </c:pt>
                <c:pt idx="289">
                  <c:v>9625.6052083416653</c:v>
                </c:pt>
                <c:pt idx="290">
                  <c:v>9627.7726671374057</c:v>
                </c:pt>
                <c:pt idx="291">
                  <c:v>9629.9395509718161</c:v>
                </c:pt>
                <c:pt idx="292">
                  <c:v>9632.1058588345259</c:v>
                </c:pt>
                <c:pt idx="293">
                  <c:v>9634.271589718519</c:v>
                </c:pt>
                <c:pt idx="294">
                  <c:v>9636.4367426201716</c:v>
                </c:pt>
                <c:pt idx="295">
                  <c:v>9638.6013165392851</c:v>
                </c:pt>
                <c:pt idx="296">
                  <c:v>9640.7653104791316</c:v>
                </c:pt>
                <c:pt idx="297">
                  <c:v>9642.9287234464773</c:v>
                </c:pt>
                <c:pt idx="298">
                  <c:v>9645.0915544516247</c:v>
                </c:pt>
                <c:pt idx="299">
                  <c:v>9647.2538025084523</c:v>
                </c:pt>
                <c:pt idx="300">
                  <c:v>8963.7295285008968</c:v>
                </c:pt>
                <c:pt idx="301">
                  <c:v>6554.8855668369688</c:v>
                </c:pt>
                <c:pt idx="302">
                  <c:v>6556.2894629731381</c:v>
                </c:pt>
                <c:pt idx="303">
                  <c:v>6557.6919516178032</c:v>
                </c:pt>
                <c:pt idx="304">
                  <c:v>6559.0930309119813</c:v>
                </c:pt>
                <c:pt idx="305">
                  <c:v>6560.4926989995183</c:v>
                </c:pt>
                <c:pt idx="306">
                  <c:v>6561.8909540271161</c:v>
                </c:pt>
                <c:pt idx="307">
                  <c:v>6563.2877941443676</c:v>
                </c:pt>
                <c:pt idx="308">
                  <c:v>6564.6832175038044</c:v>
                </c:pt>
                <c:pt idx="309">
                  <c:v>6566.0772222609203</c:v>
                </c:pt>
                <c:pt idx="310">
                  <c:v>6567.4698065742186</c:v>
                </c:pt>
                <c:pt idx="311">
                  <c:v>6568.8609686052405</c:v>
                </c:pt>
                <c:pt idx="312">
                  <c:v>5415.407461999017</c:v>
                </c:pt>
                <c:pt idx="313">
                  <c:v>5415.5448112862141</c:v>
                </c:pt>
                <c:pt idx="314">
                  <c:v>5415.6793759298016</c:v>
                </c:pt>
                <c:pt idx="315">
                  <c:v>5415.8111526302064</c:v>
                </c:pt>
                <c:pt idx="316">
                  <c:v>5415.9401380894842</c:v>
                </c:pt>
                <c:pt idx="317">
                  <c:v>5416.0663290113516</c:v>
                </c:pt>
                <c:pt idx="318">
                  <c:v>5416.1897221012296</c:v>
                </c:pt>
                <c:pt idx="319">
                  <c:v>5416.3103140662743</c:v>
                </c:pt>
                <c:pt idx="320">
                  <c:v>5416.4281016154164</c:v>
                </c:pt>
                <c:pt idx="321">
                  <c:v>5416.5430814593983</c:v>
                </c:pt>
                <c:pt idx="322">
                  <c:v>5416.6552503108087</c:v>
                </c:pt>
                <c:pt idx="323">
                  <c:v>5416.7646048841234</c:v>
                </c:pt>
                <c:pt idx="324">
                  <c:v>5416.8711418957446</c:v>
                </c:pt>
                <c:pt idx="325">
                  <c:v>5416.9748580640317</c:v>
                </c:pt>
                <c:pt idx="326">
                  <c:v>5417.075750109344</c:v>
                </c:pt>
                <c:pt idx="327">
                  <c:v>5417.17381475408</c:v>
                </c:pt>
                <c:pt idx="328">
                  <c:v>5417.2690487227092</c:v>
                </c:pt>
                <c:pt idx="329">
                  <c:v>5417.3614487418217</c:v>
                </c:pt>
                <c:pt idx="330">
                  <c:v>5417.4510115401536</c:v>
                </c:pt>
                <c:pt idx="331">
                  <c:v>5417.537733848636</c:v>
                </c:pt>
                <c:pt idx="332">
                  <c:v>5417.6216124004304</c:v>
                </c:pt>
                <c:pt idx="333">
                  <c:v>5417.7026439309657</c:v>
                </c:pt>
                <c:pt idx="334">
                  <c:v>5417.7808251779807</c:v>
                </c:pt>
                <c:pt idx="335">
                  <c:v>5417.8561528815617</c:v>
                </c:pt>
                <c:pt idx="336">
                  <c:v>5417.9286237841843</c:v>
                </c:pt>
                <c:pt idx="337">
                  <c:v>5417.9982346307506</c:v>
                </c:pt>
                <c:pt idx="338">
                  <c:v>5418.0649821686302</c:v>
                </c:pt>
                <c:pt idx="339">
                  <c:v>5418.1288631477</c:v>
                </c:pt>
                <c:pt idx="340">
                  <c:v>5418.1898743203874</c:v>
                </c:pt>
                <c:pt idx="341">
                  <c:v>5418.2480124417079</c:v>
                </c:pt>
                <c:pt idx="342">
                  <c:v>5418.3032742693049</c:v>
                </c:pt>
                <c:pt idx="343">
                  <c:v>5418.3556565634917</c:v>
                </c:pt>
                <c:pt idx="344">
                  <c:v>5418.4051560872958</c:v>
                </c:pt>
                <c:pt idx="345">
                  <c:v>5418.451769606495</c:v>
                </c:pt>
                <c:pt idx="346">
                  <c:v>5418.4954938896626</c:v>
                </c:pt>
                <c:pt idx="347">
                  <c:v>5418.5363257082054</c:v>
                </c:pt>
                <c:pt idx="348">
                  <c:v>5418.5742618364093</c:v>
                </c:pt>
                <c:pt idx="349">
                  <c:v>5418.609299051479</c:v>
                </c:pt>
                <c:pt idx="350">
                  <c:v>5418.6414341335812</c:v>
                </c:pt>
                <c:pt idx="351">
                  <c:v>5418.6706638658834</c:v>
                </c:pt>
                <c:pt idx="352">
                  <c:v>5418.6969850346031</c:v>
                </c:pt>
                <c:pt idx="353">
                  <c:v>5418.7203944290432</c:v>
                </c:pt>
                <c:pt idx="354">
                  <c:v>5418.7408888416394</c:v>
                </c:pt>
                <c:pt idx="355">
                  <c:v>5418.7584650680028</c:v>
                </c:pt>
                <c:pt idx="356">
                  <c:v>5418.7731199069603</c:v>
                </c:pt>
                <c:pt idx="357">
                  <c:v>5418.7848501606013</c:v>
                </c:pt>
                <c:pt idx="358">
                  <c:v>5418.7936526343165</c:v>
                </c:pt>
                <c:pt idx="359">
                  <c:v>5418.799524136848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B4-4DAB-9B16-6B19D945F2F2}"/>
            </c:ext>
          </c:extLst>
        </c:ser>
        <c:ser>
          <c:idx val="2"/>
          <c:order val="1"/>
          <c:tx>
            <c:strRef>
              <c:f>'ניתוח תמהיל נבחר'!$DB$49</c:f>
              <c:strCache>
                <c:ptCount val="1"/>
                <c:pt idx="0">
                  <c:v>מחמיר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'[2]סיכון נמוך בינוני'!$B$50:$B$507</c:f>
              <c:numCache>
                <c:formatCode>General</c:formatCode>
                <c:ptCount val="4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</c:numCache>
            </c:numRef>
          </c:cat>
          <c:val>
            <c:numRef>
              <c:f>'ניתוח תמהיל נבחר'!$DD$53:$DD$415</c:f>
              <c:numCache>
                <c:formatCode>"₪"\ #,##0</c:formatCode>
                <c:ptCount val="363"/>
                <c:pt idx="0">
                  <c:v>8139.6162795102082</c:v>
                </c:pt>
                <c:pt idx="1">
                  <c:v>8140.0529971682454</c:v>
                </c:pt>
                <c:pt idx="2">
                  <c:v>8140.6900936253869</c:v>
                </c:pt>
                <c:pt idx="3">
                  <c:v>8141.5096237907037</c:v>
                </c:pt>
                <c:pt idx="4">
                  <c:v>8142.4754635381987</c:v>
                </c:pt>
                <c:pt idx="5">
                  <c:v>8143.5696879897132</c:v>
                </c:pt>
                <c:pt idx="6">
                  <c:v>8148.8520362038289</c:v>
                </c:pt>
                <c:pt idx="7">
                  <c:v>8154.2394777289765</c:v>
                </c:pt>
                <c:pt idx="8">
                  <c:v>8159.7140212380091</c:v>
                </c:pt>
                <c:pt idx="9">
                  <c:v>8165.2759304694155</c:v>
                </c:pt>
                <c:pt idx="10">
                  <c:v>8170.9804809171419</c:v>
                </c:pt>
                <c:pt idx="11">
                  <c:v>8176.7364201712353</c:v>
                </c:pt>
                <c:pt idx="12">
                  <c:v>8182.525555872935</c:v>
                </c:pt>
                <c:pt idx="13">
                  <c:v>8188.5688491058145</c:v>
                </c:pt>
                <c:pt idx="14">
                  <c:v>8194.6278028868037</c:v>
                </c:pt>
                <c:pt idx="15">
                  <c:v>8200.6840135818875</c:v>
                </c:pt>
                <c:pt idx="16">
                  <c:v>8206.7374523294311</c:v>
                </c:pt>
                <c:pt idx="17">
                  <c:v>8212.7880903341356</c:v>
                </c:pt>
                <c:pt idx="18">
                  <c:v>8218.8358988663913</c:v>
                </c:pt>
                <c:pt idx="19">
                  <c:v>8225.7339019315805</c:v>
                </c:pt>
                <c:pt idx="20">
                  <c:v>8232.6288763672019</c:v>
                </c:pt>
                <c:pt idx="21">
                  <c:v>8239.5207786578285</c:v>
                </c:pt>
                <c:pt idx="22">
                  <c:v>8246.4095653976783</c:v>
                </c:pt>
                <c:pt idx="23">
                  <c:v>8253.2951932895885</c:v>
                </c:pt>
                <c:pt idx="24">
                  <c:v>8260.1776191439494</c:v>
                </c:pt>
                <c:pt idx="25">
                  <c:v>8267.0567998776605</c:v>
                </c:pt>
                <c:pt idx="26">
                  <c:v>8273.9326925130699</c:v>
                </c:pt>
                <c:pt idx="27">
                  <c:v>8280.8052541769248</c:v>
                </c:pt>
                <c:pt idx="28">
                  <c:v>8287.6744420992909</c:v>
                </c:pt>
                <c:pt idx="29">
                  <c:v>8294.5402136124958</c:v>
                </c:pt>
                <c:pt idx="30">
                  <c:v>8301.402526150061</c:v>
                </c:pt>
                <c:pt idx="31">
                  <c:v>8308.261337245629</c:v>
                </c:pt>
                <c:pt idx="32">
                  <c:v>8315.1166045318878</c:v>
                </c:pt>
                <c:pt idx="33">
                  <c:v>8321.9682857394964</c:v>
                </c:pt>
                <c:pt idx="34">
                  <c:v>8328.816338695995</c:v>
                </c:pt>
                <c:pt idx="35">
                  <c:v>8335.6607213247371</c:v>
                </c:pt>
                <c:pt idx="36">
                  <c:v>8342.5013916437965</c:v>
                </c:pt>
                <c:pt idx="37">
                  <c:v>8349.338307764885</c:v>
                </c:pt>
                <c:pt idx="38">
                  <c:v>8356.1714278922627</c:v>
                </c:pt>
                <c:pt idx="39">
                  <c:v>8363.0007103216431</c:v>
                </c:pt>
                <c:pt idx="40">
                  <c:v>8369.8261134391141</c:v>
                </c:pt>
                <c:pt idx="41">
                  <c:v>8376.6475957200291</c:v>
                </c:pt>
                <c:pt idx="42">
                  <c:v>8383.4651157279295</c:v>
                </c:pt>
                <c:pt idx="43">
                  <c:v>8390.2786321134245</c:v>
                </c:pt>
                <c:pt idx="44">
                  <c:v>8397.0881036131213</c:v>
                </c:pt>
                <c:pt idx="45">
                  <c:v>8403.893489048507</c:v>
                </c:pt>
                <c:pt idx="46">
                  <c:v>8410.6947473248529</c:v>
                </c:pt>
                <c:pt idx="47">
                  <c:v>8417.4918374301233</c:v>
                </c:pt>
                <c:pt idx="48">
                  <c:v>8424.2847184338571</c:v>
                </c:pt>
                <c:pt idx="49">
                  <c:v>8431.0733494860833</c:v>
                </c:pt>
                <c:pt idx="50">
                  <c:v>8437.8576898162009</c:v>
                </c:pt>
                <c:pt idx="51">
                  <c:v>8444.6376987318945</c:v>
                </c:pt>
                <c:pt idx="52">
                  <c:v>8451.41333561801</c:v>
                </c:pt>
                <c:pt idx="53">
                  <c:v>8458.184559935471</c:v>
                </c:pt>
                <c:pt idx="54">
                  <c:v>8464.9513312201561</c:v>
                </c:pt>
                <c:pt idx="55">
                  <c:v>8471.7136090818058</c:v>
                </c:pt>
                <c:pt idx="56">
                  <c:v>8478.4713532029127</c:v>
                </c:pt>
                <c:pt idx="57">
                  <c:v>8485.2245233376234</c:v>
                </c:pt>
                <c:pt idx="58">
                  <c:v>8491.9730793106264</c:v>
                </c:pt>
                <c:pt idx="59">
                  <c:v>8498.7206012592069</c:v>
                </c:pt>
                <c:pt idx="60">
                  <c:v>8826.0697279603082</c:v>
                </c:pt>
                <c:pt idx="61">
                  <c:v>8832.8874446172285</c:v>
                </c:pt>
                <c:pt idx="62">
                  <c:v>8839.7042920294516</c:v>
                </c:pt>
                <c:pt idx="63">
                  <c:v>8846.5202484469937</c:v>
                </c:pt>
                <c:pt idx="64">
                  <c:v>8853.3352922699087</c:v>
                </c:pt>
                <c:pt idx="65">
                  <c:v>8860.1494020475911</c:v>
                </c:pt>
                <c:pt idx="66">
                  <c:v>8866.9625564780472</c:v>
                </c:pt>
                <c:pt idx="67">
                  <c:v>8873.7747344071795</c:v>
                </c:pt>
                <c:pt idx="68">
                  <c:v>8880.5859148280888</c:v>
                </c:pt>
                <c:pt idx="69">
                  <c:v>8887.3960768803481</c:v>
                </c:pt>
                <c:pt idx="70">
                  <c:v>8894.2051998493171</c:v>
                </c:pt>
                <c:pt idx="71">
                  <c:v>8901.0132631654214</c:v>
                </c:pt>
                <c:pt idx="72">
                  <c:v>8907.8202464034766</c:v>
                </c:pt>
                <c:pt idx="73">
                  <c:v>8914.6261292819654</c:v>
                </c:pt>
                <c:pt idx="74">
                  <c:v>8921.4308916623741</c:v>
                </c:pt>
                <c:pt idx="75">
                  <c:v>8928.2345135484866</c:v>
                </c:pt>
                <c:pt idx="76">
                  <c:v>8935.0369750857062</c:v>
                </c:pt>
                <c:pt idx="77">
                  <c:v>8941.8382565603806</c:v>
                </c:pt>
                <c:pt idx="78">
                  <c:v>8948.6383383991142</c:v>
                </c:pt>
                <c:pt idx="79">
                  <c:v>8955.4372011680971</c:v>
                </c:pt>
                <c:pt idx="80">
                  <c:v>8962.2348255724555</c:v>
                </c:pt>
                <c:pt idx="81">
                  <c:v>8969.0311924555535</c:v>
                </c:pt>
                <c:pt idx="82">
                  <c:v>8975.826282798369</c:v>
                </c:pt>
                <c:pt idx="83">
                  <c:v>8982.6200777188078</c:v>
                </c:pt>
                <c:pt idx="84">
                  <c:v>8989.412558471071</c:v>
                </c:pt>
                <c:pt idx="85">
                  <c:v>8996.203706444996</c:v>
                </c:pt>
                <c:pt idx="86">
                  <c:v>9002.9935031654277</c:v>
                </c:pt>
                <c:pt idx="87">
                  <c:v>9009.7819302915614</c:v>
                </c:pt>
                <c:pt idx="88">
                  <c:v>9016.5689696163317</c:v>
                </c:pt>
                <c:pt idx="89">
                  <c:v>9023.3546030657599</c:v>
                </c:pt>
                <c:pt idx="90">
                  <c:v>9030.1388126983511</c:v>
                </c:pt>
                <c:pt idx="91">
                  <c:v>9036.9215807044657</c:v>
                </c:pt>
                <c:pt idx="92">
                  <c:v>9043.7028894057057</c:v>
                </c:pt>
                <c:pt idx="93">
                  <c:v>9050.4827212543059</c:v>
                </c:pt>
                <c:pt idx="94">
                  <c:v>9057.2610588325369</c:v>
                </c:pt>
                <c:pt idx="95">
                  <c:v>9064.0378848520995</c:v>
                </c:pt>
                <c:pt idx="96">
                  <c:v>9070.8131821535335</c:v>
                </c:pt>
                <c:pt idx="97">
                  <c:v>9077.5869337056338</c:v>
                </c:pt>
                <c:pt idx="98">
                  <c:v>9084.3591226048666</c:v>
                </c:pt>
                <c:pt idx="99">
                  <c:v>9091.1297320747944</c:v>
                </c:pt>
                <c:pt idx="100">
                  <c:v>9097.8987454654998</c:v>
                </c:pt>
                <c:pt idx="101">
                  <c:v>9104.6661462530301</c:v>
                </c:pt>
                <c:pt idx="102">
                  <c:v>9111.4319180388356</c:v>
                </c:pt>
                <c:pt idx="103">
                  <c:v>9118.1960445492077</c:v>
                </c:pt>
                <c:pt idx="104">
                  <c:v>9124.9585096347473</c:v>
                </c:pt>
                <c:pt idx="105">
                  <c:v>9131.7192972698122</c:v>
                </c:pt>
                <c:pt idx="106">
                  <c:v>9138.4783915519838</c:v>
                </c:pt>
                <c:pt idx="107">
                  <c:v>9145.2357767015474</c:v>
                </c:pt>
                <c:pt idx="108">
                  <c:v>9151.9914370609586</c:v>
                </c:pt>
                <c:pt idx="109">
                  <c:v>9158.745357094338</c:v>
                </c:pt>
                <c:pt idx="110">
                  <c:v>9165.4975213869511</c:v>
                </c:pt>
                <c:pt idx="111">
                  <c:v>9172.2479146447167</c:v>
                </c:pt>
                <c:pt idx="112">
                  <c:v>9178.9965216937089</c:v>
                </c:pt>
                <c:pt idx="113">
                  <c:v>9185.7433274796549</c:v>
                </c:pt>
                <c:pt idx="114">
                  <c:v>9192.4883170674693</c:v>
                </c:pt>
                <c:pt idx="115">
                  <c:v>9199.2314756407723</c:v>
                </c:pt>
                <c:pt idx="116">
                  <c:v>9205.9727885014236</c:v>
                </c:pt>
                <c:pt idx="117">
                  <c:v>9212.7122410690517</c:v>
                </c:pt>
                <c:pt idx="118">
                  <c:v>9219.4498188806047</c:v>
                </c:pt>
                <c:pt idx="119">
                  <c:v>9226.1855075899148</c:v>
                </c:pt>
                <c:pt idx="120">
                  <c:v>9513.8198577559633</c:v>
                </c:pt>
                <c:pt idx="121">
                  <c:v>9520.1538430215514</c:v>
                </c:pt>
                <c:pt idx="122">
                  <c:v>9526.4858051012525</c:v>
                </c:pt>
                <c:pt idx="123">
                  <c:v>9532.8157325170978</c:v>
                </c:pt>
                <c:pt idx="124">
                  <c:v>9539.1436138630215</c:v>
                </c:pt>
                <c:pt idx="125">
                  <c:v>9545.4694378046024</c:v>
                </c:pt>
                <c:pt idx="126">
                  <c:v>9551.79319307878</c:v>
                </c:pt>
                <c:pt idx="127">
                  <c:v>9558.1148684935979</c:v>
                </c:pt>
                <c:pt idx="128">
                  <c:v>9564.4344529279333</c:v>
                </c:pt>
                <c:pt idx="129">
                  <c:v>9570.7519353312618</c:v>
                </c:pt>
                <c:pt idx="130">
                  <c:v>9577.067304723385</c:v>
                </c:pt>
                <c:pt idx="131">
                  <c:v>9583.3805501942134</c:v>
                </c:pt>
                <c:pt idx="132">
                  <c:v>9589.6916609035106</c:v>
                </c:pt>
                <c:pt idx="133">
                  <c:v>9596.0006260806731</c:v>
                </c:pt>
                <c:pt idx="134">
                  <c:v>9602.3074350245133</c:v>
                </c:pt>
                <c:pt idx="135">
                  <c:v>9608.6120771030182</c:v>
                </c:pt>
                <c:pt idx="136">
                  <c:v>9614.9145417531618</c:v>
                </c:pt>
                <c:pt idx="137">
                  <c:v>9621.2148184806865</c:v>
                </c:pt>
                <c:pt idx="138">
                  <c:v>9627.5128968599056</c:v>
                </c:pt>
                <c:pt idx="139">
                  <c:v>9633.808766533517</c:v>
                </c:pt>
                <c:pt idx="140">
                  <c:v>9640.1024172124035</c:v>
                </c:pt>
                <c:pt idx="141">
                  <c:v>9646.3938386754635</c:v>
                </c:pt>
                <c:pt idx="142">
                  <c:v>9652.6830207694384</c:v>
                </c:pt>
                <c:pt idx="143">
                  <c:v>9658.9699534087285</c:v>
                </c:pt>
                <c:pt idx="144">
                  <c:v>9665.2546265752517</c:v>
                </c:pt>
                <c:pt idx="145">
                  <c:v>9671.537030318279</c:v>
                </c:pt>
                <c:pt idx="146">
                  <c:v>9677.8171547542934</c:v>
                </c:pt>
                <c:pt idx="147">
                  <c:v>9684.0949900668365</c:v>
                </c:pt>
                <c:pt idx="148">
                  <c:v>9690.3705265063963</c:v>
                </c:pt>
                <c:pt idx="149">
                  <c:v>9696.6437543902557</c:v>
                </c:pt>
                <c:pt idx="150">
                  <c:v>9702.9146641023908</c:v>
                </c:pt>
                <c:pt idx="151">
                  <c:v>9709.1832460933474</c:v>
                </c:pt>
                <c:pt idx="152">
                  <c:v>9715.4494908801444</c:v>
                </c:pt>
                <c:pt idx="153">
                  <c:v>9721.7133890461628</c:v>
                </c:pt>
                <c:pt idx="154">
                  <c:v>9727.9749312410622</c:v>
                </c:pt>
                <c:pt idx="155">
                  <c:v>9734.234108180699</c:v>
                </c:pt>
                <c:pt idx="156">
                  <c:v>9740.4909106470404</c:v>
                </c:pt>
                <c:pt idx="157">
                  <c:v>9746.7453294881016</c:v>
                </c:pt>
                <c:pt idx="158">
                  <c:v>9752.9973556178829</c:v>
                </c:pt>
                <c:pt idx="159">
                  <c:v>9759.2469800163071</c:v>
                </c:pt>
                <c:pt idx="160">
                  <c:v>9765.4941937291878</c:v>
                </c:pt>
                <c:pt idx="161">
                  <c:v>9771.7389878681679</c:v>
                </c:pt>
                <c:pt idx="162">
                  <c:v>9777.981353610714</c:v>
                </c:pt>
                <c:pt idx="163">
                  <c:v>9784.2212822000729</c:v>
                </c:pt>
                <c:pt idx="164">
                  <c:v>9790.4587649452587</c:v>
                </c:pt>
                <c:pt idx="165">
                  <c:v>9796.6937932210494</c:v>
                </c:pt>
                <c:pt idx="166">
                  <c:v>9802.9263584679829</c:v>
                </c:pt>
                <c:pt idx="167">
                  <c:v>9809.1564521923701</c:v>
                </c:pt>
                <c:pt idx="168">
                  <c:v>9815.3840659663019</c:v>
                </c:pt>
                <c:pt idx="169">
                  <c:v>9821.6091914276785</c:v>
                </c:pt>
                <c:pt idx="170">
                  <c:v>9827.831820280242</c:v>
                </c:pt>
                <c:pt idx="171">
                  <c:v>9834.0519442936184</c:v>
                </c:pt>
                <c:pt idx="172">
                  <c:v>9840.2695553033554</c:v>
                </c:pt>
                <c:pt idx="173">
                  <c:v>9846.4846452110014</c:v>
                </c:pt>
                <c:pt idx="174">
                  <c:v>9852.6972059841464</c:v>
                </c:pt>
                <c:pt idx="175">
                  <c:v>9858.9072296565209</c:v>
                </c:pt>
                <c:pt idx="176">
                  <c:v>9865.1147083280521</c:v>
                </c:pt>
                <c:pt idx="177">
                  <c:v>9871.3196341649837</c:v>
                </c:pt>
                <c:pt idx="178">
                  <c:v>9877.5219993999635</c:v>
                </c:pt>
                <c:pt idx="179">
                  <c:v>9883.7217963321418</c:v>
                </c:pt>
                <c:pt idx="180">
                  <c:v>10118.096258642219</c:v>
                </c:pt>
                <c:pt idx="181">
                  <c:v>10123.180566968513</c:v>
                </c:pt>
                <c:pt idx="182">
                  <c:v>10128.263607722338</c:v>
                </c:pt>
                <c:pt idx="183">
                  <c:v>10133.345374625507</c:v>
                </c:pt>
                <c:pt idx="184">
                  <c:v>10138.425861399141</c:v>
                </c:pt>
                <c:pt idx="185">
                  <c:v>10143.505061763761</c:v>
                </c:pt>
                <c:pt idx="186">
                  <c:v>10148.582969439383</c:v>
                </c:pt>
                <c:pt idx="187">
                  <c:v>10153.65957814558</c:v>
                </c:pt>
                <c:pt idx="188">
                  <c:v>10158.734881601604</c:v>
                </c:pt>
                <c:pt idx="189">
                  <c:v>10163.808873526459</c:v>
                </c:pt>
                <c:pt idx="190">
                  <c:v>10168.881547639006</c:v>
                </c:pt>
                <c:pt idx="191">
                  <c:v>10173.95289765806</c:v>
                </c:pt>
                <c:pt idx="192">
                  <c:v>10179.0229173025</c:v>
                </c:pt>
                <c:pt idx="193">
                  <c:v>10184.091600291353</c:v>
                </c:pt>
                <c:pt idx="194">
                  <c:v>10189.158940343916</c:v>
                </c:pt>
                <c:pt idx="195">
                  <c:v>10194.224931179866</c:v>
                </c:pt>
                <c:pt idx="196">
                  <c:v>10199.289566519361</c:v>
                </c:pt>
                <c:pt idx="197">
                  <c:v>10204.352840083169</c:v>
                </c:pt>
                <c:pt idx="198">
                  <c:v>10209.41474559277</c:v>
                </c:pt>
                <c:pt idx="199">
                  <c:v>10214.475276770479</c:v>
                </c:pt>
                <c:pt idx="200">
                  <c:v>10219.534427339582</c:v>
                </c:pt>
                <c:pt idx="201">
                  <c:v>10224.592191024449</c:v>
                </c:pt>
                <c:pt idx="202">
                  <c:v>10229.648561550655</c:v>
                </c:pt>
                <c:pt idx="203">
                  <c:v>10234.70353264513</c:v>
                </c:pt>
                <c:pt idx="204">
                  <c:v>10239.757098036278</c:v>
                </c:pt>
                <c:pt idx="205">
                  <c:v>10244.809251454117</c:v>
                </c:pt>
                <c:pt idx="206">
                  <c:v>10249.859986630418</c:v>
                </c:pt>
                <c:pt idx="207">
                  <c:v>10254.909297298847</c:v>
                </c:pt>
                <c:pt idx="208">
                  <c:v>10259.957177195112</c:v>
                </c:pt>
                <c:pt idx="209">
                  <c:v>10265.003620057105</c:v>
                </c:pt>
                <c:pt idx="210">
                  <c:v>10270.048619625059</c:v>
                </c:pt>
                <c:pt idx="211">
                  <c:v>10275.092169641694</c:v>
                </c:pt>
                <c:pt idx="212">
                  <c:v>10280.134263852377</c:v>
                </c:pt>
                <c:pt idx="213">
                  <c:v>10285.174896005286</c:v>
                </c:pt>
                <c:pt idx="214">
                  <c:v>10290.214059851569</c:v>
                </c:pt>
                <c:pt idx="215">
                  <c:v>10295.2517491455</c:v>
                </c:pt>
                <c:pt idx="216">
                  <c:v>10300.287957644659</c:v>
                </c:pt>
                <c:pt idx="217">
                  <c:v>10305.322679110101</c:v>
                </c:pt>
                <c:pt idx="218">
                  <c:v>10310.355907306523</c:v>
                </c:pt>
                <c:pt idx="219">
                  <c:v>10315.387636002448</c:v>
                </c:pt>
                <c:pt idx="220">
                  <c:v>10320.417858970413</c:v>
                </c:pt>
                <c:pt idx="221">
                  <c:v>10325.446569987134</c:v>
                </c:pt>
                <c:pt idx="222">
                  <c:v>10330.473762833706</c:v>
                </c:pt>
                <c:pt idx="223">
                  <c:v>10335.499431295782</c:v>
                </c:pt>
                <c:pt idx="224">
                  <c:v>10340.523569163784</c:v>
                </c:pt>
                <c:pt idx="225">
                  <c:v>10345.546170233079</c:v>
                </c:pt>
                <c:pt idx="226">
                  <c:v>10350.567228304193</c:v>
                </c:pt>
                <c:pt idx="227">
                  <c:v>10355.58673718301</c:v>
                </c:pt>
                <c:pt idx="228">
                  <c:v>10360.604690680968</c:v>
                </c:pt>
                <c:pt idx="229">
                  <c:v>10365.62108261528</c:v>
                </c:pt>
                <c:pt idx="230">
                  <c:v>10370.635906809144</c:v>
                </c:pt>
                <c:pt idx="231">
                  <c:v>10375.649157091957</c:v>
                </c:pt>
                <c:pt idx="232">
                  <c:v>10380.660827299533</c:v>
                </c:pt>
                <c:pt idx="233">
                  <c:v>10385.670911274326</c:v>
                </c:pt>
                <c:pt idx="234">
                  <c:v>10390.67940286566</c:v>
                </c:pt>
                <c:pt idx="235">
                  <c:v>10395.686295929952</c:v>
                </c:pt>
                <c:pt idx="236">
                  <c:v>10400.691584330953</c:v>
                </c:pt>
                <c:pt idx="237">
                  <c:v>10405.695261939967</c:v>
                </c:pt>
                <c:pt idx="238">
                  <c:v>10410.697322636117</c:v>
                </c:pt>
                <c:pt idx="239">
                  <c:v>10415.697760306564</c:v>
                </c:pt>
                <c:pt idx="240">
                  <c:v>10420.001051947638</c:v>
                </c:pt>
                <c:pt idx="241">
                  <c:v>10424.307708011176</c:v>
                </c:pt>
                <c:pt idx="242">
                  <c:v>10428.617734738862</c:v>
                </c:pt>
                <c:pt idx="243">
                  <c:v>10432.931138392016</c:v>
                </c:pt>
                <c:pt idx="244">
                  <c:v>10437.247925251677</c:v>
                </c:pt>
                <c:pt idx="245">
                  <c:v>10441.568101618739</c:v>
                </c:pt>
                <c:pt idx="246">
                  <c:v>10445.891673814041</c:v>
                </c:pt>
                <c:pt idx="247">
                  <c:v>10450.218648178479</c:v>
                </c:pt>
                <c:pt idx="248">
                  <c:v>10454.549031073109</c:v>
                </c:pt>
                <c:pt idx="249">
                  <c:v>10458.882828879268</c:v>
                </c:pt>
                <c:pt idx="250">
                  <c:v>10463.220047998684</c:v>
                </c:pt>
                <c:pt idx="251">
                  <c:v>10467.560694853566</c:v>
                </c:pt>
                <c:pt idx="252">
                  <c:v>10471.904775886744</c:v>
                </c:pt>
                <c:pt idx="253">
                  <c:v>10476.252297561758</c:v>
                </c:pt>
                <c:pt idx="254">
                  <c:v>10480.603266362979</c:v>
                </c:pt>
                <c:pt idx="255">
                  <c:v>10484.957688795728</c:v>
                </c:pt>
                <c:pt idx="256">
                  <c:v>10489.315571386383</c:v>
                </c:pt>
                <c:pt idx="257">
                  <c:v>10493.676920682487</c:v>
                </c:pt>
                <c:pt idx="258">
                  <c:v>10498.041743252876</c:v>
                </c:pt>
                <c:pt idx="259">
                  <c:v>10502.410045687788</c:v>
                </c:pt>
                <c:pt idx="260">
                  <c:v>10506.781834598976</c:v>
                </c:pt>
                <c:pt idx="261">
                  <c:v>10511.157116619826</c:v>
                </c:pt>
                <c:pt idx="262">
                  <c:v>10515.535898405484</c:v>
                </c:pt>
                <c:pt idx="263">
                  <c:v>10519.91818663296</c:v>
                </c:pt>
                <c:pt idx="264">
                  <c:v>10524.303988001251</c:v>
                </c:pt>
                <c:pt idx="265">
                  <c:v>10528.693309231463</c:v>
                </c:pt>
                <c:pt idx="266">
                  <c:v>10533.086157066935</c:v>
                </c:pt>
                <c:pt idx="267">
                  <c:v>10537.482538273343</c:v>
                </c:pt>
                <c:pt idx="268">
                  <c:v>10541.882459638839</c:v>
                </c:pt>
                <c:pt idx="269">
                  <c:v>10546.285927974161</c:v>
                </c:pt>
                <c:pt idx="270">
                  <c:v>10550.69295011276</c:v>
                </c:pt>
                <c:pt idx="271">
                  <c:v>10555.103532910922</c:v>
                </c:pt>
                <c:pt idx="272">
                  <c:v>10559.517683247894</c:v>
                </c:pt>
                <c:pt idx="273">
                  <c:v>10563.935408026002</c:v>
                </c:pt>
                <c:pt idx="274">
                  <c:v>10568.356714170779</c:v>
                </c:pt>
                <c:pt idx="275">
                  <c:v>10572.781608631094</c:v>
                </c:pt>
                <c:pt idx="276">
                  <c:v>10577.210098379272</c:v>
                </c:pt>
                <c:pt idx="277">
                  <c:v>10581.642190411223</c:v>
                </c:pt>
                <c:pt idx="278">
                  <c:v>10586.077891746569</c:v>
                </c:pt>
                <c:pt idx="279">
                  <c:v>10590.517209428774</c:v>
                </c:pt>
                <c:pt idx="280">
                  <c:v>10594.960150525265</c:v>
                </c:pt>
                <c:pt idx="281">
                  <c:v>10599.406722127584</c:v>
                </c:pt>
                <c:pt idx="282">
                  <c:v>10603.856931351476</c:v>
                </c:pt>
                <c:pt idx="283">
                  <c:v>10608.310785337064</c:v>
                </c:pt>
                <c:pt idx="284">
                  <c:v>10612.768291248949</c:v>
                </c:pt>
                <c:pt idx="285">
                  <c:v>10617.229456276358</c:v>
                </c:pt>
                <c:pt idx="286">
                  <c:v>10621.694287633272</c:v>
                </c:pt>
                <c:pt idx="287">
                  <c:v>10626.162792558558</c:v>
                </c:pt>
                <c:pt idx="288">
                  <c:v>10630.634978316097</c:v>
                </c:pt>
                <c:pt idx="289">
                  <c:v>10635.110852194935</c:v>
                </c:pt>
                <c:pt idx="290">
                  <c:v>10639.590421509401</c:v>
                </c:pt>
                <c:pt idx="291">
                  <c:v>10644.073693599246</c:v>
                </c:pt>
                <c:pt idx="292">
                  <c:v>10648.560675829793</c:v>
                </c:pt>
                <c:pt idx="293">
                  <c:v>10653.051375592055</c:v>
                </c:pt>
                <c:pt idx="294">
                  <c:v>10657.545800302883</c:v>
                </c:pt>
                <c:pt idx="295">
                  <c:v>10662.043957405102</c:v>
                </c:pt>
                <c:pt idx="296">
                  <c:v>10666.545854367652</c:v>
                </c:pt>
                <c:pt idx="297">
                  <c:v>10671.051498685727</c:v>
                </c:pt>
                <c:pt idx="298">
                  <c:v>10675.56089788091</c:v>
                </c:pt>
                <c:pt idx="299">
                  <c:v>10680.074059501321</c:v>
                </c:pt>
                <c:pt idx="300">
                  <c:v>9777.486220294526</c:v>
                </c:pt>
                <c:pt idx="301">
                  <c:v>7370.0872669020464</c:v>
                </c:pt>
                <c:pt idx="302">
                  <c:v>7372.9382838108386</c:v>
                </c:pt>
                <c:pt idx="303">
                  <c:v>7375.7900095692912</c:v>
                </c:pt>
                <c:pt idx="304">
                  <c:v>7378.6424461723982</c:v>
                </c:pt>
                <c:pt idx="305">
                  <c:v>7381.49559563205</c:v>
                </c:pt>
                <c:pt idx="306">
                  <c:v>7384.3494599771593</c:v>
                </c:pt>
                <c:pt idx="307">
                  <c:v>7387.2040412537863</c:v>
                </c:pt>
                <c:pt idx="308">
                  <c:v>7390.0593415252661</c:v>
                </c:pt>
                <c:pt idx="309">
                  <c:v>7392.9153628723398</c:v>
                </c:pt>
                <c:pt idx="310">
                  <c:v>7395.7721073932789</c:v>
                </c:pt>
                <c:pt idx="311">
                  <c:v>7398.6295772040176</c:v>
                </c:pt>
                <c:pt idx="312">
                  <c:v>5961.4497628940717</c:v>
                </c:pt>
                <c:pt idx="313">
                  <c:v>5961.6568687894951</c:v>
                </c:pt>
                <c:pt idx="314">
                  <c:v>5961.8598193372663</c:v>
                </c:pt>
                <c:pt idx="315">
                  <c:v>5962.0586077117987</c:v>
                </c:pt>
                <c:pt idx="316">
                  <c:v>5962.2532270891879</c:v>
                </c:pt>
                <c:pt idx="317">
                  <c:v>5962.4436706473161</c:v>
                </c:pt>
                <c:pt idx="318">
                  <c:v>5962.6299315659526</c:v>
                </c:pt>
                <c:pt idx="319">
                  <c:v>5962.8120030268537</c:v>
                </c:pt>
                <c:pt idx="320">
                  <c:v>5962.989878213878</c:v>
                </c:pt>
                <c:pt idx="321">
                  <c:v>5963.1635503130819</c:v>
                </c:pt>
                <c:pt idx="322">
                  <c:v>5963.3330125128277</c:v>
                </c:pt>
                <c:pt idx="323">
                  <c:v>5963.4982580038877</c:v>
                </c:pt>
                <c:pt idx="324">
                  <c:v>5963.6592799795562</c:v>
                </c:pt>
                <c:pt idx="325">
                  <c:v>5963.8160716357506</c:v>
                </c:pt>
                <c:pt idx="326">
                  <c:v>5963.9686261711249</c:v>
                </c:pt>
                <c:pt idx="327">
                  <c:v>5964.1169367871717</c:v>
                </c:pt>
                <c:pt idx="328">
                  <c:v>5964.2609966883392</c:v>
                </c:pt>
                <c:pt idx="329">
                  <c:v>5964.4007990821319</c:v>
                </c:pt>
                <c:pt idx="330">
                  <c:v>5964.53633717923</c:v>
                </c:pt>
                <c:pt idx="331">
                  <c:v>5964.6676041935934</c:v>
                </c:pt>
                <c:pt idx="332">
                  <c:v>5964.7945933425708</c:v>
                </c:pt>
                <c:pt idx="333">
                  <c:v>5964.9172978470215</c:v>
                </c:pt>
                <c:pt idx="334">
                  <c:v>5965.0357109314218</c:v>
                </c:pt>
                <c:pt idx="335">
                  <c:v>5965.149825823979</c:v>
                </c:pt>
                <c:pt idx="336">
                  <c:v>5965.2596357567427</c:v>
                </c:pt>
                <c:pt idx="337">
                  <c:v>5965.3651339657245</c:v>
                </c:pt>
                <c:pt idx="338">
                  <c:v>5965.4663136910076</c:v>
                </c:pt>
                <c:pt idx="339">
                  <c:v>5965.5631681768655</c:v>
                </c:pt>
                <c:pt idx="340">
                  <c:v>5965.6556906718779</c:v>
                </c:pt>
                <c:pt idx="341">
                  <c:v>5965.7438744290475</c:v>
                </c:pt>
                <c:pt idx="342">
                  <c:v>5965.8277127059137</c:v>
                </c:pt>
                <c:pt idx="343">
                  <c:v>5965.9071987646767</c:v>
                </c:pt>
                <c:pt idx="344">
                  <c:v>5965.98232587231</c:v>
                </c:pt>
                <c:pt idx="345">
                  <c:v>5966.0530873006865</c:v>
                </c:pt>
                <c:pt idx="346">
                  <c:v>5966.1194763266903</c:v>
                </c:pt>
                <c:pt idx="347">
                  <c:v>5966.1814862323426</c:v>
                </c:pt>
                <c:pt idx="348">
                  <c:v>5966.2391103049176</c:v>
                </c:pt>
                <c:pt idx="349">
                  <c:v>5966.2923418370719</c:v>
                </c:pt>
                <c:pt idx="350">
                  <c:v>5966.3411741269611</c:v>
                </c:pt>
                <c:pt idx="351">
                  <c:v>5966.3856004783593</c:v>
                </c:pt>
                <c:pt idx="352">
                  <c:v>5966.4256142007889</c:v>
                </c:pt>
                <c:pt idx="353">
                  <c:v>5966.4612086096413</c:v>
                </c:pt>
                <c:pt idx="354">
                  <c:v>5966.4923770262994</c:v>
                </c:pt>
                <c:pt idx="355">
                  <c:v>5966.5191127782737</c:v>
                </c:pt>
                <c:pt idx="356">
                  <c:v>5966.5414091993061</c:v>
                </c:pt>
                <c:pt idx="357">
                  <c:v>5966.559259629521</c:v>
                </c:pt>
                <c:pt idx="358">
                  <c:v>5966.5726574155342</c:v>
                </c:pt>
                <c:pt idx="359">
                  <c:v>5966.5815959105857</c:v>
                </c:pt>
                <c:pt idx="360">
                  <c:v>1.2775832696300299E-13</c:v>
                </c:pt>
                <c:pt idx="361">
                  <c:v>1.2799360918816076E-13</c:v>
                </c:pt>
                <c:pt idx="362">
                  <c:v>1.2822932504910038E-13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B4-4DAB-9B16-6B19D945F2F2}"/>
            </c:ext>
          </c:extLst>
        </c:ser>
        <c:ser>
          <c:idx val="1"/>
          <c:order val="2"/>
          <c:tx>
            <c:strRef>
              <c:f>'ניתוח תמהיל נבחר'!$DI$49</c:f>
              <c:strCache>
                <c:ptCount val="1"/>
                <c:pt idx="0">
                  <c:v>מקל</c:v>
                </c:pt>
              </c:strCache>
            </c:strRef>
          </c:tx>
          <c:spPr>
            <a:ln w="22225" cap="rnd">
              <a:solidFill>
                <a:srgbClr val="92D05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'[2]סיכון נמוך בינוני'!$B$50:$B$507</c:f>
              <c:numCache>
                <c:formatCode>General</c:formatCode>
                <c:ptCount val="4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</c:numCache>
            </c:numRef>
          </c:cat>
          <c:val>
            <c:numRef>
              <c:f>'ניתוח תמהיל נבחר'!$DK$53:$DK$415</c:f>
              <c:numCache>
                <c:formatCode>"₪"\ #,##0</c:formatCode>
                <c:ptCount val="363"/>
                <c:pt idx="0">
                  <c:v>7995.1855819458688</c:v>
                </c:pt>
                <c:pt idx="1">
                  <c:v>7995.3575571677584</c:v>
                </c:pt>
                <c:pt idx="2">
                  <c:v>7995.6366007225388</c:v>
                </c:pt>
                <c:pt idx="3">
                  <c:v>7996.013040394665</c:v>
                </c:pt>
                <c:pt idx="4">
                  <c:v>7996.4674825604689</c:v>
                </c:pt>
                <c:pt idx="5">
                  <c:v>7996.9902658049596</c:v>
                </c:pt>
                <c:pt idx="6">
                  <c:v>8000.5206208450891</c:v>
                </c:pt>
                <c:pt idx="7">
                  <c:v>8004.1046930873035</c:v>
                </c:pt>
                <c:pt idx="8">
                  <c:v>8007.732795646154</c:v>
                </c:pt>
                <c:pt idx="9">
                  <c:v>8011.4049860454179</c:v>
                </c:pt>
                <c:pt idx="10">
                  <c:v>8015.1506185012367</c:v>
                </c:pt>
                <c:pt idx="11">
                  <c:v>8018.9209689963736</c:v>
                </c:pt>
                <c:pt idx="12">
                  <c:v>8022.706299059515</c:v>
                </c:pt>
                <c:pt idx="13">
                  <c:v>8026.6240253860433</c:v>
                </c:pt>
                <c:pt idx="14">
                  <c:v>8030.5471567206996</c:v>
                </c:pt>
                <c:pt idx="15">
                  <c:v>8034.4658983753552</c:v>
                </c:pt>
                <c:pt idx="16">
                  <c:v>8038.3802310157289</c:v>
                </c:pt>
                <c:pt idx="17">
                  <c:v>8042.2901353423067</c:v>
                </c:pt>
                <c:pt idx="18">
                  <c:v>8046.1955920900591</c:v>
                </c:pt>
                <c:pt idx="19">
                  <c:v>8050.7116267892106</c:v>
                </c:pt>
                <c:pt idx="20">
                  <c:v>8055.2227177018203</c:v>
                </c:pt>
                <c:pt idx="21">
                  <c:v>8059.7288368321106</c:v>
                </c:pt>
                <c:pt idx="22">
                  <c:v>8064.22995624131</c:v>
                </c:pt>
                <c:pt idx="23">
                  <c:v>8068.7260480471723</c:v>
                </c:pt>
                <c:pt idx="24">
                  <c:v>8073.217084423487</c:v>
                </c:pt>
                <c:pt idx="25">
                  <c:v>8077.7030375996055</c:v>
                </c:pt>
                <c:pt idx="26">
                  <c:v>8019.6652970434752</c:v>
                </c:pt>
                <c:pt idx="27">
                  <c:v>8023.6329113267748</c:v>
                </c:pt>
                <c:pt idx="28">
                  <c:v>8027.5957953273582</c:v>
                </c:pt>
                <c:pt idx="29">
                  <c:v>8031.5539281409783</c:v>
                </c:pt>
                <c:pt idx="30">
                  <c:v>8035.5072889042176</c:v>
                </c:pt>
                <c:pt idx="31">
                  <c:v>8039.4558567941503</c:v>
                </c:pt>
                <c:pt idx="32">
                  <c:v>8043.399611028025</c:v>
                </c:pt>
                <c:pt idx="33">
                  <c:v>8047.3385308629277</c:v>
                </c:pt>
                <c:pt idx="34">
                  <c:v>8051.2725955954566</c:v>
                </c:pt>
                <c:pt idx="35">
                  <c:v>8055.2017845613982</c:v>
                </c:pt>
                <c:pt idx="36">
                  <c:v>8059.1260771354009</c:v>
                </c:pt>
                <c:pt idx="37">
                  <c:v>8063.0454527306392</c:v>
                </c:pt>
                <c:pt idx="38">
                  <c:v>8066.9598907984991</c:v>
                </c:pt>
                <c:pt idx="39">
                  <c:v>8070.8693708282462</c:v>
                </c:pt>
                <c:pt idx="40">
                  <c:v>8074.7738723466919</c:v>
                </c:pt>
                <c:pt idx="41">
                  <c:v>8078.6733749178802</c:v>
                </c:pt>
                <c:pt idx="42">
                  <c:v>8082.567858142761</c:v>
                </c:pt>
                <c:pt idx="43">
                  <c:v>8086.4573016588529</c:v>
                </c:pt>
                <c:pt idx="44">
                  <c:v>8090.3416851399315</c:v>
                </c:pt>
                <c:pt idx="45">
                  <c:v>8094.2209882956968</c:v>
                </c:pt>
                <c:pt idx="46">
                  <c:v>8098.095190871456</c:v>
                </c:pt>
                <c:pt idx="47">
                  <c:v>8101.9642726477905</c:v>
                </c:pt>
                <c:pt idx="48">
                  <c:v>8105.8282134402452</c:v>
                </c:pt>
                <c:pt idx="49">
                  <c:v>8109.6869930989924</c:v>
                </c:pt>
                <c:pt idx="50">
                  <c:v>8113.540591508523</c:v>
                </c:pt>
                <c:pt idx="51">
                  <c:v>8117.388988587315</c:v>
                </c:pt>
                <c:pt idx="52">
                  <c:v>8121.232164287514</c:v>
                </c:pt>
                <c:pt idx="53">
                  <c:v>8125.0700985946205</c:v>
                </c:pt>
                <c:pt idx="54">
                  <c:v>8128.9027715271586</c:v>
                </c:pt>
                <c:pt idx="55">
                  <c:v>8132.7301631363644</c:v>
                </c:pt>
                <c:pt idx="56">
                  <c:v>8136.5522535058644</c:v>
                </c:pt>
                <c:pt idx="57">
                  <c:v>8140.3690227513607</c:v>
                </c:pt>
                <c:pt idx="58">
                  <c:v>8144.1804510203101</c:v>
                </c:pt>
                <c:pt idx="59">
                  <c:v>8147.9883752728201</c:v>
                </c:pt>
                <c:pt idx="60">
                  <c:v>8151.7927801423266</c:v>
                </c:pt>
                <c:pt idx="61">
                  <c:v>8155.5936503078719</c:v>
                </c:pt>
                <c:pt idx="62">
                  <c:v>8159.3909704938205</c:v>
                </c:pt>
                <c:pt idx="63">
                  <c:v>8163.1847254695913</c:v>
                </c:pt>
                <c:pt idx="64">
                  <c:v>8166.9749000493875</c:v>
                </c:pt>
                <c:pt idx="65">
                  <c:v>8170.761479091916</c:v>
                </c:pt>
                <c:pt idx="66">
                  <c:v>8174.544447500125</c:v>
                </c:pt>
                <c:pt idx="67">
                  <c:v>8178.3237902209339</c:v>
                </c:pt>
                <c:pt idx="68">
                  <c:v>8182.0994922449554</c:v>
                </c:pt>
                <c:pt idx="69">
                  <c:v>8185.8715386062413</c:v>
                </c:pt>
                <c:pt idx="70">
                  <c:v>8189.6399143820072</c:v>
                </c:pt>
                <c:pt idx="71">
                  <c:v>8193.4046046923686</c:v>
                </c:pt>
                <c:pt idx="72">
                  <c:v>8197.16559470008</c:v>
                </c:pt>
                <c:pt idx="73">
                  <c:v>8200.9228696102582</c:v>
                </c:pt>
                <c:pt idx="74">
                  <c:v>8204.6764146701389</c:v>
                </c:pt>
                <c:pt idx="75">
                  <c:v>8208.4262151688054</c:v>
                </c:pt>
                <c:pt idx="76">
                  <c:v>8212.1722564369302</c:v>
                </c:pt>
                <c:pt idx="77">
                  <c:v>8215.9145238465062</c:v>
                </c:pt>
                <c:pt idx="78">
                  <c:v>8219.6530028106117</c:v>
                </c:pt>
                <c:pt idx="79">
                  <c:v>8223.3876787831323</c:v>
                </c:pt>
                <c:pt idx="80">
                  <c:v>8227.1185372585132</c:v>
                </c:pt>
                <c:pt idx="81">
                  <c:v>8230.8455637715106</c:v>
                </c:pt>
                <c:pt idx="82">
                  <c:v>8234.5687438969326</c:v>
                </c:pt>
                <c:pt idx="83">
                  <c:v>8238.2880632493834</c:v>
                </c:pt>
                <c:pt idx="84">
                  <c:v>8242.003507483023</c:v>
                </c:pt>
                <c:pt idx="85">
                  <c:v>8245.7150622913123</c:v>
                </c:pt>
                <c:pt idx="86">
                  <c:v>8249.4227134067696</c:v>
                </c:pt>
                <c:pt idx="87">
                  <c:v>8253.1264466007124</c:v>
                </c:pt>
                <c:pt idx="88">
                  <c:v>8256.8262476830332</c:v>
                </c:pt>
                <c:pt idx="89">
                  <c:v>8260.5221025019346</c:v>
                </c:pt>
                <c:pt idx="90">
                  <c:v>8264.2139969437012</c:v>
                </c:pt>
                <c:pt idx="91">
                  <c:v>8267.9019169324492</c:v>
                </c:pt>
                <c:pt idx="92">
                  <c:v>8271.5858484298897</c:v>
                </c:pt>
                <c:pt idx="93">
                  <c:v>8275.2657774350992</c:v>
                </c:pt>
                <c:pt idx="94">
                  <c:v>8278.9416899842727</c:v>
                </c:pt>
                <c:pt idx="95">
                  <c:v>8282.6135721504907</c:v>
                </c:pt>
                <c:pt idx="96">
                  <c:v>8286.2814100434807</c:v>
                </c:pt>
                <c:pt idx="97">
                  <c:v>8289.9451898094012</c:v>
                </c:pt>
                <c:pt idx="98">
                  <c:v>8293.6048976305883</c:v>
                </c:pt>
                <c:pt idx="99">
                  <c:v>8297.260519725347</c:v>
                </c:pt>
                <c:pt idx="100">
                  <c:v>8300.9120423477107</c:v>
                </c:pt>
                <c:pt idx="101">
                  <c:v>8304.5594517872159</c:v>
                </c:pt>
                <c:pt idx="102">
                  <c:v>8308.2027343686786</c:v>
                </c:pt>
                <c:pt idx="103">
                  <c:v>8311.8418764519811</c:v>
                </c:pt>
                <c:pt idx="104">
                  <c:v>8315.4768644318356</c:v>
                </c:pt>
                <c:pt idx="105">
                  <c:v>8319.107684737568</c:v>
                </c:pt>
                <c:pt idx="106">
                  <c:v>8322.7343238329049</c:v>
                </c:pt>
                <c:pt idx="107">
                  <c:v>8326.3567682157482</c:v>
                </c:pt>
                <c:pt idx="108">
                  <c:v>8329.9750044179727</c:v>
                </c:pt>
                <c:pt idx="109">
                  <c:v>8333.589019005196</c:v>
                </c:pt>
                <c:pt idx="110">
                  <c:v>8337.1987985765809</c:v>
                </c:pt>
                <c:pt idx="111">
                  <c:v>8340.8043297646145</c:v>
                </c:pt>
                <c:pt idx="112">
                  <c:v>8344.4055992349095</c:v>
                </c:pt>
                <c:pt idx="113">
                  <c:v>8348.0025936859856</c:v>
                </c:pt>
                <c:pt idx="114">
                  <c:v>8351.5952998490702</c:v>
                </c:pt>
                <c:pt idx="115">
                  <c:v>8355.1837044878976</c:v>
                </c:pt>
                <c:pt idx="116">
                  <c:v>8358.7677943985036</c:v>
                </c:pt>
                <c:pt idx="117">
                  <c:v>8362.3475564090204</c:v>
                </c:pt>
                <c:pt idx="118">
                  <c:v>8365.9229773794905</c:v>
                </c:pt>
                <c:pt idx="119">
                  <c:v>8369.4940442016541</c:v>
                </c:pt>
                <c:pt idx="120">
                  <c:v>8372.7860862453181</c:v>
                </c:pt>
                <c:pt idx="121">
                  <c:v>8376.0738979394118</c:v>
                </c:pt>
                <c:pt idx="122">
                  <c:v>8379.3574684260657</c:v>
                </c:pt>
                <c:pt idx="123">
                  <c:v>8382.6367868667203</c:v>
                </c:pt>
                <c:pt idx="124">
                  <c:v>8385.9118424419921</c:v>
                </c:pt>
                <c:pt idx="125">
                  <c:v>8389.1826243515516</c:v>
                </c:pt>
                <c:pt idx="126">
                  <c:v>8392.4491218139992</c:v>
                </c:pt>
                <c:pt idx="127">
                  <c:v>8395.7113240667422</c:v>
                </c:pt>
                <c:pt idx="128">
                  <c:v>8398.9692203658724</c:v>
                </c:pt>
                <c:pt idx="129">
                  <c:v>8402.2227999860479</c:v>
                </c:pt>
                <c:pt idx="130">
                  <c:v>8405.4720522203697</c:v>
                </c:pt>
                <c:pt idx="131">
                  <c:v>8408.7169663802706</c:v>
                </c:pt>
                <c:pt idx="132">
                  <c:v>8411.9575317953895</c:v>
                </c:pt>
                <c:pt idx="133">
                  <c:v>8415.193737813468</c:v>
                </c:pt>
                <c:pt idx="134">
                  <c:v>8418.4255738002212</c:v>
                </c:pt>
                <c:pt idx="135">
                  <c:v>8421.6530291392373</c:v>
                </c:pt>
                <c:pt idx="136">
                  <c:v>8424.8760932318601</c:v>
                </c:pt>
                <c:pt idx="137">
                  <c:v>8428.0947554970735</c:v>
                </c:pt>
                <c:pt idx="138">
                  <c:v>8431.3090053714077</c:v>
                </c:pt>
                <c:pt idx="139">
                  <c:v>8434.5188323088132</c:v>
                </c:pt>
                <c:pt idx="140">
                  <c:v>8437.7242257805628</c:v>
                </c:pt>
                <c:pt idx="141">
                  <c:v>8440.9251752751443</c:v>
                </c:pt>
                <c:pt idx="142">
                  <c:v>8444.121670298151</c:v>
                </c:pt>
                <c:pt idx="143">
                  <c:v>8447.3137003721913</c:v>
                </c:pt>
                <c:pt idx="144">
                  <c:v>8450.5012550367683</c:v>
                </c:pt>
                <c:pt idx="145">
                  <c:v>8453.6843238481924</c:v>
                </c:pt>
                <c:pt idx="146">
                  <c:v>8456.862896379469</c:v>
                </c:pt>
                <c:pt idx="147">
                  <c:v>8460.0369622202124</c:v>
                </c:pt>
                <c:pt idx="148">
                  <c:v>8463.2065109765335</c:v>
                </c:pt>
                <c:pt idx="149">
                  <c:v>8466.3715322709577</c:v>
                </c:pt>
                <c:pt idx="150">
                  <c:v>8469.5320157423175</c:v>
                </c:pt>
                <c:pt idx="151">
                  <c:v>8472.6879510456602</c:v>
                </c:pt>
                <c:pt idx="152">
                  <c:v>8475.8393278521507</c:v>
                </c:pt>
                <c:pt idx="153">
                  <c:v>8478.9861358489907</c:v>
                </c:pt>
                <c:pt idx="154">
                  <c:v>8482.1283647393102</c:v>
                </c:pt>
                <c:pt idx="155">
                  <c:v>8485.2660042420848</c:v>
                </c:pt>
                <c:pt idx="156">
                  <c:v>8488.3990440920497</c:v>
                </c:pt>
                <c:pt idx="157">
                  <c:v>8491.527474039598</c:v>
                </c:pt>
                <c:pt idx="158">
                  <c:v>8494.651283850706</c:v>
                </c:pt>
                <c:pt idx="159">
                  <c:v>8497.7704633068315</c:v>
                </c:pt>
                <c:pt idx="160">
                  <c:v>8500.8850022048355</c:v>
                </c:pt>
                <c:pt idx="161">
                  <c:v>8503.9948903568911</c:v>
                </c:pt>
                <c:pt idx="162">
                  <c:v>8507.1001175904112</c:v>
                </c:pt>
                <c:pt idx="163">
                  <c:v>8510.2006737479351</c:v>
                </c:pt>
                <c:pt idx="164">
                  <c:v>8513.296548687078</c:v>
                </c:pt>
                <c:pt idx="165">
                  <c:v>8516.3877322804219</c:v>
                </c:pt>
                <c:pt idx="166">
                  <c:v>8519.4742144154443</c:v>
                </c:pt>
                <c:pt idx="167">
                  <c:v>8522.5559849944275</c:v>
                </c:pt>
                <c:pt idx="168">
                  <c:v>8525.6330339343876</c:v>
                </c:pt>
                <c:pt idx="169">
                  <c:v>8528.7053511669801</c:v>
                </c:pt>
                <c:pt idx="170">
                  <c:v>8531.7729266384267</c:v>
                </c:pt>
                <c:pt idx="171">
                  <c:v>8534.8357503094248</c:v>
                </c:pt>
                <c:pt idx="172">
                  <c:v>8537.8938121550746</c:v>
                </c:pt>
                <c:pt idx="173">
                  <c:v>8540.9471021647969</c:v>
                </c:pt>
                <c:pt idx="174">
                  <c:v>8543.9956103422428</c:v>
                </c:pt>
                <c:pt idx="175">
                  <c:v>8547.0393267052204</c:v>
                </c:pt>
                <c:pt idx="176">
                  <c:v>8550.0782412856061</c:v>
                </c:pt>
                <c:pt idx="177">
                  <c:v>8553.1123441292766</c:v>
                </c:pt>
                <c:pt idx="178">
                  <c:v>8556.1416252960043</c:v>
                </c:pt>
                <c:pt idx="179">
                  <c:v>8559.1660748593913</c:v>
                </c:pt>
                <c:pt idx="180">
                  <c:v>8561.5166065785343</c:v>
                </c:pt>
                <c:pt idx="181">
                  <c:v>8563.8637870543389</c:v>
                </c:pt>
                <c:pt idx="182">
                  <c:v>8566.2076104954067</c:v>
                </c:pt>
                <c:pt idx="183">
                  <c:v>8568.5480711084292</c:v>
                </c:pt>
                <c:pt idx="184">
                  <c:v>8570.8851630981226</c:v>
                </c:pt>
                <c:pt idx="185">
                  <c:v>8573.218880667162</c:v>
                </c:pt>
                <c:pt idx="186">
                  <c:v>8575.5492180161164</c:v>
                </c:pt>
                <c:pt idx="187">
                  <c:v>8577.8761693433808</c:v>
                </c:pt>
                <c:pt idx="188">
                  <c:v>8580.1997288451003</c:v>
                </c:pt>
                <c:pt idx="189">
                  <c:v>8582.519890715088</c:v>
                </c:pt>
                <c:pt idx="190">
                  <c:v>8584.8366491447487</c:v>
                </c:pt>
                <c:pt idx="191">
                  <c:v>8587.1499983229915</c:v>
                </c:pt>
                <c:pt idx="192">
                  <c:v>8589.4599324361316</c:v>
                </c:pt>
                <c:pt idx="193">
                  <c:v>8591.7664456678103</c:v>
                </c:pt>
                <c:pt idx="194">
                  <c:v>8594.0695321988787</c:v>
                </c:pt>
                <c:pt idx="195">
                  <c:v>8596.3691862072956</c:v>
                </c:pt>
                <c:pt idx="196">
                  <c:v>8598.6654018680165</c:v>
                </c:pt>
                <c:pt idx="197">
                  <c:v>8600.9581733528757</c:v>
                </c:pt>
                <c:pt idx="198">
                  <c:v>8603.2474948304625</c:v>
                </c:pt>
                <c:pt idx="199">
                  <c:v>8605.5333604659754</c:v>
                </c:pt>
                <c:pt idx="200">
                  <c:v>8607.8157644210951</c:v>
                </c:pt>
                <c:pt idx="201">
                  <c:v>8610.0947008538478</c:v>
                </c:pt>
                <c:pt idx="202">
                  <c:v>8612.3701639184146</c:v>
                </c:pt>
                <c:pt idx="203">
                  <c:v>8614.6421477649892</c:v>
                </c:pt>
                <c:pt idx="204">
                  <c:v>8616.9106465396053</c:v>
                </c:pt>
                <c:pt idx="205">
                  <c:v>8619.1756543839401</c:v>
                </c:pt>
                <c:pt idx="206">
                  <c:v>8621.4371654351125</c:v>
                </c:pt>
                <c:pt idx="207">
                  <c:v>8623.6951738254938</c:v>
                </c:pt>
                <c:pt idx="208">
                  <c:v>8625.9496736824676</c:v>
                </c:pt>
                <c:pt idx="209">
                  <c:v>8628.2006591282043</c:v>
                </c:pt>
                <c:pt idx="210">
                  <c:v>8630.4481242794027</c:v>
                </c:pt>
                <c:pt idx="211">
                  <c:v>8632.6920632470392</c:v>
                </c:pt>
                <c:pt idx="212">
                  <c:v>8634.9324701360747</c:v>
                </c:pt>
                <c:pt idx="213">
                  <c:v>8637.1693390451546</c:v>
                </c:pt>
                <c:pt idx="214">
                  <c:v>8639.4026640662996</c:v>
                </c:pt>
                <c:pt idx="215">
                  <c:v>8641.63243928456</c:v>
                </c:pt>
                <c:pt idx="216">
                  <c:v>8643.8586587776626</c:v>
                </c:pt>
                <c:pt idx="217">
                  <c:v>8646.0813166156113</c:v>
                </c:pt>
                <c:pt idx="218">
                  <c:v>8648.3004068602932</c:v>
                </c:pt>
                <c:pt idx="219">
                  <c:v>8650.5159235650426</c:v>
                </c:pt>
                <c:pt idx="220">
                  <c:v>8652.7278607741573</c:v>
                </c:pt>
                <c:pt idx="221">
                  <c:v>8654.9362125224234</c:v>
                </c:pt>
                <c:pt idx="222">
                  <c:v>8657.1409728345661</c:v>
                </c:pt>
                <c:pt idx="223">
                  <c:v>8659.3421357246971</c:v>
                </c:pt>
                <c:pt idx="224">
                  <c:v>8661.5396951956955</c:v>
                </c:pt>
                <c:pt idx="225">
                  <c:v>8663.7336452385643</c:v>
                </c:pt>
                <c:pt idx="226">
                  <c:v>8665.9239798317285</c:v>
                </c:pt>
                <c:pt idx="227">
                  <c:v>8668.1106929402904</c:v>
                </c:pt>
                <c:pt idx="228">
                  <c:v>8670.2937785152353</c:v>
                </c:pt>
                <c:pt idx="229">
                  <c:v>8672.4732304925565</c:v>
                </c:pt>
                <c:pt idx="230">
                  <c:v>8674.6490427923418</c:v>
                </c:pt>
                <c:pt idx="231">
                  <c:v>8676.821209317779</c:v>
                </c:pt>
                <c:pt idx="232">
                  <c:v>8678.9897239540824</c:v>
                </c:pt>
                <c:pt idx="233">
                  <c:v>8681.1545805673377</c:v>
                </c:pt>
                <c:pt idx="234">
                  <c:v>8683.3157730032599</c:v>
                </c:pt>
                <c:pt idx="235">
                  <c:v>8685.4732950858597</c:v>
                </c:pt>
                <c:pt idx="236">
                  <c:v>8687.6271406159776</c:v>
                </c:pt>
                <c:pt idx="237">
                  <c:v>8689.7773033697285</c:v>
                </c:pt>
                <c:pt idx="238">
                  <c:v>8691.9237770967902</c:v>
                </c:pt>
                <c:pt idx="239">
                  <c:v>8694.0665555185769</c:v>
                </c:pt>
                <c:pt idx="240">
                  <c:v>8695.8169248212616</c:v>
                </c:pt>
                <c:pt idx="241">
                  <c:v>8697.5665326080998</c:v>
                </c:pt>
                <c:pt idx="242">
                  <c:v>8699.3153770737154</c:v>
                </c:pt>
                <c:pt idx="243">
                  <c:v>8701.0634563736821</c:v>
                </c:pt>
                <c:pt idx="244">
                  <c:v>8702.8107686216717</c:v>
                </c:pt>
                <c:pt idx="245">
                  <c:v>8704.557311886354</c:v>
                </c:pt>
                <c:pt idx="246">
                  <c:v>8706.3030841879809</c:v>
                </c:pt>
                <c:pt idx="247">
                  <c:v>8708.0480834946648</c:v>
                </c:pt>
                <c:pt idx="248">
                  <c:v>8709.7923077183095</c:v>
                </c:pt>
                <c:pt idx="249">
                  <c:v>8711.5357547101121</c:v>
                </c:pt>
                <c:pt idx="250">
                  <c:v>8713.2784222556438</c:v>
                </c:pt>
                <c:pt idx="251">
                  <c:v>8715.0203080694082</c:v>
                </c:pt>
                <c:pt idx="252">
                  <c:v>8716.7614097888363</c:v>
                </c:pt>
                <c:pt idx="253">
                  <c:v>8718.5017249676603</c:v>
                </c:pt>
                <c:pt idx="254">
                  <c:v>8720.2412510685353</c:v>
                </c:pt>
                <c:pt idx="255">
                  <c:v>8721.9799854548728</c:v>
                </c:pt>
                <c:pt idx="256">
                  <c:v>8723.717925381723</c:v>
                </c:pt>
                <c:pt idx="257">
                  <c:v>8725.4550679856038</c:v>
                </c:pt>
                <c:pt idx="258">
                  <c:v>8727.1914102731316</c:v>
                </c:pt>
                <c:pt idx="259">
                  <c:v>8728.9269491082468</c:v>
                </c:pt>
                <c:pt idx="260">
                  <c:v>8730.6616811978638</c:v>
                </c:pt>
                <c:pt idx="261">
                  <c:v>8732.3956030756581</c:v>
                </c:pt>
                <c:pt idx="262">
                  <c:v>8734.128711083742</c:v>
                </c:pt>
                <c:pt idx="263">
                  <c:v>8735.8610013518664</c:v>
                </c:pt>
                <c:pt idx="264">
                  <c:v>8737.5924697737209</c:v>
                </c:pt>
                <c:pt idx="265">
                  <c:v>8739.3231119798584</c:v>
                </c:pt>
                <c:pt idx="266">
                  <c:v>8741.0529233066591</c:v>
                </c:pt>
                <c:pt idx="267">
                  <c:v>8742.7818987605642</c:v>
                </c:pt>
                <c:pt idx="268">
                  <c:v>8744.5100329767665</c:v>
                </c:pt>
                <c:pt idx="269">
                  <c:v>8746.2373201712035</c:v>
                </c:pt>
                <c:pt idx="270">
                  <c:v>8747.9637540845888</c:v>
                </c:pt>
                <c:pt idx="271">
                  <c:v>8749.6893279168107</c:v>
                </c:pt>
                <c:pt idx="272">
                  <c:v>8751.4140342495848</c:v>
                </c:pt>
                <c:pt idx="273">
                  <c:v>8753.1378649548569</c:v>
                </c:pt>
                <c:pt idx="274">
                  <c:v>8754.8608110855748</c:v>
                </c:pt>
                <c:pt idx="275">
                  <c:v>8756.5828627446463</c:v>
                </c:pt>
                <c:pt idx="276">
                  <c:v>8758.304008926636</c:v>
                </c:pt>
                <c:pt idx="277">
                  <c:v>8760.0242373250694</c:v>
                </c:pt>
                <c:pt idx="278">
                  <c:v>8761.7435340960146</c:v>
                </c:pt>
                <c:pt idx="279">
                  <c:v>8763.4618835654146</c:v>
                </c:pt>
                <c:pt idx="280">
                  <c:v>8765.1792678633319</c:v>
                </c:pt>
                <c:pt idx="281">
                  <c:v>8766.8956664620309</c:v>
                </c:pt>
                <c:pt idx="282">
                  <c:v>8768.6110555858959</c:v>
                </c:pt>
                <c:pt idx="283">
                  <c:v>8770.325407447941</c:v>
                </c:pt>
                <c:pt idx="284">
                  <c:v>8772.0386892479255</c:v>
                </c:pt>
                <c:pt idx="285">
                  <c:v>8773.7508618368465</c:v>
                </c:pt>
                <c:pt idx="286">
                  <c:v>8775.4618779047887</c:v>
                </c:pt>
                <c:pt idx="287">
                  <c:v>8777.171679472398</c:v>
                </c:pt>
                <c:pt idx="288">
                  <c:v>8778.8801943378785</c:v>
                </c:pt>
                <c:pt idx="289">
                  <c:v>8780.5873309101316</c:v>
                </c:pt>
                <c:pt idx="290">
                  <c:v>8782.2929704601647</c:v>
                </c:pt>
                <c:pt idx="291">
                  <c:v>8783.9969550704027</c:v>
                </c:pt>
                <c:pt idx="292">
                  <c:v>8785.6990680566669</c:v>
                </c:pt>
                <c:pt idx="293">
                  <c:v>8787.3990004133429</c:v>
                </c:pt>
                <c:pt idx="294">
                  <c:v>8789.096289309995</c:v>
                </c:pt>
                <c:pt idx="295">
                  <c:v>8790.7901951123422</c:v>
                </c:pt>
                <c:pt idx="296">
                  <c:v>8792.4794247423306</c:v>
                </c:pt>
                <c:pt idx="297">
                  <c:v>8794.1613941406631</c:v>
                </c:pt>
                <c:pt idx="298">
                  <c:v>8795.8296474832969</c:v>
                </c:pt>
                <c:pt idx="299">
                  <c:v>8797.4583761157191</c:v>
                </c:pt>
                <c:pt idx="300">
                  <c:v>8241.5068879758837</c:v>
                </c:pt>
                <c:pt idx="301">
                  <c:v>5832.5678595582704</c:v>
                </c:pt>
                <c:pt idx="302">
                  <c:v>5833.7994383212135</c:v>
                </c:pt>
                <c:pt idx="303">
                  <c:v>5835.0298154814245</c:v>
                </c:pt>
                <c:pt idx="304">
                  <c:v>5836.2589906761368</c:v>
                </c:pt>
                <c:pt idx="305">
                  <c:v>5837.4869630081885</c:v>
                </c:pt>
                <c:pt idx="306">
                  <c:v>5838.7137314038118</c:v>
                </c:pt>
                <c:pt idx="307">
                  <c:v>5839.9392947148635</c:v>
                </c:pt>
                <c:pt idx="308">
                  <c:v>5841.1636517571624</c:v>
                </c:pt>
                <c:pt idx="309">
                  <c:v>5842.3868013275351</c:v>
                </c:pt>
                <c:pt idx="310">
                  <c:v>5843.6087422123628</c:v>
                </c:pt>
                <c:pt idx="311">
                  <c:v>5844.8294731922342</c:v>
                </c:pt>
                <c:pt idx="312">
                  <c:v>4723.8399185919061</c:v>
                </c:pt>
                <c:pt idx="313">
                  <c:v>4723.953123990781</c:v>
                </c:pt>
                <c:pt idx="314">
                  <c:v>4724.0640259840338</c:v>
                </c:pt>
                <c:pt idx="315">
                  <c:v>4724.1726222716989</c:v>
                </c:pt>
                <c:pt idx="316">
                  <c:v>4724.2789105537122</c:v>
                </c:pt>
                <c:pt idx="317">
                  <c:v>4724.3828885302919</c:v>
                </c:pt>
                <c:pt idx="318">
                  <c:v>4724.4845539022044</c:v>
                </c:pt>
                <c:pt idx="319">
                  <c:v>4724.5839043709693</c:v>
                </c:pt>
                <c:pt idx="320">
                  <c:v>4724.6809376390265</c:v>
                </c:pt>
                <c:pt idx="321">
                  <c:v>4724.775651409851</c:v>
                </c:pt>
                <c:pt idx="322">
                  <c:v>4724.86804338807</c:v>
                </c:pt>
                <c:pt idx="323">
                  <c:v>4724.9581112795386</c:v>
                </c:pt>
                <c:pt idx="324">
                  <c:v>4725.0458527914197</c:v>
                </c:pt>
                <c:pt idx="325">
                  <c:v>4725.1312656322461</c:v>
                </c:pt>
                <c:pt idx="326">
                  <c:v>4725.2143475119674</c:v>
                </c:pt>
                <c:pt idx="327">
                  <c:v>4725.2950961420129</c:v>
                </c:pt>
                <c:pt idx="328">
                  <c:v>4725.3735092353199</c:v>
                </c:pt>
                <c:pt idx="329">
                  <c:v>4725.4495845063902</c:v>
                </c:pt>
                <c:pt idx="330">
                  <c:v>4725.5233196713198</c:v>
                </c:pt>
                <c:pt idx="331">
                  <c:v>4725.5947124478334</c:v>
                </c:pt>
                <c:pt idx="332">
                  <c:v>4725.6637605553278</c:v>
                </c:pt>
                <c:pt idx="333">
                  <c:v>4725.7304617148893</c:v>
                </c:pt>
                <c:pt idx="334">
                  <c:v>4725.794813649336</c:v>
                </c:pt>
                <c:pt idx="335">
                  <c:v>4725.8568140832467</c:v>
                </c:pt>
                <c:pt idx="336">
                  <c:v>4725.9164607429884</c:v>
                </c:pt>
                <c:pt idx="337">
                  <c:v>4725.9737513567397</c:v>
                </c:pt>
                <c:pt idx="338">
                  <c:v>4726.0286836545311</c:v>
                </c:pt>
                <c:pt idx="339">
                  <c:v>4726.0812553682599</c:v>
                </c:pt>
                <c:pt idx="340">
                  <c:v>4726.1314642317247</c:v>
                </c:pt>
                <c:pt idx="341">
                  <c:v>4726.1793079806512</c:v>
                </c:pt>
                <c:pt idx="342">
                  <c:v>4726.2247843527184</c:v>
                </c:pt>
                <c:pt idx="343">
                  <c:v>4726.2678910875829</c:v>
                </c:pt>
                <c:pt idx="344">
                  <c:v>4726.3086259269112</c:v>
                </c:pt>
                <c:pt idx="345">
                  <c:v>4726.3469866143987</c:v>
                </c:pt>
                <c:pt idx="346">
                  <c:v>4726.3829708957983</c:v>
                </c:pt>
                <c:pt idx="347">
                  <c:v>4726.4165765189528</c:v>
                </c:pt>
                <c:pt idx="348">
                  <c:v>4726.4478012338095</c:v>
                </c:pt>
                <c:pt idx="349">
                  <c:v>4726.4766427924551</c:v>
                </c:pt>
                <c:pt idx="350">
                  <c:v>4726.5030989491379</c:v>
                </c:pt>
                <c:pt idx="351">
                  <c:v>4726.5271674602927</c:v>
                </c:pt>
                <c:pt idx="352">
                  <c:v>4726.5488460845745</c:v>
                </c:pt>
                <c:pt idx="353">
                  <c:v>4726.5681325828718</c:v>
                </c:pt>
                <c:pt idx="354">
                  <c:v>4726.5850247183416</c:v>
                </c:pt>
                <c:pt idx="355">
                  <c:v>4726.5995202564372</c:v>
                </c:pt>
                <c:pt idx="356">
                  <c:v>4726.6116169649231</c:v>
                </c:pt>
                <c:pt idx="357">
                  <c:v>4726.6213126139137</c:v>
                </c:pt>
                <c:pt idx="358">
                  <c:v>4726.6286049758928</c:v>
                </c:pt>
                <c:pt idx="359">
                  <c:v>4726.6334918257417</c:v>
                </c:pt>
                <c:pt idx="360">
                  <c:v>8.1535961784305333E-2</c:v>
                </c:pt>
                <c:pt idx="361">
                  <c:v>8.1605121730083663E-2</c:v>
                </c:pt>
                <c:pt idx="362">
                  <c:v>8.1674337459479579E-2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B4-4DAB-9B16-6B19D945F2F2}"/>
            </c:ext>
          </c:extLst>
        </c:ser>
        <c:ser>
          <c:idx val="3"/>
          <c:order val="3"/>
          <c:tx>
            <c:v>"ע"ח ריבית - עיקרי"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'ניתוח תמהיל נבחר'!$CY$53:$CY$415</c:f>
              <c:numCache>
                <c:formatCode>"₪"\ #,##0</c:formatCode>
                <c:ptCount val="363"/>
                <c:pt idx="0">
                  <c:v>3626.4452777777756</c:v>
                </c:pt>
                <c:pt idx="1">
                  <c:v>3618.7950521276789</c:v>
                </c:pt>
                <c:pt idx="2">
                  <c:v>3611.1797904849072</c:v>
                </c:pt>
                <c:pt idx="3">
                  <c:v>3603.5944537939531</c:v>
                </c:pt>
                <c:pt idx="4">
                  <c:v>3596.0293949137686</c:v>
                </c:pt>
                <c:pt idx="5">
                  <c:v>3588.4796991969042</c:v>
                </c:pt>
                <c:pt idx="6">
                  <c:v>3586.2825466002423</c:v>
                </c:pt>
                <c:pt idx="7">
                  <c:v>3584.0717686176686</c:v>
                </c:pt>
                <c:pt idx="8">
                  <c:v>3581.8425604152571</c:v>
                </c:pt>
                <c:pt idx="9">
                  <c:v>3579.5947668961735</c:v>
                </c:pt>
                <c:pt idx="10">
                  <c:v>3577.3420505711038</c:v>
                </c:pt>
                <c:pt idx="11">
                  <c:v>3575.0611987901466</c:v>
                </c:pt>
                <c:pt idx="12">
                  <c:v>3572.7475188869093</c:v>
                </c:pt>
                <c:pt idx="13">
                  <c:v>3570.4559089447553</c:v>
                </c:pt>
                <c:pt idx="14">
                  <c:v>3568.1265526321663</c:v>
                </c:pt>
                <c:pt idx="15">
                  <c:v>3565.7548254544936</c:v>
                </c:pt>
                <c:pt idx="16">
                  <c:v>3563.3406909984287</c:v>
                </c:pt>
                <c:pt idx="17">
                  <c:v>3560.8841120509915</c:v>
                </c:pt>
                <c:pt idx="18">
                  <c:v>3558.3850505998917</c:v>
                </c:pt>
                <c:pt idx="19">
                  <c:v>3556.9500033676077</c:v>
                </c:pt>
                <c:pt idx="20">
                  <c:v>3555.4673842972688</c:v>
                </c:pt>
                <c:pt idx="21">
                  <c:v>3553.9371700289171</c:v>
                </c:pt>
                <c:pt idx="22">
                  <c:v>3552.359336080538</c:v>
                </c:pt>
                <c:pt idx="23">
                  <c:v>3550.7338568495379</c:v>
                </c:pt>
                <c:pt idx="24">
                  <c:v>3549.0607056141653</c:v>
                </c:pt>
                <c:pt idx="25">
                  <c:v>3547.3398545348527</c:v>
                </c:pt>
                <c:pt idx="26">
                  <c:v>3545.5712746555037</c:v>
                </c:pt>
                <c:pt idx="27">
                  <c:v>3543.7549359046989</c:v>
                </c:pt>
                <c:pt idx="28">
                  <c:v>3541.890807096845</c:v>
                </c:pt>
                <c:pt idx="29">
                  <c:v>3539.9788559332519</c:v>
                </c:pt>
                <c:pt idx="30">
                  <c:v>3538.0190490031418</c:v>
                </c:pt>
                <c:pt idx="31">
                  <c:v>3536.0113517845912</c:v>
                </c:pt>
                <c:pt idx="32">
                  <c:v>3533.9557286454083</c:v>
                </c:pt>
                <c:pt idx="33">
                  <c:v>3531.8521428439417</c:v>
                </c:pt>
                <c:pt idx="34">
                  <c:v>3529.7005565298196</c:v>
                </c:pt>
                <c:pt idx="35">
                  <c:v>3527.5009307446235</c:v>
                </c:pt>
                <c:pt idx="36">
                  <c:v>3525.2532254224984</c:v>
                </c:pt>
                <c:pt idx="37">
                  <c:v>3522.9573993906893</c:v>
                </c:pt>
                <c:pt idx="38">
                  <c:v>3520.6134103700178</c:v>
                </c:pt>
                <c:pt idx="39">
                  <c:v>3518.2212149752831</c:v>
                </c:pt>
                <c:pt idx="40">
                  <c:v>3515.7807687156064</c:v>
                </c:pt>
                <c:pt idx="41">
                  <c:v>3513.2920259946995</c:v>
                </c:pt>
                <c:pt idx="42">
                  <c:v>3510.7549401110714</c:v>
                </c:pt>
                <c:pt idx="43">
                  <c:v>3508.1694632581657</c:v>
                </c:pt>
                <c:pt idx="44">
                  <c:v>3505.5355465244347</c:v>
                </c:pt>
                <c:pt idx="45">
                  <c:v>3502.8531398933383</c:v>
                </c:pt>
                <c:pt idx="46">
                  <c:v>3500.1221922432851</c:v>
                </c:pt>
                <c:pt idx="47">
                  <c:v>3497.3426513475042</c:v>
                </c:pt>
                <c:pt idx="48">
                  <c:v>3494.5144638738457</c:v>
                </c:pt>
                <c:pt idx="49">
                  <c:v>3491.6375753845168</c:v>
                </c:pt>
                <c:pt idx="50">
                  <c:v>3488.711930335754</c:v>
                </c:pt>
                <c:pt idx="51">
                  <c:v>3485.7374720774224</c:v>
                </c:pt>
                <c:pt idx="52">
                  <c:v>3482.7141428525515</c:v>
                </c:pt>
                <c:pt idx="53">
                  <c:v>3479.6418837968031</c:v>
                </c:pt>
                <c:pt idx="54">
                  <c:v>3476.5206349378714</c:v>
                </c:pt>
                <c:pt idx="55">
                  <c:v>3473.3503351948152</c:v>
                </c:pt>
                <c:pt idx="56">
                  <c:v>3470.130922377326</c:v>
                </c:pt>
                <c:pt idx="57">
                  <c:v>3466.8623331849194</c:v>
                </c:pt>
                <c:pt idx="58">
                  <c:v>3463.5445032060766</c:v>
                </c:pt>
                <c:pt idx="59">
                  <c:v>3460.1781349963267</c:v>
                </c:pt>
                <c:pt idx="60">
                  <c:v>3859.4573139260874</c:v>
                </c:pt>
                <c:pt idx="61">
                  <c:v>3855.4501066355524</c:v>
                </c:pt>
                <c:pt idx="62">
                  <c:v>3851.3903414975703</c:v>
                </c:pt>
                <c:pt idx="63">
                  <c:v>3847.277926396514</c:v>
                </c:pt>
                <c:pt idx="64">
                  <c:v>3843.112767982906</c:v>
                </c:pt>
                <c:pt idx="65">
                  <c:v>3838.8947716714711</c:v>
                </c:pt>
                <c:pt idx="66">
                  <c:v>3834.6238416391188</c:v>
                </c:pt>
                <c:pt idx="67">
                  <c:v>3830.2998808228594</c:v>
                </c:pt>
                <c:pt idx="68">
                  <c:v>3825.9227909176388</c:v>
                </c:pt>
                <c:pt idx="69">
                  <c:v>3821.492472374111</c:v>
                </c:pt>
                <c:pt idx="70">
                  <c:v>3817.0088243963301</c:v>
                </c:pt>
                <c:pt idx="71">
                  <c:v>3812.4717449393747</c:v>
                </c:pt>
                <c:pt idx="72">
                  <c:v>3807.8811307069022</c:v>
                </c:pt>
                <c:pt idx="73">
                  <c:v>3803.2368771486176</c:v>
                </c:pt>
                <c:pt idx="74">
                  <c:v>3798.5388784576894</c:v>
                </c:pt>
                <c:pt idx="75">
                  <c:v>3793.7870275680693</c:v>
                </c:pt>
                <c:pt idx="76">
                  <c:v>3788.9812161517602</c:v>
                </c:pt>
                <c:pt idx="77">
                  <c:v>3784.121334615993</c:v>
                </c:pt>
                <c:pt idx="78">
                  <c:v>3779.2072721003392</c:v>
                </c:pt>
                <c:pt idx="79">
                  <c:v>3774.2389164737497</c:v>
                </c:pt>
                <c:pt idx="80">
                  <c:v>3769.2161543315106</c:v>
                </c:pt>
                <c:pt idx="81">
                  <c:v>3764.1388709921339</c:v>
                </c:pt>
                <c:pt idx="82">
                  <c:v>3759.0069504941689</c:v>
                </c:pt>
                <c:pt idx="83">
                  <c:v>3753.8202755929374</c:v>
                </c:pt>
                <c:pt idx="84">
                  <c:v>3748.5787277571958</c:v>
                </c:pt>
                <c:pt idx="85">
                  <c:v>3743.2821871657202</c:v>
                </c:pt>
                <c:pt idx="86">
                  <c:v>3737.9305327038173</c:v>
                </c:pt>
                <c:pt idx="87">
                  <c:v>3732.5236419597522</c:v>
                </c:pt>
                <c:pt idx="88">
                  <c:v>3727.0613912211129</c:v>
                </c:pt>
                <c:pt idx="89">
                  <c:v>3721.5436554710809</c:v>
                </c:pt>
                <c:pt idx="90">
                  <c:v>3715.9703083846398</c:v>
                </c:pt>
                <c:pt idx="91">
                  <c:v>3710.341222324696</c:v>
                </c:pt>
                <c:pt idx="92">
                  <c:v>3704.6562683381276</c:v>
                </c:pt>
                <c:pt idx="93">
                  <c:v>3698.9153161517506</c:v>
                </c:pt>
                <c:pt idx="94">
                  <c:v>3693.1182341682106</c:v>
                </c:pt>
                <c:pt idx="95">
                  <c:v>3687.2648894617919</c:v>
                </c:pt>
                <c:pt idx="96">
                  <c:v>3681.3551477741503</c:v>
                </c:pt>
                <c:pt idx="97">
                  <c:v>3675.3888735099627</c:v>
                </c:pt>
                <c:pt idx="98">
                  <c:v>3669.3659297325012</c:v>
                </c:pt>
                <c:pt idx="99">
                  <c:v>3663.2861781591228</c:v>
                </c:pt>
                <c:pt idx="100">
                  <c:v>3657.1494791566806</c:v>
                </c:pt>
                <c:pt idx="101">
                  <c:v>3650.9556917368527</c:v>
                </c:pt>
                <c:pt idx="102">
                  <c:v>3644.7046735513891</c:v>
                </c:pt>
                <c:pt idx="103">
                  <c:v>3638.3962808872793</c:v>
                </c:pt>
                <c:pt idx="104">
                  <c:v>3632.0303686618327</c:v>
                </c:pt>
                <c:pt idx="105">
                  <c:v>3625.6067904176807</c:v>
                </c:pt>
                <c:pt idx="106">
                  <c:v>3619.125398317693</c:v>
                </c:pt>
                <c:pt idx="107">
                  <c:v>3612.5860431398096</c:v>
                </c:pt>
                <c:pt idx="108">
                  <c:v>3605.9885742717938</c:v>
                </c:pt>
                <c:pt idx="109">
                  <c:v>3599.3328397058895</c:v>
                </c:pt>
                <c:pt idx="110">
                  <c:v>3592.6186860334074</c:v>
                </c:pt>
                <c:pt idx="111">
                  <c:v>3585.8459584392149</c:v>
                </c:pt>
                <c:pt idx="112">
                  <c:v>3579.0145006961411</c:v>
                </c:pt>
                <c:pt idx="113">
                  <c:v>3572.1241551593048</c:v>
                </c:pt>
                <c:pt idx="114">
                  <c:v>3565.1747627603409</c:v>
                </c:pt>
                <c:pt idx="115">
                  <c:v>3558.1661630015496</c:v>
                </c:pt>
                <c:pt idx="116">
                  <c:v>3551.0981939499561</c:v>
                </c:pt>
                <c:pt idx="117">
                  <c:v>3543.9706922312753</c:v>
                </c:pt>
                <c:pt idx="118">
                  <c:v>3536.7834930237959</c:v>
                </c:pt>
                <c:pt idx="119">
                  <c:v>3529.5364300521705</c:v>
                </c:pt>
                <c:pt idx="120">
                  <c:v>3858.7252745108526</c:v>
                </c:pt>
                <c:pt idx="121">
                  <c:v>3850.2210019542035</c:v>
                </c:pt>
                <c:pt idx="122">
                  <c:v>3841.6540685452833</c:v>
                </c:pt>
                <c:pt idx="123">
                  <c:v>3833.0242776453042</c:v>
                </c:pt>
                <c:pt idx="124">
                  <c:v>3824.331431218995</c:v>
                </c:pt>
                <c:pt idx="125">
                  <c:v>3815.5753298280129</c:v>
                </c:pt>
                <c:pt idx="126">
                  <c:v>3806.7557726242894</c:v>
                </c:pt>
                <c:pt idx="127">
                  <c:v>3797.8725573432994</c:v>
                </c:pt>
                <c:pt idx="128">
                  <c:v>3788.9254802972555</c:v>
                </c:pt>
                <c:pt idx="129">
                  <c:v>3779.9143363682297</c:v>
                </c:pt>
                <c:pt idx="130">
                  <c:v>3770.8389190011994</c:v>
                </c:pt>
                <c:pt idx="131">
                  <c:v>3761.6990201970166</c:v>
                </c:pt>
                <c:pt idx="132">
                  <c:v>3752.4944305052986</c:v>
                </c:pt>
                <c:pt idx="133">
                  <c:v>3743.2249390172506</c:v>
                </c:pt>
                <c:pt idx="134">
                  <c:v>3733.8903333584003</c:v>
                </c:pt>
                <c:pt idx="135">
                  <c:v>3724.49039968126</c:v>
                </c:pt>
                <c:pt idx="136">
                  <c:v>3715.0249226579126</c:v>
                </c:pt>
                <c:pt idx="137">
                  <c:v>3705.4936854725129</c:v>
                </c:pt>
                <c:pt idx="138">
                  <c:v>3695.8964698137115</c:v>
                </c:pt>
                <c:pt idx="139">
                  <c:v>3686.2330558670028</c:v>
                </c:pt>
                <c:pt idx="140">
                  <c:v>3676.5032223069848</c:v>
                </c:pt>
                <c:pt idx="141">
                  <c:v>3666.7067462895438</c:v>
                </c:pt>
                <c:pt idx="142">
                  <c:v>3656.8434034439542</c:v>
                </c:pt>
                <c:pt idx="143">
                  <c:v>3646.9129678648978</c:v>
                </c:pt>
                <c:pt idx="144">
                  <c:v>3636.9152121043962</c:v>
                </c:pt>
                <c:pt idx="145">
                  <c:v>3626.8499071636643</c:v>
                </c:pt>
                <c:pt idx="146">
                  <c:v>3616.7168224848756</c:v>
                </c:pt>
                <c:pt idx="147">
                  <c:v>3606.5157259428452</c:v>
                </c:pt>
                <c:pt idx="148">
                  <c:v>3596.2463838366257</c:v>
                </c:pt>
                <c:pt idx="149">
                  <c:v>3585.9085608810178</c:v>
                </c:pt>
                <c:pt idx="150">
                  <c:v>3575.5020201979924</c:v>
                </c:pt>
                <c:pt idx="151">
                  <c:v>3565.0265233080263</c:v>
                </c:pt>
                <c:pt idx="152">
                  <c:v>3554.4818301213509</c:v>
                </c:pt>
                <c:pt idx="153">
                  <c:v>3543.8676989291084</c:v>
                </c:pt>
                <c:pt idx="154">
                  <c:v>3533.1838863944217</c:v>
                </c:pt>
                <c:pt idx="155">
                  <c:v>3522.4301475433731</c:v>
                </c:pt>
                <c:pt idx="156">
                  <c:v>3511.6062357558912</c:v>
                </c:pt>
                <c:pt idx="157">
                  <c:v>3500.7119027565464</c:v>
                </c:pt>
                <c:pt idx="158">
                  <c:v>3489.746898605255</c:v>
                </c:pt>
                <c:pt idx="159">
                  <c:v>3478.7109716878876</c:v>
                </c:pt>
                <c:pt idx="160">
                  <c:v>3467.6038687067862</c:v>
                </c:pt>
                <c:pt idx="161">
                  <c:v>3456.4253346711866</c:v>
                </c:pt>
                <c:pt idx="162">
                  <c:v>3445.1751128875421</c:v>
                </c:pt>
                <c:pt idx="163">
                  <c:v>3433.8529449497555</c:v>
                </c:pt>
                <c:pt idx="164">
                  <c:v>3422.4585707293108</c:v>
                </c:pt>
                <c:pt idx="165">
                  <c:v>3410.991728365309</c:v>
                </c:pt>
                <c:pt idx="166">
                  <c:v>3399.4521542544016</c:v>
                </c:pt>
                <c:pt idx="167">
                  <c:v>3387.8395830406339</c:v>
                </c:pt>
                <c:pt idx="168">
                  <c:v>3376.1537476051762</c:v>
                </c:pt>
                <c:pt idx="169">
                  <c:v>3364.3943790559624</c:v>
                </c:pt>
                <c:pt idx="170">
                  <c:v>3352.5612067172246</c:v>
                </c:pt>
                <c:pt idx="171">
                  <c:v>3340.6539581189236</c:v>
                </c:pt>
                <c:pt idx="172">
                  <c:v>3328.6723589860785</c:v>
                </c:pt>
                <c:pt idx="173">
                  <c:v>3316.616133227988</c:v>
                </c:pt>
                <c:pt idx="174">
                  <c:v>3304.4850029273521</c:v>
                </c:pt>
                <c:pt idx="175">
                  <c:v>3292.278688329282</c:v>
                </c:pt>
                <c:pt idx="176">
                  <c:v>3279.9969078302065</c:v>
                </c:pt>
                <c:pt idx="177">
                  <c:v>3267.6393779666705</c:v>
                </c:pt>
                <c:pt idx="178">
                  <c:v>3255.205813404023</c:v>
                </c:pt>
                <c:pt idx="179">
                  <c:v>3242.6959269249946</c:v>
                </c:pt>
                <c:pt idx="180">
                  <c:v>3423.3804980270747</c:v>
                </c:pt>
                <c:pt idx="181">
                  <c:v>3408.8100454678879</c:v>
                </c:pt>
                <c:pt idx="182">
                  <c:v>3394.1671190793495</c:v>
                </c:pt>
                <c:pt idx="183">
                  <c:v>3379.4514389104916</c:v>
                </c:pt>
                <c:pt idx="184">
                  <c:v>3364.6627236424083</c:v>
                </c:pt>
                <c:pt idx="185">
                  <c:v>3349.800690581028</c:v>
                </c:pt>
                <c:pt idx="186">
                  <c:v>3334.8650556498451</c:v>
                </c:pt>
                <c:pt idx="187">
                  <c:v>3319.8555333826007</c:v>
                </c:pt>
                <c:pt idx="188">
                  <c:v>3304.771836915917</c:v>
                </c:pt>
                <c:pt idx="189">
                  <c:v>3289.6136779818808</c:v>
                </c:pt>
                <c:pt idx="190">
                  <c:v>3274.380766900581</c:v>
                </c:pt>
                <c:pt idx="191">
                  <c:v>3259.0728125726</c:v>
                </c:pt>
                <c:pt idx="192">
                  <c:v>3243.6895224714453</c:v>
                </c:pt>
                <c:pt idx="193">
                  <c:v>3228.2306026359474</c:v>
                </c:pt>
                <c:pt idx="194">
                  <c:v>3212.6957576625914</c:v>
                </c:pt>
                <c:pt idx="195">
                  <c:v>3197.0846906978109</c:v>
                </c:pt>
                <c:pt idx="196">
                  <c:v>3181.397103430224</c:v>
                </c:pt>
                <c:pt idx="197">
                  <c:v>3165.6326960828228</c:v>
                </c:pt>
                <c:pt idx="198">
                  <c:v>3149.7911674051074</c:v>
                </c:pt>
                <c:pt idx="199">
                  <c:v>3133.8722146651698</c:v>
                </c:pt>
                <c:pt idx="200">
                  <c:v>3117.8755336417294</c:v>
                </c:pt>
                <c:pt idx="201">
                  <c:v>3101.8008186161087</c:v>
                </c:pt>
                <c:pt idx="202">
                  <c:v>3085.6477623641636</c:v>
                </c:pt>
                <c:pt idx="203">
                  <c:v>3069.416056148154</c:v>
                </c:pt>
                <c:pt idx="204">
                  <c:v>3053.1053897085685</c:v>
                </c:pt>
                <c:pt idx="205">
                  <c:v>3036.7154512558845</c:v>
                </c:pt>
                <c:pt idx="206">
                  <c:v>3020.2459274622843</c:v>
                </c:pt>
                <c:pt idx="207">
                  <c:v>3003.6965034533123</c:v>
                </c:pt>
                <c:pt idx="208">
                  <c:v>2987.0668627994737</c:v>
                </c:pt>
                <c:pt idx="209">
                  <c:v>2970.3566875077831</c:v>
                </c:pt>
                <c:pt idx="210">
                  <c:v>2953.5656580132554</c:v>
                </c:pt>
                <c:pt idx="211">
                  <c:v>2936.6934531703364</c:v>
                </c:pt>
                <c:pt idx="212">
                  <c:v>2919.7397502442864</c:v>
                </c:pt>
                <c:pt idx="213">
                  <c:v>2902.7042249024926</c:v>
                </c:pt>
                <c:pt idx="214">
                  <c:v>2885.586551205738</c:v>
                </c:pt>
                <c:pt idx="215">
                  <c:v>2868.3864015994018</c:v>
                </c:pt>
                <c:pt idx="216">
                  <c:v>2851.1034469046085</c:v>
                </c:pt>
                <c:pt idx="217">
                  <c:v>2833.7373563093133</c:v>
                </c:pt>
                <c:pt idx="218">
                  <c:v>2816.2877973593304</c:v>
                </c:pt>
                <c:pt idx="219">
                  <c:v>2798.7544359493022</c:v>
                </c:pt>
                <c:pt idx="220">
                  <c:v>2781.1369363136055</c:v>
                </c:pt>
                <c:pt idx="221">
                  <c:v>2763.4349610172021</c:v>
                </c:pt>
                <c:pt idx="222">
                  <c:v>2745.6481709464224</c:v>
                </c:pt>
                <c:pt idx="223">
                  <c:v>2727.7762252996936</c:v>
                </c:pt>
                <c:pt idx="224">
                  <c:v>2709.8187815782003</c:v>
                </c:pt>
                <c:pt idx="225">
                  <c:v>2691.7754955764858</c:v>
                </c:pt>
                <c:pt idx="226">
                  <c:v>2673.6460213729929</c:v>
                </c:pt>
                <c:pt idx="227">
                  <c:v>2655.430011320534</c:v>
                </c:pt>
                <c:pt idx="228">
                  <c:v>2637.1271160367073</c:v>
                </c:pt>
                <c:pt idx="229">
                  <c:v>2618.7369843942397</c:v>
                </c:pt>
                <c:pt idx="230">
                  <c:v>2600.2592635112715</c:v>
                </c:pt>
                <c:pt idx="231">
                  <c:v>2581.6935987415727</c:v>
                </c:pt>
                <c:pt idx="232">
                  <c:v>2563.0396336646936</c:v>
                </c:pt>
                <c:pt idx="233">
                  <c:v>2544.2970100760504</c:v>
                </c:pt>
                <c:pt idx="234">
                  <c:v>2525.4653679769467</c:v>
                </c:pt>
                <c:pt idx="235">
                  <c:v>2506.5443455645213</c:v>
                </c:pt>
                <c:pt idx="236">
                  <c:v>2487.5335792216342</c:v>
                </c:pt>
                <c:pt idx="237">
                  <c:v>2468.4327035066826</c:v>
                </c:pt>
                <c:pt idx="238">
                  <c:v>2449.2413511433483</c:v>
                </c:pt>
                <c:pt idx="239">
                  <c:v>2429.9591530102753</c:v>
                </c:pt>
                <c:pt idx="240">
                  <c:v>2489.6494686570877</c:v>
                </c:pt>
                <c:pt idx="241">
                  <c:v>2468.9106144688644</c:v>
                </c:pt>
                <c:pt idx="242">
                  <c:v>2448.0859467705941</c:v>
                </c:pt>
                <c:pt idx="243">
                  <c:v>2427.1751244837587</c:v>
                </c:pt>
                <c:pt idx="244">
                  <c:v>2406.1778050719558</c:v>
                </c:pt>
                <c:pt idx="245">
                  <c:v>2385.0936445342586</c:v>
                </c:pt>
                <c:pt idx="246">
                  <c:v>2363.9222973985643</c:v>
                </c:pt>
                <c:pt idx="247">
                  <c:v>2342.6634167148932</c:v>
                </c:pt>
                <c:pt idx="248">
                  <c:v>2321.316654048665</c:v>
                </c:pt>
                <c:pt idx="249">
                  <c:v>2299.8816594739415</c:v>
                </c:pt>
                <c:pt idx="250">
                  <c:v>2278.3580815666328</c:v>
                </c:pt>
                <c:pt idx="251">
                  <c:v>2256.7455673976751</c:v>
                </c:pt>
                <c:pt idx="252">
                  <c:v>2235.0437625261716</c:v>
                </c:pt>
                <c:pt idx="253">
                  <c:v>2213.2523109925046</c:v>
                </c:pt>
                <c:pt idx="254">
                  <c:v>2191.3708553114084</c:v>
                </c:pt>
                <c:pt idx="255">
                  <c:v>2169.3990364650153</c:v>
                </c:pt>
                <c:pt idx="256">
                  <c:v>2147.3364938958607</c:v>
                </c:pt>
                <c:pt idx="257">
                  <c:v>2125.1828654998626</c:v>
                </c:pt>
                <c:pt idx="258">
                  <c:v>2102.9377876192593</c:v>
                </c:pt>
                <c:pt idx="259">
                  <c:v>2080.6008950355158</c:v>
                </c:pt>
                <c:pt idx="260">
                  <c:v>2058.1718209621995</c:v>
                </c:pt>
                <c:pt idx="261">
                  <c:v>2035.6501970378149</c:v>
                </c:pt>
                <c:pt idx="262">
                  <c:v>2013.0356533186077</c:v>
                </c:pt>
                <c:pt idx="263">
                  <c:v>1990.327818271332</c:v>
                </c:pt>
                <c:pt idx="264">
                  <c:v>1967.5263187659848</c:v>
                </c:pt>
                <c:pt idx="265">
                  <c:v>1944.630780068502</c:v>
                </c:pt>
                <c:pt idx="266">
                  <c:v>1921.6408258334216</c:v>
                </c:pt>
                <c:pt idx="267">
                  <c:v>1898.5560780965093</c:v>
                </c:pt>
                <c:pt idx="268">
                  <c:v>1875.3761572673502</c:v>
                </c:pt>
                <c:pt idx="269">
                  <c:v>1852.1006821219021</c:v>
                </c:pt>
                <c:pt idx="270">
                  <c:v>1828.7292697950138</c:v>
                </c:pt>
                <c:pt idx="271">
                  <c:v>1805.2615357729096</c:v>
                </c:pt>
                <c:pt idx="272">
                  <c:v>1781.6970938856309</c:v>
                </c:pt>
                <c:pt idx="273">
                  <c:v>1758.0355562994475</c:v>
                </c:pt>
                <c:pt idx="274">
                  <c:v>1734.2765335092279</c:v>
                </c:pt>
                <c:pt idx="275">
                  <c:v>1710.4196343307744</c:v>
                </c:pt>
                <c:pt idx="276">
                  <c:v>1686.4644658931197</c:v>
                </c:pt>
                <c:pt idx="277">
                  <c:v>1662.4106336307868</c:v>
                </c:pt>
                <c:pt idx="278">
                  <c:v>1638.2577412760106</c:v>
                </c:pt>
                <c:pt idx="279">
                  <c:v>1614.0053908509217</c:v>
                </c:pt>
                <c:pt idx="280">
                  <c:v>1589.6531826596918</c:v>
                </c:pt>
                <c:pt idx="281">
                  <c:v>1565.2007152806423</c:v>
                </c:pt>
                <c:pt idx="282">
                  <c:v>1540.6475855583117</c:v>
                </c:pt>
                <c:pt idx="283">
                  <c:v>1515.9933885954874</c:v>
                </c:pt>
                <c:pt idx="284">
                  <c:v>1491.2377177451951</c:v>
                </c:pt>
                <c:pt idx="285">
                  <c:v>1466.3801646026518</c:v>
                </c:pt>
                <c:pt idx="286">
                  <c:v>1441.4203189971797</c:v>
                </c:pt>
                <c:pt idx="287">
                  <c:v>1416.3577689840768</c:v>
                </c:pt>
                <c:pt idx="288">
                  <c:v>1391.1921008364529</c:v>
                </c:pt>
                <c:pt idx="289">
                  <c:v>1365.9228990370225</c:v>
                </c:pt>
                <c:pt idx="290">
                  <c:v>1340.5497462698568</c:v>
                </c:pt>
                <c:pt idx="291">
                  <c:v>1315.072223412099</c:v>
                </c:pt>
                <c:pt idx="292">
                  <c:v>1289.489909525636</c:v>
                </c:pt>
                <c:pt idx="293">
                  <c:v>1263.8023818487291</c:v>
                </c:pt>
                <c:pt idx="294">
                  <c:v>1238.0092157876056</c:v>
                </c:pt>
                <c:pt idx="295">
                  <c:v>1212.1099849080094</c:v>
                </c:pt>
                <c:pt idx="296">
                  <c:v>1186.1042609267072</c:v>
                </c:pt>
                <c:pt idx="297">
                  <c:v>1159.9916137029563</c:v>
                </c:pt>
                <c:pt idx="298">
                  <c:v>1133.771611229929</c:v>
                </c:pt>
                <c:pt idx="299">
                  <c:v>1107.4438196260949</c:v>
                </c:pt>
                <c:pt idx="300">
                  <c:v>1102.8985455130796</c:v>
                </c:pt>
                <c:pt idx="301">
                  <c:v>1078.8298345993298</c:v>
                </c:pt>
                <c:pt idx="302">
                  <c:v>1060.9932879607736</c:v>
                </c:pt>
                <c:pt idx="303">
                  <c:v>1043.0782401417478</c:v>
                </c:pt>
                <c:pt idx="304">
                  <c:v>1025.0843639152413</c:v>
                </c:pt>
                <c:pt idx="305">
                  <c:v>1007.0113306012497</c:v>
                </c:pt>
                <c:pt idx="306">
                  <c:v>988.85881005996066</c:v>
                </c:pt>
                <c:pt idx="307">
                  <c:v>970.62647068489809</c:v>
                </c:pt>
                <c:pt idx="308">
                  <c:v>952.31397939603767</c:v>
                </c:pt>
                <c:pt idx="309">
                  <c:v>933.92100163288433</c:v>
                </c:pt>
                <c:pt idx="310">
                  <c:v>915.44720134751742</c:v>
                </c:pt>
                <c:pt idx="311">
                  <c:v>896.89224099760054</c:v>
                </c:pt>
                <c:pt idx="312">
                  <c:v>878.25578153935612</c:v>
                </c:pt>
                <c:pt idx="313">
                  <c:v>861.65698846703083</c:v>
                </c:pt>
                <c:pt idx="314">
                  <c:v>844.98449547481005</c:v>
                </c:pt>
                <c:pt idx="315">
                  <c:v>828.23798622353991</c:v>
                </c:pt>
                <c:pt idx="316">
                  <c:v>811.41714292645156</c:v>
                </c:pt>
                <c:pt idx="317">
                  <c:v>794.52164634220162</c:v>
                </c:pt>
                <c:pt idx="318">
                  <c:v>777.55117576787745</c:v>
                </c:pt>
                <c:pt idx="319">
                  <c:v>760.5054090319685</c:v>
                </c:pt>
                <c:pt idx="320">
                  <c:v>743.38402248729926</c:v>
                </c:pt>
                <c:pt idx="321">
                  <c:v>726.18669100392935</c:v>
                </c:pt>
                <c:pt idx="322">
                  <c:v>708.91308796201474</c:v>
                </c:pt>
                <c:pt idx="323">
                  <c:v>691.56288524463525</c:v>
                </c:pt>
                <c:pt idx="324">
                  <c:v>674.13575323058376</c:v>
                </c:pt>
                <c:pt idx="325">
                  <c:v>656.63136078711955</c:v>
                </c:pt>
                <c:pt idx="326">
                  <c:v>639.04937526268452</c:v>
                </c:pt>
                <c:pt idx="327">
                  <c:v>621.38946247958324</c:v>
                </c:pt>
                <c:pt idx="328">
                  <c:v>603.65128672662422</c:v>
                </c:pt>
                <c:pt idx="329">
                  <c:v>585.83451075172547</c:v>
                </c:pt>
                <c:pt idx="330">
                  <c:v>567.93879575448057</c:v>
                </c:pt>
                <c:pt idx="331">
                  <c:v>549.96380137868925</c:v>
                </c:pt>
                <c:pt idx="332">
                  <c:v>531.90918570484723</c:v>
                </c:pt>
                <c:pt idx="333">
                  <c:v>513.77460524260005</c:v>
                </c:pt>
                <c:pt idx="334">
                  <c:v>495.55971492315757</c:v>
                </c:pt>
                <c:pt idx="335">
                  <c:v>477.26416809166921</c:v>
                </c:pt>
                <c:pt idx="336">
                  <c:v>458.88761649956155</c:v>
                </c:pt>
                <c:pt idx="337">
                  <c:v>440.42971029683616</c:v>
                </c:pt>
                <c:pt idx="338">
                  <c:v>421.89009802432787</c:v>
                </c:pt>
                <c:pt idx="339">
                  <c:v>403.26842660592439</c:v>
                </c:pt>
                <c:pt idx="340">
                  <c:v>384.56434134074544</c:v>
                </c:pt>
                <c:pt idx="341">
                  <c:v>365.77748589528244</c:v>
                </c:pt>
                <c:pt idx="342">
                  <c:v>346.90750229549758</c:v>
                </c:pt>
                <c:pt idx="343">
                  <c:v>327.9540309188834</c:v>
                </c:pt>
                <c:pt idx="344">
                  <c:v>308.91671048648061</c:v>
                </c:pt>
                <c:pt idx="345">
                  <c:v>289.79517805485608</c:v>
                </c:pt>
                <c:pt idx="346">
                  <c:v>270.58906900803947</c:v>
                </c:pt>
                <c:pt idx="347">
                  <c:v>251.29801704941843</c:v>
                </c:pt>
                <c:pt idx="348">
                  <c:v>231.92165419359287</c:v>
                </c:pt>
                <c:pt idx="349">
                  <c:v>212.4596107581869</c:v>
                </c:pt>
                <c:pt idx="350">
                  <c:v>192.91151535561949</c:v>
                </c:pt>
                <c:pt idx="351">
                  <c:v>173.27699488483231</c:v>
                </c:pt>
                <c:pt idx="352">
                  <c:v>153.55567452297589</c:v>
                </c:pt>
                <c:pt idx="353">
                  <c:v>133.74717771705284</c:v>
                </c:pt>
                <c:pt idx="354">
                  <c:v>113.85112617551809</c:v>
                </c:pt>
                <c:pt idx="355">
                  <c:v>93.86713985983657</c:v>
                </c:pt>
                <c:pt idx="356">
                  <c:v>73.794836975997086</c:v>
                </c:pt>
                <c:pt idx="357">
                  <c:v>53.633833965982916</c:v>
                </c:pt>
                <c:pt idx="358">
                  <c:v>33.38374549919871</c:v>
                </c:pt>
                <c:pt idx="359">
                  <c:v>13.04418446385324</c:v>
                </c:pt>
                <c:pt idx="360">
                  <c:v>-7.3852380417020216</c:v>
                </c:pt>
                <c:pt idx="361">
                  <c:v>-7.4046242915614888</c:v>
                </c:pt>
                <c:pt idx="362">
                  <c:v>-7.4240614303268382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B4-4DAB-9B16-6B19D945F2F2}"/>
            </c:ext>
          </c:extLst>
        </c:ser>
        <c:ser>
          <c:idx val="4"/>
          <c:order val="4"/>
          <c:tx>
            <c:v>"ע"ח קרן - עיקרי"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'ניתוח תמהיל נבחר'!$CX$53:$CX$415</c:f>
              <c:numCache>
                <c:formatCode>"₪"\ #,##0</c:formatCode>
                <c:ptCount val="363"/>
                <c:pt idx="0">
                  <c:v>4368.7403041680936</c:v>
                </c:pt>
                <c:pt idx="1">
                  <c:v>4376.6474045787763</c:v>
                </c:pt>
                <c:pt idx="2">
                  <c:v>4384.6373501692087</c:v>
                </c:pt>
                <c:pt idx="3">
                  <c:v>4392.7045638707777</c:v>
                </c:pt>
                <c:pt idx="4">
                  <c:v>4400.8373796146989</c:v>
                </c:pt>
                <c:pt idx="5">
                  <c:v>4409.0301028293197</c:v>
                </c:pt>
                <c:pt idx="6">
                  <c:v>4414.8848129302187</c:v>
                </c:pt>
                <c:pt idx="7">
                  <c:v>4420.812874129274</c:v>
                </c:pt>
                <c:pt idx="8">
                  <c:v>4426.8084504758308</c:v>
                </c:pt>
                <c:pt idx="9">
                  <c:v>4432.8717795529192</c:v>
                </c:pt>
                <c:pt idx="10">
                  <c:v>4439.0215364296646</c:v>
                </c:pt>
                <c:pt idx="11">
                  <c:v>4445.2273161477442</c:v>
                </c:pt>
                <c:pt idx="12">
                  <c:v>4451.4831008620249</c:v>
                </c:pt>
                <c:pt idx="13">
                  <c:v>4457.863319483853</c:v>
                </c:pt>
                <c:pt idx="14">
                  <c:v>4464.2879680360384</c:v>
                </c:pt>
                <c:pt idx="15">
                  <c:v>4470.7508873785619</c:v>
                </c:pt>
                <c:pt idx="16">
                  <c:v>4477.2520949638329</c:v>
                </c:pt>
                <c:pt idx="17">
                  <c:v>4483.7916090791914</c:v>
                </c:pt>
                <c:pt idx="18">
                  <c:v>4490.3694488462606</c:v>
                </c:pt>
                <c:pt idx="19">
                  <c:v>4496.4941434476405</c:v>
                </c:pt>
                <c:pt idx="20">
                  <c:v>4502.6617575776108</c:v>
                </c:pt>
                <c:pt idx="21">
                  <c:v>4508.8722869761941</c:v>
                </c:pt>
                <c:pt idx="22">
                  <c:v>4515.1257285629799</c:v>
                </c:pt>
                <c:pt idx="23">
                  <c:v>4521.4220804351498</c:v>
                </c:pt>
                <c:pt idx="24">
                  <c:v>4527.7613418655919</c:v>
                </c:pt>
                <c:pt idx="25">
                  <c:v>4534.1435133010627</c:v>
                </c:pt>
                <c:pt idx="26">
                  <c:v>4540.5685963604174</c:v>
                </c:pt>
                <c:pt idx="27">
                  <c:v>4547.0365938329305</c:v>
                </c:pt>
                <c:pt idx="28">
                  <c:v>4553.5475096766477</c:v>
                </c:pt>
                <c:pt idx="29">
                  <c:v>4560.101349016828</c:v>
                </c:pt>
                <c:pt idx="30">
                  <c:v>4566.6981181444571</c:v>
                </c:pt>
                <c:pt idx="31">
                  <c:v>4573.3378245148097</c:v>
                </c:pt>
                <c:pt idx="32">
                  <c:v>4580.0204767460909</c:v>
                </c:pt>
                <c:pt idx="33">
                  <c:v>4586.746084618142</c:v>
                </c:pt>
                <c:pt idx="34">
                  <c:v>4593.5146590712093</c:v>
                </c:pt>
                <c:pt idx="35">
                  <c:v>4600.32621220479</c:v>
                </c:pt>
                <c:pt idx="36">
                  <c:v>4607.1807572765347</c:v>
                </c:pt>
                <c:pt idx="37">
                  <c:v>4614.0783087012169</c:v>
                </c:pt>
                <c:pt idx="38">
                  <c:v>4621.0188820497851</c:v>
                </c:pt>
                <c:pt idx="39">
                  <c:v>4628.0024940484564</c:v>
                </c:pt>
                <c:pt idx="40">
                  <c:v>4635.0291625778991</c:v>
                </c:pt>
                <c:pt idx="41">
                  <c:v>4642.0989066724733</c:v>
                </c:pt>
                <c:pt idx="42">
                  <c:v>4649.211746519537</c:v>
                </c:pt>
                <c:pt idx="43">
                  <c:v>4656.3677034588245</c:v>
                </c:pt>
                <c:pt idx="44">
                  <c:v>4663.5667999818879</c:v>
                </c:pt>
                <c:pt idx="45">
                  <c:v>4670.8090597316059</c:v>
                </c:pt>
                <c:pt idx="46">
                  <c:v>4678.0945075017662</c:v>
                </c:pt>
                <c:pt idx="47">
                  <c:v>4685.423169236703</c:v>
                </c:pt>
                <c:pt idx="48">
                  <c:v>4692.7950720310146</c:v>
                </c:pt>
                <c:pt idx="49">
                  <c:v>4700.2102441293437</c:v>
                </c:pt>
                <c:pt idx="50">
                  <c:v>4707.6687149262189</c:v>
                </c:pt>
                <c:pt idx="51">
                  <c:v>4715.1705149659738</c:v>
                </c:pt>
                <c:pt idx="52">
                  <c:v>4722.7156759427344</c:v>
                </c:pt>
                <c:pt idx="53">
                  <c:v>4730.3042307004598</c:v>
                </c:pt>
                <c:pt idx="54">
                  <c:v>4737.9362132330607</c:v>
                </c:pt>
                <c:pt idx="55">
                  <c:v>4745.6116586846001</c:v>
                </c:pt>
                <c:pt idx="56">
                  <c:v>4753.3306033495319</c:v>
                </c:pt>
                <c:pt idx="57">
                  <c:v>4761.0930846730344</c:v>
                </c:pt>
                <c:pt idx="58">
                  <c:v>4768.8991412513915</c:v>
                </c:pt>
                <c:pt idx="59">
                  <c:v>4776.750102155338</c:v>
                </c:pt>
                <c:pt idx="60">
                  <c:v>4630.0925707143288</c:v>
                </c:pt>
                <c:pt idx="61">
                  <c:v>4638.6072097198512</c:v>
                </c:pt>
                <c:pt idx="62">
                  <c:v>4647.1707903582283</c:v>
                </c:pt>
                <c:pt idx="63">
                  <c:v>4655.7833850631814</c:v>
                </c:pt>
                <c:pt idx="64">
                  <c:v>4664.4450675601965</c:v>
                </c:pt>
                <c:pt idx="65">
                  <c:v>4673.1559128680647</c:v>
                </c:pt>
                <c:pt idx="66">
                  <c:v>4681.9159973004835</c:v>
                </c:pt>
                <c:pt idx="67">
                  <c:v>4690.7253984677409</c:v>
                </c:pt>
                <c:pt idx="68">
                  <c:v>4699.5841952784704</c:v>
                </c:pt>
                <c:pt idx="69">
                  <c:v>4708.4924679414726</c:v>
                </c:pt>
                <c:pt idx="70">
                  <c:v>4717.4502979676217</c:v>
                </c:pt>
                <c:pt idx="71">
                  <c:v>4726.4577681718401</c:v>
                </c:pt>
                <c:pt idx="72">
                  <c:v>4735.5149626751454</c:v>
                </c:pt>
                <c:pt idx="73">
                  <c:v>4744.6219669067741</c:v>
                </c:pt>
                <c:pt idx="74">
                  <c:v>4753.7788676063801</c:v>
                </c:pt>
                <c:pt idx="75">
                  <c:v>4762.985752826311</c:v>
                </c:pt>
                <c:pt idx="76">
                  <c:v>4772.2427119339454</c:v>
                </c:pt>
                <c:pt idx="77">
                  <c:v>4781.5498356141306</c:v>
                </c:pt>
                <c:pt idx="78">
                  <c:v>4790.9072158716735</c:v>
                </c:pt>
                <c:pt idx="79">
                  <c:v>4800.3149460339118</c:v>
                </c:pt>
                <c:pt idx="80">
                  <c:v>4809.7731207533725</c:v>
                </c:pt>
                <c:pt idx="81">
                  <c:v>4819.2818360104984</c:v>
                </c:pt>
                <c:pt idx="82">
                  <c:v>4828.8411891164469</c:v>
                </c:pt>
                <c:pt idx="83">
                  <c:v>4838.4512787159711</c:v>
                </c:pt>
                <c:pt idx="84">
                  <c:v>4848.1122047903918</c:v>
                </c:pt>
                <c:pt idx="85">
                  <c:v>4857.8240686606132</c:v>
                </c:pt>
                <c:pt idx="86">
                  <c:v>4867.5869729902497</c:v>
                </c:pt>
                <c:pt idx="87">
                  <c:v>4877.4010217888199</c:v>
                </c:pt>
                <c:pt idx="88">
                  <c:v>4887.2663204150067</c:v>
                </c:pt>
                <c:pt idx="89">
                  <c:v>4897.1829755800172</c:v>
                </c:pt>
                <c:pt idx="90">
                  <c:v>4907.1510953510078</c:v>
                </c:pt>
                <c:pt idx="91">
                  <c:v>4917.1707891545939</c:v>
                </c:pt>
                <c:pt idx="92">
                  <c:v>4927.2421677804359</c:v>
                </c:pt>
                <c:pt idx="93">
                  <c:v>4937.365343384914</c:v>
                </c:pt>
                <c:pt idx="94">
                  <c:v>4947.5404294948758</c:v>
                </c:pt>
                <c:pt idx="95">
                  <c:v>4957.7675410114589</c:v>
                </c:pt>
                <c:pt idx="96">
                  <c:v>4968.0467942140194</c:v>
                </c:pt>
                <c:pt idx="97">
                  <c:v>4978.3783067641152</c:v>
                </c:pt>
                <c:pt idx="98">
                  <c:v>4988.7621977095832</c:v>
                </c:pt>
                <c:pt idx="99">
                  <c:v>4999.1985874887032</c:v>
                </c:pt>
                <c:pt idx="100">
                  <c:v>5009.6875979344368</c:v>
                </c:pt>
                <c:pt idx="101">
                  <c:v>5020.2293522787595</c:v>
                </c:pt>
                <c:pt idx="102">
                  <c:v>5030.82397515706</c:v>
                </c:pt>
                <c:pt idx="103">
                  <c:v>5041.4715926126437</c:v>
                </c:pt>
                <c:pt idx="104">
                  <c:v>5052.1723321013114</c:v>
                </c:pt>
                <c:pt idx="105">
                  <c:v>5062.9263224960205</c:v>
                </c:pt>
                <c:pt idx="106">
                  <c:v>5073.7336940916375</c:v>
                </c:pt>
                <c:pt idx="107">
                  <c:v>5084.5945786097745</c:v>
                </c:pt>
                <c:pt idx="108">
                  <c:v>5095.5091092037128</c:v>
                </c:pt>
                <c:pt idx="109">
                  <c:v>5106.4774204634159</c:v>
                </c:pt>
                <c:pt idx="110">
                  <c:v>5117.499648420624</c:v>
                </c:pt>
                <c:pt idx="111">
                  <c:v>5128.5759305540414</c:v>
                </c:pt>
                <c:pt idx="112">
                  <c:v>5139.7064057946172</c:v>
                </c:pt>
                <c:pt idx="113">
                  <c:v>5150.8912145309041</c:v>
                </c:pt>
                <c:pt idx="114">
                  <c:v>5162.1304986145133</c:v>
                </c:pt>
                <c:pt idx="115">
                  <c:v>5173.4244013656671</c:v>
                </c:pt>
                <c:pt idx="116">
                  <c:v>5184.7730675788225</c:v>
                </c:pt>
                <c:pt idx="117">
                  <c:v>5196.1766435284098</c:v>
                </c:pt>
                <c:pt idx="118">
                  <c:v>5207.6352769746427</c:v>
                </c:pt>
                <c:pt idx="119">
                  <c:v>5219.1491171694415</c:v>
                </c:pt>
                <c:pt idx="120">
                  <c:v>5101.9180560052982</c:v>
                </c:pt>
                <c:pt idx="121">
                  <c:v>5114.3829066216367</c:v>
                </c:pt>
                <c:pt idx="122">
                  <c:v>5126.9059115620448</c:v>
                </c:pt>
                <c:pt idx="123">
                  <c:v>5139.4872535022841</c:v>
                </c:pt>
                <c:pt idx="124">
                  <c:v>5152.1271165367825</c:v>
                </c:pt>
                <c:pt idx="125">
                  <c:v>5164.825686185025</c:v>
                </c:pt>
                <c:pt idx="126">
                  <c:v>5177.5831493980404</c:v>
                </c:pt>
                <c:pt idx="127">
                  <c:v>5190.3996945649442</c:v>
                </c:pt>
                <c:pt idx="128">
                  <c:v>5203.2755115195714</c:v>
                </c:pt>
                <c:pt idx="129">
                  <c:v>5216.210791547187</c:v>
                </c:pt>
                <c:pt idx="130">
                  <c:v>5229.2057273912624</c:v>
                </c:pt>
                <c:pt idx="131">
                  <c:v>5242.2605132603385</c:v>
                </c:pt>
                <c:pt idx="132">
                  <c:v>5255.3753448349698</c:v>
                </c:pt>
                <c:pt idx="133">
                  <c:v>5268.5504192747394</c:v>
                </c:pt>
                <c:pt idx="134">
                  <c:v>5281.7859352253636</c:v>
                </c:pt>
                <c:pt idx="135">
                  <c:v>5295.0820928258599</c:v>
                </c:pt>
                <c:pt idx="136">
                  <c:v>5308.4390937158223</c:v>
                </c:pt>
                <c:pt idx="137">
                  <c:v>5321.8571410427503</c:v>
                </c:pt>
                <c:pt idx="138">
                  <c:v>5335.3364394694836</c:v>
                </c:pt>
                <c:pt idx="139">
                  <c:v>5348.8771951816971</c:v>
                </c:pt>
                <c:pt idx="140">
                  <c:v>5362.4796158955005</c:v>
                </c:pt>
                <c:pt idx="141">
                  <c:v>5376.1439108651048</c:v>
                </c:pt>
                <c:pt idx="142">
                  <c:v>5389.8702908905852</c:v>
                </c:pt>
                <c:pt idx="143">
                  <c:v>5403.6589683257171</c:v>
                </c:pt>
                <c:pt idx="144">
                  <c:v>5417.5101570859169</c:v>
                </c:pt>
                <c:pt idx="145">
                  <c:v>5431.4240726562439</c:v>
                </c:pt>
                <c:pt idx="146">
                  <c:v>5445.4009320995074</c:v>
                </c:pt>
                <c:pt idx="147">
                  <c:v>5459.440954064461</c:v>
                </c:pt>
                <c:pt idx="148">
                  <c:v>5473.5443587940717</c:v>
                </c:pt>
                <c:pt idx="149">
                  <c:v>5487.7113681338942</c:v>
                </c:pt>
                <c:pt idx="150">
                  <c:v>5501.9422055405239</c:v>
                </c:pt>
                <c:pt idx="151">
                  <c:v>5516.2370960901417</c:v>
                </c:pt>
                <c:pt idx="152">
                  <c:v>5530.5962664871577</c:v>
                </c:pt>
                <c:pt idx="153">
                  <c:v>5545.0199450729342</c:v>
                </c:pt>
                <c:pt idx="154">
                  <c:v>5559.5083618346116</c:v>
                </c:pt>
                <c:pt idx="155">
                  <c:v>5574.0617484140239</c:v>
                </c:pt>
                <c:pt idx="156">
                  <c:v>5588.680338116701</c:v>
                </c:pt>
                <c:pt idx="157">
                  <c:v>5603.3643659209829</c:v>
                </c:pt>
                <c:pt idx="158">
                  <c:v>5618.1140684872116</c:v>
                </c:pt>
                <c:pt idx="159">
                  <c:v>5632.9296841670221</c:v>
                </c:pt>
                <c:pt idx="160">
                  <c:v>5647.811453012745</c:v>
                </c:pt>
                <c:pt idx="161">
                  <c:v>5662.7596167868851</c:v>
                </c:pt>
                <c:pt idx="162">
                  <c:v>5677.7744189717196</c:v>
                </c:pt>
                <c:pt idx="163">
                  <c:v>5692.8561047789699</c:v>
                </c:pt>
                <c:pt idx="164">
                  <c:v>5708.0049211596088</c:v>
                </c:pt>
                <c:pt idx="165">
                  <c:v>5723.2211168137255</c:v>
                </c:pt>
                <c:pt idx="166">
                  <c:v>5738.5049422005332</c:v>
                </c:pt>
                <c:pt idx="167">
                  <c:v>5753.856649548452</c:v>
                </c:pt>
                <c:pt idx="168">
                  <c:v>5769.276492865306</c:v>
                </c:pt>
                <c:pt idx="169">
                  <c:v>5784.7647279486155</c:v>
                </c:pt>
                <c:pt idx="170">
                  <c:v>5800.3216123960137</c:v>
                </c:pt>
                <c:pt idx="171">
                  <c:v>5815.9474056157478</c:v>
                </c:pt>
                <c:pt idx="172">
                  <c:v>5831.6423688372897</c:v>
                </c:pt>
                <c:pt idx="173">
                  <c:v>5847.4067651220739</c:v>
                </c:pt>
                <c:pt idx="174">
                  <c:v>5863.2408593743166</c:v>
                </c:pt>
                <c:pt idx="175">
                  <c:v>5879.1449183519699</c:v>
                </c:pt>
                <c:pt idx="176">
                  <c:v>5895.119210677758</c:v>
                </c:pt>
                <c:pt idx="177">
                  <c:v>5911.1640068503521</c:v>
                </c:pt>
                <c:pt idx="178">
                  <c:v>5927.2795792556426</c:v>
                </c:pt>
                <c:pt idx="179">
                  <c:v>5943.4662021781251</c:v>
                </c:pt>
                <c:pt idx="180">
                  <c:v>5883.2187568977142</c:v>
                </c:pt>
                <c:pt idx="181">
                  <c:v>5900.6720118487583</c:v>
                </c:pt>
                <c:pt idx="182">
                  <c:v>5918.1941564591334</c:v>
                </c:pt>
                <c:pt idx="183">
                  <c:v>5935.7854632071221</c:v>
                </c:pt>
                <c:pt idx="184">
                  <c:v>5953.4462059370835</c:v>
                </c:pt>
                <c:pt idx="185">
                  <c:v>5971.1766598667182</c:v>
                </c:pt>
                <c:pt idx="186">
                  <c:v>5988.9771015943697</c:v>
                </c:pt>
                <c:pt idx="187">
                  <c:v>6006.8478091063816</c:v>
                </c:pt>
                <c:pt idx="188">
                  <c:v>6024.7890617844996</c:v>
                </c:pt>
                <c:pt idx="189">
                  <c:v>6042.8011404133131</c:v>
                </c:pt>
                <c:pt idx="190">
                  <c:v>6060.8843271877768</c:v>
                </c:pt>
                <c:pt idx="191">
                  <c:v>6079.0389057207349</c:v>
                </c:pt>
                <c:pt idx="192">
                  <c:v>6097.2651610505491</c:v>
                </c:pt>
                <c:pt idx="193">
                  <c:v>6115.5633796487273</c:v>
                </c:pt>
                <c:pt idx="194">
                  <c:v>6133.9338494276417</c:v>
                </c:pt>
                <c:pt idx="195">
                  <c:v>6152.3768597482704</c:v>
                </c:pt>
                <c:pt idx="196">
                  <c:v>6170.8927014280134</c:v>
                </c:pt>
                <c:pt idx="197">
                  <c:v>6189.4816667485384</c:v>
                </c:pt>
                <c:pt idx="198">
                  <c:v>6208.1440494637018</c:v>
                </c:pt>
                <c:pt idx="199">
                  <c:v>6226.8801448075046</c:v>
                </c:pt>
                <c:pt idx="200">
                  <c:v>6245.6902495021041</c:v>
                </c:pt>
                <c:pt idx="201">
                  <c:v>6264.5746617658897</c:v>
                </c:pt>
                <c:pt idx="202">
                  <c:v>6283.5336813216018</c:v>
                </c:pt>
                <c:pt idx="203">
                  <c:v>6302.5676094045102</c:v>
                </c:pt>
                <c:pt idx="204">
                  <c:v>6321.676748770642</c:v>
                </c:pt>
                <c:pt idx="205">
                  <c:v>6340.8614037050684</c:v>
                </c:pt>
                <c:pt idx="206">
                  <c:v>6360.121880030254</c:v>
                </c:pt>
                <c:pt idx="207">
                  <c:v>6379.4584851144382</c:v>
                </c:pt>
                <c:pt idx="208">
                  <c:v>6398.871527880111</c:v>
                </c:pt>
                <c:pt idx="209">
                  <c:v>6418.3613188124991</c:v>
                </c:pt>
                <c:pt idx="210">
                  <c:v>6437.9281699681524</c:v>
                </c:pt>
                <c:pt idx="211">
                  <c:v>6457.5723949835574</c:v>
                </c:pt>
                <c:pt idx="212">
                  <c:v>6477.2943090838262</c:v>
                </c:pt>
                <c:pt idx="213">
                  <c:v>6497.0942290914272</c:v>
                </c:pt>
                <c:pt idx="214">
                  <c:v>6516.9724734349984</c:v>
                </c:pt>
                <c:pt idx="215">
                  <c:v>6536.9293621581928</c:v>
                </c:pt>
                <c:pt idx="216">
                  <c:v>6556.9652169286028</c:v>
                </c:pt>
                <c:pt idx="217">
                  <c:v>6577.0803610467392</c:v>
                </c:pt>
                <c:pt idx="218">
                  <c:v>6597.2751194550647</c:v>
                </c:pt>
                <c:pt idx="219">
                  <c:v>6617.549818747093</c:v>
                </c:pt>
                <c:pt idx="220">
                  <c:v>6637.9047871765479</c:v>
                </c:pt>
                <c:pt idx="221">
                  <c:v>6658.3403546665941</c:v>
                </c:pt>
                <c:pt idx="222">
                  <c:v>6678.8568528191081</c:v>
                </c:pt>
                <c:pt idx="223">
                  <c:v>6699.4546149240332</c:v>
                </c:pt>
                <c:pt idx="224">
                  <c:v>6720.1339759687853</c:v>
                </c:pt>
                <c:pt idx="225">
                  <c:v>6740.8952726477237</c:v>
                </c:pt>
                <c:pt idx="226">
                  <c:v>6761.7388433716951</c:v>
                </c:pt>
                <c:pt idx="227">
                  <c:v>6782.6650282776291</c:v>
                </c:pt>
                <c:pt idx="228">
                  <c:v>6803.6741692381984</c:v>
                </c:pt>
                <c:pt idx="229">
                  <c:v>6824.7666098715645</c:v>
                </c:pt>
                <c:pt idx="230">
                  <c:v>6845.9426955511663</c:v>
                </c:pt>
                <c:pt idx="231">
                  <c:v>6867.2027734155781</c:v>
                </c:pt>
                <c:pt idx="232">
                  <c:v>6888.5471923784535</c:v>
                </c:pt>
                <c:pt idx="233">
                  <c:v>6909.9763031385082</c:v>
                </c:pt>
                <c:pt idx="234">
                  <c:v>6931.4904581895953</c:v>
                </c:pt>
                <c:pt idx="235">
                  <c:v>6953.09001183084</c:v>
                </c:pt>
                <c:pt idx="236">
                  <c:v>6974.7753201768264</c:v>
                </c:pt>
                <c:pt idx="237">
                  <c:v>6996.5467411678928</c:v>
                </c:pt>
                <c:pt idx="238">
                  <c:v>7018.4046345804481</c:v>
                </c:pt>
                <c:pt idx="239">
                  <c:v>7040.3493620374038</c:v>
                </c:pt>
                <c:pt idx="240">
                  <c:v>7029.0677843719259</c:v>
                </c:pt>
                <c:pt idx="241">
                  <c:v>7052.0009718839447</c:v>
                </c:pt>
                <c:pt idx="242">
                  <c:v>7075.0194508778859</c:v>
                </c:pt>
                <c:pt idx="243">
                  <c:v>7098.1235612970468</c:v>
                </c:pt>
                <c:pt idx="244">
                  <c:v>7121.3136445444516</c:v>
                </c:pt>
                <c:pt idx="245">
                  <c:v>7144.5900434895048</c:v>
                </c:pt>
                <c:pt idx="246">
                  <c:v>7167.9531024746739</c:v>
                </c:pt>
                <c:pt idx="247">
                  <c:v>7191.4031673222253</c:v>
                </c:pt>
                <c:pt idx="248">
                  <c:v>7214.9405853409662</c:v>
                </c:pt>
                <c:pt idx="249">
                  <c:v>7238.5657053330324</c:v>
                </c:pt>
                <c:pt idx="250">
                  <c:v>7262.2788776007146</c:v>
                </c:pt>
                <c:pt idx="251">
                  <c:v>7286.0804539533065</c:v>
                </c:pt>
                <c:pt idx="252">
                  <c:v>7309.9707877139863</c:v>
                </c:pt>
                <c:pt idx="253">
                  <c:v>7333.9502337267404</c:v>
                </c:pt>
                <c:pt idx="254">
                  <c:v>7358.0191483633153</c:v>
                </c:pt>
                <c:pt idx="255">
                  <c:v>7382.1778895302086</c:v>
                </c:pt>
                <c:pt idx="256">
                  <c:v>7406.4268166756774</c:v>
                </c:pt>
                <c:pt idx="257">
                  <c:v>7430.7662907967997</c:v>
                </c:pt>
                <c:pt idx="258">
                  <c:v>7455.1966744465662</c:v>
                </c:pt>
                <c:pt idx="259">
                  <c:v>7479.7183317409963</c:v>
                </c:pt>
                <c:pt idx="260">
                  <c:v>7504.331628366298</c:v>
                </c:pt>
                <c:pt idx="261">
                  <c:v>7529.0369315860589</c:v>
                </c:pt>
                <c:pt idx="262">
                  <c:v>7553.8346102484793</c:v>
                </c:pt>
                <c:pt idx="263">
                  <c:v>7578.7250347936206</c:v>
                </c:pt>
                <c:pt idx="264">
                  <c:v>7603.7085772607179</c:v>
                </c:pt>
                <c:pt idx="265">
                  <c:v>7628.7856112955042</c:v>
                </c:pt>
                <c:pt idx="266">
                  <c:v>7653.9565121575797</c:v>
                </c:pt>
                <c:pt idx="267">
                  <c:v>7679.2216567278192</c:v>
                </c:pt>
                <c:pt idx="268">
                  <c:v>7704.5814235158077</c:v>
                </c:pt>
                <c:pt idx="269">
                  <c:v>7730.0361926673231</c:v>
                </c:pt>
                <c:pt idx="270">
                  <c:v>7755.5863459718421</c:v>
                </c:pt>
                <c:pt idx="271">
                  <c:v>7781.2322668700926</c:v>
                </c:pt>
                <c:pt idx="272">
                  <c:v>7806.9743404616474</c:v>
                </c:pt>
                <c:pt idx="273">
                  <c:v>7832.8129535125317</c:v>
                </c:pt>
                <c:pt idx="274">
                  <c:v>7858.7484944628941</c:v>
                </c:pt>
                <c:pt idx="275">
                  <c:v>7884.7813534347079</c:v>
                </c:pt>
                <c:pt idx="276">
                  <c:v>7910.9119222394893</c:v>
                </c:pt>
                <c:pt idx="277">
                  <c:v>7937.1405943860955</c:v>
                </c:pt>
                <c:pt idx="278">
                  <c:v>7963.4677650885096</c:v>
                </c:pt>
                <c:pt idx="279">
                  <c:v>7989.8938312737055</c:v>
                </c:pt>
                <c:pt idx="280">
                  <c:v>8016.4191915895326</c:v>
                </c:pt>
                <c:pt idx="281">
                  <c:v>8043.0442464126354</c:v>
                </c:pt>
                <c:pt idx="282">
                  <c:v>8069.7693978564257</c:v>
                </c:pt>
                <c:pt idx="283">
                  <c:v>8096.5950497790818</c:v>
                </c:pt>
                <c:pt idx="284">
                  <c:v>8123.5216077915884</c:v>
                </c:pt>
                <c:pt idx="285">
                  <c:v>8150.5494792658228</c:v>
                </c:pt>
                <c:pt idx="286">
                  <c:v>8177.6790733426733</c:v>
                </c:pt>
                <c:pt idx="287">
                  <c:v>8204.9108009402007</c:v>
                </c:pt>
                <c:pt idx="288">
                  <c:v>8232.2450747618423</c:v>
                </c:pt>
                <c:pt idx="289">
                  <c:v>8259.6823093046423</c:v>
                </c:pt>
                <c:pt idx="290">
                  <c:v>8287.2229208675471</c:v>
                </c:pt>
                <c:pt idx="291">
                  <c:v>8314.8673275597175</c:v>
                </c:pt>
                <c:pt idx="292">
                  <c:v>8342.6159493088908</c:v>
                </c:pt>
                <c:pt idx="293">
                  <c:v>8370.4692078697917</c:v>
                </c:pt>
                <c:pt idx="294">
                  <c:v>8398.4275268325655</c:v>
                </c:pt>
                <c:pt idx="295">
                  <c:v>8426.4913316312741</c:v>
                </c:pt>
                <c:pt idx="296">
                  <c:v>8454.6610495524237</c:v>
                </c:pt>
                <c:pt idx="297">
                  <c:v>8482.9371097435214</c:v>
                </c:pt>
                <c:pt idx="298">
                  <c:v>8511.319943221697</c:v>
                </c:pt>
                <c:pt idx="299">
                  <c:v>8539.8099828823579</c:v>
                </c:pt>
                <c:pt idx="300">
                  <c:v>7860.8309829878162</c:v>
                </c:pt>
                <c:pt idx="301">
                  <c:v>5476.0557322376389</c:v>
                </c:pt>
                <c:pt idx="302">
                  <c:v>5495.296175012365</c:v>
                </c:pt>
                <c:pt idx="303">
                  <c:v>5514.613711476055</c:v>
                </c:pt>
                <c:pt idx="304">
                  <c:v>5534.0086669967404</c:v>
                </c:pt>
                <c:pt idx="305">
                  <c:v>5553.4813683982684</c:v>
                </c:pt>
                <c:pt idx="306">
                  <c:v>5573.0321439671552</c:v>
                </c:pt>
                <c:pt idx="307">
                  <c:v>5592.6613234594697</c:v>
                </c:pt>
                <c:pt idx="308">
                  <c:v>5612.3692381077663</c:v>
                </c:pt>
                <c:pt idx="309">
                  <c:v>5632.156220628036</c:v>
                </c:pt>
                <c:pt idx="310">
                  <c:v>5652.0226052267008</c:v>
                </c:pt>
                <c:pt idx="311">
                  <c:v>5671.9687276076402</c:v>
                </c:pt>
                <c:pt idx="312">
                  <c:v>4537.1516804596613</c:v>
                </c:pt>
                <c:pt idx="313">
                  <c:v>4553.8878228191843</c:v>
                </c:pt>
                <c:pt idx="314">
                  <c:v>4570.694880454992</c:v>
                </c:pt>
                <c:pt idx="315">
                  <c:v>4587.5731664066661</c:v>
                </c:pt>
                <c:pt idx="316">
                  <c:v>4604.5229951630317</c:v>
                </c:pt>
                <c:pt idx="317">
                  <c:v>4621.5446826691505</c:v>
                </c:pt>
                <c:pt idx="318">
                  <c:v>4638.6385463333527</c:v>
                </c:pt>
                <c:pt idx="319">
                  <c:v>4655.8049050343061</c:v>
                </c:pt>
                <c:pt idx="320">
                  <c:v>4673.0440791281162</c:v>
                </c:pt>
                <c:pt idx="321">
                  <c:v>4690.3563904554685</c:v>
                </c:pt>
                <c:pt idx="322">
                  <c:v>4707.7421623487935</c:v>
                </c:pt>
                <c:pt idx="323">
                  <c:v>4725.2017196394881</c:v>
                </c:pt>
                <c:pt idx="324">
                  <c:v>4742.7353886651617</c:v>
                </c:pt>
                <c:pt idx="325">
                  <c:v>4760.3434972769119</c:v>
                </c:pt>
                <c:pt idx="326">
                  <c:v>4778.0263748466587</c:v>
                </c:pt>
                <c:pt idx="327">
                  <c:v>4795.784352274497</c:v>
                </c:pt>
                <c:pt idx="328">
                  <c:v>4813.6177619960854</c:v>
                </c:pt>
                <c:pt idx="329">
                  <c:v>4831.5269379900956</c:v>
                </c:pt>
                <c:pt idx="330">
                  <c:v>4849.5122157856722</c:v>
                </c:pt>
                <c:pt idx="331">
                  <c:v>4867.5739324699462</c:v>
                </c:pt>
                <c:pt idx="332">
                  <c:v>4885.7124266955834</c:v>
                </c:pt>
                <c:pt idx="333">
                  <c:v>4903.9280386883656</c:v>
                </c:pt>
                <c:pt idx="334">
                  <c:v>4922.2211102548226</c:v>
                </c:pt>
                <c:pt idx="335">
                  <c:v>4940.5919847898931</c:v>
                </c:pt>
                <c:pt idx="336">
                  <c:v>4959.0410072846225</c:v>
                </c:pt>
                <c:pt idx="337">
                  <c:v>4977.568524333914</c:v>
                </c:pt>
                <c:pt idx="338">
                  <c:v>4996.1748841443023</c:v>
                </c:pt>
                <c:pt idx="339">
                  <c:v>5014.8604365417759</c:v>
                </c:pt>
                <c:pt idx="340">
                  <c:v>5033.6255329796422</c:v>
                </c:pt>
                <c:pt idx="341">
                  <c:v>5052.4705265464254</c:v>
                </c:pt>
                <c:pt idx="342">
                  <c:v>5071.3957719738064</c:v>
                </c:pt>
                <c:pt idx="343">
                  <c:v>5090.4016256446075</c:v>
                </c:pt>
                <c:pt idx="344">
                  <c:v>5109.4884456008149</c:v>
                </c:pt>
                <c:pt idx="345">
                  <c:v>5128.6565915516385</c:v>
                </c:pt>
                <c:pt idx="346">
                  <c:v>5147.906424881623</c:v>
                </c:pt>
                <c:pt idx="347">
                  <c:v>5167.238308658787</c:v>
                </c:pt>
                <c:pt idx="348">
                  <c:v>5186.6526076428163</c:v>
                </c:pt>
                <c:pt idx="349">
                  <c:v>5206.1496882932915</c:v>
                </c:pt>
                <c:pt idx="350">
                  <c:v>5225.7299187779618</c:v>
                </c:pt>
                <c:pt idx="351">
                  <c:v>5245.3936689810507</c:v>
                </c:pt>
                <c:pt idx="352">
                  <c:v>5265.1413105116262</c:v>
                </c:pt>
                <c:pt idx="353">
                  <c:v>5284.973216711991</c:v>
                </c:pt>
                <c:pt idx="354">
                  <c:v>5304.8897626661219</c:v>
                </c:pt>
                <c:pt idx="355">
                  <c:v>5324.8913252081657</c:v>
                </c:pt>
                <c:pt idx="356">
                  <c:v>5344.9782829309643</c:v>
                </c:pt>
                <c:pt idx="357">
                  <c:v>5365.1510161946189</c:v>
                </c:pt>
                <c:pt idx="358">
                  <c:v>5385.4099071351175</c:v>
                </c:pt>
                <c:pt idx="359">
                  <c:v>5405.7553396729954</c:v>
                </c:pt>
                <c:pt idx="360">
                  <c:v>7.3852380417020216</c:v>
                </c:pt>
                <c:pt idx="361">
                  <c:v>7.4046242915614888</c:v>
                </c:pt>
                <c:pt idx="362">
                  <c:v>7.4240614303268382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B4-4DAB-9B16-6B19D945F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934400"/>
        <c:axId val="206935936"/>
      </c:lineChart>
      <c:catAx>
        <c:axId val="206934400"/>
        <c:scaling>
          <c:orientation val="minMax"/>
        </c:scaling>
        <c:delete val="0"/>
        <c:axPos val="b"/>
        <c:min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  <a:alpha val="25000"/>
                    </a:schemeClr>
                  </a:gs>
                  <a:gs pos="0">
                    <a:schemeClr val="dk1">
                      <a:lumMod val="65000"/>
                      <a:lumOff val="35000"/>
                      <a:alpha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6935936"/>
        <c:crosses val="autoZero"/>
        <c:auto val="1"/>
        <c:lblAlgn val="ctr"/>
        <c:lblOffset val="100"/>
        <c:noMultiLvlLbl val="0"/>
      </c:catAx>
      <c:valAx>
        <c:axId val="2069359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in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  <a:alpha val="25000"/>
                    </a:schemeClr>
                  </a:gs>
                  <a:gs pos="0">
                    <a:schemeClr val="dk1">
                      <a:lumMod val="65000"/>
                      <a:lumOff val="35000"/>
                      <a:alpha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numFmt formatCode="&quot;₪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693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יתרת</a:t>
            </a:r>
            <a:r>
              <a:rPr lang="he-IL" baseline="0"/>
              <a:t> הקרן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'ניתוח תמהיל נבחר'!$CU$49</c:f>
              <c:strCache>
                <c:ptCount val="1"/>
                <c:pt idx="0">
                  <c:v>עיקרי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'[2]סיכון נמוך בינוני'!$B$50:$B$507</c:f>
              <c:numCache>
                <c:formatCode>General</c:formatCode>
                <c:ptCount val="4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</c:numCache>
            </c:numRef>
          </c:cat>
          <c:val>
            <c:numRef>
              <c:f>'ניתוח תמהיל נבחר'!$CV$53:$CV$415</c:f>
              <c:numCache>
                <c:formatCode>"₪"\ #,##0</c:formatCode>
                <c:ptCount val="363"/>
                <c:pt idx="0">
                  <c:v>2000030</c:v>
                </c:pt>
                <c:pt idx="1">
                  <c:v>1995721.1216101269</c:v>
                </c:pt>
                <c:pt idx="2">
                  <c:v>1991431.579728053</c:v>
                </c:pt>
                <c:pt idx="3">
                  <c:v>1987158.696546023</c:v>
                </c:pt>
                <c:pt idx="4">
                  <c:v>1982897.3426509253</c:v>
                </c:pt>
                <c:pt idx="5">
                  <c:v>1978644.9064104143</c:v>
                </c:pt>
                <c:pt idx="6">
                  <c:v>1974401.26699984</c:v>
                </c:pt>
                <c:pt idx="7">
                  <c:v>1970166.2403196599</c:v>
                </c:pt>
                <c:pt idx="8">
                  <c:v>1965937.2456452115</c:v>
                </c:pt>
                <c:pt idx="9">
                  <c:v>1961714.1764281529</c:v>
                </c:pt>
                <c:pt idx="10">
                  <c:v>1957504.2778564235</c:v>
                </c:pt>
                <c:pt idx="11">
                  <c:v>1953295.1769918846</c:v>
                </c:pt>
                <c:pt idx="12">
                  <c:v>1949084.3543796297</c:v>
                </c:pt>
                <c:pt idx="13">
                  <c:v>1944900.9949113247</c:v>
                </c:pt>
                <c:pt idx="14">
                  <c:v>1940713.2526627393</c:v>
                </c:pt>
                <c:pt idx="15">
                  <c:v>1936518.6456323965</c:v>
                </c:pt>
                <c:pt idx="16">
                  <c:v>1932317.1332053493</c:v>
                </c:pt>
                <c:pt idx="17">
                  <c:v>1928108.6747415892</c:v>
                </c:pt>
                <c:pt idx="18">
                  <c:v>1923893.2295751881</c:v>
                </c:pt>
                <c:pt idx="19">
                  <c:v>1919670.7570134432</c:v>
                </c:pt>
                <c:pt idx="20">
                  <c:v>1915441.707826792</c:v>
                </c:pt>
                <c:pt idx="21">
                  <c:v>1911206.0367132791</c:v>
                </c:pt>
                <c:pt idx="22">
                  <c:v>1906963.6983674876</c:v>
                </c:pt>
                <c:pt idx="23">
                  <c:v>1902714.6474793372</c:v>
                </c:pt>
                <c:pt idx="24">
                  <c:v>1898458.8387328824</c:v>
                </c:pt>
                <c:pt idx="25">
                  <c:v>1894196.2268051167</c:v>
                </c:pt>
                <c:pt idx="26">
                  <c:v>1889926.7663647733</c:v>
                </c:pt>
                <c:pt idx="27">
                  <c:v>1885650.4120711321</c:v>
                </c:pt>
                <c:pt idx="28">
                  <c:v>1881367.1185728242</c:v>
                </c:pt>
                <c:pt idx="29">
                  <c:v>1877076.8405066419</c:v>
                </c:pt>
                <c:pt idx="30">
                  <c:v>1872779.532496348</c:v>
                </c:pt>
                <c:pt idx="31">
                  <c:v>1868475.1491514863</c:v>
                </c:pt>
                <c:pt idx="32">
                  <c:v>1864163.6450661942</c:v>
                </c:pt>
                <c:pt idx="33">
                  <c:v>1859844.9748180173</c:v>
                </c:pt>
                <c:pt idx="34">
                  <c:v>1855519.0929667233</c:v>
                </c:pt>
                <c:pt idx="35">
                  <c:v>1851185.9540531181</c:v>
                </c:pt>
                <c:pt idx="36">
                  <c:v>1846845.5125978652</c:v>
                </c:pt>
                <c:pt idx="37">
                  <c:v>1842497.7231003004</c:v>
                </c:pt>
                <c:pt idx="38">
                  <c:v>1838142.540037255</c:v>
                </c:pt>
                <c:pt idx="39">
                  <c:v>1833779.9178618719</c:v>
                </c:pt>
                <c:pt idx="40">
                  <c:v>1829409.8110024305</c:v>
                </c:pt>
                <c:pt idx="41">
                  <c:v>1825032.1738611641</c:v>
                </c:pt>
                <c:pt idx="42">
                  <c:v>1820646.9608130879</c:v>
                </c:pt>
                <c:pt idx="43">
                  <c:v>1816254.1262048157</c:v>
                </c:pt>
                <c:pt idx="44">
                  <c:v>1811853.6243533886</c:v>
                </c:pt>
                <c:pt idx="45">
                  <c:v>1807445.4095450956</c:v>
                </c:pt>
                <c:pt idx="46">
                  <c:v>1803029.4360343013</c:v>
                </c:pt>
                <c:pt idx="47">
                  <c:v>1798605.6580422672</c:v>
                </c:pt>
                <c:pt idx="48">
                  <c:v>1794174.0297559798</c:v>
                </c:pt>
                <c:pt idx="49">
                  <c:v>1789734.5053269742</c:v>
                </c:pt>
                <c:pt idx="50">
                  <c:v>1785287.0388701602</c:v>
                </c:pt>
                <c:pt idx="51">
                  <c:v>1780831.5844626483</c:v>
                </c:pt>
                <c:pt idx="52">
                  <c:v>1776368.0961425747</c:v>
                </c:pt>
                <c:pt idx="53">
                  <c:v>1771896.5279079264</c:v>
                </c:pt>
                <c:pt idx="54">
                  <c:v>1767416.8337153678</c:v>
                </c:pt>
                <c:pt idx="55">
                  <c:v>1762928.9674790655</c:v>
                </c:pt>
                <c:pt idx="56">
                  <c:v>1758432.8830695127</c:v>
                </c:pt>
                <c:pt idx="57">
                  <c:v>1753928.5343123539</c:v>
                </c:pt>
                <c:pt idx="58">
                  <c:v>1749415.8749872111</c:v>
                </c:pt>
                <c:pt idx="59">
                  <c:v>1744895.2674984452</c:v>
                </c:pt>
                <c:pt idx="60">
                  <c:v>1740366.6627938605</c:v>
                </c:pt>
                <c:pt idx="61">
                  <c:v>1735984.5859657158</c:v>
                </c:pt>
                <c:pt idx="62">
                  <c:v>1731593.8606442288</c:v>
                </c:pt>
                <c:pt idx="63">
                  <c:v>1727194.4336642902</c:v>
                </c:pt>
                <c:pt idx="64">
                  <c:v>1722786.2517640777</c:v>
                </c:pt>
                <c:pt idx="65">
                  <c:v>1718369.2615836309</c:v>
                </c:pt>
                <c:pt idx="66">
                  <c:v>1713943.4096634206</c:v>
                </c:pt>
                <c:pt idx="67">
                  <c:v>1709508.6424429186</c:v>
                </c:pt>
                <c:pt idx="68">
                  <c:v>1705064.9062591612</c:v>
                </c:pt>
                <c:pt idx="69">
                  <c:v>1700612.147345314</c:v>
                </c:pt>
                <c:pt idx="70">
                  <c:v>1696150.3118292319</c:v>
                </c:pt>
                <c:pt idx="71">
                  <c:v>1691679.3457320177</c:v>
                </c:pt>
                <c:pt idx="72">
                  <c:v>1687199.1949665768</c:v>
                </c:pt>
                <c:pt idx="73">
                  <c:v>1682709.8053361699</c:v>
                </c:pt>
                <c:pt idx="74">
                  <c:v>1678211.1225329638</c:v>
                </c:pt>
                <c:pt idx="75">
                  <c:v>1673703.0921365747</c:v>
                </c:pt>
                <c:pt idx="76">
                  <c:v>1669185.6596126168</c:v>
                </c:pt>
                <c:pt idx="77">
                  <c:v>1664658.7703112378</c:v>
                </c:pt>
                <c:pt idx="78">
                  <c:v>1660122.3694656608</c:v>
                </c:pt>
                <c:pt idx="79">
                  <c:v>1655576.4021907153</c:v>
                </c:pt>
                <c:pt idx="80">
                  <c:v>1651020.8134813681</c:v>
                </c:pt>
                <c:pt idx="81">
                  <c:v>1646455.5482112528</c:v>
                </c:pt>
                <c:pt idx="82">
                  <c:v>1641880.5511311907</c:v>
                </c:pt>
                <c:pt idx="83">
                  <c:v>1637295.7668677135</c:v>
                </c:pt>
                <c:pt idx="84">
                  <c:v>1632701.1399215786</c:v>
                </c:pt>
                <c:pt idx="85">
                  <c:v>1628096.6146662813</c:v>
                </c:pt>
                <c:pt idx="86">
                  <c:v>1623482.1353465649</c:v>
                </c:pt>
                <c:pt idx="87">
                  <c:v>1618857.6460769253</c:v>
                </c:pt>
                <c:pt idx="88">
                  <c:v>1614223.0908401113</c:v>
                </c:pt>
                <c:pt idx="89">
                  <c:v>1609578.4134856227</c:v>
                </c:pt>
                <c:pt idx="90">
                  <c:v>1604923.5577282018</c:v>
                </c:pt>
                <c:pt idx="91">
                  <c:v>1600258.4671463233</c:v>
                </c:pt>
                <c:pt idx="92">
                  <c:v>1595583.0851806763</c:v>
                </c:pt>
                <c:pt idx="93">
                  <c:v>1590897.3551326469</c:v>
                </c:pt>
                <c:pt idx="94">
                  <c:v>1586201.2201627903</c:v>
                </c:pt>
                <c:pt idx="95">
                  <c:v>1581494.6232893041</c:v>
                </c:pt>
                <c:pt idx="96">
                  <c:v>1576777.5073864923</c:v>
                </c:pt>
                <c:pt idx="97">
                  <c:v>1572049.8151832279</c:v>
                </c:pt>
                <c:pt idx="98">
                  <c:v>1567311.4892614074</c:v>
                </c:pt>
                <c:pt idx="99">
                  <c:v>1562562.4720544049</c:v>
                </c:pt>
                <c:pt idx="100">
                  <c:v>1557802.7058455155</c:v>
                </c:pt>
                <c:pt idx="101">
                  <c:v>1553032.1327663986</c:v>
                </c:pt>
                <c:pt idx="102">
                  <c:v>1548250.6947955128</c:v>
                </c:pt>
                <c:pt idx="103">
                  <c:v>1543458.3337565477</c:v>
                </c:pt>
                <c:pt idx="104">
                  <c:v>1538654.9913168475</c:v>
                </c:pt>
                <c:pt idx="105">
                  <c:v>1533840.6089858338</c:v>
                </c:pt>
                <c:pt idx="106">
                  <c:v>1529015.128113416</c:v>
                </c:pt>
                <c:pt idx="107">
                  <c:v>1524178.489888404</c:v>
                </c:pt>
                <c:pt idx="108">
                  <c:v>1519330.6353369078</c:v>
                </c:pt>
                <c:pt idx="109">
                  <c:v>1514471.5053207371</c:v>
                </c:pt>
                <c:pt idx="110">
                  <c:v>1509601.0405357908</c:v>
                </c:pt>
                <c:pt idx="111">
                  <c:v>1504719.1815104431</c:v>
                </c:pt>
                <c:pt idx="112">
                  <c:v>1499825.868603922</c:v>
                </c:pt>
                <c:pt idx="113">
                  <c:v>1494921.0420046821</c:v>
                </c:pt>
                <c:pt idx="114">
                  <c:v>1490004.6417287723</c:v>
                </c:pt>
                <c:pt idx="115">
                  <c:v>1485076.6076181943</c:v>
                </c:pt>
                <c:pt idx="116">
                  <c:v>1480136.879339257</c:v>
                </c:pt>
                <c:pt idx="117">
                  <c:v>1475185.3963809235</c:v>
                </c:pt>
                <c:pt idx="118">
                  <c:v>1470222.098053152</c:v>
                </c:pt>
                <c:pt idx="119">
                  <c:v>1465246.9234852281</c:v>
                </c:pt>
                <c:pt idx="120">
                  <c:v>1460259.7111060985</c:v>
                </c:pt>
                <c:pt idx="121">
                  <c:v>1455389.2211619779</c:v>
                </c:pt>
                <c:pt idx="122">
                  <c:v>1450505.7523359684</c:v>
                </c:pt>
                <c:pt idx="123">
                  <c:v>1445609.2410386356</c:v>
                </c:pt>
                <c:pt idx="124">
                  <c:v>1440699.6234677185</c:v>
                </c:pt>
                <c:pt idx="125">
                  <c:v>1435776.8356065527</c:v>
                </c:pt>
                <c:pt idx="126">
                  <c:v>1430840.8132224849</c:v>
                </c:pt>
                <c:pt idx="127">
                  <c:v>1425891.4918652829</c:v>
                </c:pt>
                <c:pt idx="128">
                  <c:v>1420928.8068655352</c:v>
                </c:pt>
                <c:pt idx="129">
                  <c:v>1415952.6933330444</c:v>
                </c:pt>
                <c:pt idx="130">
                  <c:v>1410963.0861552143</c:v>
                </c:pt>
                <c:pt idx="131">
                  <c:v>1405959.9199954267</c:v>
                </c:pt>
                <c:pt idx="132">
                  <c:v>1400943.1292914122</c:v>
                </c:pt>
                <c:pt idx="133">
                  <c:v>1395912.6482536141</c:v>
                </c:pt>
                <c:pt idx="134">
                  <c:v>1390868.4108635418</c:v>
                </c:pt>
                <c:pt idx="135">
                  <c:v>1385810.3508721183</c:v>
                </c:pt>
                <c:pt idx="136">
                  <c:v>1380738.401798019</c:v>
                </c:pt>
                <c:pt idx="137">
                  <c:v>1375652.4969260022</c:v>
                </c:pt>
                <c:pt idx="138">
                  <c:v>1370552.5693052325</c:v>
                </c:pt>
                <c:pt idx="139">
                  <c:v>1365438.5517475931</c:v>
                </c:pt>
                <c:pt idx="140">
                  <c:v>1360310.3768259932</c:v>
                </c:pt>
                <c:pt idx="141">
                  <c:v>1355167.9768726642</c:v>
                </c:pt>
                <c:pt idx="142">
                  <c:v>1350011.2839774496</c:v>
                </c:pt>
                <c:pt idx="143">
                  <c:v>1344840.2299860842</c:v>
                </c:pt>
                <c:pt idx="144">
                  <c:v>1339654.7464984651</c:v>
                </c:pt>
                <c:pt idx="145">
                  <c:v>1334454.7648669141</c:v>
                </c:pt>
                <c:pt idx="146">
                  <c:v>1329240.2161944329</c:v>
                </c:pt>
                <c:pt idx="147">
                  <c:v>1324011.0313329455</c:v>
                </c:pt>
                <c:pt idx="148">
                  <c:v>1318767.1408815342</c:v>
                </c:pt>
                <c:pt idx="149">
                  <c:v>1313508.4751846662</c:v>
                </c:pt>
                <c:pt idx="150">
                  <c:v>1308234.9643304104</c:v>
                </c:pt>
                <c:pt idx="151">
                  <c:v>1302946.5381486437</c:v>
                </c:pt>
                <c:pt idx="152">
                  <c:v>1297643.1262092507</c:v>
                </c:pt>
                <c:pt idx="153">
                  <c:v>1292324.6578203109</c:v>
                </c:pt>
                <c:pt idx="154">
                  <c:v>1286991.0620262772</c:v>
                </c:pt>
                <c:pt idx="155">
                  <c:v>1281642.2676061452</c:v>
                </c:pt>
                <c:pt idx="156">
                  <c:v>1276278.2030716131</c:v>
                </c:pt>
                <c:pt idx="157">
                  <c:v>1270898.7966652284</c:v>
                </c:pt>
                <c:pt idx="158">
                  <c:v>1265503.9763585292</c:v>
                </c:pt>
                <c:pt idx="159">
                  <c:v>1260093.6698501711</c:v>
                </c:pt>
                <c:pt idx="160">
                  <c:v>1254667.8045640467</c:v>
                </c:pt>
                <c:pt idx="161">
                  <c:v>1249226.3076473936</c:v>
                </c:pt>
                <c:pt idx="162">
                  <c:v>1243769.1059688919</c:v>
                </c:pt>
                <c:pt idx="163">
                  <c:v>1238296.1261167498</c:v>
                </c:pt>
                <c:pt idx="164">
                  <c:v>1232807.2943967825</c:v>
                </c:pt>
                <c:pt idx="165">
                  <c:v>1227302.5368304756</c:v>
                </c:pt>
                <c:pt idx="166">
                  <c:v>1221781.7791530404</c:v>
                </c:pt>
                <c:pt idx="167">
                  <c:v>1216244.9468114569</c:v>
                </c:pt>
                <c:pt idx="168">
                  <c:v>1210691.9649625071</c:v>
                </c:pt>
                <c:pt idx="169">
                  <c:v>1205122.7584707956</c:v>
                </c:pt>
                <c:pt idx="170">
                  <c:v>1199537.2519067586</c:v>
                </c:pt>
                <c:pt idx="171">
                  <c:v>1193935.3695446653</c:v>
                </c:pt>
                <c:pt idx="172">
                  <c:v>1188317.0353606003</c:v>
                </c:pt>
                <c:pt idx="173">
                  <c:v>1182682.1730304423</c:v>
                </c:pt>
                <c:pt idx="174">
                  <c:v>1177030.7059278255</c:v>
                </c:pt>
                <c:pt idx="175">
                  <c:v>1171362.5571220922</c:v>
                </c:pt>
                <c:pt idx="176">
                  <c:v>1165677.649376231</c:v>
                </c:pt>
                <c:pt idx="177">
                  <c:v>1159975.9051448053</c:v>
                </c:pt>
                <c:pt idx="178">
                  <c:v>1154257.2465718675</c:v>
                </c:pt>
                <c:pt idx="179">
                  <c:v>1148521.5954888621</c:v>
                </c:pt>
                <c:pt idx="180">
                  <c:v>1142768.6830759961</c:v>
                </c:pt>
                <c:pt idx="181">
                  <c:v>1137074.9503596358</c:v>
                </c:pt>
                <c:pt idx="182">
                  <c:v>1131362.6909715822</c:v>
                </c:pt>
                <c:pt idx="183">
                  <c:v>1125631.8303311095</c:v>
                </c:pt>
                <c:pt idx="184">
                  <c:v>1119882.2935618225</c:v>
                </c:pt>
                <c:pt idx="185">
                  <c:v>1114114.0054901973</c:v>
                </c:pt>
                <c:pt idx="186">
                  <c:v>1108326.890644114</c:v>
                </c:pt>
                <c:pt idx="187">
                  <c:v>1102520.8732513827</c:v>
                </c:pt>
                <c:pt idx="188">
                  <c:v>1096695.8772382606</c:v>
                </c:pt>
                <c:pt idx="189">
                  <c:v>1090851.8262279637</c:v>
                </c:pt>
                <c:pt idx="190">
                  <c:v>1084988.6435391665</c:v>
                </c:pt>
                <c:pt idx="191">
                  <c:v>1079106.2521844986</c:v>
                </c:pt>
                <c:pt idx="192">
                  <c:v>1073204.5748690292</c:v>
                </c:pt>
                <c:pt idx="193">
                  <c:v>1067283.5339887473</c:v>
                </c:pt>
                <c:pt idx="194">
                  <c:v>1061343.0516290292</c:v>
                </c:pt>
                <c:pt idx="195">
                  <c:v>1055383.0495631041</c:v>
                </c:pt>
                <c:pt idx="196">
                  <c:v>1049403.4492505053</c:v>
                </c:pt>
                <c:pt idx="197">
                  <c:v>1043404.171835517</c:v>
                </c:pt>
                <c:pt idx="198">
                  <c:v>1037385.1381456124</c:v>
                </c:pt>
                <c:pt idx="199">
                  <c:v>1031346.2686898822</c:v>
                </c:pt>
                <c:pt idx="200">
                  <c:v>1025287.4836574553</c:v>
                </c:pt>
                <c:pt idx="201">
                  <c:v>1019208.7029159119</c:v>
                </c:pt>
                <c:pt idx="202">
                  <c:v>1013109.8460096868</c:v>
                </c:pt>
                <c:pt idx="203">
                  <c:v>1006990.8321584655</c:v>
                </c:pt>
                <c:pt idx="204">
                  <c:v>1000851.5802555701</c:v>
                </c:pt>
                <c:pt idx="205">
                  <c:v>994692.00886633783</c:v>
                </c:pt>
                <c:pt idx="206">
                  <c:v>988512.03622649086</c:v>
                </c:pt>
                <c:pt idx="207">
                  <c:v>982311.5802404969</c:v>
                </c:pt>
                <c:pt idx="208">
                  <c:v>976090.55847992026</c:v>
                </c:pt>
                <c:pt idx="209">
                  <c:v>969848.88818176603</c:v>
                </c:pt>
                <c:pt idx="210">
                  <c:v>963586.48624681239</c:v>
                </c:pt>
                <c:pt idx="211">
                  <c:v>957303.26923793834</c:v>
                </c:pt>
                <c:pt idx="212">
                  <c:v>950999.15337843681</c:v>
                </c:pt>
                <c:pt idx="213">
                  <c:v>944674.05455032317</c:v>
                </c:pt>
                <c:pt idx="214">
                  <c:v>938327.88829263311</c:v>
                </c:pt>
                <c:pt idx="215">
                  <c:v>931960.5697997096</c:v>
                </c:pt>
                <c:pt idx="216">
                  <c:v>925572.01391948352</c:v>
                </c:pt>
                <c:pt idx="217">
                  <c:v>919162.13515174272</c:v>
                </c:pt>
                <c:pt idx="218">
                  <c:v>912730.84764639288</c:v>
                </c:pt>
                <c:pt idx="219">
                  <c:v>906278.06520170765</c:v>
                </c:pt>
                <c:pt idx="220">
                  <c:v>899803.70126257092</c:v>
                </c:pt>
                <c:pt idx="221">
                  <c:v>893307.66891870787</c:v>
                </c:pt>
                <c:pt idx="222">
                  <c:v>886789.88090290711</c:v>
                </c:pt>
                <c:pt idx="223">
                  <c:v>880250.24958923331</c:v>
                </c:pt>
                <c:pt idx="224">
                  <c:v>873688.68699122954</c:v>
                </c:pt>
                <c:pt idx="225">
                  <c:v>867105.10476011003</c:v>
                </c:pt>
                <c:pt idx="226">
                  <c:v>860499.41418294259</c:v>
                </c:pt>
                <c:pt idx="227">
                  <c:v>853871.5261808217</c:v>
                </c:pt>
                <c:pt idx="228">
                  <c:v>847221.35130703112</c:v>
                </c:pt>
                <c:pt idx="229">
                  <c:v>840548.79974519601</c:v>
                </c:pt>
                <c:pt idx="230">
                  <c:v>833853.78130742593</c:v>
                </c:pt>
                <c:pt idx="231">
                  <c:v>827136.20543244632</c:v>
                </c:pt>
                <c:pt idx="232">
                  <c:v>820395.98118372052</c:v>
                </c:pt>
                <c:pt idx="233">
                  <c:v>813633.01724756137</c:v>
                </c:pt>
                <c:pt idx="234">
                  <c:v>806847.22193123132</c:v>
                </c:pt>
                <c:pt idx="235">
                  <c:v>800038.50316103338</c:v>
                </c:pt>
                <c:pt idx="236">
                  <c:v>793206.76848039054</c:v>
                </c:pt>
                <c:pt idx="237">
                  <c:v>786351.92504791473</c:v>
                </c:pt>
                <c:pt idx="238">
                  <c:v>779473.8796354658</c:v>
                </c:pt>
                <c:pt idx="239">
                  <c:v>772572.53862619761</c:v>
                </c:pt>
                <c:pt idx="240">
                  <c:v>765647.80801259587</c:v>
                </c:pt>
                <c:pt idx="241">
                  <c:v>758732.91118035978</c:v>
                </c:pt>
                <c:pt idx="242">
                  <c:v>751793.6260176131</c:v>
                </c:pt>
                <c:pt idx="243">
                  <c:v>744829.85985537479</c:v>
                </c:pt>
                <c:pt idx="244">
                  <c:v>737841.5196537897</c:v>
                </c:pt>
                <c:pt idx="245">
                  <c:v>730828.51200053864</c:v>
                </c:pt>
                <c:pt idx="246">
                  <c:v>723790.74310924066</c:v>
                </c:pt>
                <c:pt idx="247">
                  <c:v>716728.11881784815</c:v>
                </c:pt>
                <c:pt idx="248">
                  <c:v>709640.54458703403</c:v>
                </c:pt>
                <c:pt idx="249">
                  <c:v>702527.92549857299</c:v>
                </c:pt>
                <c:pt idx="250">
                  <c:v>695390.16625371424</c:v>
                </c:pt>
                <c:pt idx="251">
                  <c:v>688227.17117154703</c:v>
                </c:pt>
                <c:pt idx="252">
                  <c:v>681038.84418735874</c:v>
                </c:pt>
                <c:pt idx="253">
                  <c:v>673825.08885098621</c:v>
                </c:pt>
                <c:pt idx="254">
                  <c:v>666585.80832515832</c:v>
                </c:pt>
                <c:pt idx="255">
                  <c:v>659320.90538383182</c:v>
                </c:pt>
                <c:pt idx="256">
                  <c:v>652030.28241051966</c:v>
                </c:pt>
                <c:pt idx="257">
                  <c:v>644713.84139661095</c:v>
                </c:pt>
                <c:pt idx="258">
                  <c:v>637371.48393968388</c:v>
                </c:pt>
                <c:pt idx="259">
                  <c:v>630003.1112418113</c:v>
                </c:pt>
                <c:pt idx="260">
                  <c:v>622608.624107857</c:v>
                </c:pt>
                <c:pt idx="261">
                  <c:v>615187.92294376658</c:v>
                </c:pt>
                <c:pt idx="262">
                  <c:v>607740.9077548479</c:v>
                </c:pt>
                <c:pt idx="263">
                  <c:v>600267.4781440458</c:v>
                </c:pt>
                <c:pt idx="264">
                  <c:v>592767.53331020754</c:v>
                </c:pt>
                <c:pt idx="265">
                  <c:v>585240.97204634175</c:v>
                </c:pt>
                <c:pt idx="266">
                  <c:v>577687.69273786747</c:v>
                </c:pt>
                <c:pt idx="267">
                  <c:v>570107.59336085687</c:v>
                </c:pt>
                <c:pt idx="268">
                  <c:v>562500.57148026896</c:v>
                </c:pt>
                <c:pt idx="269">
                  <c:v>554866.52424817602</c:v>
                </c:pt>
                <c:pt idx="270">
                  <c:v>547205.34840198106</c:v>
                </c:pt>
                <c:pt idx="271">
                  <c:v>539516.94026262756</c:v>
                </c:pt>
                <c:pt idx="272">
                  <c:v>531801.1957328011</c:v>
                </c:pt>
                <c:pt idx="273">
                  <c:v>524058.01029512251</c:v>
                </c:pt>
                <c:pt idx="274">
                  <c:v>516287.27901033277</c:v>
                </c:pt>
                <c:pt idx="275">
                  <c:v>508488.89651547</c:v>
                </c:pt>
                <c:pt idx="276">
                  <c:v>500662.75702203705</c:v>
                </c:pt>
                <c:pt idx="277">
                  <c:v>492808.7543141623</c:v>
                </c:pt>
                <c:pt idx="278">
                  <c:v>484926.78174675012</c:v>
                </c:pt>
                <c:pt idx="279">
                  <c:v>477016.73224362475</c:v>
                </c:pt>
                <c:pt idx="280">
                  <c:v>469078.49829566409</c:v>
                </c:pt>
                <c:pt idx="281">
                  <c:v>461111.97195892571</c:v>
                </c:pt>
                <c:pt idx="282">
                  <c:v>453117.04485276435</c:v>
                </c:pt>
                <c:pt idx="283">
                  <c:v>445093.60815794033</c:v>
                </c:pt>
                <c:pt idx="284">
                  <c:v>437041.55261471949</c:v>
                </c:pt>
                <c:pt idx="285">
                  <c:v>428960.76852096443</c:v>
                </c:pt>
                <c:pt idx="286">
                  <c:v>420851.14573021664</c:v>
                </c:pt>
                <c:pt idx="287">
                  <c:v>412712.5736497707</c:v>
                </c:pt>
                <c:pt idx="288">
                  <c:v>404544.94123873813</c:v>
                </c:pt>
                <c:pt idx="289">
                  <c:v>396348.13700610434</c:v>
                </c:pt>
                <c:pt idx="290">
                  <c:v>388122.04900877445</c:v>
                </c:pt>
                <c:pt idx="291">
                  <c:v>379866.56484961172</c:v>
                </c:pt>
                <c:pt idx="292">
                  <c:v>371581.57167546614</c:v>
                </c:pt>
                <c:pt idx="293">
                  <c:v>363266.95617519465</c:v>
                </c:pt>
                <c:pt idx="294">
                  <c:v>354922.60457767115</c:v>
                </c:pt>
                <c:pt idx="295">
                  <c:v>346548.40264978854</c:v>
                </c:pt>
                <c:pt idx="296">
                  <c:v>338144.23569445056</c:v>
                </c:pt>
                <c:pt idx="297">
                  <c:v>329709.98854855495</c:v>
                </c:pt>
                <c:pt idx="298">
                  <c:v>321245.54558096733</c:v>
                </c:pt>
                <c:pt idx="299">
                  <c:v>312750.79069048521</c:v>
                </c:pt>
                <c:pt idx="300">
                  <c:v>304225.60730379331</c:v>
                </c:pt>
                <c:pt idx="301">
                  <c:v>296378.21083137905</c:v>
                </c:pt>
                <c:pt idx="302">
                  <c:v>290914.39270397369</c:v>
                </c:pt>
                <c:pt idx="303">
                  <c:v>285430.132392395</c:v>
                </c:pt>
                <c:pt idx="304">
                  <c:v>279925.34795171709</c:v>
                </c:pt>
                <c:pt idx="305">
                  <c:v>274399.957096019</c:v>
                </c:pt>
                <c:pt idx="306">
                  <c:v>268853.87719688186</c:v>
                </c:pt>
                <c:pt idx="307">
                  <c:v>263287.02528187889</c:v>
                </c:pt>
                <c:pt idx="308">
                  <c:v>257699.31803305796</c:v>
                </c:pt>
                <c:pt idx="309">
                  <c:v>252090.67178541806</c:v>
                </c:pt>
                <c:pt idx="310">
                  <c:v>246461.00252537749</c:v>
                </c:pt>
                <c:pt idx="311">
                  <c:v>240810.22588923579</c:v>
                </c:pt>
                <c:pt idx="312">
                  <c:v>235138.25716162813</c:v>
                </c:pt>
                <c:pt idx="313">
                  <c:v>230601.10548116849</c:v>
                </c:pt>
                <c:pt idx="314">
                  <c:v>226047.21765834931</c:v>
                </c:pt>
                <c:pt idx="315">
                  <c:v>221476.52277789428</c:v>
                </c:pt>
                <c:pt idx="316">
                  <c:v>216888.94961148762</c:v>
                </c:pt>
                <c:pt idx="317">
                  <c:v>212284.42661632461</c:v>
                </c:pt>
                <c:pt idx="318">
                  <c:v>207662.88193365544</c:v>
                </c:pt>
                <c:pt idx="319">
                  <c:v>203024.24338732212</c:v>
                </c:pt>
                <c:pt idx="320">
                  <c:v>198368.43848228781</c:v>
                </c:pt>
                <c:pt idx="321">
                  <c:v>193695.39440315968</c:v>
                </c:pt>
                <c:pt idx="322">
                  <c:v>189005.0380127042</c:v>
                </c:pt>
                <c:pt idx="323">
                  <c:v>184297.29585035541</c:v>
                </c:pt>
                <c:pt idx="324">
                  <c:v>179572.09413071591</c:v>
                </c:pt>
                <c:pt idx="325">
                  <c:v>174829.35874205077</c:v>
                </c:pt>
                <c:pt idx="326">
                  <c:v>170069.01524477382</c:v>
                </c:pt>
                <c:pt idx="327">
                  <c:v>165290.98886992718</c:v>
                </c:pt>
                <c:pt idx="328">
                  <c:v>160495.20451765269</c:v>
                </c:pt>
                <c:pt idx="329">
                  <c:v>155681.58675565658</c:v>
                </c:pt>
                <c:pt idx="330">
                  <c:v>150850.05981766648</c:v>
                </c:pt>
                <c:pt idx="331">
                  <c:v>146000.5476018808</c:v>
                </c:pt>
                <c:pt idx="332">
                  <c:v>141132.97366941086</c:v>
                </c:pt>
                <c:pt idx="333">
                  <c:v>136247.26124271529</c:v>
                </c:pt>
                <c:pt idx="334">
                  <c:v>131343.33320402692</c:v>
                </c:pt>
                <c:pt idx="335">
                  <c:v>126421.11209377207</c:v>
                </c:pt>
                <c:pt idx="336">
                  <c:v>121480.52010898218</c:v>
                </c:pt>
                <c:pt idx="337">
                  <c:v>116521.47910169757</c:v>
                </c:pt>
                <c:pt idx="338">
                  <c:v>111543.91057736365</c:v>
                </c:pt>
                <c:pt idx="339">
                  <c:v>106547.73569321935</c:v>
                </c:pt>
                <c:pt idx="340">
                  <c:v>101532.87525667757</c:v>
                </c:pt>
                <c:pt idx="341">
                  <c:v>96499.249723697925</c:v>
                </c:pt>
                <c:pt idx="342">
                  <c:v>91446.779197151511</c:v>
                </c:pt>
                <c:pt idx="343">
                  <c:v>86375.383425177686</c:v>
                </c:pt>
                <c:pt idx="344">
                  <c:v>81284.981799533096</c:v>
                </c:pt>
                <c:pt idx="345">
                  <c:v>76175.493353932281</c:v>
                </c:pt>
                <c:pt idx="346">
                  <c:v>71046.836762380641</c:v>
                </c:pt>
                <c:pt idx="347">
                  <c:v>65898.930337499012</c:v>
                </c:pt>
                <c:pt idx="348">
                  <c:v>60731.692028840233</c:v>
                </c:pt>
                <c:pt idx="349">
                  <c:v>55545.03942119742</c:v>
                </c:pt>
                <c:pt idx="350">
                  <c:v>50338.889732904121</c:v>
                </c:pt>
                <c:pt idx="351">
                  <c:v>45113.159814126164</c:v>
                </c:pt>
                <c:pt idx="352">
                  <c:v>39867.766145145113</c:v>
                </c:pt>
                <c:pt idx="353">
                  <c:v>34602.624834633491</c:v>
                </c:pt>
                <c:pt idx="354">
                  <c:v>29317.651617921496</c:v>
                </c:pt>
                <c:pt idx="355">
                  <c:v>24012.761855255376</c:v>
                </c:pt>
                <c:pt idx="356">
                  <c:v>18687.87053004721</c:v>
                </c:pt>
                <c:pt idx="357">
                  <c:v>13342.892247116248</c:v>
                </c:pt>
                <c:pt idx="358">
                  <c:v>7977.7412309216288</c:v>
                </c:pt>
                <c:pt idx="359">
                  <c:v>2592.3313237865113</c:v>
                </c:pt>
                <c:pt idx="360">
                  <c:v>-2813.4240158864841</c:v>
                </c:pt>
                <c:pt idx="361">
                  <c:v>-2820.8092539281861</c:v>
                </c:pt>
                <c:pt idx="362">
                  <c:v>-2828.2138782197476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3-42D6-9D12-742AE9955EA4}"/>
            </c:ext>
          </c:extLst>
        </c:ser>
        <c:ser>
          <c:idx val="2"/>
          <c:order val="1"/>
          <c:tx>
            <c:strRef>
              <c:f>'ניתוח תמהיל נבחר'!$DB$49</c:f>
              <c:strCache>
                <c:ptCount val="1"/>
                <c:pt idx="0">
                  <c:v>מחמיר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'[2]סיכון נמוך בינוני'!$B$50:$B$507</c:f>
              <c:numCache>
                <c:formatCode>General</c:formatCode>
                <c:ptCount val="4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</c:numCache>
            </c:numRef>
          </c:cat>
          <c:val>
            <c:numRef>
              <c:f>'ניתוח תמהיל נבחר'!$DC$53:$DC$415</c:f>
              <c:numCache>
                <c:formatCode>"₪"\ #,##0</c:formatCode>
                <c:ptCount val="363"/>
                <c:pt idx="0">
                  <c:v>2000051</c:v>
                </c:pt>
                <c:pt idx="1">
                  <c:v>1995895.6408476466</c:v>
                </c:pt>
                <c:pt idx="2">
                  <c:v>1991778.1421640133</c:v>
                </c:pt>
                <c:pt idx="3">
                  <c:v>1987693.9853115713</c:v>
                </c:pt>
                <c:pt idx="4">
                  <c:v>1983634.4851058531</c:v>
                </c:pt>
                <c:pt idx="5">
                  <c:v>1979595.236935237</c:v>
                </c:pt>
                <c:pt idx="6">
                  <c:v>1975576.0746073187</c:v>
                </c:pt>
                <c:pt idx="7">
                  <c:v>1971575.6373447641</c:v>
                </c:pt>
                <c:pt idx="8">
                  <c:v>1967589.579339094</c:v>
                </c:pt>
                <c:pt idx="9">
                  <c:v>1963617.7664963945</c:v>
                </c:pt>
                <c:pt idx="10">
                  <c:v>1959672.6029977002</c:v>
                </c:pt>
                <c:pt idx="11">
                  <c:v>1955733.0496514388</c:v>
                </c:pt>
                <c:pt idx="12">
                  <c:v>1951794.8451883821</c:v>
                </c:pt>
                <c:pt idx="13">
                  <c:v>1947907.8722142356</c:v>
                </c:pt>
                <c:pt idx="14">
                  <c:v>1944017.8279517139</c:v>
                </c:pt>
                <c:pt idx="15">
                  <c:v>1940120.4946716921</c:v>
                </c:pt>
                <c:pt idx="16">
                  <c:v>1936215.8219715422</c:v>
                </c:pt>
                <c:pt idx="17">
                  <c:v>1932303.7594062712</c:v>
                </c:pt>
                <c:pt idx="18">
                  <c:v>1928384.2564871158</c:v>
                </c:pt>
                <c:pt idx="19">
                  <c:v>1924457.2626801417</c:v>
                </c:pt>
                <c:pt idx="20">
                  <c:v>1920523.3403163585</c:v>
                </c:pt>
                <c:pt idx="21">
                  <c:v>1916582.4331127245</c:v>
                </c:pt>
                <c:pt idx="22">
                  <c:v>1912634.4847777053</c:v>
                </c:pt>
                <c:pt idx="23">
                  <c:v>1908679.4390093191</c:v>
                </c:pt>
                <c:pt idx="24">
                  <c:v>1904717.2394931845</c:v>
                </c:pt>
                <c:pt idx="25">
                  <c:v>1900747.8299005737</c:v>
                </c:pt>
                <c:pt idx="26">
                  <c:v>1896771.1538864658</c:v>
                </c:pt>
                <c:pt idx="27">
                  <c:v>1892787.1550876056</c:v>
                </c:pt>
                <c:pt idx="28">
                  <c:v>1888795.7771205623</c:v>
                </c:pt>
                <c:pt idx="29">
                  <c:v>1884796.963579793</c:v>
                </c:pt>
                <c:pt idx="30">
                  <c:v>1880790.6580357081</c:v>
                </c:pt>
                <c:pt idx="31">
                  <c:v>1876776.8040327374</c:v>
                </c:pt>
                <c:pt idx="32">
                  <c:v>1872755.3450873997</c:v>
                </c:pt>
                <c:pt idx="33">
                  <c:v>1868726.2246863754</c:v>
                </c:pt>
                <c:pt idx="34">
                  <c:v>1864689.3862845772</c:v>
                </c:pt>
                <c:pt idx="35">
                  <c:v>1860644.773303227</c:v>
                </c:pt>
                <c:pt idx="36">
                  <c:v>1856592.3291279308</c:v>
                </c:pt>
                <c:pt idx="37">
                  <c:v>1852531.9971067577</c:v>
                </c:pt>
                <c:pt idx="38">
                  <c:v>1848463.7205483171</c:v>
                </c:pt>
                <c:pt idx="39">
                  <c:v>1844387.44271984</c:v>
                </c:pt>
                <c:pt idx="40">
                  <c:v>1840303.1068452601</c:v>
                </c:pt>
                <c:pt idx="41">
                  <c:v>1836210.6561032948</c:v>
                </c:pt>
                <c:pt idx="42">
                  <c:v>1832110.0336255282</c:v>
                </c:pt>
                <c:pt idx="43">
                  <c:v>1828001.1824944946</c:v>
                </c:pt>
                <c:pt idx="44">
                  <c:v>1823884.0457417611</c:v>
                </c:pt>
                <c:pt idx="45">
                  <c:v>1819758.5663460125</c:v>
                </c:pt>
                <c:pt idx="46">
                  <c:v>1815624.6872311349</c:v>
                </c:pt>
                <c:pt idx="47">
                  <c:v>1811482.351264298</c:v>
                </c:pt>
                <c:pt idx="48">
                  <c:v>1807331.5012540417</c:v>
                </c:pt>
                <c:pt idx="49">
                  <c:v>1803172.0799483568</c:v>
                </c:pt>
                <c:pt idx="50">
                  <c:v>1799004.0300327712</c:v>
                </c:pt>
                <c:pt idx="51">
                  <c:v>1794827.2941284291</c:v>
                </c:pt>
                <c:pt idx="52">
                  <c:v>1790641.8147901748</c:v>
                </c:pt>
                <c:pt idx="53">
                  <c:v>1786447.5345046329</c:v>
                </c:pt>
                <c:pt idx="54">
                  <c:v>1782244.3956882879</c:v>
                </c:pt>
                <c:pt idx="55">
                  <c:v>1778032.3406855641</c:v>
                </c:pt>
                <c:pt idx="56">
                  <c:v>1773811.3117669013</c:v>
                </c:pt>
                <c:pt idx="57">
                  <c:v>1769581.2511268326</c:v>
                </c:pt>
                <c:pt idx="58">
                  <c:v>1765342.1008820578</c:v>
                </c:pt>
                <c:pt idx="59">
                  <c:v>1761094.5221763621</c:v>
                </c:pt>
                <c:pt idx="60">
                  <c:v>1756838.4535442467</c:v>
                </c:pt>
                <c:pt idx="61">
                  <c:v>1752770.4021077892</c:v>
                </c:pt>
                <c:pt idx="62">
                  <c:v>1748693.0963348949</c:v>
                </c:pt>
                <c:pt idx="63">
                  <c:v>1744606.4692005687</c:v>
                </c:pt>
                <c:pt idx="64">
                  <c:v>1740510.4535079552</c:v>
                </c:pt>
                <c:pt idx="65">
                  <c:v>1736404.981885755</c:v>
                </c:pt>
                <c:pt idx="66">
                  <c:v>1732289.9867856356</c:v>
                </c:pt>
                <c:pt idx="67">
                  <c:v>1728165.4004796324</c:v>
                </c:pt>
                <c:pt idx="68">
                  <c:v>1724031.1550575439</c:v>
                </c:pt>
                <c:pt idx="69">
                  <c:v>1719887.1824243176</c:v>
                </c:pt>
                <c:pt idx="70">
                  <c:v>1715733.4142974284</c:v>
                </c:pt>
                <c:pt idx="71">
                  <c:v>1711569.7822042506</c:v>
                </c:pt>
                <c:pt idx="72">
                  <c:v>1707396.2174794155</c:v>
                </c:pt>
                <c:pt idx="73">
                  <c:v>1703212.6512621688</c:v>
                </c:pt>
                <c:pt idx="74">
                  <c:v>1699019.014493712</c:v>
                </c:pt>
                <c:pt idx="75">
                  <c:v>1694815.2379145385</c:v>
                </c:pt>
                <c:pt idx="76">
                  <c:v>1690601.2520617603</c:v>
                </c:pt>
                <c:pt idx="77">
                  <c:v>1686376.9872664229</c:v>
                </c:pt>
                <c:pt idx="78">
                  <c:v>1682142.3736508139</c:v>
                </c:pt>
                <c:pt idx="79">
                  <c:v>1677897.3411257584</c:v>
                </c:pt>
                <c:pt idx="80">
                  <c:v>1673641.8193879083</c:v>
                </c:pt>
                <c:pt idx="81">
                  <c:v>1669375.7379170177</c:v>
                </c:pt>
                <c:pt idx="82">
                  <c:v>1665099.0259732099</c:v>
                </c:pt>
                <c:pt idx="83">
                  <c:v>1660811.6125942343</c:v>
                </c:pt>
                <c:pt idx="84">
                  <c:v>1656513.42659271</c:v>
                </c:pt>
                <c:pt idx="85">
                  <c:v>1652204.3965533623</c:v>
                </c:pt>
                <c:pt idx="86">
                  <c:v>1647884.450830244</c:v>
                </c:pt>
                <c:pt idx="87">
                  <c:v>1643553.5175439478</c:v>
                </c:pt>
                <c:pt idx="88">
                  <c:v>1639211.5245788069</c:v>
                </c:pt>
                <c:pt idx="89">
                  <c:v>1634858.3995800831</c:v>
                </c:pt>
                <c:pt idx="90">
                  <c:v>1630494.0699511433</c:v>
                </c:pt>
                <c:pt idx="91">
                  <c:v>1626118.4628506233</c:v>
                </c:pt>
                <c:pt idx="92">
                  <c:v>1621731.5051895804</c:v>
                </c:pt>
                <c:pt idx="93">
                  <c:v>1617333.1236286322</c:v>
                </c:pt>
                <c:pt idx="94">
                  <c:v>1612923.2445750823</c:v>
                </c:pt>
                <c:pt idx="95">
                  <c:v>1608501.7941800354</c:v>
                </c:pt>
                <c:pt idx="96">
                  <c:v>1604068.698335496</c:v>
                </c:pt>
                <c:pt idx="97">
                  <c:v>1599623.8826714554</c:v>
                </c:pt>
                <c:pt idx="98">
                  <c:v>1595167.272552964</c:v>
                </c:pt>
                <c:pt idx="99">
                  <c:v>1590698.7930771927</c:v>
                </c:pt>
                <c:pt idx="100">
                  <c:v>1586218.3690704748</c:v>
                </c:pt>
                <c:pt idx="101">
                  <c:v>1581725.9250853381</c:v>
                </c:pt>
                <c:pt idx="102">
                  <c:v>1577221.3853975208</c:v>
                </c:pt>
                <c:pt idx="103">
                  <c:v>1572704.6740029734</c:v>
                </c:pt>
                <c:pt idx="104">
                  <c:v>1568175.714614843</c:v>
                </c:pt>
                <c:pt idx="105">
                  <c:v>1563634.4306604466</c:v>
                </c:pt>
                <c:pt idx="106">
                  <c:v>1559080.7452782246</c:v>
                </c:pt>
                <c:pt idx="107">
                  <c:v>1554514.581314682</c:v>
                </c:pt>
                <c:pt idx="108">
                  <c:v>1549935.8613213114</c:v>
                </c:pt>
                <c:pt idx="109">
                  <c:v>1545344.5075515006</c:v>
                </c:pt>
                <c:pt idx="110">
                  <c:v>1540740.4419574249</c:v>
                </c:pt>
                <c:pt idx="111">
                  <c:v>1536123.5861869201</c:v>
                </c:pt>
                <c:pt idx="112">
                  <c:v>1531493.8615803421</c:v>
                </c:pt>
                <c:pt idx="113">
                  <c:v>1526851.189167405</c:v>
                </c:pt>
                <c:pt idx="114">
                  <c:v>1522195.4896640079</c:v>
                </c:pt>
                <c:pt idx="115">
                  <c:v>1517526.6834690359</c:v>
                </c:pt>
                <c:pt idx="116">
                  <c:v>1512844.6906611519</c:v>
                </c:pt>
                <c:pt idx="117">
                  <c:v>1508149.4309955642</c:v>
                </c:pt>
                <c:pt idx="118">
                  <c:v>1503440.8239007774</c:v>
                </c:pt>
                <c:pt idx="119">
                  <c:v>1498718.7884753267</c:v>
                </c:pt>
                <c:pt idx="120">
                  <c:v>1493983.0587990903</c:v>
                </c:pt>
                <c:pt idx="121">
                  <c:v>1489400.6557132651</c:v>
                </c:pt>
                <c:pt idx="122">
                  <c:v>1484803.4388696956</c:v>
                </c:pt>
                <c:pt idx="123">
                  <c:v>1480191.3226466805</c:v>
                </c:pt>
                <c:pt idx="124">
                  <c:v>1475564.2210408065</c:v>
                </c:pt>
                <c:pt idx="125">
                  <c:v>1470922.0476637848</c:v>
                </c:pt>
                <c:pt idx="126">
                  <c:v>1466264.7157392721</c:v>
                </c:pt>
                <c:pt idx="127">
                  <c:v>1461592.1380996672</c:v>
                </c:pt>
                <c:pt idx="128">
                  <c:v>1456904.2271828915</c:v>
                </c:pt>
                <c:pt idx="129">
                  <c:v>1452200.8950291469</c:v>
                </c:pt>
                <c:pt idx="130">
                  <c:v>1447482.0532776555</c:v>
                </c:pt>
                <c:pt idx="131">
                  <c:v>1442747.6131633765</c:v>
                </c:pt>
                <c:pt idx="132">
                  <c:v>1437997.4855137039</c:v>
                </c:pt>
                <c:pt idx="133">
                  <c:v>1433231.5807451406</c:v>
                </c:pt>
                <c:pt idx="134">
                  <c:v>1428449.8088599567</c:v>
                </c:pt>
                <c:pt idx="135">
                  <c:v>1423652.0794428189</c:v>
                </c:pt>
                <c:pt idx="136">
                  <c:v>1418838.3016574043</c:v>
                </c:pt>
                <c:pt idx="137">
                  <c:v>1414008.3842429887</c:v>
                </c:pt>
                <c:pt idx="138">
                  <c:v>1409162.2355110138</c:v>
                </c:pt>
                <c:pt idx="139">
                  <c:v>1404299.7633416322</c:v>
                </c:pt>
                <c:pt idx="140">
                  <c:v>1399420.8751802291</c:v>
                </c:pt>
                <c:pt idx="141">
                  <c:v>1394525.4780339203</c:v>
                </c:pt>
                <c:pt idx="142">
                  <c:v>1389613.4784680293</c:v>
                </c:pt>
                <c:pt idx="143">
                  <c:v>1384684.7826025391</c:v>
                </c:pt>
                <c:pt idx="144">
                  <c:v>1379739.2961085194</c:v>
                </c:pt>
                <c:pt idx="145">
                  <c:v>1374776.9242045323</c:v>
                </c:pt>
                <c:pt idx="146">
                  <c:v>1369797.5716530115</c:v>
                </c:pt>
                <c:pt idx="147">
                  <c:v>1364801.142756619</c:v>
                </c:pt>
                <c:pt idx="148">
                  <c:v>1359787.541354575</c:v>
                </c:pt>
                <c:pt idx="149">
                  <c:v>1354756.6708189636</c:v>
                </c:pt>
                <c:pt idx="150">
                  <c:v>1349708.4340510147</c:v>
                </c:pt>
                <c:pt idx="151">
                  <c:v>1344642.7334773559</c:v>
                </c:pt>
                <c:pt idx="152">
                  <c:v>1339559.471046245</c:v>
                </c:pt>
                <c:pt idx="153">
                  <c:v>1334458.54822377</c:v>
                </c:pt>
                <c:pt idx="154">
                  <c:v>1329339.8659900271</c:v>
                </c:pt>
                <c:pt idx="155">
                  <c:v>1324203.3248352697</c:v>
                </c:pt>
                <c:pt idx="156">
                  <c:v>1319048.8247560312</c:v>
                </c:pt>
                <c:pt idx="157">
                  <c:v>1313876.2652512211</c:v>
                </c:pt>
                <c:pt idx="158">
                  <c:v>1308685.5453181912</c:v>
                </c:pt>
                <c:pt idx="159">
                  <c:v>1303476.5634487774</c:v>
                </c:pt>
                <c:pt idx="160">
                  <c:v>1298249.2176253102</c:v>
                </c:pt>
                <c:pt idx="161">
                  <c:v>1293003.4053165994</c:v>
                </c:pt>
                <c:pt idx="162">
                  <c:v>1287739.0234738872</c:v>
                </c:pt>
                <c:pt idx="163">
                  <c:v>1282455.968526775</c:v>
                </c:pt>
                <c:pt idx="164">
                  <c:v>1277154.1363791185</c:v>
                </c:pt>
                <c:pt idx="165">
                  <c:v>1271833.4224048955</c:v>
                </c:pt>
                <c:pt idx="166">
                  <c:v>1266493.721444041</c:v>
                </c:pt>
                <c:pt idx="167">
                  <c:v>1261134.9277982544</c:v>
                </c:pt>
                <c:pt idx="168">
                  <c:v>1255756.935226775</c:v>
                </c:pt>
                <c:pt idx="169">
                  <c:v>1250359.6369421259</c:v>
                </c:pt>
                <c:pt idx="170">
                  <c:v>1244942.9256058284</c:v>
                </c:pt>
                <c:pt idx="171">
                  <c:v>1239506.6933240828</c:v>
                </c:pt>
                <c:pt idx="172">
                  <c:v>1234050.8316434189</c:v>
                </c:pt>
                <c:pt idx="173">
                  <c:v>1228575.231546313</c:v>
                </c:pt>
                <c:pt idx="174">
                  <c:v>1223079.7834467734</c:v>
                </c:pt>
                <c:pt idx="175">
                  <c:v>1217564.3771858918</c:v>
                </c:pt>
                <c:pt idx="176">
                  <c:v>1212028.902027363</c:v>
                </c:pt>
                <c:pt idx="177">
                  <c:v>1206473.246652968</c:v>
                </c:pt>
                <c:pt idx="178">
                  <c:v>1200897.2991580272</c:v>
                </c:pt>
                <c:pt idx="179">
                  <c:v>1195300.9470468163</c:v>
                </c:pt>
                <c:pt idx="180">
                  <c:v>1189683.7105295486</c:v>
                </c:pt>
                <c:pt idx="181">
                  <c:v>1184185.9984726051</c:v>
                </c:pt>
                <c:pt idx="182">
                  <c:v>1178665.5763552054</c:v>
                </c:pt>
                <c:pt idx="183">
                  <c:v>1173122.3310124415</c:v>
                </c:pt>
                <c:pt idx="184">
                  <c:v>1167556.1487015071</c:v>
                </c:pt>
                <c:pt idx="185">
                  <c:v>1161966.9150982071</c:v>
                </c:pt>
                <c:pt idx="186">
                  <c:v>1156354.5152934482</c:v>
                </c:pt>
                <c:pt idx="187">
                  <c:v>1150718.8337897018</c:v>
                </c:pt>
                <c:pt idx="188">
                  <c:v>1145059.7544974484</c:v>
                </c:pt>
                <c:pt idx="189">
                  <c:v>1139377.1607315955</c:v>
                </c:pt>
                <c:pt idx="190">
                  <c:v>1133670.9352078715</c:v>
                </c:pt>
                <c:pt idx="191">
                  <c:v>1127940.9600392003</c:v>
                </c:pt>
                <c:pt idx="192">
                  <c:v>1122187.1167320462</c:v>
                </c:pt>
                <c:pt idx="193">
                  <c:v>1116409.2861827398</c:v>
                </c:pt>
                <c:pt idx="194">
                  <c:v>1110607.3486737744</c:v>
                </c:pt>
                <c:pt idx="195">
                  <c:v>1104781.1838700844</c:v>
                </c:pt>
                <c:pt idx="196">
                  <c:v>1098930.6708152923</c:v>
                </c:pt>
                <c:pt idx="197">
                  <c:v>1093055.6879279371</c:v>
                </c:pt>
                <c:pt idx="198">
                  <c:v>1087156.1129976723</c:v>
                </c:pt>
                <c:pt idx="199">
                  <c:v>1081231.8231814418</c:v>
                </c:pt>
                <c:pt idx="200">
                  <c:v>1075282.6949996303</c:v>
                </c:pt>
                <c:pt idx="201">
                  <c:v>1069308.604332187</c:v>
                </c:pt>
                <c:pt idx="202">
                  <c:v>1063309.4264147237</c:v>
                </c:pt>
                <c:pt idx="203">
                  <c:v>1057285.0358345883</c:v>
                </c:pt>
                <c:pt idx="204">
                  <c:v>1051235.3065269096</c:v>
                </c:pt>
                <c:pt idx="205">
                  <c:v>1045160.1117706178</c:v>
                </c:pt>
                <c:pt idx="206">
                  <c:v>1039059.3241844377</c:v>
                </c:pt>
                <c:pt idx="207">
                  <c:v>1032932.8157228552</c:v>
                </c:pt>
                <c:pt idx="208">
                  <c:v>1026780.4576720557</c:v>
                </c:pt>
                <c:pt idx="209">
                  <c:v>1020602.1206458381</c:v>
                </c:pt>
                <c:pt idx="210">
                  <c:v>1014397.6745814977</c:v>
                </c:pt>
                <c:pt idx="211">
                  <c:v>1008166.988735684</c:v>
                </c:pt>
                <c:pt idx="212">
                  <c:v>1001909.9316802297</c:v>
                </c:pt>
                <c:pt idx="213">
                  <c:v>995626.37129795249</c:v>
                </c:pt>
                <c:pt idx="214">
                  <c:v>989316.17477842676</c:v>
                </c:pt>
                <c:pt idx="215">
                  <c:v>982979.2086137291</c:v>
                </c:pt>
                <c:pt idx="216">
                  <c:v>976615.33859415248</c:v>
                </c:pt>
                <c:pt idx="217">
                  <c:v>970224.42980389437</c:v>
                </c:pt>
                <c:pt idx="218">
                  <c:v>963806.3466167124</c:v>
                </c:pt>
                <c:pt idx="219">
                  <c:v>957360.95269155444</c:v>
                </c:pt>
                <c:pt idx="220">
                  <c:v>950888.11096815532</c:v>
                </c:pt>
                <c:pt idx="221">
                  <c:v>944387.68366260524</c:v>
                </c:pt>
                <c:pt idx="222">
                  <c:v>937859.53226288978</c:v>
                </c:pt>
                <c:pt idx="223">
                  <c:v>931303.51752439607</c:v>
                </c:pt>
                <c:pt idx="224">
                  <c:v>924719.49946539127</c:v>
                </c:pt>
                <c:pt idx="225">
                  <c:v>918107.33736246917</c:v>
                </c:pt>
                <c:pt idx="226">
                  <c:v>911466.8897459649</c:v>
                </c:pt>
                <c:pt idx="227">
                  <c:v>904798.01439534</c:v>
                </c:pt>
                <c:pt idx="228">
                  <c:v>898100.56833453511</c:v>
                </c:pt>
                <c:pt idx="229">
                  <c:v>891374.40782729047</c:v>
                </c:pt>
                <c:pt idx="230">
                  <c:v>884619.38837243465</c:v>
                </c:pt>
                <c:pt idx="231">
                  <c:v>877835.36469914182</c:v>
                </c:pt>
                <c:pt idx="232">
                  <c:v>871022.19076215476</c:v>
                </c:pt>
                <c:pt idx="233">
                  <c:v>864179.71973697701</c:v>
                </c:pt>
                <c:pt idx="234">
                  <c:v>857307.80401503039</c:v>
                </c:pt>
                <c:pt idx="235">
                  <c:v>850406.29519877955</c:v>
                </c:pt>
                <c:pt idx="236">
                  <c:v>843475.04409682425</c:v>
                </c:pt>
                <c:pt idx="237">
                  <c:v>836513.90071895521</c:v>
                </c:pt>
                <c:pt idx="238">
                  <c:v>829522.71427117847</c:v>
                </c:pt>
                <c:pt idx="239">
                  <c:v>822501.33315070346</c:v>
                </c:pt>
                <c:pt idx="240">
                  <c:v>815449.6049408979</c:v>
                </c:pt>
                <c:pt idx="241">
                  <c:v>808366.88342481689</c:v>
                </c:pt>
                <c:pt idx="242">
                  <c:v>801253.02289656445</c:v>
                </c:pt>
                <c:pt idx="243">
                  <c:v>794107.87692186655</c:v>
                </c:pt>
                <c:pt idx="244">
                  <c:v>786931.29833415779</c:v>
                </c:pt>
                <c:pt idx="245">
                  <c:v>779723.13923064643</c:v>
                </c:pt>
                <c:pt idx="246">
                  <c:v>772483.25096835615</c:v>
                </c:pt>
                <c:pt idx="247">
                  <c:v>765211.48416014621</c:v>
                </c:pt>
                <c:pt idx="248">
                  <c:v>757907.68867070787</c:v>
                </c:pt>
                <c:pt idx="249">
                  <c:v>750571.71361253737</c:v>
                </c:pt>
                <c:pt idx="250">
                  <c:v>743203.40734188771</c:v>
                </c:pt>
                <c:pt idx="251">
                  <c:v>735802.61745469505</c:v>
                </c:pt>
                <c:pt idx="252">
                  <c:v>728369.1907824825</c:v>
                </c:pt>
                <c:pt idx="253">
                  <c:v>720902.97338824125</c:v>
                </c:pt>
                <c:pt idx="254">
                  <c:v>713403.81056228641</c:v>
                </c:pt>
                <c:pt idx="255">
                  <c:v>705871.54681809002</c:v>
                </c:pt>
                <c:pt idx="256">
                  <c:v>698306.02588808991</c:v>
                </c:pt>
                <c:pt idx="257">
                  <c:v>690707.09071947448</c:v>
                </c:pt>
                <c:pt idx="258">
                  <c:v>683074.58346994279</c:v>
                </c:pt>
                <c:pt idx="259">
                  <c:v>675408.34550344083</c:v>
                </c:pt>
                <c:pt idx="260">
                  <c:v>667708.21738587285</c:v>
                </c:pt>
                <c:pt idx="261">
                  <c:v>659974.03888078802</c:v>
                </c:pt>
                <c:pt idx="262">
                  <c:v>652205.64894504182</c:v>
                </c:pt>
                <c:pt idx="263">
                  <c:v>644402.88572443346</c:v>
                </c:pt>
                <c:pt idx="264">
                  <c:v>636565.58654931723</c:v>
                </c:pt>
                <c:pt idx="265">
                  <c:v>628693.58793018875</c:v>
                </c:pt>
                <c:pt idx="266">
                  <c:v>620786.72555324528</c:v>
                </c:pt>
                <c:pt idx="267">
                  <c:v>612844.83427592192</c:v>
                </c:pt>
                <c:pt idx="268">
                  <c:v>604867.74812239944</c:v>
                </c:pt>
                <c:pt idx="269">
                  <c:v>596855.30027908937</c:v>
                </c:pt>
                <c:pt idx="270">
                  <c:v>588807.32309008949</c:v>
                </c:pt>
                <c:pt idx="271">
                  <c:v>580723.64805261628</c:v>
                </c:pt>
                <c:pt idx="272">
                  <c:v>572604.10581240838</c:v>
                </c:pt>
                <c:pt idx="273">
                  <c:v>564448.52615910512</c:v>
                </c:pt>
                <c:pt idx="274">
                  <c:v>556256.73802159738</c:v>
                </c:pt>
                <c:pt idx="275">
                  <c:v>548028.56946335186</c:v>
                </c:pt>
                <c:pt idx="276">
                  <c:v>539763.84767770837</c:v>
                </c:pt>
                <c:pt idx="277">
                  <c:v>531462.39898314956</c:v>
                </c:pt>
                <c:pt idx="278">
                  <c:v>523124.0488185432</c:v>
                </c:pt>
                <c:pt idx="279">
                  <c:v>514748.62173835747</c:v>
                </c:pt>
                <c:pt idx="280">
                  <c:v>506335.94140784745</c:v>
                </c:pt>
                <c:pt idx="281">
                  <c:v>497885.83059821487</c:v>
                </c:pt>
                <c:pt idx="282">
                  <c:v>489398.11118173867</c:v>
                </c:pt>
                <c:pt idx="283">
                  <c:v>480872.60412687797</c:v>
                </c:pt>
                <c:pt idx="284">
                  <c:v>472309.1294933462</c:v>
                </c:pt>
                <c:pt idx="285">
                  <c:v>463707.50642715697</c:v>
                </c:pt>
                <c:pt idx="286">
                  <c:v>455067.55315564096</c:v>
                </c:pt>
                <c:pt idx="287">
                  <c:v>446389.08698243322</c:v>
                </c:pt>
                <c:pt idx="288">
                  <c:v>437671.92428243277</c:v>
                </c:pt>
                <c:pt idx="289">
                  <c:v>428915.88049673126</c:v>
                </c:pt>
                <c:pt idx="290">
                  <c:v>420120.7701275131</c:v>
                </c:pt>
                <c:pt idx="291">
                  <c:v>411286.40673292556</c:v>
                </c:pt>
                <c:pt idx="292">
                  <c:v>402412.60292191902</c:v>
                </c:pt>
                <c:pt idx="293">
                  <c:v>393499.17034905718</c:v>
                </c:pt>
                <c:pt idx="294">
                  <c:v>384545.9197092969</c:v>
                </c:pt>
                <c:pt idx="295">
                  <c:v>375552.66073273751</c:v>
                </c:pt>
                <c:pt idx="296">
                  <c:v>366519.20217934018</c:v>
                </c:pt>
                <c:pt idx="297">
                  <c:v>357445.35183361534</c:v>
                </c:pt>
                <c:pt idx="298">
                  <c:v>348330.9164992802</c:v>
                </c:pt>
                <c:pt idx="299">
                  <c:v>339175.70199388394</c:v>
                </c:pt>
                <c:pt idx="300">
                  <c:v>329979.51314340287</c:v>
                </c:pt>
                <c:pt idx="301">
                  <c:v>321650.92894681438</c:v>
                </c:pt>
                <c:pt idx="302">
                  <c:v>315698.64500778349</c:v>
                </c:pt>
                <c:pt idx="303">
                  <c:v>309718.59077488707</c:v>
                </c:pt>
                <c:pt idx="304">
                  <c:v>303710.63397220033</c:v>
                </c:pt>
                <c:pt idx="305">
                  <c:v>297674.64167213545</c:v>
                </c:pt>
                <c:pt idx="306">
                  <c:v>291610.48029201635</c:v>
                </c:pt>
                <c:pt idx="307">
                  <c:v>285518.01559063356</c:v>
                </c:pt>
                <c:pt idx="308">
                  <c:v>279397.11266477988</c:v>
                </c:pt>
                <c:pt idx="309">
                  <c:v>273247.63594576635</c:v>
                </c:pt>
                <c:pt idx="310">
                  <c:v>267069.44919591781</c:v>
                </c:pt>
                <c:pt idx="311">
                  <c:v>260862.41550504981</c:v>
                </c:pt>
                <c:pt idx="312">
                  <c:v>254626.39728692395</c:v>
                </c:pt>
                <c:pt idx="313">
                  <c:v>249803.94610814238</c:v>
                </c:pt>
                <c:pt idx="314">
                  <c:v>244960.19640519237</c:v>
                </c:pt>
                <c:pt idx="315">
                  <c:v>240095.0427362654</c:v>
                </c:pt>
                <c:pt idx="316">
                  <c:v>235208.37910398631</c:v>
                </c:pt>
                <c:pt idx="317">
                  <c:v>230300.0989522801</c:v>
                </c:pt>
                <c:pt idx="318">
                  <c:v>225370.09516322025</c:v>
                </c:pt>
                <c:pt idx="319">
                  <c:v>220418.26005385772</c:v>
                </c:pt>
                <c:pt idx="320">
                  <c:v>215444.48537303097</c:v>
                </c:pt>
                <c:pt idx="321">
                  <c:v>210448.66229815659</c:v>
                </c:pt>
                <c:pt idx="322">
                  <c:v>205430.68143200062</c:v>
                </c:pt>
                <c:pt idx="323">
                  <c:v>200390.43279943051</c:v>
                </c:pt>
                <c:pt idx="324">
                  <c:v>195327.80584414699</c:v>
                </c:pt>
                <c:pt idx="325">
                  <c:v>190242.68942539685</c:v>
                </c:pt>
                <c:pt idx="326">
                  <c:v>185134.97181466513</c:v>
                </c:pt>
                <c:pt idx="327">
                  <c:v>180004.54069234786</c:v>
                </c:pt>
                <c:pt idx="328">
                  <c:v>174851.2831444043</c:v>
                </c:pt>
                <c:pt idx="329">
                  <c:v>169675.08565898903</c:v>
                </c:pt>
                <c:pt idx="330">
                  <c:v>164475.83412306372</c:v>
                </c:pt>
                <c:pt idx="331">
                  <c:v>159253.41381898796</c:v>
                </c:pt>
                <c:pt idx="332">
                  <c:v>154007.70942109008</c:v>
                </c:pt>
                <c:pt idx="333">
                  <c:v>148738.60499221663</c:v>
                </c:pt>
                <c:pt idx="334">
                  <c:v>143445.98398026096</c:v>
                </c:pt>
                <c:pt idx="335">
                  <c:v>138129.72921467107</c:v>
                </c:pt>
                <c:pt idx="336">
                  <c:v>132789.72290293573</c:v>
                </c:pt>
                <c:pt idx="337">
                  <c:v>127425.84662704976</c:v>
                </c:pt>
                <c:pt idx="338">
                  <c:v>122037.98133995742</c:v>
                </c:pt>
                <c:pt idx="339">
                  <c:v>116626.00736197445</c:v>
                </c:pt>
                <c:pt idx="340">
                  <c:v>111189.80437718806</c:v>
                </c:pt>
                <c:pt idx="341">
                  <c:v>105729.25142983528</c:v>
                </c:pt>
                <c:pt idx="342">
                  <c:v>100244.22692065894</c:v>
                </c:pt>
                <c:pt idx="343">
                  <c:v>94734.608603241868</c:v>
                </c:pt>
                <c:pt idx="344">
                  <c:v>89200.273580318302</c:v>
                </c:pt>
                <c:pt idx="345">
                  <c:v>83641.098300063051</c:v>
                </c:pt>
                <c:pt idx="346">
                  <c:v>78056.958552358032</c:v>
                </c:pt>
                <c:pt idx="347">
                  <c:v>72447.729465035824</c:v>
                </c:pt>
                <c:pt idx="348">
                  <c:v>66813.285500100508</c:v>
                </c:pt>
                <c:pt idx="349">
                  <c:v>61153.500449925305</c:v>
                </c:pt>
                <c:pt idx="350">
                  <c:v>55468.247433426972</c:v>
                </c:pt>
                <c:pt idx="351">
                  <c:v>49757.398892216836</c:v>
                </c:pt>
                <c:pt idx="352">
                  <c:v>44020.826586728275</c:v>
                </c:pt>
                <c:pt idx="353">
                  <c:v>38258.401592320515</c:v>
                </c:pt>
                <c:pt idx="354">
                  <c:v>32469.994295358531</c:v>
                </c:pt>
                <c:pt idx="355">
                  <c:v>26655.474389269028</c:v>
                </c:pt>
                <c:pt idx="356">
                  <c:v>20814.710870572126</c:v>
                </c:pt>
                <c:pt idx="357">
                  <c:v>14947.572034888857</c:v>
                </c:pt>
                <c:pt idx="358">
                  <c:v>9053.9254729240693</c:v>
                </c:pt>
                <c:pt idx="359">
                  <c:v>3133.6380664247449</c:v>
                </c:pt>
                <c:pt idx="360">
                  <c:v>-2813.4240158864923</c:v>
                </c:pt>
                <c:pt idx="361">
                  <c:v>-2820.8092539281947</c:v>
                </c:pt>
                <c:pt idx="362">
                  <c:v>-2828.2138782197562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3-42D6-9D12-742AE9955EA4}"/>
            </c:ext>
          </c:extLst>
        </c:ser>
        <c:ser>
          <c:idx val="1"/>
          <c:order val="2"/>
          <c:tx>
            <c:strRef>
              <c:f>'ניתוח תמהיל נבחר'!$DI$49</c:f>
              <c:strCache>
                <c:ptCount val="1"/>
                <c:pt idx="0">
                  <c:v>מקל</c:v>
                </c:pt>
              </c:strCache>
            </c:strRef>
          </c:tx>
          <c:spPr>
            <a:ln w="22225" cap="rnd">
              <a:solidFill>
                <a:srgbClr val="92D05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'[2]סיכון נמוך בינוני'!$B$50:$B$507</c:f>
              <c:numCache>
                <c:formatCode>General</c:formatCode>
                <c:ptCount val="4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</c:numCache>
            </c:numRef>
          </c:cat>
          <c:val>
            <c:numRef>
              <c:f>'ניתוח תמהיל נבחר'!$DJ$53:$DJ$415</c:f>
              <c:numCache>
                <c:formatCode>"₪"\ #,##0</c:formatCode>
                <c:ptCount val="363"/>
                <c:pt idx="0">
                  <c:v>2000030</c:v>
                </c:pt>
                <c:pt idx="1">
                  <c:v>1995701.7868146356</c:v>
                </c:pt>
                <c:pt idx="2">
                  <c:v>1991390.5078545879</c:v>
                </c:pt>
                <c:pt idx="3">
                  <c:v>1987093.722738011</c:v>
                </c:pt>
                <c:pt idx="4">
                  <c:v>1982806.7631125734</c:v>
                </c:pt>
                <c:pt idx="5">
                  <c:v>1978527.2498473031</c:v>
                </c:pt>
                <c:pt idx="6">
                  <c:v>1974255.0677306617</c:v>
                </c:pt>
                <c:pt idx="7">
                  <c:v>1969990.2630435997</c:v>
                </c:pt>
                <c:pt idx="8">
                  <c:v>1965730.4842766221</c:v>
                </c:pt>
                <c:pt idx="9">
                  <c:v>1961475.6282970498</c:v>
                </c:pt>
                <c:pt idx="10">
                  <c:v>1957232.2695528963</c:v>
                </c:pt>
                <c:pt idx="11">
                  <c:v>1952989.1619599219</c:v>
                </c:pt>
                <c:pt idx="12">
                  <c:v>1948744.0124521488</c:v>
                </c:pt>
                <c:pt idx="13">
                  <c:v>1944523.3163475087</c:v>
                </c:pt>
                <c:pt idx="14">
                  <c:v>1940298.1469745762</c:v>
                </c:pt>
                <c:pt idx="15">
                  <c:v>1936066.2476506433</c:v>
                </c:pt>
                <c:pt idx="16">
                  <c:v>1931827.5787475028</c:v>
                </c:pt>
                <c:pt idx="17">
                  <c:v>1927582.1006159985</c:v>
                </c:pt>
                <c:pt idx="18">
                  <c:v>1923329.7735851863</c:v>
                </c:pt>
                <c:pt idx="19">
                  <c:v>1919070.5579614921</c:v>
                </c:pt>
                <c:pt idx="20">
                  <c:v>1914804.9055186422</c:v>
                </c:pt>
                <c:pt idx="21">
                  <c:v>1910532.7719621442</c:v>
                </c:pt>
                <c:pt idx="22">
                  <c:v>1906254.1129982341</c:v>
                </c:pt>
                <c:pt idx="23">
                  <c:v>1901968.8843326897</c:v>
                </c:pt>
                <c:pt idx="24">
                  <c:v>1897677.0416696428</c:v>
                </c:pt>
                <c:pt idx="25">
                  <c:v>1893378.5407103992</c:v>
                </c:pt>
                <c:pt idx="26">
                  <c:v>1889073.3371522543</c:v>
                </c:pt>
                <c:pt idx="27">
                  <c:v>1884710.9544007885</c:v>
                </c:pt>
                <c:pt idx="28">
                  <c:v>1880341.7264061198</c:v>
                </c:pt>
                <c:pt idx="29">
                  <c:v>1875965.6111821188</c:v>
                </c:pt>
                <c:pt idx="30">
                  <c:v>1871582.5667272587</c:v>
                </c:pt>
                <c:pt idx="31">
                  <c:v>1867192.5510236598</c:v>
                </c:pt>
                <c:pt idx="32">
                  <c:v>1862795.5220361413</c:v>
                </c:pt>
                <c:pt idx="33">
                  <c:v>1858391.4377112696</c:v>
                </c:pt>
                <c:pt idx="34">
                  <c:v>1853980.2559764101</c:v>
                </c:pt>
                <c:pt idx="35">
                  <c:v>1849561.9347387783</c:v>
                </c:pt>
                <c:pt idx="36">
                  <c:v>1845136.4318844925</c:v>
                </c:pt>
                <c:pt idx="37">
                  <c:v>1840703.7052776269</c:v>
                </c:pt>
                <c:pt idx="38">
                  <c:v>1836263.7127592666</c:v>
                </c:pt>
                <c:pt idx="39">
                  <c:v>1831816.4121465622</c:v>
                </c:pt>
                <c:pt idx="40">
                  <c:v>1827361.7612317838</c:v>
                </c:pt>
                <c:pt idx="41">
                  <c:v>1822899.7177813794</c:v>
                </c:pt>
                <c:pt idx="42">
                  <c:v>1818430.2395350309</c:v>
                </c:pt>
                <c:pt idx="43">
                  <c:v>1813953.2842047093</c:v>
                </c:pt>
                <c:pt idx="44">
                  <c:v>1809468.809473736</c:v>
                </c:pt>
                <c:pt idx="45">
                  <c:v>1804976.772995838</c:v>
                </c:pt>
                <c:pt idx="46">
                  <c:v>1800477.1323942079</c:v>
                </c:pt>
                <c:pt idx="47">
                  <c:v>1795969.8452605617</c:v>
                </c:pt>
                <c:pt idx="48">
                  <c:v>1791454.869154199</c:v>
                </c:pt>
                <c:pt idx="49">
                  <c:v>1786932.1616010624</c:v>
                </c:pt>
                <c:pt idx="50">
                  <c:v>1782401.6800927953</c:v>
                </c:pt>
                <c:pt idx="51">
                  <c:v>1777863.3820858044</c:v>
                </c:pt>
                <c:pt idx="52">
                  <c:v>1773317.2250003172</c:v>
                </c:pt>
                <c:pt idx="53">
                  <c:v>1768763.166219444</c:v>
                </c:pt>
                <c:pt idx="54">
                  <c:v>1764201.1630882355</c:v>
                </c:pt>
                <c:pt idx="55">
                  <c:v>1759631.1729127448</c:v>
                </c:pt>
                <c:pt idx="56">
                  <c:v>1755053.1529590855</c:v>
                </c:pt>
                <c:pt idx="57">
                  <c:v>1750467.0604524931</c:v>
                </c:pt>
                <c:pt idx="58">
                  <c:v>1745872.8525763829</c:v>
                </c:pt>
                <c:pt idx="59">
                  <c:v>1741270.8553295988</c:v>
                </c:pt>
                <c:pt idx="60">
                  <c:v>1736661.0231960418</c:v>
                </c:pt>
                <c:pt idx="61">
                  <c:v>1732043.3105936521</c:v>
                </c:pt>
                <c:pt idx="62">
                  <c:v>1727417.6718733364</c:v>
                </c:pt>
                <c:pt idx="63">
                  <c:v>1722784.0613178937</c:v>
                </c:pt>
                <c:pt idx="64">
                  <c:v>1718142.4331409391</c:v>
                </c:pt>
                <c:pt idx="65">
                  <c:v>1713492.7414858246</c:v>
                </c:pt>
                <c:pt idx="66">
                  <c:v>1708834.9404245648</c:v>
                </c:pt>
                <c:pt idx="67">
                  <c:v>1704168.9839567537</c:v>
                </c:pt>
                <c:pt idx="68">
                  <c:v>1699494.8260084866</c:v>
                </c:pt>
                <c:pt idx="69">
                  <c:v>1694812.4204312735</c:v>
                </c:pt>
                <c:pt idx="70">
                  <c:v>1690121.7210009608</c:v>
                </c:pt>
                <c:pt idx="71">
                  <c:v>1685422.6814166415</c:v>
                </c:pt>
                <c:pt idx="72">
                  <c:v>1680715.2552995686</c:v>
                </c:pt>
                <c:pt idx="73">
                  <c:v>1675999.3961920696</c:v>
                </c:pt>
                <c:pt idx="74">
                  <c:v>1671275.0575564532</c:v>
                </c:pt>
                <c:pt idx="75">
                  <c:v>1666542.192773917</c:v>
                </c:pt>
                <c:pt idx="76">
                  <c:v>1661800.7551434569</c:v>
                </c:pt>
                <c:pt idx="77">
                  <c:v>1657050.6978807682</c:v>
                </c:pt>
                <c:pt idx="78">
                  <c:v>1652291.9741171496</c:v>
                </c:pt>
                <c:pt idx="79">
                  <c:v>1647524.5368984039</c:v>
                </c:pt>
                <c:pt idx="80">
                  <c:v>1642748.3391837354</c:v>
                </c:pt>
                <c:pt idx="81">
                  <c:v>1637963.3338446477</c:v>
                </c:pt>
                <c:pt idx="82">
                  <c:v>1633169.4736638381</c:v>
                </c:pt>
                <c:pt idx="83">
                  <c:v>1628366.7113340879</c:v>
                </c:pt>
                <c:pt idx="84">
                  <c:v>1623554.9994571549</c:v>
                </c:pt>
                <c:pt idx="85">
                  <c:v>1618734.2905426603</c:v>
                </c:pt>
                <c:pt idx="86">
                  <c:v>1613904.5370069735</c:v>
                </c:pt>
                <c:pt idx="87">
                  <c:v>1609065.6911720966</c:v>
                </c:pt>
                <c:pt idx="88">
                  <c:v>1604217.7052645436</c:v>
                </c:pt>
                <c:pt idx="89">
                  <c:v>1599360.5314142199</c:v>
                </c:pt>
                <c:pt idx="90">
                  <c:v>1594494.1216532972</c:v>
                </c:pt>
                <c:pt idx="91">
                  <c:v>1589618.4279150872</c:v>
                </c:pt>
                <c:pt idx="92">
                  <c:v>1584733.4020329113</c:v>
                </c:pt>
                <c:pt idx="93">
                  <c:v>1579838.995738969</c:v>
                </c:pt>
                <c:pt idx="94">
                  <c:v>1574935.1606632033</c:v>
                </c:pt>
                <c:pt idx="95">
                  <c:v>1570021.848332162</c:v>
                </c:pt>
                <c:pt idx="96">
                  <c:v>1565099.0101678574</c:v>
                </c:pt>
                <c:pt idx="97">
                  <c:v>1560166.5974866231</c:v>
                </c:pt>
                <c:pt idx="98">
                  <c:v>1555224.5614979672</c:v>
                </c:pt>
                <c:pt idx="99">
                  <c:v>1550272.8533034227</c:v>
                </c:pt>
                <c:pt idx="100">
                  <c:v>1545311.4238953949</c:v>
                </c:pt>
                <c:pt idx="101">
                  <c:v>1540340.224156006</c:v>
                </c:pt>
                <c:pt idx="102">
                  <c:v>1535359.2048559352</c:v>
                </c:pt>
                <c:pt idx="103">
                  <c:v>1530368.3166532577</c:v>
                </c:pt>
                <c:pt idx="104">
                  <c:v>1525367.5100922775</c:v>
                </c:pt>
                <c:pt idx="105">
                  <c:v>1520356.7356023607</c:v>
                </c:pt>
                <c:pt idx="106">
                  <c:v>1515335.9434967607</c:v>
                </c:pt>
                <c:pt idx="107">
                  <c:v>1510305.0839714441</c:v>
                </c:pt>
                <c:pt idx="108">
                  <c:v>1505264.1071039103</c:v>
                </c:pt>
                <c:pt idx="109">
                  <c:v>1500212.9628520093</c:v>
                </c:pt>
                <c:pt idx="110">
                  <c:v>1495151.6010527546</c:v>
                </c:pt>
                <c:pt idx="111">
                  <c:v>1490079.9714211319</c:v>
                </c:pt>
                <c:pt idx="112">
                  <c:v>1484998.0235489067</c:v>
                </c:pt>
                <c:pt idx="113">
                  <c:v>1479905.706903425</c:v>
                </c:pt>
                <c:pt idx="114">
                  <c:v>1474802.9708264109</c:v>
                </c:pt>
                <c:pt idx="115">
                  <c:v>1469689.7645327626</c:v>
                </c:pt>
                <c:pt idx="116">
                  <c:v>1464566.0371093401</c:v>
                </c:pt>
                <c:pt idx="117">
                  <c:v>1459431.7375137527</c:v>
                </c:pt>
                <c:pt idx="118">
                  <c:v>1454286.8145731403</c:v>
                </c:pt>
                <c:pt idx="119">
                  <c:v>1449131.2169829509</c:v>
                </c:pt>
                <c:pt idx="120">
                  <c:v>1443964.8037779478</c:v>
                </c:pt>
                <c:pt idx="121">
                  <c:v>1438787.3183344365</c:v>
                </c:pt>
                <c:pt idx="122">
                  <c:v>1433598.7120642252</c:v>
                </c:pt>
                <c:pt idx="123">
                  <c:v>1428398.9362476403</c:v>
                </c:pt>
                <c:pt idx="124">
                  <c:v>1423187.9420325039</c:v>
                </c:pt>
                <c:pt idx="125">
                  <c:v>1417965.680433108</c:v>
                </c:pt>
                <c:pt idx="126">
                  <c:v>1412732.1023291862</c:v>
                </c:pt>
                <c:pt idx="127">
                  <c:v>1407487.158464879</c:v>
                </c:pt>
                <c:pt idx="128">
                  <c:v>1402230.7994476962</c:v>
                </c:pt>
                <c:pt idx="129">
                  <c:v>1396962.9757474742</c:v>
                </c:pt>
                <c:pt idx="130">
                  <c:v>1391683.6376953314</c:v>
                </c:pt>
                <c:pt idx="131">
                  <c:v>1386392.7354826166</c:v>
                </c:pt>
                <c:pt idx="132">
                  <c:v>1381090.2191598546</c:v>
                </c:pt>
                <c:pt idx="133">
                  <c:v>1375776.0386356886</c:v>
                </c:pt>
                <c:pt idx="134">
                  <c:v>1370450.1436758146</c:v>
                </c:pt>
                <c:pt idx="135">
                  <c:v>1365112.4839019154</c:v>
                </c:pt>
                <c:pt idx="136">
                  <c:v>1359763.008790588</c:v>
                </c:pt>
                <c:pt idx="137">
                  <c:v>1354401.6676722665</c:v>
                </c:pt>
                <c:pt idx="138">
                  <c:v>1349028.4097301413</c:v>
                </c:pt>
                <c:pt idx="139">
                  <c:v>1343643.1839990732</c:v>
                </c:pt>
                <c:pt idx="140">
                  <c:v>1338245.9393645027</c:v>
                </c:pt>
                <c:pt idx="141">
                  <c:v>1332836.6245613538</c:v>
                </c:pt>
                <c:pt idx="142">
                  <c:v>1327415.188172936</c:v>
                </c:pt>
                <c:pt idx="143">
                  <c:v>1321981.5786298369</c:v>
                </c:pt>
                <c:pt idx="144">
                  <c:v>1316535.7442088153</c:v>
                </c:pt>
                <c:pt idx="145">
                  <c:v>1311077.6330316835</c:v>
                </c:pt>
                <c:pt idx="146">
                  <c:v>1305607.1930641895</c:v>
                </c:pt>
                <c:pt idx="147">
                  <c:v>1300124.3721148924</c:v>
                </c:pt>
                <c:pt idx="148">
                  <c:v>1294629.1178340307</c:v>
                </c:pt>
                <c:pt idx="149">
                  <c:v>1289121.3777123902</c:v>
                </c:pt>
                <c:pt idx="150">
                  <c:v>1283601.0990801612</c:v>
                </c:pt>
                <c:pt idx="151">
                  <c:v>1278068.2291057943</c:v>
                </c:pt>
                <c:pt idx="152">
                  <c:v>1272522.7147948504</c:v>
                </c:pt>
                <c:pt idx="153">
                  <c:v>1266964.5029888425</c:v>
                </c:pt>
                <c:pt idx="154">
                  <c:v>1261393.5403640771</c:v>
                </c:pt>
                <c:pt idx="155">
                  <c:v>1255809.7734304843</c:v>
                </c:pt>
                <c:pt idx="156">
                  <c:v>1250213.1485304476</c:v>
                </c:pt>
                <c:pt idx="157">
                  <c:v>1244603.6118376246</c:v>
                </c:pt>
                <c:pt idx="158">
                  <c:v>1238981.1093557638</c:v>
                </c:pt>
                <c:pt idx="159">
                  <c:v>1233345.5869175142</c:v>
                </c:pt>
                <c:pt idx="160">
                  <c:v>1227696.9901832324</c:v>
                </c:pt>
                <c:pt idx="161">
                  <c:v>1222035.2646397788</c:v>
                </c:pt>
                <c:pt idx="162">
                  <c:v>1216360.3555993133</c:v>
                </c:pt>
                <c:pt idx="163">
                  <c:v>1210672.2081980803</c:v>
                </c:pt>
                <c:pt idx="164">
                  <c:v>1204970.7673951916</c:v>
                </c:pt>
                <c:pt idx="165">
                  <c:v>1199255.9779714011</c:v>
                </c:pt>
                <c:pt idx="166">
                  <c:v>1193527.7845278727</c:v>
                </c:pt>
                <c:pt idx="167">
                  <c:v>1187786.131484946</c:v>
                </c:pt>
                <c:pt idx="168">
                  <c:v>1182030.9630808898</c:v>
                </c:pt>
                <c:pt idx="169">
                  <c:v>1176262.2233706543</c:v>
                </c:pt>
                <c:pt idx="170">
                  <c:v>1170479.8562246149</c:v>
                </c:pt>
                <c:pt idx="171">
                  <c:v>1164683.8053273098</c:v>
                </c:pt>
                <c:pt idx="172">
                  <c:v>1158874.0141761706</c:v>
                </c:pt>
                <c:pt idx="173">
                  <c:v>1153050.4260802479</c:v>
                </c:pt>
                <c:pt idx="174">
                  <c:v>1147212.9841589285</c:v>
                </c:pt>
                <c:pt idx="175">
                  <c:v>1141361.6313406473</c:v>
                </c:pt>
                <c:pt idx="176">
                  <c:v>1135496.3103615914</c:v>
                </c:pt>
                <c:pt idx="177">
                  <c:v>1129616.9637643981</c:v>
                </c:pt>
                <c:pt idx="178">
                  <c:v>1123723.5338968467</c:v>
                </c:pt>
                <c:pt idx="179">
                  <c:v>1117815.9629105413</c:v>
                </c:pt>
                <c:pt idx="180">
                  <c:v>1111894.0264438346</c:v>
                </c:pt>
                <c:pt idx="181">
                  <c:v>1105957.1642610596</c:v>
                </c:pt>
                <c:pt idx="182">
                  <c:v>1100005.3274280624</c:v>
                </c:pt>
                <c:pt idx="183">
                  <c:v>1094038.4668556578</c:v>
                </c:pt>
                <c:pt idx="184">
                  <c:v>1088056.5332989222</c:v>
                </c:pt>
                <c:pt idx="185">
                  <c:v>1082059.4773564877</c:v>
                </c:pt>
                <c:pt idx="186">
                  <c:v>1076047.2494698279</c:v>
                </c:pt>
                <c:pt idx="187">
                  <c:v>1070019.7999225452</c:v>
                </c:pt>
                <c:pt idx="188">
                  <c:v>1063977.0788396508</c:v>
                </c:pt>
                <c:pt idx="189">
                  <c:v>1057919.0361868429</c:v>
                </c:pt>
                <c:pt idx="190">
                  <c:v>1051845.6217697824</c:v>
                </c:pt>
                <c:pt idx="191">
                  <c:v>1045756.7852333626</c:v>
                </c:pt>
                <c:pt idx="192">
                  <c:v>1039652.4760609781</c:v>
                </c:pt>
                <c:pt idx="193">
                  <c:v>1033532.6435737892</c:v>
                </c:pt>
                <c:pt idx="194">
                  <c:v>1027397.2369299809</c:v>
                </c:pt>
                <c:pt idx="195">
                  <c:v>1021246.2051240222</c:v>
                </c:pt>
                <c:pt idx="196">
                  <c:v>1015079.4969859181</c:v>
                </c:pt>
                <c:pt idx="197">
                  <c:v>1008897.0611804612</c:v>
                </c:pt>
                <c:pt idx="198">
                  <c:v>1002698.8462064767</c:v>
                </c:pt>
                <c:pt idx="199">
                  <c:v>996484.80039606569</c:v>
                </c:pt>
                <c:pt idx="200">
                  <c:v>990254.87191384519</c:v>
                </c:pt>
                <c:pt idx="201">
                  <c:v>984009.00875618285</c:v>
                </c:pt>
                <c:pt idx="202">
                  <c:v>977747.15875042952</c:v>
                </c:pt>
                <c:pt idx="203">
                  <c:v>971469.26955414668</c:v>
                </c:pt>
                <c:pt idx="204">
                  <c:v>965175.28865433228</c:v>
                </c:pt>
                <c:pt idx="205">
                  <c:v>958865.16336664069</c:v>
                </c:pt>
                <c:pt idx="206">
                  <c:v>952538.84083460039</c:v>
                </c:pt>
                <c:pt idx="207">
                  <c:v>946196.26802882738</c:v>
                </c:pt>
                <c:pt idx="208">
                  <c:v>939837.39174623368</c:v>
                </c:pt>
                <c:pt idx="209">
                  <c:v>933462.15860923624</c:v>
                </c:pt>
                <c:pt idx="210">
                  <c:v>927070.51506495581</c:v>
                </c:pt>
                <c:pt idx="211">
                  <c:v>920662.4073844176</c:v>
                </c:pt>
                <c:pt idx="212">
                  <c:v>914237.78166174493</c:v>
                </c:pt>
                <c:pt idx="213">
                  <c:v>907796.58381335007</c:v>
                </c:pt>
                <c:pt idx="214">
                  <c:v>901338.75957712205</c:v>
                </c:pt>
                <c:pt idx="215">
                  <c:v>894864.25451160874</c:v>
                </c:pt>
                <c:pt idx="216">
                  <c:v>888373.01399519737</c:v>
                </c:pt>
                <c:pt idx="217">
                  <c:v>881864.98322528927</c:v>
                </c:pt>
                <c:pt idx="218">
                  <c:v>875340.10721747216</c:v>
                </c:pt>
                <c:pt idx="219">
                  <c:v>868798.33080468723</c:v>
                </c:pt>
                <c:pt idx="220">
                  <c:v>862239.59863639483</c:v>
                </c:pt>
                <c:pt idx="221">
                  <c:v>855663.85517773265</c:v>
                </c:pt>
                <c:pt idx="222">
                  <c:v>849071.04470867408</c:v>
                </c:pt>
                <c:pt idx="223">
                  <c:v>842461.11132317956</c:v>
                </c:pt>
                <c:pt idx="224">
                  <c:v>835833.99892834609</c:v>
                </c:pt>
                <c:pt idx="225">
                  <c:v>829189.65124355198</c:v>
                </c:pt>
                <c:pt idx="226">
                  <c:v>822528.011799598</c:v>
                </c:pt>
                <c:pt idx="227">
                  <c:v>815849.02393784514</c:v>
                </c:pt>
                <c:pt idx="228">
                  <c:v>809152.63080934808</c:v>
                </c:pt>
                <c:pt idx="229">
                  <c:v>802438.77537398576</c:v>
                </c:pt>
                <c:pt idx="230">
                  <c:v>795707.40039958712</c:v>
                </c:pt>
                <c:pt idx="231">
                  <c:v>788958.44846105424</c:v>
                </c:pt>
                <c:pt idx="232">
                  <c:v>782191.86193948099</c:v>
                </c:pt>
                <c:pt idx="233">
                  <c:v>775407.58302126965</c:v>
                </c:pt>
                <c:pt idx="234">
                  <c:v>768605.55369724159</c:v>
                </c:pt>
                <c:pt idx="235">
                  <c:v>761785.71576174698</c:v>
                </c:pt>
                <c:pt idx="236">
                  <c:v>754948.01081176975</c:v>
                </c:pt>
                <c:pt idx="237">
                  <c:v>748092.38024602958</c:v>
                </c:pt>
                <c:pt idx="238">
                  <c:v>741218.76526408037</c:v>
                </c:pt>
                <c:pt idx="239">
                  <c:v>734327.10686540697</c:v>
                </c:pt>
                <c:pt idx="240">
                  <c:v>727417.34584851644</c:v>
                </c:pt>
                <c:pt idx="241">
                  <c:v>720489.11049197579</c:v>
                </c:pt>
                <c:pt idx="242">
                  <c:v>713542.34746771934</c:v>
                </c:pt>
                <c:pt idx="243">
                  <c:v>706577.00328676298</c:v>
                </c:pt>
                <c:pt idx="244">
                  <c:v>699593.02429869969</c:v>
                </c:pt>
                <c:pt idx="245">
                  <c:v>692590.35669119691</c:v>
                </c:pt>
                <c:pt idx="246">
                  <c:v>685568.94648949511</c:v>
                </c:pt>
                <c:pt idx="247">
                  <c:v>678528.7395559072</c:v>
                </c:pt>
                <c:pt idx="248">
                  <c:v>671469.681589321</c:v>
                </c:pt>
                <c:pt idx="249">
                  <c:v>664391.71812470234</c:v>
                </c:pt>
                <c:pt idx="250">
                  <c:v>657294.79453260184</c:v>
                </c:pt>
                <c:pt idx="251">
                  <c:v>650178.85601866432</c:v>
                </c:pt>
                <c:pt idx="252">
                  <c:v>643043.84762314172</c:v>
                </c:pt>
                <c:pt idx="253">
                  <c:v>635889.71422040998</c:v>
                </c:pt>
                <c:pt idx="254">
                  <c:v>628716.40051849093</c:v>
                </c:pt>
                <c:pt idx="255">
                  <c:v>621523.85105857998</c:v>
                </c:pt>
                <c:pt idx="256">
                  <c:v>614312.01021457894</c:v>
                </c:pt>
                <c:pt idx="257">
                  <c:v>607080.82219263713</c:v>
                </c:pt>
                <c:pt idx="258">
                  <c:v>599830.23103070119</c:v>
                </c:pt>
                <c:pt idx="259">
                  <c:v>592560.18059807271</c:v>
                </c:pt>
                <c:pt idx="260">
                  <c:v>585270.61459497863</c:v>
                </c:pt>
                <c:pt idx="261">
                  <c:v>577961.47655215359</c:v>
                </c:pt>
                <c:pt idx="262">
                  <c:v>570632.70983043662</c:v>
                </c:pt>
                <c:pt idx="263">
                  <c:v>563284.2576203841</c:v>
                </c:pt>
                <c:pt idx="264">
                  <c:v>555916.06294190302</c:v>
                </c:pt>
                <c:pt idx="265">
                  <c:v>548528.06864390546</c:v>
                </c:pt>
                <c:pt idx="266">
                  <c:v>541120.21740398835</c:v>
                </c:pt>
                <c:pt idx="267">
                  <c:v>533692.45172814408</c:v>
                </c:pt>
                <c:pt idx="268">
                  <c:v>526244.71395050455</c:v>
                </c:pt>
                <c:pt idx="269">
                  <c:v>518776.94623312465</c:v>
                </c:pt>
                <c:pt idx="270">
                  <c:v>511289.09056581464</c:v>
                </c:pt>
                <c:pt idx="271">
                  <c:v>503781.08876602503</c:v>
                </c:pt>
                <c:pt idx="272">
                  <c:v>496252.88247879839</c:v>
                </c:pt>
                <c:pt idx="273">
                  <c:v>488704.41317679617</c:v>
                </c:pt>
                <c:pt idx="274">
                  <c:v>481135.62216041784</c:v>
                </c:pt>
                <c:pt idx="275">
                  <c:v>473546.45055802824</c:v>
                </c:pt>
                <c:pt idx="276">
                  <c:v>465936.83932631684</c:v>
                </c:pt>
                <c:pt idx="277">
                  <c:v>458306.72925081511</c:v>
                </c:pt>
                <c:pt idx="278">
                  <c:v>450656.06094660854</c:v>
                </c:pt>
                <c:pt idx="279">
                  <c:v>442984.77485928591</c:v>
                </c:pt>
                <c:pt idx="280">
                  <c:v>435292.81126618374</c:v>
                </c:pt>
                <c:pt idx="281">
                  <c:v>427580.11027800007</c:v>
                </c:pt>
                <c:pt idx="282">
                  <c:v>419846.61184087419</c:v>
                </c:pt>
                <c:pt idx="283">
                  <c:v>412092.25573906233</c:v>
                </c:pt>
                <c:pt idx="284">
                  <c:v>404316.98159838456</c:v>
                </c:pt>
                <c:pt idx="285">
                  <c:v>396520.72889068373</c:v>
                </c:pt>
                <c:pt idx="286">
                  <c:v>388703.43693963281</c:v>
                </c:pt>
                <c:pt idx="287">
                  <c:v>380865.04492837237</c:v>
                </c:pt>
                <c:pt idx="288">
                  <c:v>373005.49190967932</c:v>
                </c:pt>
                <c:pt idx="289">
                  <c:v>365124.71681972092</c:v>
                </c:pt>
                <c:pt idx="290">
                  <c:v>357222.65849701827</c:v>
                </c:pt>
                <c:pt idx="291">
                  <c:v>349299.25570921903</c:v>
                </c:pt>
                <c:pt idx="292">
                  <c:v>341354.44719200744</c:v>
                </c:pt>
                <c:pt idx="293">
                  <c:v>333388.17170772096</c:v>
                </c:pt>
                <c:pt idx="294">
                  <c:v>325400.36813771894</c:v>
                </c:pt>
                <c:pt idx="295">
                  <c:v>317390.97563657555</c:v>
                </c:pt>
                <c:pt idx="296">
                  <c:v>309359.93390980648</c:v>
                </c:pt>
                <c:pt idx="297">
                  <c:v>301307.1837692908</c:v>
                </c:pt>
                <c:pt idx="298">
                  <c:v>293232.6684285216</c:v>
                </c:pt>
                <c:pt idx="299">
                  <c:v>285136.33738483442</c:v>
                </c:pt>
                <c:pt idx="300">
                  <c:v>277018.16580889118</c:v>
                </c:pt>
                <c:pt idx="301">
                  <c:v>269436.21850710246</c:v>
                </c:pt>
                <c:pt idx="302">
                  <c:v>264244.44343843806</c:v>
                </c:pt>
                <c:pt idx="303">
                  <c:v>259038.93743320191</c:v>
                </c:pt>
                <c:pt idx="304">
                  <c:v>253819.65879330732</c:v>
                </c:pt>
                <c:pt idx="305">
                  <c:v>248586.56568126351</c:v>
                </c:pt>
                <c:pt idx="306">
                  <c:v>243339.61612018209</c:v>
                </c:pt>
                <c:pt idx="307">
                  <c:v>238078.7679934245</c:v>
                </c:pt>
                <c:pt idx="308">
                  <c:v>232803.97904414512</c:v>
                </c:pt>
                <c:pt idx="309">
                  <c:v>227515.20687479447</c:v>
                </c:pt>
                <c:pt idx="310">
                  <c:v>222212.40894660266</c:v>
                </c:pt>
                <c:pt idx="311">
                  <c:v>216895.5425790523</c:v>
                </c:pt>
                <c:pt idx="312">
                  <c:v>211564.56494934449</c:v>
                </c:pt>
                <c:pt idx="313">
                  <c:v>207342.74726841491</c:v>
                </c:pt>
                <c:pt idx="314">
                  <c:v>203111.00607193267</c:v>
                </c:pt>
                <c:pt idx="315">
                  <c:v>198869.31125280331</c:v>
                </c:pt>
                <c:pt idx="316">
                  <c:v>194617.63259763789</c:v>
                </c:pt>
                <c:pt idx="317">
                  <c:v>190355.93978630932</c:v>
                </c:pt>
                <c:pt idx="318">
                  <c:v>186084.20239150623</c:v>
                </c:pt>
                <c:pt idx="319">
                  <c:v>181802.38987828471</c:v>
                </c:pt>
                <c:pt idx="320">
                  <c:v>177510.47160361733</c:v>
                </c:pt>
                <c:pt idx="321">
                  <c:v>173208.41681594038</c:v>
                </c:pt>
                <c:pt idx="322">
                  <c:v>168896.1946546986</c:v>
                </c:pt>
                <c:pt idx="323">
                  <c:v>164573.77414988785</c:v>
                </c:pt>
                <c:pt idx="324">
                  <c:v>160241.12422159535</c:v>
                </c:pt>
                <c:pt idx="325">
                  <c:v>155898.21367953796</c:v>
                </c:pt>
                <c:pt idx="326">
                  <c:v>151545.01122259817</c:v>
                </c:pt>
                <c:pt idx="327">
                  <c:v>147181.48543835781</c:v>
                </c:pt>
                <c:pt idx="328">
                  <c:v>142807.6048026295</c:v>
                </c:pt>
                <c:pt idx="329">
                  <c:v>138423.33767898616</c:v>
                </c:pt>
                <c:pt idx="330">
                  <c:v>134028.65231828799</c:v>
                </c:pt>
                <c:pt idx="331">
                  <c:v>129623.51685820716</c:v>
                </c:pt>
                <c:pt idx="332">
                  <c:v>125207.89932275075</c:v>
                </c:pt>
                <c:pt idx="333">
                  <c:v>120781.76762178079</c:v>
                </c:pt>
                <c:pt idx="334">
                  <c:v>116345.08955053247</c:v>
                </c:pt>
                <c:pt idx="335">
                  <c:v>111897.83278912987</c:v>
                </c:pt>
                <c:pt idx="336">
                  <c:v>107439.96490209951</c:v>
                </c:pt>
                <c:pt idx="337">
                  <c:v>102971.45333788154</c:v>
                </c:pt>
                <c:pt idx="338">
                  <c:v>98492.265428338578</c:v>
                </c:pt>
                <c:pt idx="339">
                  <c:v>94002.368388262403</c:v>
                </c:pt>
                <c:pt idx="340">
                  <c:v>89501.729314878015</c:v>
                </c:pt>
                <c:pt idx="341">
                  <c:v>84990.315187345754</c:v>
                </c:pt>
                <c:pt idx="342">
                  <c:v>80468.092866260587</c:v>
                </c:pt>
                <c:pt idx="343">
                  <c:v>75935.029093149496</c:v>
                </c:pt>
                <c:pt idx="344">
                  <c:v>71391.090489966125</c:v>
                </c:pt>
                <c:pt idx="345">
                  <c:v>66836.243558583257</c:v>
                </c:pt>
                <c:pt idx="346">
                  <c:v>62270.45468028271</c:v>
                </c:pt>
                <c:pt idx="347">
                  <c:v>57693.690115243058</c:v>
                </c:pt>
                <c:pt idx="348">
                  <c:v>53105.916002024649</c:v>
                </c:pt>
                <c:pt idx="349">
                  <c:v>48507.098357052389</c:v>
                </c:pt>
                <c:pt idx="350">
                  <c:v>43897.20307409596</c:v>
                </c:pt>
                <c:pt idx="351">
                  <c:v>39276.195923747626</c:v>
                </c:pt>
                <c:pt idx="352">
                  <c:v>34644.042552897547</c:v>
                </c:pt>
                <c:pt idx="353">
                  <c:v>30000.708484206578</c:v>
                </c:pt>
                <c:pt idx="354">
                  <c:v>25346.159115576615</c:v>
                </c:pt>
                <c:pt idx="355">
                  <c:v>20680.359719618387</c:v>
                </c:pt>
                <c:pt idx="356">
                  <c:v>16003.275443116705</c:v>
                </c:pt>
                <c:pt idx="357">
                  <c:v>11314.871306493213</c:v>
                </c:pt>
                <c:pt idx="358">
                  <c:v>6615.1122032665635</c:v>
                </c:pt>
                <c:pt idx="359">
                  <c:v>1903.962899510014</c:v>
                </c:pt>
                <c:pt idx="360">
                  <c:v>-2818.6119666935501</c:v>
                </c:pt>
                <c:pt idx="361">
                  <c:v>-2826.0934508202017</c:v>
                </c:pt>
                <c:pt idx="362">
                  <c:v>-2833.5946618426142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43-42D6-9D12-742AE9955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934400"/>
        <c:axId val="206935936"/>
      </c:lineChart>
      <c:catAx>
        <c:axId val="206934400"/>
        <c:scaling>
          <c:orientation val="minMax"/>
        </c:scaling>
        <c:delete val="0"/>
        <c:axPos val="b"/>
        <c:min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  <a:alpha val="25000"/>
                    </a:schemeClr>
                  </a:gs>
                  <a:gs pos="0">
                    <a:schemeClr val="dk1">
                      <a:lumMod val="65000"/>
                      <a:lumOff val="35000"/>
                      <a:alpha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6935936"/>
        <c:crosses val="autoZero"/>
        <c:auto val="1"/>
        <c:lblAlgn val="ctr"/>
        <c:lblOffset val="100"/>
        <c:noMultiLvlLbl val="0"/>
      </c:catAx>
      <c:valAx>
        <c:axId val="2069359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in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  <a:alpha val="25000"/>
                    </a:schemeClr>
                  </a:gs>
                  <a:gs pos="0">
                    <a:schemeClr val="dk1">
                      <a:lumMod val="65000"/>
                      <a:lumOff val="35000"/>
                      <a:alpha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numFmt formatCode="&quot;₪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693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סה"כ כל התשלומים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'ניתוח תמהיל נבחר'!$CU$49</c:f>
              <c:strCache>
                <c:ptCount val="1"/>
                <c:pt idx="0">
                  <c:v>עיקרי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'[2]סיכון נמוך בינוני'!$B$50:$B$507</c:f>
              <c:numCache>
                <c:formatCode>General</c:formatCode>
                <c:ptCount val="4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</c:numCache>
            </c:numRef>
          </c:cat>
          <c:val>
            <c:numRef>
              <c:f>'ניתוח תמהיל נבחר'!$CZ$53:$CZ$415</c:f>
              <c:numCache>
                <c:formatCode>"₪"\ #,##0</c:formatCode>
                <c:ptCount val="363"/>
                <c:pt idx="0">
                  <c:v>7995.1855819458688</c:v>
                </c:pt>
                <c:pt idx="1">
                  <c:v>15990.628038652325</c:v>
                </c:pt>
                <c:pt idx="2">
                  <c:v>23986.445179306444</c:v>
                </c:pt>
                <c:pt idx="3">
                  <c:v>31982.744196971173</c:v>
                </c:pt>
                <c:pt idx="4">
                  <c:v>39979.610971499642</c:v>
                </c:pt>
                <c:pt idx="5">
                  <c:v>47977.120773525865</c:v>
                </c:pt>
                <c:pt idx="6">
                  <c:v>55978.288133056318</c:v>
                </c:pt>
                <c:pt idx="7">
                  <c:v>63983.172775803265</c:v>
                </c:pt>
                <c:pt idx="8">
                  <c:v>71991.823786694353</c:v>
                </c:pt>
                <c:pt idx="9">
                  <c:v>80004.29033314345</c:v>
                </c:pt>
                <c:pt idx="10">
                  <c:v>88020.653920144221</c:v>
                </c:pt>
                <c:pt idx="11">
                  <c:v>96040.942435082106</c:v>
                </c:pt>
                <c:pt idx="12">
                  <c:v>104065.17305483104</c:v>
                </c:pt>
                <c:pt idx="13">
                  <c:v>112093.49228325966</c:v>
                </c:pt>
                <c:pt idx="14">
                  <c:v>120125.90680392786</c:v>
                </c:pt>
                <c:pt idx="15">
                  <c:v>128162.4125167609</c:v>
                </c:pt>
                <c:pt idx="16">
                  <c:v>136203.00530272318</c:v>
                </c:pt>
                <c:pt idx="17">
                  <c:v>144247.68102385337</c:v>
                </c:pt>
                <c:pt idx="18">
                  <c:v>152296.4355232995</c:v>
                </c:pt>
                <c:pt idx="19">
                  <c:v>160349.87967011475</c:v>
                </c:pt>
                <c:pt idx="20">
                  <c:v>168408.00881198962</c:v>
                </c:pt>
                <c:pt idx="21">
                  <c:v>176470.81826899474</c:v>
                </c:pt>
                <c:pt idx="22">
                  <c:v>184538.30333363827</c:v>
                </c:pt>
                <c:pt idx="23">
                  <c:v>192610.45927092296</c:v>
                </c:pt>
                <c:pt idx="24">
                  <c:v>200687.28131840273</c:v>
                </c:pt>
                <c:pt idx="25">
                  <c:v>208768.76468623866</c:v>
                </c:pt>
                <c:pt idx="26">
                  <c:v>216854.90455725457</c:v>
                </c:pt>
                <c:pt idx="27">
                  <c:v>224945.69608699222</c:v>
                </c:pt>
                <c:pt idx="28">
                  <c:v>233041.13440376567</c:v>
                </c:pt>
                <c:pt idx="29">
                  <c:v>241141.21460871579</c:v>
                </c:pt>
                <c:pt idx="30">
                  <c:v>249245.93177586337</c:v>
                </c:pt>
                <c:pt idx="31">
                  <c:v>257355.28095216275</c:v>
                </c:pt>
                <c:pt idx="32">
                  <c:v>265469.25715755427</c:v>
                </c:pt>
                <c:pt idx="33">
                  <c:v>273587.8553850163</c:v>
                </c:pt>
                <c:pt idx="34">
                  <c:v>281711.07060061733</c:v>
                </c:pt>
                <c:pt idx="35">
                  <c:v>289838.89774356678</c:v>
                </c:pt>
                <c:pt idx="36">
                  <c:v>297971.33172626584</c:v>
                </c:pt>
                <c:pt idx="37">
                  <c:v>306108.3674343577</c:v>
                </c:pt>
                <c:pt idx="38">
                  <c:v>314249.99972677749</c:v>
                </c:pt>
                <c:pt idx="39">
                  <c:v>322396.22343580122</c:v>
                </c:pt>
                <c:pt idx="40">
                  <c:v>330547.0333670947</c:v>
                </c:pt>
                <c:pt idx="41">
                  <c:v>338702.42429976189</c:v>
                </c:pt>
                <c:pt idx="42">
                  <c:v>346862.39098639251</c:v>
                </c:pt>
                <c:pt idx="43">
                  <c:v>355026.9281531095</c:v>
                </c:pt>
                <c:pt idx="44">
                  <c:v>363196.03049961582</c:v>
                </c:pt>
                <c:pt idx="45">
                  <c:v>371369.69269924075</c:v>
                </c:pt>
                <c:pt idx="46">
                  <c:v>379547.90939898579</c:v>
                </c:pt>
                <c:pt idx="47">
                  <c:v>387730.67521957005</c:v>
                </c:pt>
                <c:pt idx="48">
                  <c:v>395917.98475547484</c:v>
                </c:pt>
                <c:pt idx="49">
                  <c:v>404109.83257498872</c:v>
                </c:pt>
                <c:pt idx="50">
                  <c:v>412306.21322025068</c:v>
                </c:pt>
                <c:pt idx="51">
                  <c:v>420507.12120729411</c:v>
                </c:pt>
                <c:pt idx="52">
                  <c:v>428712.55102608935</c:v>
                </c:pt>
                <c:pt idx="53">
                  <c:v>436922.49714058661</c:v>
                </c:pt>
                <c:pt idx="54">
                  <c:v>445136.95398875751</c:v>
                </c:pt>
                <c:pt idx="55">
                  <c:v>453355.91598263697</c:v>
                </c:pt>
                <c:pt idx="56">
                  <c:v>461579.3775083638</c:v>
                </c:pt>
                <c:pt idx="57">
                  <c:v>469807.33292622183</c:v>
                </c:pt>
                <c:pt idx="58">
                  <c:v>478039.77657067933</c:v>
                </c:pt>
                <c:pt idx="59">
                  <c:v>486276.70480783103</c:v>
                </c:pt>
                <c:pt idx="60">
                  <c:v>494766.25469247135</c:v>
                </c:pt>
                <c:pt idx="61">
                  <c:v>503260.31200882682</c:v>
                </c:pt>
                <c:pt idx="62">
                  <c:v>511758.87314068258</c:v>
                </c:pt>
                <c:pt idx="63">
                  <c:v>520261.93445214228</c:v>
                </c:pt>
                <c:pt idx="64">
                  <c:v>528769.4922876854</c:v>
                </c:pt>
                <c:pt idx="65">
                  <c:v>537281.54297222488</c:v>
                </c:pt>
                <c:pt idx="66">
                  <c:v>545798.08281116444</c:v>
                </c:pt>
                <c:pt idx="67">
                  <c:v>554319.10809045506</c:v>
                </c:pt>
                <c:pt idx="68">
                  <c:v>562844.61507665121</c:v>
                </c:pt>
                <c:pt idx="69">
                  <c:v>571374.60001696681</c:v>
                </c:pt>
                <c:pt idx="70">
                  <c:v>579909.05913933075</c:v>
                </c:pt>
                <c:pt idx="71">
                  <c:v>588447.98865244188</c:v>
                </c:pt>
                <c:pt idx="72">
                  <c:v>596991.38474582403</c:v>
                </c:pt>
                <c:pt idx="73">
                  <c:v>605539.24358987948</c:v>
                </c:pt>
                <c:pt idx="74">
                  <c:v>614091.56133594341</c:v>
                </c:pt>
                <c:pt idx="75">
                  <c:v>622648.33411633782</c:v>
                </c:pt>
                <c:pt idx="76">
                  <c:v>631209.55804442358</c:v>
                </c:pt>
                <c:pt idx="77">
                  <c:v>639775.22921465361</c:v>
                </c:pt>
                <c:pt idx="78">
                  <c:v>648345.34370262572</c:v>
                </c:pt>
                <c:pt idx="79">
                  <c:v>656919.8975651334</c:v>
                </c:pt>
                <c:pt idx="80">
                  <c:v>665498.88684021821</c:v>
                </c:pt>
                <c:pt idx="81">
                  <c:v>674082.30754722084</c:v>
                </c:pt>
                <c:pt idx="82">
                  <c:v>682670.15568683157</c:v>
                </c:pt>
                <c:pt idx="83">
                  <c:v>691262.42724114039</c:v>
                </c:pt>
                <c:pt idx="84">
                  <c:v>699859.11817368795</c:v>
                </c:pt>
                <c:pt idx="85">
                  <c:v>708460.22442951426</c:v>
                </c:pt>
                <c:pt idx="86">
                  <c:v>717065.74193520844</c:v>
                </c:pt>
                <c:pt idx="87">
                  <c:v>725675.66659895692</c:v>
                </c:pt>
                <c:pt idx="88">
                  <c:v>734289.99431059312</c:v>
                </c:pt>
                <c:pt idx="89">
                  <c:v>742908.72094164416</c:v>
                </c:pt>
                <c:pt idx="90">
                  <c:v>751531.84234537976</c:v>
                </c:pt>
                <c:pt idx="91">
                  <c:v>760159.35435685911</c:v>
                </c:pt>
                <c:pt idx="92">
                  <c:v>768791.25279297773</c:v>
                </c:pt>
                <c:pt idx="93">
                  <c:v>777427.53345251444</c:v>
                </c:pt>
                <c:pt idx="94">
                  <c:v>786068.19211617741</c:v>
                </c:pt>
                <c:pt idx="95">
                  <c:v>794713.22454665066</c:v>
                </c:pt>
                <c:pt idx="96">
                  <c:v>803362.62648863881</c:v>
                </c:pt>
                <c:pt idx="97">
                  <c:v>812016.39366891293</c:v>
                </c:pt>
                <c:pt idx="98">
                  <c:v>820674.52179635502</c:v>
                </c:pt>
                <c:pt idx="99">
                  <c:v>829337.00656200282</c:v>
                </c:pt>
                <c:pt idx="100">
                  <c:v>838003.84363909392</c:v>
                </c:pt>
                <c:pt idx="101">
                  <c:v>846675.02868310956</c:v>
                </c:pt>
                <c:pt idx="102">
                  <c:v>855350.55733181792</c:v>
                </c:pt>
                <c:pt idx="103">
                  <c:v>864030.42520531802</c:v>
                </c:pt>
                <c:pt idx="104">
                  <c:v>872714.62790608103</c:v>
                </c:pt>
                <c:pt idx="105">
                  <c:v>881403.16101899475</c:v>
                </c:pt>
                <c:pt idx="106">
                  <c:v>890096.02011140413</c:v>
                </c:pt>
                <c:pt idx="107">
                  <c:v>898793.20073315373</c:v>
                </c:pt>
                <c:pt idx="108">
                  <c:v>907494.69841662911</c:v>
                </c:pt>
                <c:pt idx="109">
                  <c:v>916200.50867679855</c:v>
                </c:pt>
                <c:pt idx="110">
                  <c:v>924910.62701125257</c:v>
                </c:pt>
                <c:pt idx="111">
                  <c:v>933625.04890024581</c:v>
                </c:pt>
                <c:pt idx="112">
                  <c:v>942343.76980673661</c:v>
                </c:pt>
                <c:pt idx="113">
                  <c:v>951066.78517642675</c:v>
                </c:pt>
                <c:pt idx="114">
                  <c:v>959794.09043780155</c:v>
                </c:pt>
                <c:pt idx="115">
                  <c:v>968525.68100216868</c:v>
                </c:pt>
                <c:pt idx="116">
                  <c:v>977261.55226369761</c:v>
                </c:pt>
                <c:pt idx="117">
                  <c:v>986001.69959945721</c:v>
                </c:pt>
                <c:pt idx="118">
                  <c:v>994746.11836945568</c:v>
                </c:pt>
                <c:pt idx="119">
                  <c:v>1003494.8039166773</c:v>
                </c:pt>
                <c:pt idx="120">
                  <c:v>1012455.4472471934</c:v>
                </c:pt>
                <c:pt idx="121">
                  <c:v>1021420.0511557693</c:v>
                </c:pt>
                <c:pt idx="122">
                  <c:v>1030388.6111358766</c:v>
                </c:pt>
                <c:pt idx="123">
                  <c:v>1039361.1226670243</c:v>
                </c:pt>
                <c:pt idx="124">
                  <c:v>1048337.58121478</c:v>
                </c:pt>
                <c:pt idx="125">
                  <c:v>1057317.982230793</c:v>
                </c:pt>
                <c:pt idx="126">
                  <c:v>1066302.3211528151</c:v>
                </c:pt>
                <c:pt idx="127">
                  <c:v>1075290.5934047236</c:v>
                </c:pt>
                <c:pt idx="128">
                  <c:v>1084282.7943965404</c:v>
                </c:pt>
                <c:pt idx="129">
                  <c:v>1093278.9195244559</c:v>
                </c:pt>
                <c:pt idx="130">
                  <c:v>1102278.9641708485</c:v>
                </c:pt>
                <c:pt idx="131">
                  <c:v>1111282.9237043057</c:v>
                </c:pt>
                <c:pt idx="132">
                  <c:v>1120290.7934796461</c:v>
                </c:pt>
                <c:pt idx="133">
                  <c:v>1129302.5688379379</c:v>
                </c:pt>
                <c:pt idx="134">
                  <c:v>1138318.2451065218</c:v>
                </c:pt>
                <c:pt idx="135">
                  <c:v>1147337.8175990288</c:v>
                </c:pt>
                <c:pt idx="136">
                  <c:v>1156361.2816154025</c:v>
                </c:pt>
                <c:pt idx="137">
                  <c:v>1165388.6324419179</c:v>
                </c:pt>
                <c:pt idx="138">
                  <c:v>1174419.865351201</c:v>
                </c:pt>
                <c:pt idx="139">
                  <c:v>1183454.9756022496</c:v>
                </c:pt>
                <c:pt idx="140">
                  <c:v>1192493.9584404523</c:v>
                </c:pt>
                <c:pt idx="141">
                  <c:v>1201536.8090976072</c:v>
                </c:pt>
                <c:pt idx="142">
                  <c:v>1210583.5227919414</c:v>
                </c:pt>
                <c:pt idx="143">
                  <c:v>1219634.0947281322</c:v>
                </c:pt>
                <c:pt idx="144">
                  <c:v>1228688.5200973223</c:v>
                </c:pt>
                <c:pt idx="145">
                  <c:v>1237746.7940771424</c:v>
                </c:pt>
                <c:pt idx="146">
                  <c:v>1246808.9118317268</c:v>
                </c:pt>
                <c:pt idx="147">
                  <c:v>1255874.8685117341</c:v>
                </c:pt>
                <c:pt idx="148">
                  <c:v>1264944.6592543647</c:v>
                </c:pt>
                <c:pt idx="149">
                  <c:v>1274018.2791833798</c:v>
                </c:pt>
                <c:pt idx="150">
                  <c:v>1283095.7234091181</c:v>
                </c:pt>
                <c:pt idx="151">
                  <c:v>1292176.9870285164</c:v>
                </c:pt>
                <c:pt idx="152">
                  <c:v>1301262.065125125</c:v>
                </c:pt>
                <c:pt idx="153">
                  <c:v>1310350.9527691267</c:v>
                </c:pt>
                <c:pt idx="154">
                  <c:v>1319443.6450173559</c:v>
                </c:pt>
                <c:pt idx="155">
                  <c:v>1328540.1369133135</c:v>
                </c:pt>
                <c:pt idx="156">
                  <c:v>1337640.423487186</c:v>
                </c:pt>
                <c:pt idx="157">
                  <c:v>1346744.4997558636</c:v>
                </c:pt>
                <c:pt idx="158">
                  <c:v>1355852.360722956</c:v>
                </c:pt>
                <c:pt idx="159">
                  <c:v>1364964.001378811</c:v>
                </c:pt>
                <c:pt idx="160">
                  <c:v>1374079.4167005303</c:v>
                </c:pt>
                <c:pt idx="161">
                  <c:v>1383198.6016519885</c:v>
                </c:pt>
                <c:pt idx="162">
                  <c:v>1392321.5511838477</c:v>
                </c:pt>
                <c:pt idx="163">
                  <c:v>1401448.2602335764</c:v>
                </c:pt>
                <c:pt idx="164">
                  <c:v>1410578.7237254656</c:v>
                </c:pt>
                <c:pt idx="165">
                  <c:v>1419712.9365706444</c:v>
                </c:pt>
                <c:pt idx="166">
                  <c:v>1428850.8936670993</c:v>
                </c:pt>
                <c:pt idx="167">
                  <c:v>1437992.5898996885</c:v>
                </c:pt>
                <c:pt idx="168">
                  <c:v>1447138.0201401589</c:v>
                </c:pt>
                <c:pt idx="169">
                  <c:v>1456287.1792471635</c:v>
                </c:pt>
                <c:pt idx="170">
                  <c:v>1465440.0620662768</c:v>
                </c:pt>
                <c:pt idx="171">
                  <c:v>1474596.6634300114</c:v>
                </c:pt>
                <c:pt idx="172">
                  <c:v>1483756.9781578346</c:v>
                </c:pt>
                <c:pt idx="173">
                  <c:v>1492921.0010561848</c:v>
                </c:pt>
                <c:pt idx="174">
                  <c:v>1502088.7269184866</c:v>
                </c:pt>
                <c:pt idx="175">
                  <c:v>1511260.1505251676</c:v>
                </c:pt>
                <c:pt idx="176">
                  <c:v>1520435.2666436757</c:v>
                </c:pt>
                <c:pt idx="177">
                  <c:v>1529614.0700284927</c:v>
                </c:pt>
                <c:pt idx="178">
                  <c:v>1538796.5554211524</c:v>
                </c:pt>
                <c:pt idx="179">
                  <c:v>1547982.7175502556</c:v>
                </c:pt>
                <c:pt idx="180">
                  <c:v>1557289.3168051804</c:v>
                </c:pt>
                <c:pt idx="181">
                  <c:v>1566598.7988624969</c:v>
                </c:pt>
                <c:pt idx="182">
                  <c:v>1575911.1601380357</c:v>
                </c:pt>
                <c:pt idx="183">
                  <c:v>1585226.3970401532</c:v>
                </c:pt>
                <c:pt idx="184">
                  <c:v>1594544.5059697328</c:v>
                </c:pt>
                <c:pt idx="185">
                  <c:v>1603865.4833201803</c:v>
                </c:pt>
                <c:pt idx="186">
                  <c:v>1613189.3254774248</c:v>
                </c:pt>
                <c:pt idx="187">
                  <c:v>1622516.028819914</c:v>
                </c:pt>
                <c:pt idx="188">
                  <c:v>1631845.5897186142</c:v>
                </c:pt>
                <c:pt idx="189">
                  <c:v>1641178.0045370096</c:v>
                </c:pt>
                <c:pt idx="190">
                  <c:v>1650513.2696310976</c:v>
                </c:pt>
                <c:pt idx="191">
                  <c:v>1659851.3813493913</c:v>
                </c:pt>
                <c:pt idx="192">
                  <c:v>1669192.3360329131</c:v>
                </c:pt>
                <c:pt idx="193">
                  <c:v>1678536.1300151981</c:v>
                </c:pt>
                <c:pt idx="194">
                  <c:v>1687882.7596222882</c:v>
                </c:pt>
                <c:pt idx="195">
                  <c:v>1697232.2211727344</c:v>
                </c:pt>
                <c:pt idx="196">
                  <c:v>1706584.5109775928</c:v>
                </c:pt>
                <c:pt idx="197">
                  <c:v>1715939.625340424</c:v>
                </c:pt>
                <c:pt idx="198">
                  <c:v>1725297.5605572928</c:v>
                </c:pt>
                <c:pt idx="199">
                  <c:v>1734658.3129167655</c:v>
                </c:pt>
                <c:pt idx="200">
                  <c:v>1744021.8786999094</c:v>
                </c:pt>
                <c:pt idx="201">
                  <c:v>1753388.2541802912</c:v>
                </c:pt>
                <c:pt idx="202">
                  <c:v>1762757.4356239771</c:v>
                </c:pt>
                <c:pt idx="203">
                  <c:v>1772129.4192895298</c:v>
                </c:pt>
                <c:pt idx="204">
                  <c:v>1781504.201428009</c:v>
                </c:pt>
                <c:pt idx="205">
                  <c:v>1790881.7782829697</c:v>
                </c:pt>
                <c:pt idx="206">
                  <c:v>1800262.1460904621</c:v>
                </c:pt>
                <c:pt idx="207">
                  <c:v>1809645.3010790301</c:v>
                </c:pt>
                <c:pt idx="208">
                  <c:v>1819031.2394697093</c:v>
                </c:pt>
                <c:pt idx="209">
                  <c:v>1828419.9574760296</c:v>
                </c:pt>
                <c:pt idx="210">
                  <c:v>1837811.4513040113</c:v>
                </c:pt>
                <c:pt idx="211">
                  <c:v>1847205.7171521648</c:v>
                </c:pt>
                <c:pt idx="212">
                  <c:v>1856602.751211493</c:v>
                </c:pt>
                <c:pt idx="213">
                  <c:v>1866002.5496654869</c:v>
                </c:pt>
                <c:pt idx="214">
                  <c:v>1875405.1086901277</c:v>
                </c:pt>
                <c:pt idx="215">
                  <c:v>1884810.4244538853</c:v>
                </c:pt>
                <c:pt idx="216">
                  <c:v>1894218.4931177185</c:v>
                </c:pt>
                <c:pt idx="217">
                  <c:v>1903629.3108350742</c:v>
                </c:pt>
                <c:pt idx="218">
                  <c:v>1913042.8737518885</c:v>
                </c:pt>
                <c:pt idx="219">
                  <c:v>1922459.1780065852</c:v>
                </c:pt>
                <c:pt idx="220">
                  <c:v>1931878.219730075</c:v>
                </c:pt>
                <c:pt idx="221">
                  <c:v>1941299.9950457583</c:v>
                </c:pt>
                <c:pt idx="222">
                  <c:v>1950724.5000695242</c:v>
                </c:pt>
                <c:pt idx="223">
                  <c:v>1960151.730909748</c:v>
                </c:pt>
                <c:pt idx="224">
                  <c:v>1969581.6836672947</c:v>
                </c:pt>
                <c:pt idx="225">
                  <c:v>1979014.3544355188</c:v>
                </c:pt>
                <c:pt idx="226">
                  <c:v>1988449.7393002633</c:v>
                </c:pt>
                <c:pt idx="227">
                  <c:v>1997887.8343398618</c:v>
                </c:pt>
                <c:pt idx="228">
                  <c:v>2007328.6356251363</c:v>
                </c:pt>
                <c:pt idx="229">
                  <c:v>2016772.1392194019</c:v>
                </c:pt>
                <c:pt idx="230">
                  <c:v>2026218.3411784642</c:v>
                </c:pt>
                <c:pt idx="231">
                  <c:v>2035667.2375506214</c:v>
                </c:pt>
                <c:pt idx="232">
                  <c:v>2045118.8243766644</c:v>
                </c:pt>
                <c:pt idx="233">
                  <c:v>2054573.0976898787</c:v>
                </c:pt>
                <c:pt idx="234">
                  <c:v>2064030.0535160454</c:v>
                </c:pt>
                <c:pt idx="235">
                  <c:v>2073489.6878734403</c:v>
                </c:pt>
                <c:pt idx="236">
                  <c:v>2082951.9967728388</c:v>
                </c:pt>
                <c:pt idx="237">
                  <c:v>2092416.9762175134</c:v>
                </c:pt>
                <c:pt idx="238">
                  <c:v>2101884.6222032374</c:v>
                </c:pt>
                <c:pt idx="239">
                  <c:v>2111354.9307182846</c:v>
                </c:pt>
                <c:pt idx="240">
                  <c:v>2120873.6479713134</c:v>
                </c:pt>
                <c:pt idx="241">
                  <c:v>2130394.5595576665</c:v>
                </c:pt>
                <c:pt idx="242">
                  <c:v>2139917.6649553147</c:v>
                </c:pt>
                <c:pt idx="243">
                  <c:v>2149442.9636410954</c:v>
                </c:pt>
                <c:pt idx="244">
                  <c:v>2158970.4550907118</c:v>
                </c:pt>
                <c:pt idx="245">
                  <c:v>2168500.1387787354</c:v>
                </c:pt>
                <c:pt idx="246">
                  <c:v>2178032.0141786085</c:v>
                </c:pt>
                <c:pt idx="247">
                  <c:v>2187566.0807626457</c:v>
                </c:pt>
                <c:pt idx="248">
                  <c:v>2197102.3380020354</c:v>
                </c:pt>
                <c:pt idx="249">
                  <c:v>2206640.7853668421</c:v>
                </c:pt>
                <c:pt idx="250">
                  <c:v>2216181.4223260097</c:v>
                </c:pt>
                <c:pt idx="251">
                  <c:v>2225724.2483473606</c:v>
                </c:pt>
                <c:pt idx="252">
                  <c:v>2235269.2628976009</c:v>
                </c:pt>
                <c:pt idx="253">
                  <c:v>2244816.4654423199</c:v>
                </c:pt>
                <c:pt idx="254">
                  <c:v>2254365.8554459945</c:v>
                </c:pt>
                <c:pt idx="255">
                  <c:v>2263917.4323719894</c:v>
                </c:pt>
                <c:pt idx="256">
                  <c:v>2273471.195682561</c:v>
                </c:pt>
                <c:pt idx="257">
                  <c:v>2283027.1448388575</c:v>
                </c:pt>
                <c:pt idx="258">
                  <c:v>2292585.2793009235</c:v>
                </c:pt>
                <c:pt idx="259">
                  <c:v>2302145.5985276997</c:v>
                </c:pt>
                <c:pt idx="260">
                  <c:v>2311708.1019770284</c:v>
                </c:pt>
                <c:pt idx="261">
                  <c:v>2321272.7891056524</c:v>
                </c:pt>
                <c:pt idx="262">
                  <c:v>2330839.6593692191</c:v>
                </c:pt>
                <c:pt idx="263">
                  <c:v>2340408.7122222842</c:v>
                </c:pt>
                <c:pt idx="264">
                  <c:v>2349979.9471183107</c:v>
                </c:pt>
                <c:pt idx="265">
                  <c:v>2359553.3635096746</c:v>
                </c:pt>
                <c:pt idx="266">
                  <c:v>2369128.9608476656</c:v>
                </c:pt>
                <c:pt idx="267">
                  <c:v>2378706.73858249</c:v>
                </c:pt>
                <c:pt idx="268">
                  <c:v>2388286.696163273</c:v>
                </c:pt>
                <c:pt idx="269">
                  <c:v>2397868.8330380623</c:v>
                </c:pt>
                <c:pt idx="270">
                  <c:v>2407453.148653829</c:v>
                </c:pt>
                <c:pt idx="271">
                  <c:v>2417039.6424564719</c:v>
                </c:pt>
                <c:pt idx="272">
                  <c:v>2426628.3138908194</c:v>
                </c:pt>
                <c:pt idx="273">
                  <c:v>2436219.1624006312</c:v>
                </c:pt>
                <c:pt idx="274">
                  <c:v>2445812.1874286029</c:v>
                </c:pt>
                <c:pt idx="275">
                  <c:v>2455407.3884163685</c:v>
                </c:pt>
                <c:pt idx="276">
                  <c:v>2465004.7648045011</c:v>
                </c:pt>
                <c:pt idx="277">
                  <c:v>2474604.3160325177</c:v>
                </c:pt>
                <c:pt idx="278">
                  <c:v>2484206.0415388825</c:v>
                </c:pt>
                <c:pt idx="279">
                  <c:v>2493809.9407610069</c:v>
                </c:pt>
                <c:pt idx="280">
                  <c:v>2503416.0131352562</c:v>
                </c:pt>
                <c:pt idx="281">
                  <c:v>2513024.2580969497</c:v>
                </c:pt>
                <c:pt idx="282">
                  <c:v>2522634.6750803641</c:v>
                </c:pt>
                <c:pt idx="283">
                  <c:v>2532247.2635187386</c:v>
                </c:pt>
                <c:pt idx="284">
                  <c:v>2541862.0228442755</c:v>
                </c:pt>
                <c:pt idx="285">
                  <c:v>2551478.9524881439</c:v>
                </c:pt>
                <c:pt idx="286">
                  <c:v>2561098.0518804835</c:v>
                </c:pt>
                <c:pt idx="287">
                  <c:v>2570719.3204504079</c:v>
                </c:pt>
                <c:pt idx="288">
                  <c:v>2580342.7576260059</c:v>
                </c:pt>
                <c:pt idx="289">
                  <c:v>2589968.3628343474</c:v>
                </c:pt>
                <c:pt idx="290">
                  <c:v>2599596.1355014849</c:v>
                </c:pt>
                <c:pt idx="291">
                  <c:v>2609226.0750524569</c:v>
                </c:pt>
                <c:pt idx="292">
                  <c:v>2618858.1809112914</c:v>
                </c:pt>
                <c:pt idx="293">
                  <c:v>2628492.4525010097</c:v>
                </c:pt>
                <c:pt idx="294">
                  <c:v>2638128.8892436298</c:v>
                </c:pt>
                <c:pt idx="295">
                  <c:v>2647767.4905601689</c:v>
                </c:pt>
                <c:pt idx="296">
                  <c:v>2657408.2558706482</c:v>
                </c:pt>
                <c:pt idx="297">
                  <c:v>2667051.1845940948</c:v>
                </c:pt>
                <c:pt idx="298">
                  <c:v>2676696.276148546</c:v>
                </c:pt>
                <c:pt idx="299">
                  <c:v>2686343.5299510546</c:v>
                </c:pt>
                <c:pt idx="300">
                  <c:v>2695307.2594795553</c:v>
                </c:pt>
                <c:pt idx="301">
                  <c:v>2701862.1450463925</c:v>
                </c:pt>
                <c:pt idx="302">
                  <c:v>2708418.4345093658</c:v>
                </c:pt>
                <c:pt idx="303">
                  <c:v>2714976.1264609834</c:v>
                </c:pt>
                <c:pt idx="304">
                  <c:v>2721535.2194918953</c:v>
                </c:pt>
                <c:pt idx="305">
                  <c:v>2728095.7121908949</c:v>
                </c:pt>
                <c:pt idx="306">
                  <c:v>2734657.6031449218</c:v>
                </c:pt>
                <c:pt idx="307">
                  <c:v>2741220.8909390662</c:v>
                </c:pt>
                <c:pt idx="308">
                  <c:v>2747785.5741565702</c:v>
                </c:pt>
                <c:pt idx="309">
                  <c:v>2754351.6513788314</c:v>
                </c:pt>
                <c:pt idx="310">
                  <c:v>2760919.1211854056</c:v>
                </c:pt>
                <c:pt idx="311">
                  <c:v>2767487.9821540108</c:v>
                </c:pt>
                <c:pt idx="312">
                  <c:v>2772903.3896160098</c:v>
                </c:pt>
                <c:pt idx="313">
                  <c:v>2778318.9344272958</c:v>
                </c:pt>
                <c:pt idx="314">
                  <c:v>2783734.6138032256</c:v>
                </c:pt>
                <c:pt idx="315">
                  <c:v>2789150.4249558561</c:v>
                </c:pt>
                <c:pt idx="316">
                  <c:v>2794566.3650939455</c:v>
                </c:pt>
                <c:pt idx="317">
                  <c:v>2799982.4314229568</c:v>
                </c:pt>
                <c:pt idx="318">
                  <c:v>2805398.621145058</c:v>
                </c:pt>
                <c:pt idx="319">
                  <c:v>2810814.9314591242</c:v>
                </c:pt>
                <c:pt idx="320">
                  <c:v>2816231.3595607397</c:v>
                </c:pt>
                <c:pt idx="321">
                  <c:v>2821647.9026421988</c:v>
                </c:pt>
                <c:pt idx="322">
                  <c:v>2827064.5578925097</c:v>
                </c:pt>
                <c:pt idx="323">
                  <c:v>2832481.3224973939</c:v>
                </c:pt>
                <c:pt idx="324">
                  <c:v>2837898.1936392896</c:v>
                </c:pt>
                <c:pt idx="325">
                  <c:v>2843315.1684973538</c:v>
                </c:pt>
                <c:pt idx="326">
                  <c:v>2848732.2442474631</c:v>
                </c:pt>
                <c:pt idx="327">
                  <c:v>2854149.4180622171</c:v>
                </c:pt>
                <c:pt idx="328">
                  <c:v>2859566.68711094</c:v>
                </c:pt>
                <c:pt idx="329">
                  <c:v>2864984.0485596815</c:v>
                </c:pt>
                <c:pt idx="330">
                  <c:v>2870401.4995712219</c:v>
                </c:pt>
                <c:pt idx="331">
                  <c:v>2875819.0373050706</c:v>
                </c:pt>
                <c:pt idx="332">
                  <c:v>2881236.6589174708</c:v>
                </c:pt>
                <c:pt idx="333">
                  <c:v>2886654.3615614017</c:v>
                </c:pt>
                <c:pt idx="334">
                  <c:v>2892072.1423865799</c:v>
                </c:pt>
                <c:pt idx="335">
                  <c:v>2897489.9985394613</c:v>
                </c:pt>
                <c:pt idx="336">
                  <c:v>2902907.9271632456</c:v>
                </c:pt>
                <c:pt idx="337">
                  <c:v>2908325.9253978767</c:v>
                </c:pt>
                <c:pt idx="338">
                  <c:v>2913743.990380045</c:v>
                </c:pt>
                <c:pt idx="339">
                  <c:v>2919162.119243193</c:v>
                </c:pt>
                <c:pt idx="340">
                  <c:v>2924580.3091175132</c:v>
                </c:pt>
                <c:pt idx="341">
                  <c:v>2929998.5571299549</c:v>
                </c:pt>
                <c:pt idx="342">
                  <c:v>2935416.8604042241</c:v>
                </c:pt>
                <c:pt idx="343">
                  <c:v>2940835.2160607879</c:v>
                </c:pt>
                <c:pt idx="344">
                  <c:v>2946253.621216875</c:v>
                </c:pt>
                <c:pt idx="345">
                  <c:v>2951672.0729864817</c:v>
                </c:pt>
                <c:pt idx="346">
                  <c:v>2957090.5684803715</c:v>
                </c:pt>
                <c:pt idx="347">
                  <c:v>2962509.1048060795</c:v>
                </c:pt>
                <c:pt idx="348">
                  <c:v>2967927.6790679162</c:v>
                </c:pt>
                <c:pt idx="349">
                  <c:v>2973346.2883669673</c:v>
                </c:pt>
                <c:pt idx="350">
                  <c:v>2978764.9298011013</c:v>
                </c:pt>
                <c:pt idx="351">
                  <c:v>2984183.6004649671</c:v>
                </c:pt>
                <c:pt idx="352">
                  <c:v>2989602.2974500018</c:v>
                </c:pt>
                <c:pt idx="353">
                  <c:v>2995021.0178444306</c:v>
                </c:pt>
                <c:pt idx="354">
                  <c:v>3000439.7587332726</c:v>
                </c:pt>
                <c:pt idx="355">
                  <c:v>3005858.5171983405</c:v>
                </c:pt>
                <c:pt idx="356">
                  <c:v>3011277.2903182474</c:v>
                </c:pt>
                <c:pt idx="357">
                  <c:v>3016696.075168408</c:v>
                </c:pt>
                <c:pt idx="358">
                  <c:v>3022114.8688210426</c:v>
                </c:pt>
                <c:pt idx="359">
                  <c:v>3027533.6683451794</c:v>
                </c:pt>
                <c:pt idx="360">
                  <c:v>3027533.6683451794</c:v>
                </c:pt>
                <c:pt idx="361">
                  <c:v>3027533.6683451794</c:v>
                </c:pt>
                <c:pt idx="362">
                  <c:v>3027533.6683451794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FA-4E38-959F-69A191B8066C}"/>
            </c:ext>
          </c:extLst>
        </c:ser>
        <c:ser>
          <c:idx val="2"/>
          <c:order val="1"/>
          <c:tx>
            <c:strRef>
              <c:f>'ניתוח תמהיל נבחר'!$DB$49</c:f>
              <c:strCache>
                <c:ptCount val="1"/>
                <c:pt idx="0">
                  <c:v>מחמיר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'[2]סיכון נמוך בינוני'!$B$50:$B$507</c:f>
              <c:numCache>
                <c:formatCode>General</c:formatCode>
                <c:ptCount val="4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</c:numCache>
            </c:numRef>
          </c:cat>
          <c:val>
            <c:numRef>
              <c:f>'ניתוח תמהיל נבחר'!$DG$53:$DG$415</c:f>
              <c:numCache>
                <c:formatCode>"₪"\ #,##0</c:formatCode>
                <c:ptCount val="363"/>
                <c:pt idx="0">
                  <c:v>8139.6162795102082</c:v>
                </c:pt>
                <c:pt idx="1">
                  <c:v>16279.669276678454</c:v>
                </c:pt>
                <c:pt idx="2">
                  <c:v>24420.359370303842</c:v>
                </c:pt>
                <c:pt idx="3">
                  <c:v>32561.868994094544</c:v>
                </c:pt>
                <c:pt idx="4">
                  <c:v>40704.344457632746</c:v>
                </c:pt>
                <c:pt idx="5">
                  <c:v>48847.914145622461</c:v>
                </c:pt>
                <c:pt idx="6">
                  <c:v>56996.766181826286</c:v>
                </c:pt>
                <c:pt idx="7">
                  <c:v>65151.00565955526</c:v>
                </c:pt>
                <c:pt idx="8">
                  <c:v>73310.719680793263</c:v>
                </c:pt>
                <c:pt idx="9">
                  <c:v>81475.995611262697</c:v>
                </c:pt>
                <c:pt idx="10">
                  <c:v>89646.97609217983</c:v>
                </c:pt>
                <c:pt idx="11">
                  <c:v>97823.712512351063</c:v>
                </c:pt>
                <c:pt idx="12">
                  <c:v>106006.23806822399</c:v>
                </c:pt>
                <c:pt idx="13">
                  <c:v>114194.80691732981</c:v>
                </c:pt>
                <c:pt idx="14">
                  <c:v>122389.43472021661</c:v>
                </c:pt>
                <c:pt idx="15">
                  <c:v>130590.1187337985</c:v>
                </c:pt>
                <c:pt idx="16">
                  <c:v>138796.85618612793</c:v>
                </c:pt>
                <c:pt idx="17">
                  <c:v>147009.64427646206</c:v>
                </c:pt>
                <c:pt idx="18">
                  <c:v>155228.48017532844</c:v>
                </c:pt>
                <c:pt idx="19">
                  <c:v>163454.21407726005</c:v>
                </c:pt>
                <c:pt idx="20">
                  <c:v>171686.84295362726</c:v>
                </c:pt>
                <c:pt idx="21">
                  <c:v>179926.36373228507</c:v>
                </c:pt>
                <c:pt idx="22">
                  <c:v>188172.77329768275</c:v>
                </c:pt>
                <c:pt idx="23">
                  <c:v>196426.06849097233</c:v>
                </c:pt>
                <c:pt idx="24">
                  <c:v>204686.24611011628</c:v>
                </c:pt>
                <c:pt idx="25">
                  <c:v>212953.30290999397</c:v>
                </c:pt>
                <c:pt idx="26">
                  <c:v>221227.23560250702</c:v>
                </c:pt>
                <c:pt idx="27">
                  <c:v>229508.04085668392</c:v>
                </c:pt>
                <c:pt idx="28">
                  <c:v>237795.71529878324</c:v>
                </c:pt>
                <c:pt idx="29">
                  <c:v>246090.2555123957</c:v>
                </c:pt>
                <c:pt idx="30">
                  <c:v>254391.65803854578</c:v>
                </c:pt>
                <c:pt idx="31">
                  <c:v>262699.91937579139</c:v>
                </c:pt>
                <c:pt idx="32">
                  <c:v>271015.03598032333</c:v>
                </c:pt>
                <c:pt idx="33">
                  <c:v>279337.00426606281</c:v>
                </c:pt>
                <c:pt idx="34">
                  <c:v>287665.8206047588</c:v>
                </c:pt>
                <c:pt idx="35">
                  <c:v>296001.48132608354</c:v>
                </c:pt>
                <c:pt idx="36">
                  <c:v>304343.98271772731</c:v>
                </c:pt>
                <c:pt idx="37">
                  <c:v>312693.32102549222</c:v>
                </c:pt>
                <c:pt idx="38">
                  <c:v>321049.49245338445</c:v>
                </c:pt>
                <c:pt idx="39">
                  <c:v>329412.49316370609</c:v>
                </c:pt>
                <c:pt idx="40">
                  <c:v>337782.3192771452</c:v>
                </c:pt>
                <c:pt idx="41">
                  <c:v>346158.96687286522</c:v>
                </c:pt>
                <c:pt idx="42">
                  <c:v>354542.43198859313</c:v>
                </c:pt>
                <c:pt idx="43">
                  <c:v>362932.71062070661</c:v>
                </c:pt>
                <c:pt idx="44">
                  <c:v>371329.79872431967</c:v>
                </c:pt>
                <c:pt idx="45">
                  <c:v>379733.69221336814</c:v>
                </c:pt>
                <c:pt idx="46">
                  <c:v>388144.38696069305</c:v>
                </c:pt>
                <c:pt idx="47">
                  <c:v>396561.87879812316</c:v>
                </c:pt>
                <c:pt idx="48">
                  <c:v>404986.16351655696</c:v>
                </c:pt>
                <c:pt idx="49">
                  <c:v>413417.23686604312</c:v>
                </c:pt>
                <c:pt idx="50">
                  <c:v>421855.09455585928</c:v>
                </c:pt>
                <c:pt idx="51">
                  <c:v>430299.73225459119</c:v>
                </c:pt>
                <c:pt idx="52">
                  <c:v>438751.14559020917</c:v>
                </c:pt>
                <c:pt idx="53">
                  <c:v>447209.33015014464</c:v>
                </c:pt>
                <c:pt idx="54">
                  <c:v>455674.2814813648</c:v>
                </c:pt>
                <c:pt idx="55">
                  <c:v>464145.99509044667</c:v>
                </c:pt>
                <c:pt idx="56">
                  <c:v>472624.46644364955</c:v>
                </c:pt>
                <c:pt idx="57">
                  <c:v>481109.69096698717</c:v>
                </c:pt>
                <c:pt idx="58">
                  <c:v>489601.66404629784</c:v>
                </c:pt>
                <c:pt idx="59">
                  <c:v>498100.38464755699</c:v>
                </c:pt>
                <c:pt idx="60">
                  <c:v>506926.45437551726</c:v>
                </c:pt>
                <c:pt idx="61">
                  <c:v>515759.34182013455</c:v>
                </c:pt>
                <c:pt idx="62">
                  <c:v>524599.04611216392</c:v>
                </c:pt>
                <c:pt idx="63">
                  <c:v>533445.566360611</c:v>
                </c:pt>
                <c:pt idx="64">
                  <c:v>542298.90165288083</c:v>
                </c:pt>
                <c:pt idx="65">
                  <c:v>551159.05105492845</c:v>
                </c:pt>
                <c:pt idx="66">
                  <c:v>560026.01361140655</c:v>
                </c:pt>
                <c:pt idx="67">
                  <c:v>568899.78834581375</c:v>
                </c:pt>
                <c:pt idx="68">
                  <c:v>577780.37426064175</c:v>
                </c:pt>
                <c:pt idx="69">
                  <c:v>586667.77033752215</c:v>
                </c:pt>
                <c:pt idx="70">
                  <c:v>595561.97553737136</c:v>
                </c:pt>
                <c:pt idx="71">
                  <c:v>604462.98880053684</c:v>
                </c:pt>
                <c:pt idx="72">
                  <c:v>613370.8090469403</c:v>
                </c:pt>
                <c:pt idx="73">
                  <c:v>622285.43517622224</c:v>
                </c:pt>
                <c:pt idx="74">
                  <c:v>631206.86606788461</c:v>
                </c:pt>
                <c:pt idx="75">
                  <c:v>640135.10058143316</c:v>
                </c:pt>
                <c:pt idx="76">
                  <c:v>649070.13755651878</c:v>
                </c:pt>
                <c:pt idx="77">
                  <c:v>658011.97581307916</c:v>
                </c:pt>
                <c:pt idx="78">
                  <c:v>666960.61415147828</c:v>
                </c:pt>
                <c:pt idx="79">
                  <c:v>675916.05135264643</c:v>
                </c:pt>
                <c:pt idx="80">
                  <c:v>684878.28617821878</c:v>
                </c:pt>
                <c:pt idx="81">
                  <c:v>693847.31737067434</c:v>
                </c:pt>
                <c:pt idx="82">
                  <c:v>702823.14365347265</c:v>
                </c:pt>
                <c:pt idx="83">
                  <c:v>711805.76373119152</c:v>
                </c:pt>
                <c:pt idx="84">
                  <c:v>720795.17628966249</c:v>
                </c:pt>
                <c:pt idx="85">
                  <c:v>729791.37999610766</c:v>
                </c:pt>
                <c:pt idx="86">
                  <c:v>738794.37349927309</c:v>
                </c:pt>
                <c:pt idx="87">
                  <c:v>747804.15542956465</c:v>
                </c:pt>
                <c:pt idx="88">
                  <c:v>756820.72439918085</c:v>
                </c:pt>
                <c:pt idx="89">
                  <c:v>765844.07900224661</c:v>
                </c:pt>
                <c:pt idx="90">
                  <c:v>774874.21781494492</c:v>
                </c:pt>
                <c:pt idx="91">
                  <c:v>783911.13939564943</c:v>
                </c:pt>
                <c:pt idx="92">
                  <c:v>792954.8422850552</c:v>
                </c:pt>
                <c:pt idx="93">
                  <c:v>802005.32500630931</c:v>
                </c:pt>
                <c:pt idx="94">
                  <c:v>811062.58606514195</c:v>
                </c:pt>
                <c:pt idx="95">
                  <c:v>820126.62394999398</c:v>
                </c:pt>
                <c:pt idx="96">
                  <c:v>829197.43713214761</c:v>
                </c:pt>
                <c:pt idx="97">
                  <c:v>838275.0240658531</c:v>
                </c:pt>
                <c:pt idx="98">
                  <c:v>847359.38318845793</c:v>
                </c:pt>
                <c:pt idx="99">
                  <c:v>856450.51292053272</c:v>
                </c:pt>
                <c:pt idx="100">
                  <c:v>865548.41166599817</c:v>
                </c:pt>
                <c:pt idx="101">
                  <c:v>874653.0778122514</c:v>
                </c:pt>
                <c:pt idx="102">
                  <c:v>883764.50973029016</c:v>
                </c:pt>
                <c:pt idx="103">
                  <c:v>892882.70577483939</c:v>
                </c:pt>
                <c:pt idx="104">
                  <c:v>902007.66428447398</c:v>
                </c:pt>
                <c:pt idx="105">
                  <c:v>911139.38358174392</c:v>
                </c:pt>
                <c:pt idx="106">
                  <c:v>920277.86197329592</c:v>
                </c:pt>
                <c:pt idx="107">
                  <c:v>929423.0977499974</c:v>
                </c:pt>
                <c:pt idx="108">
                  <c:v>938575.08918705839</c:v>
                </c:pt>
                <c:pt idx="109">
                  <c:v>947733.83454415249</c:v>
                </c:pt>
                <c:pt idx="110">
                  <c:v>956899.33206553967</c:v>
                </c:pt>
                <c:pt idx="111">
                  <c:v>966071.57998018421</c:v>
                </c:pt>
                <c:pt idx="112">
                  <c:v>975250.57650187798</c:v>
                </c:pt>
                <c:pt idx="113">
                  <c:v>984436.31982935756</c:v>
                </c:pt>
                <c:pt idx="114">
                  <c:v>993628.80814642506</c:v>
                </c:pt>
                <c:pt idx="115">
                  <c:v>1002828.0396220658</c:v>
                </c:pt>
                <c:pt idx="116">
                  <c:v>1012034.0124105671</c:v>
                </c:pt>
                <c:pt idx="117">
                  <c:v>1021246.7246516362</c:v>
                </c:pt>
                <c:pt idx="118">
                  <c:v>1030466.1744705169</c:v>
                </c:pt>
                <c:pt idx="119">
                  <c:v>1039692.3599781068</c:v>
                </c:pt>
                <c:pt idx="120">
                  <c:v>1049206.1798358625</c:v>
                </c:pt>
                <c:pt idx="121">
                  <c:v>1058726.3336788842</c:v>
                </c:pt>
                <c:pt idx="122">
                  <c:v>1068252.8194839854</c:v>
                </c:pt>
                <c:pt idx="123">
                  <c:v>1077785.6352165025</c:v>
                </c:pt>
                <c:pt idx="124">
                  <c:v>1087324.7788303653</c:v>
                </c:pt>
                <c:pt idx="125">
                  <c:v>1096870.24826817</c:v>
                </c:pt>
                <c:pt idx="126">
                  <c:v>1106422.0414612489</c:v>
                </c:pt>
                <c:pt idx="127">
                  <c:v>1115980.1563297424</c:v>
                </c:pt>
                <c:pt idx="128">
                  <c:v>1125544.5907826703</c:v>
                </c:pt>
                <c:pt idx="129">
                  <c:v>1135115.3427180017</c:v>
                </c:pt>
                <c:pt idx="130">
                  <c:v>1144692.4100227249</c:v>
                </c:pt>
                <c:pt idx="131">
                  <c:v>1154275.7905729192</c:v>
                </c:pt>
                <c:pt idx="132">
                  <c:v>1163865.4822338228</c:v>
                </c:pt>
                <c:pt idx="133">
                  <c:v>1173461.4828599035</c:v>
                </c:pt>
                <c:pt idx="134">
                  <c:v>1183063.7902949278</c:v>
                </c:pt>
                <c:pt idx="135">
                  <c:v>1192672.402372031</c:v>
                </c:pt>
                <c:pt idx="136">
                  <c:v>1202287.316913784</c:v>
                </c:pt>
                <c:pt idx="137">
                  <c:v>1211908.5317322644</c:v>
                </c:pt>
                <c:pt idx="138">
                  <c:v>1221536.0446291245</c:v>
                </c:pt>
                <c:pt idx="139">
                  <c:v>1231169.8533956581</c:v>
                </c:pt>
                <c:pt idx="140">
                  <c:v>1240809.9558128703</c:v>
                </c:pt>
                <c:pt idx="141">
                  <c:v>1250456.3496515458</c:v>
                </c:pt>
                <c:pt idx="142">
                  <c:v>1260109.0326723154</c:v>
                </c:pt>
                <c:pt idx="143">
                  <c:v>1269768.0026257238</c:v>
                </c:pt>
                <c:pt idx="144">
                  <c:v>1279433.2572522992</c:v>
                </c:pt>
                <c:pt idx="145">
                  <c:v>1289104.7942826175</c:v>
                </c:pt>
                <c:pt idx="146">
                  <c:v>1298782.6114373717</c:v>
                </c:pt>
                <c:pt idx="147">
                  <c:v>1308466.7064274387</c:v>
                </c:pt>
                <c:pt idx="148">
                  <c:v>1318157.076953945</c:v>
                </c:pt>
                <c:pt idx="149">
                  <c:v>1327853.7207083353</c:v>
                </c:pt>
                <c:pt idx="150">
                  <c:v>1337556.6353724375</c:v>
                </c:pt>
                <c:pt idx="151">
                  <c:v>1347265.8186185309</c:v>
                </c:pt>
                <c:pt idx="152">
                  <c:v>1356981.268109411</c:v>
                </c:pt>
                <c:pt idx="153">
                  <c:v>1366702.981498457</c:v>
                </c:pt>
                <c:pt idx="154">
                  <c:v>1376430.956429698</c:v>
                </c:pt>
                <c:pt idx="155">
                  <c:v>1386165.1905378788</c:v>
                </c:pt>
                <c:pt idx="156">
                  <c:v>1395905.6814485257</c:v>
                </c:pt>
                <c:pt idx="157">
                  <c:v>1405652.4267780138</c:v>
                </c:pt>
                <c:pt idx="158">
                  <c:v>1415405.4241336319</c:v>
                </c:pt>
                <c:pt idx="159">
                  <c:v>1425164.6711136482</c:v>
                </c:pt>
                <c:pt idx="160">
                  <c:v>1434930.1653073772</c:v>
                </c:pt>
                <c:pt idx="161">
                  <c:v>1444701.9042952452</c:v>
                </c:pt>
                <c:pt idx="162">
                  <c:v>1454479.8856488559</c:v>
                </c:pt>
                <c:pt idx="163">
                  <c:v>1464264.1069310564</c:v>
                </c:pt>
                <c:pt idx="164">
                  <c:v>1474054.5656960015</c:v>
                </c:pt>
                <c:pt idx="165">
                  <c:v>1483851.2594892224</c:v>
                </c:pt>
                <c:pt idx="166">
                  <c:v>1493654.1858476903</c:v>
                </c:pt>
                <c:pt idx="167">
                  <c:v>1503463.3422998826</c:v>
                </c:pt>
                <c:pt idx="168">
                  <c:v>1513278.7263658489</c:v>
                </c:pt>
                <c:pt idx="169">
                  <c:v>1523100.3355572766</c:v>
                </c:pt>
                <c:pt idx="170">
                  <c:v>1532928.1673775569</c:v>
                </c:pt>
                <c:pt idx="171">
                  <c:v>1542762.2193218507</c:v>
                </c:pt>
                <c:pt idx="172">
                  <c:v>1552602.4888771537</c:v>
                </c:pt>
                <c:pt idx="173">
                  <c:v>1562448.9735223646</c:v>
                </c:pt>
                <c:pt idx="174">
                  <c:v>1572301.6707283489</c:v>
                </c:pt>
                <c:pt idx="175">
                  <c:v>1582160.5779580055</c:v>
                </c:pt>
                <c:pt idx="176">
                  <c:v>1592025.6926663334</c:v>
                </c:pt>
                <c:pt idx="177">
                  <c:v>1601897.0123004983</c:v>
                </c:pt>
                <c:pt idx="178">
                  <c:v>1611774.5342998984</c:v>
                </c:pt>
                <c:pt idx="179">
                  <c:v>1621658.2560962306</c:v>
                </c:pt>
                <c:pt idx="180">
                  <c:v>1631776.3523548725</c:v>
                </c:pt>
                <c:pt idx="181">
                  <c:v>1641899.5329218411</c:v>
                </c:pt>
                <c:pt idx="182">
                  <c:v>1652027.7965295634</c:v>
                </c:pt>
                <c:pt idx="183">
                  <c:v>1662161.141904189</c:v>
                </c:pt>
                <c:pt idx="184">
                  <c:v>1672299.5677655882</c:v>
                </c:pt>
                <c:pt idx="185">
                  <c:v>1682443.0728273517</c:v>
                </c:pt>
                <c:pt idx="186">
                  <c:v>1692591.6557967914</c:v>
                </c:pt>
                <c:pt idx="187">
                  <c:v>1702745.3153749367</c:v>
                </c:pt>
                <c:pt idx="188">
                  <c:v>1712904.0502565384</c:v>
                </c:pt>
                <c:pt idx="189">
                  <c:v>1723067.859130065</c:v>
                </c:pt>
                <c:pt idx="190">
                  <c:v>1733236.7406777039</c:v>
                </c:pt>
                <c:pt idx="191">
                  <c:v>1743410.693575362</c:v>
                </c:pt>
                <c:pt idx="192">
                  <c:v>1753589.7164926645</c:v>
                </c:pt>
                <c:pt idx="193">
                  <c:v>1763773.808092956</c:v>
                </c:pt>
                <c:pt idx="194">
                  <c:v>1773962.9670332999</c:v>
                </c:pt>
                <c:pt idx="195">
                  <c:v>1784157.1919644796</c:v>
                </c:pt>
                <c:pt idx="196">
                  <c:v>1794356.4815309991</c:v>
                </c:pt>
                <c:pt idx="197">
                  <c:v>1804560.834371082</c:v>
                </c:pt>
                <c:pt idx="198">
                  <c:v>1814770.249116675</c:v>
                </c:pt>
                <c:pt idx="199">
                  <c:v>1824984.7243934455</c:v>
                </c:pt>
                <c:pt idx="200">
                  <c:v>1835204.2588207852</c:v>
                </c:pt>
                <c:pt idx="201">
                  <c:v>1845428.8510118094</c:v>
                </c:pt>
                <c:pt idx="202">
                  <c:v>1855658.49957336</c:v>
                </c:pt>
                <c:pt idx="203">
                  <c:v>1865893.2031060054</c:v>
                </c:pt>
                <c:pt idx="204">
                  <c:v>1876132.9602040418</c:v>
                </c:pt>
                <c:pt idx="205">
                  <c:v>1886377.7694554958</c:v>
                </c:pt>
                <c:pt idx="206">
                  <c:v>1896627.6294421263</c:v>
                </c:pt>
                <c:pt idx="207">
                  <c:v>1906882.5387394251</c:v>
                </c:pt>
                <c:pt idx="208">
                  <c:v>1917142.4959166201</c:v>
                </c:pt>
                <c:pt idx="209">
                  <c:v>1927407.4995366773</c:v>
                </c:pt>
                <c:pt idx="210">
                  <c:v>1937677.5481563022</c:v>
                </c:pt>
                <c:pt idx="211">
                  <c:v>1947952.6403259442</c:v>
                </c:pt>
                <c:pt idx="212">
                  <c:v>1958232.7745897966</c:v>
                </c:pt>
                <c:pt idx="213">
                  <c:v>1968517.9494858019</c:v>
                </c:pt>
                <c:pt idx="214">
                  <c:v>1978808.1635456535</c:v>
                </c:pt>
                <c:pt idx="215">
                  <c:v>1989103.4152947988</c:v>
                </c:pt>
                <c:pt idx="216">
                  <c:v>1999403.7032524436</c:v>
                </c:pt>
                <c:pt idx="217">
                  <c:v>2009709.0259315537</c:v>
                </c:pt>
                <c:pt idx="218">
                  <c:v>2020019.38183886</c:v>
                </c:pt>
                <c:pt idx="219">
                  <c:v>2030334.7694748624</c:v>
                </c:pt>
                <c:pt idx="220">
                  <c:v>2040655.1873338327</c:v>
                </c:pt>
                <c:pt idx="221">
                  <c:v>2050980.6339038198</c:v>
                </c:pt>
                <c:pt idx="222">
                  <c:v>2061311.1076666533</c:v>
                </c:pt>
                <c:pt idx="223">
                  <c:v>2071646.6070979491</c:v>
                </c:pt>
                <c:pt idx="224">
                  <c:v>2081987.1306671128</c:v>
                </c:pt>
                <c:pt idx="225">
                  <c:v>2092332.6768373458</c:v>
                </c:pt>
                <c:pt idx="226">
                  <c:v>2102683.2440656498</c:v>
                </c:pt>
                <c:pt idx="227">
                  <c:v>2113038.8308028327</c:v>
                </c:pt>
                <c:pt idx="228">
                  <c:v>2123399.4354935139</c:v>
                </c:pt>
                <c:pt idx="229">
                  <c:v>2133765.056576129</c:v>
                </c:pt>
                <c:pt idx="230">
                  <c:v>2144135.6924829381</c:v>
                </c:pt>
                <c:pt idx="231">
                  <c:v>2154511.34164003</c:v>
                </c:pt>
                <c:pt idx="232">
                  <c:v>2164892.0024673296</c:v>
                </c:pt>
                <c:pt idx="233">
                  <c:v>2175277.6733786035</c:v>
                </c:pt>
                <c:pt idx="234">
                  <c:v>2185668.3527814699</c:v>
                </c:pt>
                <c:pt idx="235">
                  <c:v>2196064.0390773993</c:v>
                </c:pt>
                <c:pt idx="236">
                  <c:v>2206464.7306617303</c:v>
                </c:pt>
                <c:pt idx="237">
                  <c:v>2216870.4259236706</c:v>
                </c:pt>
                <c:pt idx="238">
                  <c:v>2227281.1232463066</c:v>
                </c:pt>
                <c:pt idx="239">
                  <c:v>2237696.8210066129</c:v>
                </c:pt>
                <c:pt idx="240">
                  <c:v>2248116.8220585603</c:v>
                </c:pt>
                <c:pt idx="241">
                  <c:v>2258541.1297665713</c:v>
                </c:pt>
                <c:pt idx="242">
                  <c:v>2268969.74750131</c:v>
                </c:pt>
                <c:pt idx="243">
                  <c:v>2279402.6786397025</c:v>
                </c:pt>
                <c:pt idx="244">
                  <c:v>2289839.9265649538</c:v>
                </c:pt>
                <c:pt idx="245">
                  <c:v>2300281.4946665727</c:v>
                </c:pt>
                <c:pt idx="246">
                  <c:v>2310727.3863403862</c:v>
                </c:pt>
                <c:pt idx="247">
                  <c:v>2321177.6049885647</c:v>
                </c:pt>
                <c:pt idx="248">
                  <c:v>2331632.154019638</c:v>
                </c:pt>
                <c:pt idx="249">
                  <c:v>2342091.0368485171</c:v>
                </c:pt>
                <c:pt idx="250">
                  <c:v>2352554.2568965158</c:v>
                </c:pt>
                <c:pt idx="251">
                  <c:v>2363021.8175913692</c:v>
                </c:pt>
                <c:pt idx="252">
                  <c:v>2373493.7223672559</c:v>
                </c:pt>
                <c:pt idx="253">
                  <c:v>2383969.9746648176</c:v>
                </c:pt>
                <c:pt idx="254">
                  <c:v>2394450.5779311806</c:v>
                </c:pt>
                <c:pt idx="255">
                  <c:v>2404935.535619976</c:v>
                </c:pt>
                <c:pt idx="256">
                  <c:v>2415424.8511913624</c:v>
                </c:pt>
                <c:pt idx="257">
                  <c:v>2425918.5281120455</c:v>
                </c:pt>
                <c:pt idx="258">
                  <c:v>2436416.5698552979</c:v>
                </c:pt>
                <c:pt idx="259">
                  <c:v>2446918.979900986</c:v>
                </c:pt>
                <c:pt idx="260">
                  <c:v>2457425.7617355846</c:v>
                </c:pt>
                <c:pt idx="261">
                  <c:v>2467936.9188522045</c:v>
                </c:pt>
                <c:pt idx="262">
                  <c:v>2478452.4547506096</c:v>
                </c:pt>
                <c:pt idx="263">
                  <c:v>2488972.3729372425</c:v>
                </c:pt>
                <c:pt idx="264">
                  <c:v>2499496.6769252438</c:v>
                </c:pt>
                <c:pt idx="265">
                  <c:v>2510025.3702344755</c:v>
                </c:pt>
                <c:pt idx="266">
                  <c:v>2520558.4563915422</c:v>
                </c:pt>
                <c:pt idx="267">
                  <c:v>2531095.9389298158</c:v>
                </c:pt>
                <c:pt idx="268">
                  <c:v>2541637.8213894544</c:v>
                </c:pt>
                <c:pt idx="269">
                  <c:v>2552184.1073174281</c:v>
                </c:pt>
                <c:pt idx="270">
                  <c:v>2562734.8002675413</c:v>
                </c:pt>
                <c:pt idx="271">
                  <c:v>2573289.9038004521</c:v>
                </c:pt>
                <c:pt idx="272">
                  <c:v>2583849.4214837002</c:v>
                </c:pt>
                <c:pt idx="273">
                  <c:v>2594413.3568917257</c:v>
                </c:pt>
                <c:pt idx="274">
                  <c:v>2604981.7136058966</c:v>
                </c:pt>
                <c:pt idx="275">
                  <c:v>2615554.4952145275</c:v>
                </c:pt>
                <c:pt idx="276">
                  <c:v>2626131.7053129068</c:v>
                </c:pt>
                <c:pt idx="277">
                  <c:v>2636713.3475033175</c:v>
                </c:pt>
                <c:pt idx="278">
                  <c:v>2647299.4253950645</c:v>
                </c:pt>
                <c:pt idx="279">
                  <c:v>2657889.9426044933</c:v>
                </c:pt>
                <c:pt idx="280">
                  <c:v>2668484.9027550183</c:v>
                </c:pt>
                <c:pt idx="281">
                  <c:v>2679084.3094771458</c:v>
                </c:pt>
                <c:pt idx="282">
                  <c:v>2689688.1664084969</c:v>
                </c:pt>
                <c:pt idx="283">
                  <c:v>2700296.4771938343</c:v>
                </c:pt>
                <c:pt idx="284">
                  <c:v>2710909.2454850832</c:v>
                </c:pt>
                <c:pt idx="285">
                  <c:v>2721526.4749413589</c:v>
                </c:pt>
                <c:pt idx="286">
                  <c:v>2732148.1692289924</c:v>
                </c:pt>
                <c:pt idx="287">
                  <c:v>2742774.3320215512</c:v>
                </c:pt>
                <c:pt idx="288">
                  <c:v>2753404.966999867</c:v>
                </c:pt>
                <c:pt idx="289">
                  <c:v>2764040.0778520619</c:v>
                </c:pt>
                <c:pt idx="290">
                  <c:v>2774679.6682735709</c:v>
                </c:pt>
                <c:pt idx="291">
                  <c:v>2785323.7419671705</c:v>
                </c:pt>
                <c:pt idx="292">
                  <c:v>2795972.3026430001</c:v>
                </c:pt>
                <c:pt idx="293">
                  <c:v>2806625.3540185923</c:v>
                </c:pt>
                <c:pt idx="294">
                  <c:v>2817282.8998188954</c:v>
                </c:pt>
                <c:pt idx="295">
                  <c:v>2827944.9437763002</c:v>
                </c:pt>
                <c:pt idx="296">
                  <c:v>2838611.4896306675</c:v>
                </c:pt>
                <c:pt idx="297">
                  <c:v>2849282.5411293535</c:v>
                </c:pt>
                <c:pt idx="298">
                  <c:v>2859958.1020272346</c:v>
                </c:pt>
                <c:pt idx="299">
                  <c:v>2870638.1760867359</c:v>
                </c:pt>
                <c:pt idx="300">
                  <c:v>2880415.6623070301</c:v>
                </c:pt>
                <c:pt idx="301">
                  <c:v>2887785.749573932</c:v>
                </c:pt>
                <c:pt idx="302">
                  <c:v>2895158.6878577429</c:v>
                </c:pt>
                <c:pt idx="303">
                  <c:v>2902534.4778673123</c:v>
                </c:pt>
                <c:pt idx="304">
                  <c:v>2909913.1203134847</c:v>
                </c:pt>
                <c:pt idx="305">
                  <c:v>2917294.6159091163</c:v>
                </c:pt>
                <c:pt idx="306">
                  <c:v>2924678.9653690937</c:v>
                </c:pt>
                <c:pt idx="307">
                  <c:v>2932066.1694103475</c:v>
                </c:pt>
                <c:pt idx="308">
                  <c:v>2939456.2287518727</c:v>
                </c:pt>
                <c:pt idx="309">
                  <c:v>2946849.1441147453</c:v>
                </c:pt>
                <c:pt idx="310">
                  <c:v>2954244.9162221383</c:v>
                </c:pt>
                <c:pt idx="311">
                  <c:v>2961643.5457993424</c:v>
                </c:pt>
                <c:pt idx="312">
                  <c:v>2967604.9955622368</c:v>
                </c:pt>
                <c:pt idx="313">
                  <c:v>2973566.6524310261</c:v>
                </c:pt>
                <c:pt idx="314">
                  <c:v>2979528.5122503634</c:v>
                </c:pt>
                <c:pt idx="315">
                  <c:v>2985490.5708580753</c:v>
                </c:pt>
                <c:pt idx="316">
                  <c:v>2991452.8240851643</c:v>
                </c:pt>
                <c:pt idx="317">
                  <c:v>2997415.267755812</c:v>
                </c:pt>
                <c:pt idx="318">
                  <c:v>3003377.8976873774</c:v>
                </c:pt>
                <c:pt idx="319">
                  <c:v>3009340.7096904041</c:v>
                </c:pt>
                <c:pt idx="320">
                  <c:v>3015303.6995686181</c:v>
                </c:pt>
                <c:pt idx="321">
                  <c:v>3021266.8631189317</c:v>
                </c:pt>
                <c:pt idx="322">
                  <c:v>3027230.1961314445</c:v>
                </c:pt>
                <c:pt idx="323">
                  <c:v>3033193.6943894485</c:v>
                </c:pt>
                <c:pt idx="324">
                  <c:v>3039157.3536694273</c:v>
                </c:pt>
                <c:pt idx="325">
                  <c:v>3045121.1697410634</c:v>
                </c:pt>
                <c:pt idx="326">
                  <c:v>3051085.1383672347</c:v>
                </c:pt>
                <c:pt idx="327">
                  <c:v>3057049.2553040218</c:v>
                </c:pt>
                <c:pt idx="328">
                  <c:v>3063013.5163007099</c:v>
                </c:pt>
                <c:pt idx="329">
                  <c:v>3068977.9170997925</c:v>
                </c:pt>
                <c:pt idx="330">
                  <c:v>3074942.4534369716</c:v>
                </c:pt>
                <c:pt idx="331">
                  <c:v>3080907.1210411647</c:v>
                </c:pt>
                <c:pt idx="332">
                  <c:v>3086871.9156345073</c:v>
                </c:pt>
                <c:pt idx="333">
                  <c:v>3092836.8329323549</c:v>
                </c:pt>
                <c:pt idx="334">
                  <c:v>3098801.8686432857</c:v>
                </c:pt>
                <c:pt idx="335">
                  <c:v>3104767.0184691101</c:v>
                </c:pt>
                <c:pt idx="336">
                  <c:v>3110732.2781048669</c:v>
                </c:pt>
                <c:pt idx="337">
                  <c:v>3116697.6432388322</c:v>
                </c:pt>
                <c:pt idx="338">
                  <c:v>3122663.1095525231</c:v>
                </c:pt>
                <c:pt idx="339">
                  <c:v>3128628.6727207005</c:v>
                </c:pt>
                <c:pt idx="340">
                  <c:v>3134594.3284113724</c:v>
                </c:pt>
                <c:pt idx="341">
                  <c:v>3140560.0722858012</c:v>
                </c:pt>
                <c:pt idx="342">
                  <c:v>3146525.8999985075</c:v>
                </c:pt>
                <c:pt idx="343">
                  <c:v>3152491.8071972718</c:v>
                </c:pt>
                <c:pt idx="344">
                  <c:v>3158457.7895231443</c:v>
                </c:pt>
                <c:pt idx="345">
                  <c:v>3164423.8426104449</c:v>
                </c:pt>
                <c:pt idx="346">
                  <c:v>3170389.9620867716</c:v>
                </c:pt>
                <c:pt idx="347">
                  <c:v>3176356.1435730038</c:v>
                </c:pt>
                <c:pt idx="348">
                  <c:v>3182322.3826833088</c:v>
                </c:pt>
                <c:pt idx="349">
                  <c:v>3188288.6750251465</c:v>
                </c:pt>
                <c:pt idx="350">
                  <c:v>3194255.0161992731</c:v>
                </c:pt>
                <c:pt idx="351">
                  <c:v>3200221.4017997514</c:v>
                </c:pt>
                <c:pt idx="352">
                  <c:v>3206187.827413952</c:v>
                </c:pt>
                <c:pt idx="353">
                  <c:v>3212154.2886225618</c:v>
                </c:pt>
                <c:pt idx="354">
                  <c:v>3218120.7809995878</c:v>
                </c:pt>
                <c:pt idx="355">
                  <c:v>3224087.3001123667</c:v>
                </c:pt>
                <c:pt idx="356">
                  <c:v>3230053.8415215658</c:v>
                </c:pt>
                <c:pt idx="357">
                  <c:v>3236020.4007811956</c:v>
                </c:pt>
                <c:pt idx="358">
                  <c:v>3241986.9734386113</c:v>
                </c:pt>
                <c:pt idx="359">
                  <c:v>3247953.555034522</c:v>
                </c:pt>
                <c:pt idx="360">
                  <c:v>3247953.555034522</c:v>
                </c:pt>
                <c:pt idx="361">
                  <c:v>3247953.555034522</c:v>
                </c:pt>
                <c:pt idx="362">
                  <c:v>3247953.555034522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FA-4E38-959F-69A191B8066C}"/>
            </c:ext>
          </c:extLst>
        </c:ser>
        <c:ser>
          <c:idx val="1"/>
          <c:order val="2"/>
          <c:tx>
            <c:strRef>
              <c:f>'ניתוח תמהיל נבחר'!$DI$49</c:f>
              <c:strCache>
                <c:ptCount val="1"/>
                <c:pt idx="0">
                  <c:v>מקל</c:v>
                </c:pt>
              </c:strCache>
            </c:strRef>
          </c:tx>
          <c:spPr>
            <a:ln w="22225" cap="rnd">
              <a:solidFill>
                <a:srgbClr val="92D05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'[2]סיכון נמוך בינוני'!$B$50:$B$507</c:f>
              <c:numCache>
                <c:formatCode>General</c:formatCode>
                <c:ptCount val="4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</c:numCache>
            </c:numRef>
          </c:cat>
          <c:val>
            <c:numRef>
              <c:f>'ניתוח תמהיל נבחר'!$DN$53:$DN$415</c:f>
              <c:numCache>
                <c:formatCode>"₪"\ #,##0</c:formatCode>
                <c:ptCount val="363"/>
                <c:pt idx="0">
                  <c:v>7995.1855819458688</c:v>
                </c:pt>
                <c:pt idx="1">
                  <c:v>15990.543139113626</c:v>
                </c:pt>
                <c:pt idx="2">
                  <c:v>23986.179739836167</c:v>
                </c:pt>
                <c:pt idx="3">
                  <c:v>31982.192780230831</c:v>
                </c:pt>
                <c:pt idx="4">
                  <c:v>39978.660262791294</c:v>
                </c:pt>
                <c:pt idx="5">
                  <c:v>47975.650528596248</c:v>
                </c:pt>
                <c:pt idx="6">
                  <c:v>55976.171149441347</c:v>
                </c:pt>
                <c:pt idx="7">
                  <c:v>63980.275842528645</c:v>
                </c:pt>
                <c:pt idx="8">
                  <c:v>71988.008638174797</c:v>
                </c:pt>
                <c:pt idx="9">
                  <c:v>79999.413624220222</c:v>
                </c:pt>
                <c:pt idx="10">
                  <c:v>88014.564242721477</c:v>
                </c:pt>
                <c:pt idx="11">
                  <c:v>96033.485211717838</c:v>
                </c:pt>
                <c:pt idx="12">
                  <c:v>104056.19151077734</c:v>
                </c:pt>
                <c:pt idx="13">
                  <c:v>112082.8155361634</c:v>
                </c:pt>
                <c:pt idx="14">
                  <c:v>120113.3626928841</c:v>
                </c:pt>
                <c:pt idx="15">
                  <c:v>128147.82859125944</c:v>
                </c:pt>
                <c:pt idx="16">
                  <c:v>136186.20882227516</c:v>
                </c:pt>
                <c:pt idx="17">
                  <c:v>144228.49895761747</c:v>
                </c:pt>
                <c:pt idx="18">
                  <c:v>152274.69454970752</c:v>
                </c:pt>
                <c:pt idx="19">
                  <c:v>160325.40617649676</c:v>
                </c:pt>
                <c:pt idx="20">
                  <c:v>168380.62889419857</c:v>
                </c:pt>
                <c:pt idx="21">
                  <c:v>176440.35773103067</c:v>
                </c:pt>
                <c:pt idx="22">
                  <c:v>184504.587687272</c:v>
                </c:pt>
                <c:pt idx="23">
                  <c:v>192573.31373531916</c:v>
                </c:pt>
                <c:pt idx="24">
                  <c:v>200646.53081974268</c:v>
                </c:pt>
                <c:pt idx="25">
                  <c:v>208724.23385734227</c:v>
                </c:pt>
                <c:pt idx="26">
                  <c:v>216743.89915438576</c:v>
                </c:pt>
                <c:pt idx="27">
                  <c:v>224767.5320657125</c:v>
                </c:pt>
                <c:pt idx="28">
                  <c:v>232795.12786103986</c:v>
                </c:pt>
                <c:pt idx="29">
                  <c:v>240826.68178918085</c:v>
                </c:pt>
                <c:pt idx="30">
                  <c:v>248862.18907808507</c:v>
                </c:pt>
                <c:pt idx="31">
                  <c:v>256901.64493487921</c:v>
                </c:pt>
                <c:pt idx="32">
                  <c:v>264945.04454590724</c:v>
                </c:pt>
                <c:pt idx="33">
                  <c:v>272992.38307677011</c:v>
                </c:pt>
                <c:pt idx="34">
                  <c:v>281043.65567236562</c:v>
                </c:pt>
                <c:pt idx="35">
                  <c:v>289098.85745692701</c:v>
                </c:pt>
                <c:pt idx="36">
                  <c:v>297157.9835340624</c:v>
                </c:pt>
                <c:pt idx="37">
                  <c:v>305221.02898679301</c:v>
                </c:pt>
                <c:pt idx="38">
                  <c:v>313287.98887759156</c:v>
                </c:pt>
                <c:pt idx="39">
                  <c:v>321358.85824841977</c:v>
                </c:pt>
                <c:pt idx="40">
                  <c:v>329433.63212076644</c:v>
                </c:pt>
                <c:pt idx="41">
                  <c:v>337512.30549568433</c:v>
                </c:pt>
                <c:pt idx="42">
                  <c:v>345594.8733538271</c:v>
                </c:pt>
                <c:pt idx="43">
                  <c:v>353681.33065548597</c:v>
                </c:pt>
                <c:pt idx="44">
                  <c:v>361771.6723406259</c:v>
                </c:pt>
                <c:pt idx="45">
                  <c:v>369865.89332892158</c:v>
                </c:pt>
                <c:pt idx="46">
                  <c:v>377963.98851979297</c:v>
                </c:pt>
                <c:pt idx="47">
                  <c:v>386065.95279244083</c:v>
                </c:pt>
                <c:pt idx="48">
                  <c:v>394171.78100588103</c:v>
                </c:pt>
                <c:pt idx="49">
                  <c:v>402281.46799898002</c:v>
                </c:pt>
                <c:pt idx="50">
                  <c:v>410395.00859048858</c:v>
                </c:pt>
                <c:pt idx="51">
                  <c:v>418512.39757907589</c:v>
                </c:pt>
                <c:pt idx="52">
                  <c:v>426633.62974336336</c:v>
                </c:pt>
                <c:pt idx="53">
                  <c:v>434758.699841958</c:v>
                </c:pt>
                <c:pt idx="54">
                  <c:v>442887.60261348513</c:v>
                </c:pt>
                <c:pt idx="55">
                  <c:v>451020.33277662151</c:v>
                </c:pt>
                <c:pt idx="56">
                  <c:v>459156.88503012742</c:v>
                </c:pt>
                <c:pt idx="57">
                  <c:v>467297.25405287876</c:v>
                </c:pt>
                <c:pt idx="58">
                  <c:v>475441.43450389907</c:v>
                </c:pt>
                <c:pt idx="59">
                  <c:v>483589.42287917197</c:v>
                </c:pt>
                <c:pt idx="60">
                  <c:v>491741.21565931424</c:v>
                </c:pt>
                <c:pt idx="61">
                  <c:v>499896.80930962216</c:v>
                </c:pt>
                <c:pt idx="62">
                  <c:v>508056.200280116</c:v>
                </c:pt>
                <c:pt idx="63">
                  <c:v>516219.38500558562</c:v>
                </c:pt>
                <c:pt idx="64">
                  <c:v>524386.35990563501</c:v>
                </c:pt>
                <c:pt idx="65">
                  <c:v>532557.12138472684</c:v>
                </c:pt>
                <c:pt idx="66">
                  <c:v>540731.6658322271</c:v>
                </c:pt>
                <c:pt idx="67">
                  <c:v>548909.98962244811</c:v>
                </c:pt>
                <c:pt idx="68">
                  <c:v>557092.08911469299</c:v>
                </c:pt>
                <c:pt idx="69">
                  <c:v>565277.96065329923</c:v>
                </c:pt>
                <c:pt idx="70">
                  <c:v>573467.60056768125</c:v>
                </c:pt>
                <c:pt idx="71">
                  <c:v>581661.00517237373</c:v>
                </c:pt>
                <c:pt idx="72">
                  <c:v>589858.17076707375</c:v>
                </c:pt>
                <c:pt idx="73">
                  <c:v>598059.09363668412</c:v>
                </c:pt>
                <c:pt idx="74">
                  <c:v>606263.77005135408</c:v>
                </c:pt>
                <c:pt idx="75">
                  <c:v>614472.19626652286</c:v>
                </c:pt>
                <c:pt idx="76">
                  <c:v>622684.36852295999</c:v>
                </c:pt>
                <c:pt idx="77">
                  <c:v>630900.28304680646</c:v>
                </c:pt>
                <c:pt idx="78">
                  <c:v>639119.93604961713</c:v>
                </c:pt>
                <c:pt idx="79">
                  <c:v>647343.32372840028</c:v>
                </c:pt>
                <c:pt idx="80">
                  <c:v>655570.44226565876</c:v>
                </c:pt>
                <c:pt idx="81">
                  <c:v>663801.28782943031</c:v>
                </c:pt>
                <c:pt idx="82">
                  <c:v>672035.85657332721</c:v>
                </c:pt>
                <c:pt idx="83">
                  <c:v>680274.14463657653</c:v>
                </c:pt>
                <c:pt idx="84">
                  <c:v>688516.14814405958</c:v>
                </c:pt>
                <c:pt idx="85">
                  <c:v>696761.86320635094</c:v>
                </c:pt>
                <c:pt idx="86">
                  <c:v>705011.28591975779</c:v>
                </c:pt>
                <c:pt idx="87">
                  <c:v>713264.41236635845</c:v>
                </c:pt>
                <c:pt idx="88">
                  <c:v>721521.23861404147</c:v>
                </c:pt>
                <c:pt idx="89">
                  <c:v>729781.76071654353</c:v>
                </c:pt>
                <c:pt idx="90">
                  <c:v>738045.97471348708</c:v>
                </c:pt>
                <c:pt idx="91">
                  <c:v>746313.87663041952</c:v>
                </c:pt>
                <c:pt idx="92">
                  <c:v>754585.46247884957</c:v>
                </c:pt>
                <c:pt idx="93">
                  <c:v>762860.72825628461</c:v>
                </c:pt>
                <c:pt idx="94">
                  <c:v>771139.6699462689</c:v>
                </c:pt>
                <c:pt idx="95">
                  <c:v>779422.28351841937</c:v>
                </c:pt>
                <c:pt idx="96">
                  <c:v>787708.56492846296</c:v>
                </c:pt>
                <c:pt idx="97">
                  <c:v>795998.51011827227</c:v>
                </c:pt>
                <c:pt idx="98">
                  <c:v>804292.11501590279</c:v>
                </c:pt>
                <c:pt idx="99">
                  <c:v>812589.37553562829</c:v>
                </c:pt>
                <c:pt idx="100">
                  <c:v>820890.28757797601</c:v>
                </c:pt>
                <c:pt idx="101">
                  <c:v>829194.84702976316</c:v>
                </c:pt>
                <c:pt idx="102">
                  <c:v>837503.04976413189</c:v>
                </c:pt>
                <c:pt idx="103">
                  <c:v>845814.89164058387</c:v>
                </c:pt>
                <c:pt idx="104">
                  <c:v>854130.36850501574</c:v>
                </c:pt>
                <c:pt idx="105">
                  <c:v>862449.47618975327</c:v>
                </c:pt>
                <c:pt idx="106">
                  <c:v>870772.21051358618</c:v>
                </c:pt>
                <c:pt idx="107">
                  <c:v>879098.56728180195</c:v>
                </c:pt>
                <c:pt idx="108">
                  <c:v>887428.54228621977</c:v>
                </c:pt>
                <c:pt idx="109">
                  <c:v>895762.13130522508</c:v>
                </c:pt>
                <c:pt idx="110">
                  <c:v>904099.33010380156</c:v>
                </c:pt>
                <c:pt idx="111">
                  <c:v>912440.13443356636</c:v>
                </c:pt>
                <c:pt idx="112">
                  <c:v>920784.54003280122</c:v>
                </c:pt>
                <c:pt idx="113">
                  <c:v>929132.54262648732</c:v>
                </c:pt>
                <c:pt idx="114">
                  <c:v>937484.13792633638</c:v>
                </c:pt>
                <c:pt idx="115">
                  <c:v>945839.32163082424</c:v>
                </c:pt>
                <c:pt idx="116">
                  <c:v>954198.08942522295</c:v>
                </c:pt>
                <c:pt idx="117">
                  <c:v>962560.43698163191</c:v>
                </c:pt>
                <c:pt idx="118">
                  <c:v>970926.35995901143</c:v>
                </c:pt>
                <c:pt idx="119">
                  <c:v>979295.854003213</c:v>
                </c:pt>
                <c:pt idx="120">
                  <c:v>987668.64008945832</c:v>
                </c:pt>
                <c:pt idx="121">
                  <c:v>996044.71398739784</c:v>
                </c:pt>
                <c:pt idx="122">
                  <c:v>1004424.0714558237</c:v>
                </c:pt>
                <c:pt idx="123">
                  <c:v>1012806.7082426904</c:v>
                </c:pt>
                <c:pt idx="124">
                  <c:v>1021192.6200851325</c:v>
                </c:pt>
                <c:pt idx="125">
                  <c:v>1029581.8027094841</c:v>
                </c:pt>
                <c:pt idx="126">
                  <c:v>1037974.2518312982</c:v>
                </c:pt>
                <c:pt idx="127">
                  <c:v>1046369.9631553649</c:v>
                </c:pt>
                <c:pt idx="128">
                  <c:v>1054768.9323757307</c:v>
                </c:pt>
                <c:pt idx="129">
                  <c:v>1063171.1551757166</c:v>
                </c:pt>
                <c:pt idx="130">
                  <c:v>1071576.6272279371</c:v>
                </c:pt>
                <c:pt idx="131">
                  <c:v>1079985.3441943172</c:v>
                </c:pt>
                <c:pt idx="132">
                  <c:v>1088397.3017261128</c:v>
                </c:pt>
                <c:pt idx="133">
                  <c:v>1096812.4954639263</c:v>
                </c:pt>
                <c:pt idx="134">
                  <c:v>1105230.9210377266</c:v>
                </c:pt>
                <c:pt idx="135">
                  <c:v>1113652.5740668657</c:v>
                </c:pt>
                <c:pt idx="136">
                  <c:v>1122077.4501600976</c:v>
                </c:pt>
                <c:pt idx="137">
                  <c:v>1130505.5449155946</c:v>
                </c:pt>
                <c:pt idx="138">
                  <c:v>1138936.8539209662</c:v>
                </c:pt>
                <c:pt idx="139">
                  <c:v>1147371.3727532751</c:v>
                </c:pt>
                <c:pt idx="140">
                  <c:v>1155809.0969790556</c:v>
                </c:pt>
                <c:pt idx="141">
                  <c:v>1164250.0221543307</c:v>
                </c:pt>
                <c:pt idx="142">
                  <c:v>1172694.143824629</c:v>
                </c:pt>
                <c:pt idx="143">
                  <c:v>1181141.4575250009</c:v>
                </c:pt>
                <c:pt idx="144">
                  <c:v>1189591.9587800379</c:v>
                </c:pt>
                <c:pt idx="145">
                  <c:v>1198045.6431038862</c:v>
                </c:pt>
                <c:pt idx="146">
                  <c:v>1206502.5060002657</c:v>
                </c:pt>
                <c:pt idx="147">
                  <c:v>1214962.5429624859</c:v>
                </c:pt>
                <c:pt idx="148">
                  <c:v>1223425.7494734623</c:v>
                </c:pt>
                <c:pt idx="149">
                  <c:v>1231892.1210057335</c:v>
                </c:pt>
                <c:pt idx="150">
                  <c:v>1240361.6530214758</c:v>
                </c:pt>
                <c:pt idx="151">
                  <c:v>1248834.3409725213</c:v>
                </c:pt>
                <c:pt idx="152">
                  <c:v>1257310.1803003736</c:v>
                </c:pt>
                <c:pt idx="153">
                  <c:v>1265789.1664362224</c:v>
                </c:pt>
                <c:pt idx="154">
                  <c:v>1274271.2948009619</c:v>
                </c:pt>
                <c:pt idx="155">
                  <c:v>1282756.5608052039</c:v>
                </c:pt>
                <c:pt idx="156">
                  <c:v>1291244.9598492959</c:v>
                </c:pt>
                <c:pt idx="157">
                  <c:v>1299736.4873233356</c:v>
                </c:pt>
                <c:pt idx="158">
                  <c:v>1308231.1386071863</c:v>
                </c:pt>
                <c:pt idx="159">
                  <c:v>1316728.9090704932</c:v>
                </c:pt>
                <c:pt idx="160">
                  <c:v>1325229.7940726981</c:v>
                </c:pt>
                <c:pt idx="161">
                  <c:v>1333733.788963055</c:v>
                </c:pt>
                <c:pt idx="162">
                  <c:v>1342240.8890806455</c:v>
                </c:pt>
                <c:pt idx="163">
                  <c:v>1350751.0897543933</c:v>
                </c:pt>
                <c:pt idx="164">
                  <c:v>1359264.3863030805</c:v>
                </c:pt>
                <c:pt idx="165">
                  <c:v>1367780.7740353609</c:v>
                </c:pt>
                <c:pt idx="166">
                  <c:v>1376300.2482497762</c:v>
                </c:pt>
                <c:pt idx="167">
                  <c:v>1384822.8042347706</c:v>
                </c:pt>
                <c:pt idx="168">
                  <c:v>1393348.4372687051</c:v>
                </c:pt>
                <c:pt idx="169">
                  <c:v>1401877.142619872</c:v>
                </c:pt>
                <c:pt idx="170">
                  <c:v>1410408.9155465104</c:v>
                </c:pt>
                <c:pt idx="171">
                  <c:v>1418943.7512968199</c:v>
                </c:pt>
                <c:pt idx="172">
                  <c:v>1427481.645108975</c:v>
                </c:pt>
                <c:pt idx="173">
                  <c:v>1436022.5922111399</c:v>
                </c:pt>
                <c:pt idx="174">
                  <c:v>1444566.5878214822</c:v>
                </c:pt>
                <c:pt idx="175">
                  <c:v>1453113.6271481873</c:v>
                </c:pt>
                <c:pt idx="176">
                  <c:v>1461663.7053894729</c:v>
                </c:pt>
                <c:pt idx="177">
                  <c:v>1470216.8177336021</c:v>
                </c:pt>
                <c:pt idx="178">
                  <c:v>1478772.9593588982</c:v>
                </c:pt>
                <c:pt idx="179">
                  <c:v>1487332.1254337577</c:v>
                </c:pt>
                <c:pt idx="180">
                  <c:v>1495893.6420403363</c:v>
                </c:pt>
                <c:pt idx="181">
                  <c:v>1504457.5058273906</c:v>
                </c:pt>
                <c:pt idx="182">
                  <c:v>1513023.713437886</c:v>
                </c:pt>
                <c:pt idx="183">
                  <c:v>1521592.2615089945</c:v>
                </c:pt>
                <c:pt idx="184">
                  <c:v>1530163.1466720926</c:v>
                </c:pt>
                <c:pt idx="185">
                  <c:v>1538736.3655527597</c:v>
                </c:pt>
                <c:pt idx="186">
                  <c:v>1547311.9147707757</c:v>
                </c:pt>
                <c:pt idx="187">
                  <c:v>1555889.7909401194</c:v>
                </c:pt>
                <c:pt idx="188">
                  <c:v>1564469.9906689643</c:v>
                </c:pt>
                <c:pt idx="189">
                  <c:v>1573052.5105596795</c:v>
                </c:pt>
                <c:pt idx="190">
                  <c:v>1581637.3472088242</c:v>
                </c:pt>
                <c:pt idx="191">
                  <c:v>1590224.4972071471</c:v>
                </c:pt>
                <c:pt idx="192">
                  <c:v>1598813.9571395833</c:v>
                </c:pt>
                <c:pt idx="193">
                  <c:v>1607405.7235852513</c:v>
                </c:pt>
                <c:pt idx="194">
                  <c:v>1615999.7931174499</c:v>
                </c:pt>
                <c:pt idx="195">
                  <c:v>1624596.1623036573</c:v>
                </c:pt>
                <c:pt idx="196">
                  <c:v>1633194.8277055256</c:v>
                </c:pt>
                <c:pt idx="197">
                  <c:v>1641795.7858788781</c:v>
                </c:pt>
                <c:pt idx="198">
                  <c:v>1650399.0333737084</c:v>
                </c:pt>
                <c:pt idx="199">
                  <c:v>1659004.5667341745</c:v>
                </c:pt>
                <c:pt idx="200">
                  <c:v>1667612.3824985959</c:v>
                </c:pt>
                <c:pt idx="201">
                  <c:v>1676222.4771994497</c:v>
                </c:pt>
                <c:pt idx="202">
                  <c:v>1684834.8473633681</c:v>
                </c:pt>
                <c:pt idx="203">
                  <c:v>1693449.4895111332</c:v>
                </c:pt>
                <c:pt idx="204">
                  <c:v>1702066.4001576728</c:v>
                </c:pt>
                <c:pt idx="205">
                  <c:v>1710685.5758120567</c:v>
                </c:pt>
                <c:pt idx="206">
                  <c:v>1719307.0129774918</c:v>
                </c:pt>
                <c:pt idx="207">
                  <c:v>1727930.7081513172</c:v>
                </c:pt>
                <c:pt idx="208">
                  <c:v>1736556.6578249997</c:v>
                </c:pt>
                <c:pt idx="209">
                  <c:v>1745184.858484128</c:v>
                </c:pt>
                <c:pt idx="210">
                  <c:v>1753815.3066084073</c:v>
                </c:pt>
                <c:pt idx="211">
                  <c:v>1762447.9986716544</c:v>
                </c:pt>
                <c:pt idx="212">
                  <c:v>1771082.9311417905</c:v>
                </c:pt>
                <c:pt idx="213">
                  <c:v>1779720.1004808359</c:v>
                </c:pt>
                <c:pt idx="214">
                  <c:v>1788359.5031449019</c:v>
                </c:pt>
                <c:pt idx="215">
                  <c:v>1797001.1355841865</c:v>
                </c:pt>
                <c:pt idx="216">
                  <c:v>1805644.9942429643</c:v>
                </c:pt>
                <c:pt idx="217">
                  <c:v>1814291.0755595798</c:v>
                </c:pt>
                <c:pt idx="218">
                  <c:v>1822939.37596644</c:v>
                </c:pt>
                <c:pt idx="219">
                  <c:v>1831589.8918900052</c:v>
                </c:pt>
                <c:pt idx="220">
                  <c:v>1840242.6197507794</c:v>
                </c:pt>
                <c:pt idx="221">
                  <c:v>1848897.5559633016</c:v>
                </c:pt>
                <c:pt idx="222">
                  <c:v>1857554.6969361361</c:v>
                </c:pt>
                <c:pt idx="223">
                  <c:v>1866214.0390718607</c:v>
                </c:pt>
                <c:pt idx="224">
                  <c:v>1874875.5787670561</c:v>
                </c:pt>
                <c:pt idx="225">
                  <c:v>1883539.3124122946</c:v>
                </c:pt>
                <c:pt idx="226">
                  <c:v>1892205.2363921262</c:v>
                </c:pt>
                <c:pt idx="227">
                  <c:v>1900873.3470850666</c:v>
                </c:pt>
                <c:pt idx="228">
                  <c:v>1909543.6408635816</c:v>
                </c:pt>
                <c:pt idx="229">
                  <c:v>1918216.1140940739</c:v>
                </c:pt>
                <c:pt idx="230">
                  <c:v>1926890.7631368663</c:v>
                </c:pt>
                <c:pt idx="231">
                  <c:v>1935567.584346184</c:v>
                </c:pt>
                <c:pt idx="232">
                  <c:v>1944246.5740701379</c:v>
                </c:pt>
                <c:pt idx="233">
                  <c:v>1952927.728650705</c:v>
                </c:pt>
                <c:pt idx="234">
                  <c:v>1961611.0444237082</c:v>
                </c:pt>
                <c:pt idx="235">
                  <c:v>1970296.5177187938</c:v>
                </c:pt>
                <c:pt idx="236">
                  <c:v>1978984.1448594099</c:v>
                </c:pt>
                <c:pt idx="237">
                  <c:v>1987673.9221627796</c:v>
                </c:pt>
                <c:pt idx="238">
                  <c:v>1996365.845939876</c:v>
                </c:pt>
                <c:pt idx="239">
                  <c:v>2005059.9124953947</c:v>
                </c:pt>
                <c:pt idx="240">
                  <c:v>2013755.7294202158</c:v>
                </c:pt>
                <c:pt idx="241">
                  <c:v>2022453.2959528239</c:v>
                </c:pt>
                <c:pt idx="242">
                  <c:v>2031152.6113298973</c:v>
                </c:pt>
                <c:pt idx="243">
                  <c:v>2039853.6747862711</c:v>
                </c:pt>
                <c:pt idx="244">
                  <c:v>2048556.4855548926</c:v>
                </c:pt>
                <c:pt idx="245">
                  <c:v>2057261.042866779</c:v>
                </c:pt>
                <c:pt idx="246">
                  <c:v>2065967.3459509667</c:v>
                </c:pt>
                <c:pt idx="247">
                  <c:v>2074675.3940344611</c:v>
                </c:pt>
                <c:pt idx="248">
                  <c:v>2083385.1863421795</c:v>
                </c:pt>
                <c:pt idx="249">
                  <c:v>2092096.7220968897</c:v>
                </c:pt>
                <c:pt idx="250">
                  <c:v>2100810.0005191453</c:v>
                </c:pt>
                <c:pt idx="251">
                  <c:v>2109525.0208272142</c:v>
                </c:pt>
                <c:pt idx="252">
                  <c:v>2118241.7822370031</c:v>
                </c:pt>
                <c:pt idx="253">
                  <c:v>2126960.2839619704</c:v>
                </c:pt>
                <c:pt idx="254">
                  <c:v>2135680.525213039</c:v>
                </c:pt>
                <c:pt idx="255">
                  <c:v>2144402.5051984941</c:v>
                </c:pt>
                <c:pt idx="256">
                  <c:v>2153126.2231238754</c:v>
                </c:pt>
                <c:pt idx="257">
                  <c:v>2161851.6781918611</c:v>
                </c:pt>
                <c:pt idx="258">
                  <c:v>2170578.8696021345</c:v>
                </c:pt>
                <c:pt idx="259">
                  <c:v>2179307.7965512425</c:v>
                </c:pt>
                <c:pt idx="260">
                  <c:v>2188038.4582324401</c:v>
                </c:pt>
                <c:pt idx="261">
                  <c:v>2196770.8538355157</c:v>
                </c:pt>
                <c:pt idx="262">
                  <c:v>2205504.9825465991</c:v>
                </c:pt>
                <c:pt idx="263">
                  <c:v>2214240.843547951</c:v>
                </c:pt>
                <c:pt idx="264">
                  <c:v>2222978.4360177247</c:v>
                </c:pt>
                <c:pt idx="265">
                  <c:v>2231717.759129704</c:v>
                </c:pt>
                <c:pt idx="266">
                  <c:v>2240458.8120530108</c:v>
                </c:pt>
                <c:pt idx="267">
                  <c:v>2249201.593951771</c:v>
                </c:pt>
                <c:pt idx="268">
                  <c:v>2257946.103984748</c:v>
                </c:pt>
                <c:pt idx="269">
                  <c:v>2266692.3413049192</c:v>
                </c:pt>
                <c:pt idx="270">
                  <c:v>2275440.3050590036</c:v>
                </c:pt>
                <c:pt idx="271">
                  <c:v>2284189.9943869202</c:v>
                </c:pt>
                <c:pt idx="272">
                  <c:v>2292941.40842117</c:v>
                </c:pt>
                <c:pt idx="273">
                  <c:v>2301694.5462861247</c:v>
                </c:pt>
                <c:pt idx="274">
                  <c:v>2310449.4070972102</c:v>
                </c:pt>
                <c:pt idx="275">
                  <c:v>2319205.9899599547</c:v>
                </c:pt>
                <c:pt idx="276">
                  <c:v>2327964.293968881</c:v>
                </c:pt>
                <c:pt idx="277">
                  <c:v>2336724.318206206</c:v>
                </c:pt>
                <c:pt idx="278">
                  <c:v>2345486.0617403015</c:v>
                </c:pt>
                <c:pt idx="279">
                  <c:v>2354249.523623867</c:v>
                </c:pt>
                <c:pt idx="280">
                  <c:v>2363014.7028917307</c:v>
                </c:pt>
                <c:pt idx="281">
                  <c:v>2371781.5985581926</c:v>
                </c:pt>
                <c:pt idx="282">
                  <c:v>2380550.2096137777</c:v>
                </c:pt>
                <c:pt idx="283">
                  <c:v>2389320.5350212259</c:v>
                </c:pt>
                <c:pt idx="284">
                  <c:v>2398092.5737104737</c:v>
                </c:pt>
                <c:pt idx="285">
                  <c:v>2406866.3245723108</c:v>
                </c:pt>
                <c:pt idx="286">
                  <c:v>2415641.7864502156</c:v>
                </c:pt>
                <c:pt idx="287">
                  <c:v>2424418.9581296872</c:v>
                </c:pt>
                <c:pt idx="288">
                  <c:v>2433197.8383240253</c:v>
                </c:pt>
                <c:pt idx="289">
                  <c:v>2441978.4256549357</c:v>
                </c:pt>
                <c:pt idx="290">
                  <c:v>2450760.7186253956</c:v>
                </c:pt>
                <c:pt idx="291">
                  <c:v>2459544.7155804657</c:v>
                </c:pt>
                <c:pt idx="292">
                  <c:v>2468330.4146485226</c:v>
                </c:pt>
                <c:pt idx="293">
                  <c:v>2477117.8136489359</c:v>
                </c:pt>
                <c:pt idx="294">
                  <c:v>2485906.9099382455</c:v>
                </c:pt>
                <c:pt idx="295">
                  <c:v>2494697.7001333581</c:v>
                </c:pt>
                <c:pt idx="296">
                  <c:v>2503490.1795581002</c:v>
                </c:pt>
                <c:pt idx="297">
                  <c:v>2512284.3409522409</c:v>
                </c:pt>
                <c:pt idx="298">
                  <c:v>2521080.1705997242</c:v>
                </c:pt>
                <c:pt idx="299">
                  <c:v>2529877.6289758398</c:v>
                </c:pt>
                <c:pt idx="300">
                  <c:v>2538119.1358638154</c:v>
                </c:pt>
                <c:pt idx="301">
                  <c:v>2543951.6261947751</c:v>
                </c:pt>
                <c:pt idx="302">
                  <c:v>2549785.3480335362</c:v>
                </c:pt>
                <c:pt idx="303">
                  <c:v>2555620.300180227</c:v>
                </c:pt>
                <c:pt idx="304">
                  <c:v>2561456.4814337194</c:v>
                </c:pt>
                <c:pt idx="305">
                  <c:v>2567293.8905916293</c:v>
                </c:pt>
                <c:pt idx="306">
                  <c:v>2573132.5264503225</c:v>
                </c:pt>
                <c:pt idx="307">
                  <c:v>2578972.3878049119</c:v>
                </c:pt>
                <c:pt idx="308">
                  <c:v>2584813.4734492647</c:v>
                </c:pt>
                <c:pt idx="309">
                  <c:v>2590655.7821759996</c:v>
                </c:pt>
                <c:pt idx="310">
                  <c:v>2596499.3127764948</c:v>
                </c:pt>
                <c:pt idx="311">
                  <c:v>2602344.0640408862</c:v>
                </c:pt>
                <c:pt idx="312">
                  <c:v>2607067.825683618</c:v>
                </c:pt>
                <c:pt idx="313">
                  <c:v>2611791.7004647008</c:v>
                </c:pt>
                <c:pt idx="314">
                  <c:v>2616515.6860807324</c:v>
                </c:pt>
                <c:pt idx="315">
                  <c:v>2621239.7802260006</c:v>
                </c:pt>
                <c:pt idx="316">
                  <c:v>2625963.9805924883</c:v>
                </c:pt>
                <c:pt idx="317">
                  <c:v>2630688.284869872</c:v>
                </c:pt>
                <c:pt idx="318">
                  <c:v>2635412.6907455265</c:v>
                </c:pt>
                <c:pt idx="319">
                  <c:v>2640137.1959045222</c:v>
                </c:pt>
                <c:pt idx="320">
                  <c:v>2644861.7980296304</c:v>
                </c:pt>
                <c:pt idx="321">
                  <c:v>2649586.494801322</c:v>
                </c:pt>
                <c:pt idx="322">
                  <c:v>2654311.283897771</c:v>
                </c:pt>
                <c:pt idx="323">
                  <c:v>2659036.1629948551</c:v>
                </c:pt>
                <c:pt idx="324">
                  <c:v>2663761.1297661569</c:v>
                </c:pt>
                <c:pt idx="325">
                  <c:v>2668486.1818829663</c:v>
                </c:pt>
                <c:pt idx="326">
                  <c:v>2673211.3170142821</c:v>
                </c:pt>
                <c:pt idx="327">
                  <c:v>2677936.532826812</c:v>
                </c:pt>
                <c:pt idx="328">
                  <c:v>2682661.8269849769</c:v>
                </c:pt>
                <c:pt idx="329">
                  <c:v>2687387.1971509103</c:v>
                </c:pt>
                <c:pt idx="330">
                  <c:v>2692112.6409844616</c:v>
                </c:pt>
                <c:pt idx="331">
                  <c:v>2696838.1561431969</c:v>
                </c:pt>
                <c:pt idx="332">
                  <c:v>2701563.7402823996</c:v>
                </c:pt>
                <c:pt idx="333">
                  <c:v>2706289.3910550755</c:v>
                </c:pt>
                <c:pt idx="334">
                  <c:v>2711015.1061119516</c:v>
                </c:pt>
                <c:pt idx="335">
                  <c:v>2715740.8831014792</c:v>
                </c:pt>
                <c:pt idx="336">
                  <c:v>2720466.7196698347</c:v>
                </c:pt>
                <c:pt idx="337">
                  <c:v>2725192.6134609226</c:v>
                </c:pt>
                <c:pt idx="338">
                  <c:v>2729918.5621163775</c:v>
                </c:pt>
                <c:pt idx="339">
                  <c:v>2734644.5632755649</c:v>
                </c:pt>
                <c:pt idx="340">
                  <c:v>2739370.6145755835</c:v>
                </c:pt>
                <c:pt idx="341">
                  <c:v>2744096.7136512683</c:v>
                </c:pt>
                <c:pt idx="342">
                  <c:v>2748822.8581351903</c:v>
                </c:pt>
                <c:pt idx="343">
                  <c:v>2753549.0456576608</c:v>
                </c:pt>
                <c:pt idx="344">
                  <c:v>2758275.2738467325</c:v>
                </c:pt>
                <c:pt idx="345">
                  <c:v>2763001.5403282004</c:v>
                </c:pt>
                <c:pt idx="346">
                  <c:v>2767727.8427256062</c:v>
                </c:pt>
                <c:pt idx="347">
                  <c:v>2772454.1786602386</c:v>
                </c:pt>
                <c:pt idx="348">
                  <c:v>2777180.5457511358</c:v>
                </c:pt>
                <c:pt idx="349">
                  <c:v>2781906.9416150884</c:v>
                </c:pt>
                <c:pt idx="350">
                  <c:v>2786633.3638666412</c:v>
                </c:pt>
                <c:pt idx="351">
                  <c:v>2791359.8101180941</c:v>
                </c:pt>
                <c:pt idx="352">
                  <c:v>2796086.2779795062</c:v>
                </c:pt>
                <c:pt idx="353">
                  <c:v>2800812.7650586977</c:v>
                </c:pt>
                <c:pt idx="354">
                  <c:v>2805539.2689612508</c:v>
                </c:pt>
                <c:pt idx="355">
                  <c:v>2810265.7872905135</c:v>
                </c:pt>
                <c:pt idx="356">
                  <c:v>2814992.3176476015</c:v>
                </c:pt>
                <c:pt idx="357">
                  <c:v>2819718.8576313998</c:v>
                </c:pt>
                <c:pt idx="358">
                  <c:v>2824445.4048385671</c:v>
                </c:pt>
                <c:pt idx="359">
                  <c:v>2829171.9568635351</c:v>
                </c:pt>
                <c:pt idx="360">
                  <c:v>2829171.9568635351</c:v>
                </c:pt>
                <c:pt idx="361">
                  <c:v>2829171.9568635351</c:v>
                </c:pt>
                <c:pt idx="362">
                  <c:v>2829171.9568635351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FA-4E38-959F-69A191B80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934400"/>
        <c:axId val="206935936"/>
      </c:lineChart>
      <c:catAx>
        <c:axId val="206934400"/>
        <c:scaling>
          <c:orientation val="minMax"/>
        </c:scaling>
        <c:delete val="0"/>
        <c:axPos val="b"/>
        <c:min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  <a:alpha val="25000"/>
                    </a:schemeClr>
                  </a:gs>
                  <a:gs pos="0">
                    <a:schemeClr val="dk1">
                      <a:lumMod val="65000"/>
                      <a:lumOff val="35000"/>
                      <a:alpha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6935936"/>
        <c:crosses val="autoZero"/>
        <c:auto val="1"/>
        <c:lblAlgn val="ctr"/>
        <c:lblOffset val="100"/>
        <c:noMultiLvlLbl val="0"/>
      </c:catAx>
      <c:valAx>
        <c:axId val="2069359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in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  <a:alpha val="25000"/>
                    </a:schemeClr>
                  </a:gs>
                  <a:gs pos="0">
                    <a:schemeClr val="dk1">
                      <a:lumMod val="65000"/>
                      <a:lumOff val="35000"/>
                      <a:alpha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numFmt formatCode="&quot;₪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693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צמוד</a:t>
            </a:r>
            <a:r>
              <a:rPr lang="he-IL" baseline="0"/>
              <a:t> מדד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7E-477D-BF69-2F9332954C25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47E-477D-BF69-2F9332954C25}"/>
              </c:ext>
            </c:extLst>
          </c:dPt>
          <c:cat>
            <c:strRef>
              <c:f>'ניתוח תמהיל נבחר'!$P$3:$P$5</c:f>
              <c:strCache>
                <c:ptCount val="2"/>
                <c:pt idx="0">
                  <c:v>צמוד</c:v>
                </c:pt>
                <c:pt idx="1">
                  <c:v>לא צמוד</c:v>
                </c:pt>
              </c:strCache>
            </c:strRef>
          </c:cat>
          <c:val>
            <c:numRef>
              <c:f>'ניתוח תמהיל נבחר'!$Q$3:$Q$5</c:f>
              <c:numCache>
                <c:formatCode>0.00%</c:formatCode>
                <c:ptCount val="2"/>
                <c:pt idx="0">
                  <c:v>0.15000000000000002</c:v>
                </c:pt>
                <c:pt idx="1">
                  <c:v>0.85000000000000009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7E-477D-BF69-2F9332954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6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400" b="0" i="0" u="none" strike="noStrike" baseline="0">
                <a:effectLst/>
              </a:rPr>
              <a:t>מרכיבי ההלוואה</a:t>
            </a:r>
            <a:r>
              <a:rPr lang="he-IL" sz="1400" b="0" i="0" u="none" strike="noStrike" baseline="0"/>
              <a:t> </a:t>
            </a:r>
            <a:endParaRPr lang="he-I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2AA-4E05-A7B0-4DDB499786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2AA-4E05-A7B0-4DDB4997860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2AA-4E05-A7B0-4DDB49978609}"/>
              </c:ext>
            </c:extLst>
          </c:dPt>
          <c:cat>
            <c:strRef>
              <c:f>'ניתוח תמהיל נבחר'!$R$3:$R$6</c:f>
              <c:strCache>
                <c:ptCount val="3"/>
                <c:pt idx="0">
                  <c:v>משתנה</c:v>
                </c:pt>
                <c:pt idx="1">
                  <c:v>פריים</c:v>
                </c:pt>
                <c:pt idx="2">
                  <c:v>קבועה</c:v>
                </c:pt>
              </c:strCache>
            </c:strRef>
          </c:cat>
          <c:val>
            <c:numRef>
              <c:f>'ניתוח תמהיל נבחר'!$S$3:$S$6</c:f>
              <c:numCache>
                <c:formatCode>0.00%</c:formatCode>
                <c:ptCount val="3"/>
                <c:pt idx="0">
                  <c:v>0.35</c:v>
                </c:pt>
                <c:pt idx="1">
                  <c:v>0.3</c:v>
                </c:pt>
                <c:pt idx="2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A7-4EFD-8F6F-E8650050E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6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עלות המשכנתא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'נתוני משכנתא'!$D$9:$G$9</c:f>
              <c:strCache>
                <c:ptCount val="1"/>
                <c:pt idx="0">
                  <c:v>תרחיש עיקרי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'נתוני משכנתא'!$A$11:$A$20</c:f>
              <c:strCache>
                <c:ptCount val="10"/>
                <c:pt idx="0">
                  <c:v>עלות משכנתא 1</c:v>
                </c:pt>
                <c:pt idx="1">
                  <c:v>עלות משכנתא 2</c:v>
                </c:pt>
                <c:pt idx="2">
                  <c:v>עלות משכנתא 3</c:v>
                </c:pt>
                <c:pt idx="3">
                  <c:v>החזר מקס' עיקרי 1</c:v>
                </c:pt>
                <c:pt idx="4">
                  <c:v>החזר מקס' עיקרי 2</c:v>
                </c:pt>
                <c:pt idx="5">
                  <c:v>החזר מקס' עיקרי 3</c:v>
                </c:pt>
                <c:pt idx="6">
                  <c:v>החזר מקס' מחמיר 1</c:v>
                </c:pt>
                <c:pt idx="7">
                  <c:v>החזר מקס' מחמיר  2</c:v>
                </c:pt>
                <c:pt idx="8">
                  <c:v>החזר מקס' מחמיר  3</c:v>
                </c:pt>
                <c:pt idx="9">
                  <c:v>החזר חודשי מחמיר נמוך </c:v>
                </c:pt>
              </c:strCache>
            </c:strRef>
          </c:cat>
          <c:val>
            <c:numRef>
              <c:f>'נתוני משכנתא'!$E$11:$E$20</c:f>
              <c:numCache>
                <c:formatCode>"₪"\ #,##0</c:formatCode>
                <c:ptCount val="10"/>
                <c:pt idx="0">
                  <c:v>985481.71268855396</c:v>
                </c:pt>
                <c:pt idx="1">
                  <c:v>986918.69339979102</c:v>
                </c:pt>
                <c:pt idx="2">
                  <c:v>990993.27372676705</c:v>
                </c:pt>
                <c:pt idx="3">
                  <c:v>1025125.70069191</c:v>
                </c:pt>
                <c:pt idx="4">
                  <c:v>1023491.5869768501</c:v>
                </c:pt>
                <c:pt idx="5">
                  <c:v>1028545.81280194</c:v>
                </c:pt>
                <c:pt idx="6">
                  <c:v>1025125.70069191</c:v>
                </c:pt>
                <c:pt idx="7">
                  <c:v>1023491.5869768501</c:v>
                </c:pt>
                <c:pt idx="8">
                  <c:v>1028545.81280194</c:v>
                </c:pt>
                <c:pt idx="9">
                  <c:v>1128259.5190624599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4-4398-A5B9-066F7690AA30}"/>
            </c:ext>
          </c:extLst>
        </c:ser>
        <c:ser>
          <c:idx val="1"/>
          <c:order val="1"/>
          <c:tx>
            <c:strRef>
              <c:f>'נתוני משכנתא'!$I$9:$L$9</c:f>
              <c:strCache>
                <c:ptCount val="1"/>
                <c:pt idx="0">
                  <c:v>תרחיש מחמיר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'נתוני משכנתא'!$A$11:$A$20</c:f>
              <c:strCache>
                <c:ptCount val="10"/>
                <c:pt idx="0">
                  <c:v>עלות משכנתא 1</c:v>
                </c:pt>
                <c:pt idx="1">
                  <c:v>עלות משכנתא 2</c:v>
                </c:pt>
                <c:pt idx="2">
                  <c:v>עלות משכנתא 3</c:v>
                </c:pt>
                <c:pt idx="3">
                  <c:v>החזר מקס' עיקרי 1</c:v>
                </c:pt>
                <c:pt idx="4">
                  <c:v>החזר מקס' עיקרי 2</c:v>
                </c:pt>
                <c:pt idx="5">
                  <c:v>החזר מקס' עיקרי 3</c:v>
                </c:pt>
                <c:pt idx="6">
                  <c:v>החזר מקס' מחמיר 1</c:v>
                </c:pt>
                <c:pt idx="7">
                  <c:v>החזר מקס' מחמיר  2</c:v>
                </c:pt>
                <c:pt idx="8">
                  <c:v>החזר מקס' מחמיר  3</c:v>
                </c:pt>
                <c:pt idx="9">
                  <c:v>החזר חודשי מחמיר נמוך </c:v>
                </c:pt>
              </c:strCache>
            </c:strRef>
          </c:cat>
          <c:val>
            <c:numRef>
              <c:f>'נתוני משכנתא'!$J$11:$J$20</c:f>
              <c:numCache>
                <c:formatCode>"₪"\ #,##0</c:formatCode>
                <c:ptCount val="10"/>
                <c:pt idx="0">
                  <c:v>1283303.22103941</c:v>
                </c:pt>
                <c:pt idx="1">
                  <c:v>1268758.4608813501</c:v>
                </c:pt>
                <c:pt idx="2">
                  <c:v>1271824.23614958</c:v>
                </c:pt>
                <c:pt idx="3">
                  <c:v>1245602.69402651</c:v>
                </c:pt>
                <c:pt idx="4">
                  <c:v>1242261.5596268801</c:v>
                </c:pt>
                <c:pt idx="5">
                  <c:v>1269549.50580819</c:v>
                </c:pt>
                <c:pt idx="6">
                  <c:v>1245602.69402651</c:v>
                </c:pt>
                <c:pt idx="7">
                  <c:v>1242261.5596268801</c:v>
                </c:pt>
                <c:pt idx="8">
                  <c:v>1269549.50580819</c:v>
                </c:pt>
                <c:pt idx="9">
                  <c:v>1314567.9273749799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4-4398-A5B9-066F7690A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80421104"/>
        <c:axId val="780422352"/>
      </c:barChart>
      <c:catAx>
        <c:axId val="78042110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80422352"/>
        <c:crosses val="autoZero"/>
        <c:auto val="1"/>
        <c:lblAlgn val="ctr"/>
        <c:lblOffset val="100"/>
        <c:noMultiLvlLbl val="0"/>
      </c:catAx>
      <c:valAx>
        <c:axId val="78042235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₪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80421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החזר חודשי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'ניתוח תמהיל נבחר'!$CU$49</c:f>
              <c:strCache>
                <c:ptCount val="1"/>
                <c:pt idx="0">
                  <c:v>עיקרי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'[2]סיכון נמוך בינוני'!$B$50:$B$507</c:f>
              <c:numCache>
                <c:formatCode>General</c:formatCode>
                <c:ptCount val="4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</c:numCache>
            </c:numRef>
          </c:cat>
          <c:val>
            <c:numRef>
              <c:f>'ניתוח תמהיל נבחר'!$CW$53:$CW$415</c:f>
              <c:numCache>
                <c:formatCode>"₪"\ #,##0</c:formatCode>
                <c:ptCount val="363"/>
                <c:pt idx="0">
                  <c:v>7995.1855819458688</c:v>
                </c:pt>
                <c:pt idx="1">
                  <c:v>7995.4424567064561</c:v>
                </c:pt>
                <c:pt idx="2">
                  <c:v>7995.8171406541151</c:v>
                </c:pt>
                <c:pt idx="3">
                  <c:v>7996.2990176647309</c:v>
                </c:pt>
                <c:pt idx="4">
                  <c:v>7996.8667745284683</c:v>
                </c:pt>
                <c:pt idx="5">
                  <c:v>7997.509802026223</c:v>
                </c:pt>
                <c:pt idx="6">
                  <c:v>8001.1673595304601</c:v>
                </c:pt>
                <c:pt idx="7">
                  <c:v>8004.8846427469425</c:v>
                </c:pt>
                <c:pt idx="8">
                  <c:v>8008.6510108910879</c:v>
                </c:pt>
                <c:pt idx="9">
                  <c:v>8012.4665464490936</c:v>
                </c:pt>
                <c:pt idx="10">
                  <c:v>8016.3635870007683</c:v>
                </c:pt>
                <c:pt idx="11">
                  <c:v>8020.2885149378899</c:v>
                </c:pt>
                <c:pt idx="12">
                  <c:v>8024.2306197489333</c:v>
                </c:pt>
                <c:pt idx="13">
                  <c:v>8028.3192284286088</c:v>
                </c:pt>
                <c:pt idx="14">
                  <c:v>8032.4145206682042</c:v>
                </c:pt>
                <c:pt idx="15">
                  <c:v>8036.5057128330564</c:v>
                </c:pt>
                <c:pt idx="16">
                  <c:v>8040.5927859622616</c:v>
                </c:pt>
                <c:pt idx="17">
                  <c:v>8044.6757211301829</c:v>
                </c:pt>
                <c:pt idx="18">
                  <c:v>8048.7544994461523</c:v>
                </c:pt>
                <c:pt idx="19">
                  <c:v>8053.4441468152472</c:v>
                </c:pt>
                <c:pt idx="20">
                  <c:v>8058.1291418748797</c:v>
                </c:pt>
                <c:pt idx="21">
                  <c:v>8062.8094570051107</c:v>
                </c:pt>
                <c:pt idx="22">
                  <c:v>8067.4850646435189</c:v>
                </c:pt>
                <c:pt idx="23">
                  <c:v>8072.1559372846878</c:v>
                </c:pt>
                <c:pt idx="24">
                  <c:v>8076.8220474797572</c:v>
                </c:pt>
                <c:pt idx="25">
                  <c:v>8081.4833678359155</c:v>
                </c:pt>
                <c:pt idx="26">
                  <c:v>8086.139871015921</c:v>
                </c:pt>
                <c:pt idx="27">
                  <c:v>8090.7915297376294</c:v>
                </c:pt>
                <c:pt idx="28">
                  <c:v>8095.4383167734923</c:v>
                </c:pt>
                <c:pt idx="29">
                  <c:v>8100.0802049500799</c:v>
                </c:pt>
                <c:pt idx="30">
                  <c:v>8104.717167147599</c:v>
                </c:pt>
                <c:pt idx="31">
                  <c:v>8109.3491762993999</c:v>
                </c:pt>
                <c:pt idx="32">
                  <c:v>8113.9762053914992</c:v>
                </c:pt>
                <c:pt idx="33">
                  <c:v>8118.5982274620847</c:v>
                </c:pt>
                <c:pt idx="34">
                  <c:v>8123.2152156010288</c:v>
                </c:pt>
                <c:pt idx="35">
                  <c:v>8127.8271429494134</c:v>
                </c:pt>
                <c:pt idx="36">
                  <c:v>8132.4339826990326</c:v>
                </c:pt>
                <c:pt idx="37">
                  <c:v>8137.0357080919075</c:v>
                </c:pt>
                <c:pt idx="38">
                  <c:v>8141.632292419803</c:v>
                </c:pt>
                <c:pt idx="39">
                  <c:v>8146.2237090237395</c:v>
                </c:pt>
                <c:pt idx="40">
                  <c:v>8150.8099312935065</c:v>
                </c:pt>
                <c:pt idx="41">
                  <c:v>8155.3909326671728</c:v>
                </c:pt>
                <c:pt idx="42">
                  <c:v>8159.9666866306097</c:v>
                </c:pt>
                <c:pt idx="43">
                  <c:v>8164.5371667169911</c:v>
                </c:pt>
                <c:pt idx="44">
                  <c:v>8169.1023465063226</c:v>
                </c:pt>
                <c:pt idx="45">
                  <c:v>8173.6621996249432</c:v>
                </c:pt>
                <c:pt idx="46">
                  <c:v>8178.2166997450504</c:v>
                </c:pt>
                <c:pt idx="47">
                  <c:v>8182.7658205842072</c:v>
                </c:pt>
                <c:pt idx="48">
                  <c:v>8187.3095359048602</c:v>
                </c:pt>
                <c:pt idx="49">
                  <c:v>8191.8478195138596</c:v>
                </c:pt>
                <c:pt idx="50">
                  <c:v>8196.3806452619719</c:v>
                </c:pt>
                <c:pt idx="51">
                  <c:v>8200.9079870433961</c:v>
                </c:pt>
                <c:pt idx="52">
                  <c:v>8205.4298187952863</c:v>
                </c:pt>
                <c:pt idx="53">
                  <c:v>8209.9461144972629</c:v>
                </c:pt>
                <c:pt idx="54">
                  <c:v>8214.4568481709321</c:v>
                </c:pt>
                <c:pt idx="55">
                  <c:v>8218.9619938794167</c:v>
                </c:pt>
                <c:pt idx="56">
                  <c:v>8223.4615257268579</c:v>
                </c:pt>
                <c:pt idx="57">
                  <c:v>8227.9554178579529</c:v>
                </c:pt>
                <c:pt idx="58">
                  <c:v>8232.4436444574676</c:v>
                </c:pt>
                <c:pt idx="59">
                  <c:v>8236.9282371516656</c:v>
                </c:pt>
                <c:pt idx="60">
                  <c:v>8489.5498846404171</c:v>
                </c:pt>
                <c:pt idx="61">
                  <c:v>8494.0573163554036</c:v>
                </c:pt>
                <c:pt idx="62">
                  <c:v>8498.5611318557985</c:v>
                </c:pt>
                <c:pt idx="63">
                  <c:v>8503.0613114596927</c:v>
                </c:pt>
                <c:pt idx="64">
                  <c:v>8507.5578355431026</c:v>
                </c:pt>
                <c:pt idx="65">
                  <c:v>8512.0506845395339</c:v>
                </c:pt>
                <c:pt idx="66">
                  <c:v>8516.5398389396032</c:v>
                </c:pt>
                <c:pt idx="67">
                  <c:v>8521.0252792905994</c:v>
                </c:pt>
                <c:pt idx="68">
                  <c:v>8525.5069861961092</c:v>
                </c:pt>
                <c:pt idx="69">
                  <c:v>8529.984940315584</c:v>
                </c:pt>
                <c:pt idx="70">
                  <c:v>8534.4591223639527</c:v>
                </c:pt>
                <c:pt idx="71">
                  <c:v>8538.929513111214</c:v>
                </c:pt>
                <c:pt idx="72">
                  <c:v>8543.3960933820472</c:v>
                </c:pt>
                <c:pt idx="73">
                  <c:v>8547.8588440553922</c:v>
                </c:pt>
                <c:pt idx="74">
                  <c:v>8552.3177460640691</c:v>
                </c:pt>
                <c:pt idx="75">
                  <c:v>8556.7727803943799</c:v>
                </c:pt>
                <c:pt idx="76">
                  <c:v>8561.2239280857066</c:v>
                </c:pt>
                <c:pt idx="77">
                  <c:v>8565.6711702301236</c:v>
                </c:pt>
                <c:pt idx="78">
                  <c:v>8570.1144879720123</c:v>
                </c:pt>
                <c:pt idx="79">
                  <c:v>8574.5538625076624</c:v>
                </c:pt>
                <c:pt idx="80">
                  <c:v>8578.989275084883</c:v>
                </c:pt>
                <c:pt idx="81">
                  <c:v>8583.4207070026314</c:v>
                </c:pt>
                <c:pt idx="82">
                  <c:v>8587.8481396106145</c:v>
                </c:pt>
                <c:pt idx="83">
                  <c:v>8592.2715543089071</c:v>
                </c:pt>
                <c:pt idx="84">
                  <c:v>8596.6909325475881</c:v>
                </c:pt>
                <c:pt idx="85">
                  <c:v>8601.1062558263329</c:v>
                </c:pt>
                <c:pt idx="86">
                  <c:v>8605.5175056940679</c:v>
                </c:pt>
                <c:pt idx="87">
                  <c:v>8609.9246637485721</c:v>
                </c:pt>
                <c:pt idx="88">
                  <c:v>8614.3277116361187</c:v>
                </c:pt>
                <c:pt idx="89">
                  <c:v>8618.7266310510986</c:v>
                </c:pt>
                <c:pt idx="90">
                  <c:v>8623.1214037356476</c:v>
                </c:pt>
                <c:pt idx="91">
                  <c:v>8627.5120114792899</c:v>
                </c:pt>
                <c:pt idx="92">
                  <c:v>8631.8984361185649</c:v>
                </c:pt>
                <c:pt idx="93">
                  <c:v>8636.2806595366637</c:v>
                </c:pt>
                <c:pt idx="94">
                  <c:v>8640.6586636630873</c:v>
                </c:pt>
                <c:pt idx="95">
                  <c:v>8645.0324304732512</c:v>
                </c:pt>
                <c:pt idx="96">
                  <c:v>8649.4019419881697</c:v>
                </c:pt>
                <c:pt idx="97">
                  <c:v>8653.767180274077</c:v>
                </c:pt>
                <c:pt idx="98">
                  <c:v>8658.1281274420835</c:v>
                </c:pt>
                <c:pt idx="99">
                  <c:v>8662.484765647825</c:v>
                </c:pt>
                <c:pt idx="100">
                  <c:v>8666.837077091117</c:v>
                </c:pt>
                <c:pt idx="101">
                  <c:v>8671.1850440156122</c:v>
                </c:pt>
                <c:pt idx="102">
                  <c:v>8675.5286487084486</c:v>
                </c:pt>
                <c:pt idx="103">
                  <c:v>8679.867873499923</c:v>
                </c:pt>
                <c:pt idx="104">
                  <c:v>8684.2027007631441</c:v>
                </c:pt>
                <c:pt idx="105">
                  <c:v>8688.5331129137012</c:v>
                </c:pt>
                <c:pt idx="106">
                  <c:v>8692.8590924093314</c:v>
                </c:pt>
                <c:pt idx="107">
                  <c:v>8697.1806217495832</c:v>
                </c:pt>
                <c:pt idx="108">
                  <c:v>8701.4976834755071</c:v>
                </c:pt>
                <c:pt idx="109">
                  <c:v>8705.8102601693045</c:v>
                </c:pt>
                <c:pt idx="110">
                  <c:v>8710.1183344540314</c:v>
                </c:pt>
                <c:pt idx="111">
                  <c:v>8714.4218889932563</c:v>
                </c:pt>
                <c:pt idx="112">
                  <c:v>8718.7209064907584</c:v>
                </c:pt>
                <c:pt idx="113">
                  <c:v>8723.0153696902089</c:v>
                </c:pt>
                <c:pt idx="114">
                  <c:v>8727.305261374855</c:v>
                </c:pt>
                <c:pt idx="115">
                  <c:v>8731.5905643672158</c:v>
                </c:pt>
                <c:pt idx="116">
                  <c:v>8735.8712615287786</c:v>
                </c:pt>
                <c:pt idx="117">
                  <c:v>8740.1473357596842</c:v>
                </c:pt>
                <c:pt idx="118">
                  <c:v>8744.4187699984395</c:v>
                </c:pt>
                <c:pt idx="119">
                  <c:v>8748.6855472216121</c:v>
                </c:pt>
                <c:pt idx="120">
                  <c:v>8960.6433305161518</c:v>
                </c:pt>
                <c:pt idx="121">
                  <c:v>8964.6039085758403</c:v>
                </c:pt>
                <c:pt idx="122">
                  <c:v>8968.5599801073276</c:v>
                </c:pt>
                <c:pt idx="123">
                  <c:v>8972.5115311475874</c:v>
                </c:pt>
                <c:pt idx="124">
                  <c:v>8976.4585477557775</c:v>
                </c:pt>
                <c:pt idx="125">
                  <c:v>8980.4010160130383</c:v>
                </c:pt>
                <c:pt idx="126">
                  <c:v>8984.3389220223289</c:v>
                </c:pt>
                <c:pt idx="127">
                  <c:v>8988.2722519082436</c:v>
                </c:pt>
                <c:pt idx="128">
                  <c:v>8992.200991816826</c:v>
                </c:pt>
                <c:pt idx="129">
                  <c:v>8996.1251279154167</c:v>
                </c:pt>
                <c:pt idx="130">
                  <c:v>9000.04464639246</c:v>
                </c:pt>
                <c:pt idx="131">
                  <c:v>9003.9595334573551</c:v>
                </c:pt>
                <c:pt idx="132">
                  <c:v>9007.8697753402685</c:v>
                </c:pt>
                <c:pt idx="133">
                  <c:v>9011.7753582919904</c:v>
                </c:pt>
                <c:pt idx="134">
                  <c:v>9015.6762685837639</c:v>
                </c:pt>
                <c:pt idx="135">
                  <c:v>9019.5724925071208</c:v>
                </c:pt>
                <c:pt idx="136">
                  <c:v>9023.4640163737349</c:v>
                </c:pt>
                <c:pt idx="137">
                  <c:v>9027.3508265152632</c:v>
                </c:pt>
                <c:pt idx="138">
                  <c:v>9031.2329092831969</c:v>
                </c:pt>
                <c:pt idx="139">
                  <c:v>9035.1102510486999</c:v>
                </c:pt>
                <c:pt idx="140">
                  <c:v>9038.9828382024843</c:v>
                </c:pt>
                <c:pt idx="141">
                  <c:v>9042.8506571546495</c:v>
                </c:pt>
                <c:pt idx="142">
                  <c:v>9046.7136943345395</c:v>
                </c:pt>
                <c:pt idx="143">
                  <c:v>9050.5719361906158</c:v>
                </c:pt>
                <c:pt idx="144">
                  <c:v>9054.4253691903123</c:v>
                </c:pt>
                <c:pt idx="145">
                  <c:v>9058.2739798199073</c:v>
                </c:pt>
                <c:pt idx="146">
                  <c:v>9062.1177545843839</c:v>
                </c:pt>
                <c:pt idx="147">
                  <c:v>9065.9566800073044</c:v>
                </c:pt>
                <c:pt idx="148">
                  <c:v>9069.7907426306974</c:v>
                </c:pt>
                <c:pt idx="149">
                  <c:v>9073.6199290149125</c:v>
                </c:pt>
                <c:pt idx="150">
                  <c:v>9077.4442257385163</c:v>
                </c:pt>
                <c:pt idx="151">
                  <c:v>9081.2636193981689</c:v>
                </c:pt>
                <c:pt idx="152">
                  <c:v>9085.0780966085094</c:v>
                </c:pt>
                <c:pt idx="153">
                  <c:v>9088.8876440020431</c:v>
                </c:pt>
                <c:pt idx="154">
                  <c:v>9092.692248229032</c:v>
                </c:pt>
                <c:pt idx="155">
                  <c:v>9096.4918959573952</c:v>
                </c:pt>
                <c:pt idx="156">
                  <c:v>9100.2865738725923</c:v>
                </c:pt>
                <c:pt idx="157">
                  <c:v>9104.0762686775306</c:v>
                </c:pt>
                <c:pt idx="158">
                  <c:v>9107.860967092467</c:v>
                </c:pt>
                <c:pt idx="159">
                  <c:v>9111.6406558549097</c:v>
                </c:pt>
                <c:pt idx="160">
                  <c:v>9115.4153217195308</c:v>
                </c:pt>
                <c:pt idx="161">
                  <c:v>9119.1849514580717</c:v>
                </c:pt>
                <c:pt idx="162">
                  <c:v>9122.9495318592617</c:v>
                </c:pt>
                <c:pt idx="163">
                  <c:v>9126.7090497287263</c:v>
                </c:pt>
                <c:pt idx="164">
                  <c:v>9130.4634918889205</c:v>
                </c:pt>
                <c:pt idx="165">
                  <c:v>9134.212845179034</c:v>
                </c:pt>
                <c:pt idx="166">
                  <c:v>9137.9570964549348</c:v>
                </c:pt>
                <c:pt idx="167">
                  <c:v>9141.6962325890854</c:v>
                </c:pt>
                <c:pt idx="168">
                  <c:v>9145.4302404704813</c:v>
                </c:pt>
                <c:pt idx="169">
                  <c:v>9149.1591070045761</c:v>
                </c:pt>
                <c:pt idx="170">
                  <c:v>9152.8828191132379</c:v>
                </c:pt>
                <c:pt idx="171">
                  <c:v>9156.6013637346696</c:v>
                </c:pt>
                <c:pt idx="172">
                  <c:v>9160.3147278233682</c:v>
                </c:pt>
                <c:pt idx="173">
                  <c:v>9164.022898350062</c:v>
                </c:pt>
                <c:pt idx="174">
                  <c:v>9167.7258623016714</c:v>
                </c:pt>
                <c:pt idx="175">
                  <c:v>9171.4236066812518</c:v>
                </c:pt>
                <c:pt idx="176">
                  <c:v>9175.1161185079654</c:v>
                </c:pt>
                <c:pt idx="177">
                  <c:v>9178.8033848170235</c:v>
                </c:pt>
                <c:pt idx="178">
                  <c:v>9182.4853926596661</c:v>
                </c:pt>
                <c:pt idx="179">
                  <c:v>9186.1621291031206</c:v>
                </c:pt>
                <c:pt idx="180">
                  <c:v>9306.5992549247894</c:v>
                </c:pt>
                <c:pt idx="181">
                  <c:v>9309.4820573166471</c:v>
                </c:pt>
                <c:pt idx="182">
                  <c:v>9312.3612755384838</c:v>
                </c:pt>
                <c:pt idx="183">
                  <c:v>9315.2369021176128</c:v>
                </c:pt>
                <c:pt idx="184">
                  <c:v>9318.1089295794918</c:v>
                </c:pt>
                <c:pt idx="185">
                  <c:v>9320.9773504477453</c:v>
                </c:pt>
                <c:pt idx="186">
                  <c:v>9323.8421572442148</c:v>
                </c:pt>
                <c:pt idx="187">
                  <c:v>9326.7033424889814</c:v>
                </c:pt>
                <c:pt idx="188">
                  <c:v>9329.5608987004161</c:v>
                </c:pt>
                <c:pt idx="189">
                  <c:v>9332.4148183951929</c:v>
                </c:pt>
                <c:pt idx="190">
                  <c:v>9335.2650940883577</c:v>
                </c:pt>
                <c:pt idx="191">
                  <c:v>9338.1117182933358</c:v>
                </c:pt>
                <c:pt idx="192">
                  <c:v>9340.9546835219935</c:v>
                </c:pt>
                <c:pt idx="193">
                  <c:v>9343.7939822846765</c:v>
                </c:pt>
                <c:pt idx="194">
                  <c:v>9346.6296070902335</c:v>
                </c:pt>
                <c:pt idx="195">
                  <c:v>9349.4615504460817</c:v>
                </c:pt>
                <c:pt idx="196">
                  <c:v>9352.2898048582374</c:v>
                </c:pt>
                <c:pt idx="197">
                  <c:v>9355.1143628313621</c:v>
                </c:pt>
                <c:pt idx="198">
                  <c:v>9357.9352168688092</c:v>
                </c:pt>
                <c:pt idx="199">
                  <c:v>9360.7523594726736</c:v>
                </c:pt>
                <c:pt idx="200">
                  <c:v>9363.565783143833</c:v>
                </c:pt>
                <c:pt idx="201">
                  <c:v>9366.3754803819975</c:v>
                </c:pt>
                <c:pt idx="202">
                  <c:v>9369.1814436857658</c:v>
                </c:pt>
                <c:pt idx="203">
                  <c:v>9371.9836655526651</c:v>
                </c:pt>
                <c:pt idx="204">
                  <c:v>9374.7821384792096</c:v>
                </c:pt>
                <c:pt idx="205">
                  <c:v>9377.5768549609529</c:v>
                </c:pt>
                <c:pt idx="206">
                  <c:v>9380.3678074925374</c:v>
                </c:pt>
                <c:pt idx="207">
                  <c:v>9383.1549885677505</c:v>
                </c:pt>
                <c:pt idx="208">
                  <c:v>9385.9383906795847</c:v>
                </c:pt>
                <c:pt idx="209">
                  <c:v>9388.7180063202832</c:v>
                </c:pt>
                <c:pt idx="210">
                  <c:v>9391.4938279814087</c:v>
                </c:pt>
                <c:pt idx="211">
                  <c:v>9394.2658481538947</c:v>
                </c:pt>
                <c:pt idx="212">
                  <c:v>9397.0340593281126</c:v>
                </c:pt>
                <c:pt idx="213">
                  <c:v>9399.7984539939189</c:v>
                </c:pt>
                <c:pt idx="214">
                  <c:v>9402.5590246407355</c:v>
                </c:pt>
                <c:pt idx="215">
                  <c:v>9405.3157637575951</c:v>
                </c:pt>
                <c:pt idx="216">
                  <c:v>9408.0686638332118</c:v>
                </c:pt>
                <c:pt idx="217">
                  <c:v>9410.8177173560525</c:v>
                </c:pt>
                <c:pt idx="218">
                  <c:v>9413.5629168143969</c:v>
                </c:pt>
                <c:pt idx="219">
                  <c:v>9416.3042546963952</c:v>
                </c:pt>
                <c:pt idx="220">
                  <c:v>9419.0417234901524</c:v>
                </c:pt>
                <c:pt idx="221">
                  <c:v>9421.7753156837953</c:v>
                </c:pt>
                <c:pt idx="222">
                  <c:v>9424.5050237655305</c:v>
                </c:pt>
                <c:pt idx="223">
                  <c:v>9427.230840223725</c:v>
                </c:pt>
                <c:pt idx="224">
                  <c:v>9429.9527575469856</c:v>
                </c:pt>
                <c:pt idx="225">
                  <c:v>9432.6707682242104</c:v>
                </c:pt>
                <c:pt idx="226">
                  <c:v>9435.3848647446903</c:v>
                </c:pt>
                <c:pt idx="227">
                  <c:v>9438.0950395981636</c:v>
                </c:pt>
                <c:pt idx="228">
                  <c:v>9440.8012852749052</c:v>
                </c:pt>
                <c:pt idx="229">
                  <c:v>9443.5035942658051</c:v>
                </c:pt>
                <c:pt idx="230">
                  <c:v>9446.2019590624368</c:v>
                </c:pt>
                <c:pt idx="231">
                  <c:v>9448.8963721571508</c:v>
                </c:pt>
                <c:pt idx="232">
                  <c:v>9451.5868260431453</c:v>
                </c:pt>
                <c:pt idx="233">
                  <c:v>9454.2733132145586</c:v>
                </c:pt>
                <c:pt idx="234">
                  <c:v>9456.9558261665425</c:v>
                </c:pt>
                <c:pt idx="235">
                  <c:v>9459.63435739536</c:v>
                </c:pt>
                <c:pt idx="236">
                  <c:v>9462.308899398462</c:v>
                </c:pt>
                <c:pt idx="237">
                  <c:v>9464.9794446745764</c:v>
                </c:pt>
                <c:pt idx="238">
                  <c:v>9467.6459857237969</c:v>
                </c:pt>
                <c:pt idx="239">
                  <c:v>9470.3085150476782</c:v>
                </c:pt>
                <c:pt idx="240">
                  <c:v>9518.7172530290118</c:v>
                </c:pt>
                <c:pt idx="241">
                  <c:v>9520.9115863528095</c:v>
                </c:pt>
                <c:pt idx="242">
                  <c:v>9523.10539764848</c:v>
                </c:pt>
                <c:pt idx="243">
                  <c:v>9525.2986857808064</c:v>
                </c:pt>
                <c:pt idx="244">
                  <c:v>9527.4914496164074</c:v>
                </c:pt>
                <c:pt idx="245">
                  <c:v>9529.6836880237643</c:v>
                </c:pt>
                <c:pt idx="246">
                  <c:v>9531.8753998732391</c:v>
                </c:pt>
                <c:pt idx="247">
                  <c:v>9534.0665840371184</c:v>
                </c:pt>
                <c:pt idx="248">
                  <c:v>9536.2572393896298</c:v>
                </c:pt>
                <c:pt idx="249">
                  <c:v>9538.4473648069743</c:v>
                </c:pt>
                <c:pt idx="250">
                  <c:v>9540.6369591673501</c:v>
                </c:pt>
                <c:pt idx="251">
                  <c:v>9542.826021350982</c:v>
                </c:pt>
                <c:pt idx="252">
                  <c:v>9545.0145502401574</c:v>
                </c:pt>
                <c:pt idx="253">
                  <c:v>9547.2025447192445</c:v>
                </c:pt>
                <c:pt idx="254">
                  <c:v>9549.3900036747254</c:v>
                </c:pt>
                <c:pt idx="255">
                  <c:v>9551.5769259952231</c:v>
                </c:pt>
                <c:pt idx="256">
                  <c:v>9553.7633105715377</c:v>
                </c:pt>
                <c:pt idx="257">
                  <c:v>9555.9491562966614</c:v>
                </c:pt>
                <c:pt idx="258">
                  <c:v>9558.1344620658238</c:v>
                </c:pt>
                <c:pt idx="259">
                  <c:v>9560.3192267765116</c:v>
                </c:pt>
                <c:pt idx="260">
                  <c:v>9562.5034493284984</c:v>
                </c:pt>
                <c:pt idx="261">
                  <c:v>9564.6871286238747</c:v>
                </c:pt>
                <c:pt idx="262">
                  <c:v>9566.8702635670852</c:v>
                </c:pt>
                <c:pt idx="263">
                  <c:v>9569.0528530649517</c:v>
                </c:pt>
                <c:pt idx="264">
                  <c:v>9571.2348960267027</c:v>
                </c:pt>
                <c:pt idx="265">
                  <c:v>9573.4163913640059</c:v>
                </c:pt>
                <c:pt idx="266">
                  <c:v>9575.5973379909992</c:v>
                </c:pt>
                <c:pt idx="267">
                  <c:v>9577.7777348243289</c:v>
                </c:pt>
                <c:pt idx="268">
                  <c:v>9579.957580783157</c:v>
                </c:pt>
                <c:pt idx="269">
                  <c:v>9582.1368747892266</c:v>
                </c:pt>
                <c:pt idx="270">
                  <c:v>9584.3156157668564</c:v>
                </c:pt>
                <c:pt idx="271">
                  <c:v>9586.4938026430027</c:v>
                </c:pt>
                <c:pt idx="272">
                  <c:v>9588.6714343472795</c:v>
                </c:pt>
                <c:pt idx="273">
                  <c:v>9590.84850981198</c:v>
                </c:pt>
                <c:pt idx="274">
                  <c:v>9593.0250279721222</c:v>
                </c:pt>
                <c:pt idx="275">
                  <c:v>9595.20098776548</c:v>
                </c:pt>
                <c:pt idx="276">
                  <c:v>9597.3763881326086</c:v>
                </c:pt>
                <c:pt idx="277">
                  <c:v>9599.5512280168823</c:v>
                </c:pt>
                <c:pt idx="278">
                  <c:v>9601.7255063645207</c:v>
                </c:pt>
                <c:pt idx="279">
                  <c:v>9603.8992221246262</c:v>
                </c:pt>
                <c:pt idx="280">
                  <c:v>9606.0723742492246</c:v>
                </c:pt>
                <c:pt idx="281">
                  <c:v>9608.2449616932772</c:v>
                </c:pt>
                <c:pt idx="282">
                  <c:v>9610.4169834147378</c:v>
                </c:pt>
                <c:pt idx="283">
                  <c:v>9612.5884383745688</c:v>
                </c:pt>
                <c:pt idx="284">
                  <c:v>9614.7593255367829</c:v>
                </c:pt>
                <c:pt idx="285">
                  <c:v>9616.929643868476</c:v>
                </c:pt>
                <c:pt idx="286">
                  <c:v>9619.0993923398528</c:v>
                </c:pt>
                <c:pt idx="287">
                  <c:v>9621.2685699242775</c:v>
                </c:pt>
                <c:pt idx="288">
                  <c:v>9623.4371755982957</c:v>
                </c:pt>
                <c:pt idx="289">
                  <c:v>9625.6052083416653</c:v>
                </c:pt>
                <c:pt idx="290">
                  <c:v>9627.7726671374057</c:v>
                </c:pt>
                <c:pt idx="291">
                  <c:v>9629.9395509718161</c:v>
                </c:pt>
                <c:pt idx="292">
                  <c:v>9632.1058588345259</c:v>
                </c:pt>
                <c:pt idx="293">
                  <c:v>9634.271589718519</c:v>
                </c:pt>
                <c:pt idx="294">
                  <c:v>9636.4367426201716</c:v>
                </c:pt>
                <c:pt idx="295">
                  <c:v>9638.6013165392851</c:v>
                </c:pt>
                <c:pt idx="296">
                  <c:v>9640.7653104791316</c:v>
                </c:pt>
                <c:pt idx="297">
                  <c:v>9642.9287234464773</c:v>
                </c:pt>
                <c:pt idx="298">
                  <c:v>9645.0915544516247</c:v>
                </c:pt>
                <c:pt idx="299">
                  <c:v>9647.2538025084523</c:v>
                </c:pt>
                <c:pt idx="300">
                  <c:v>8963.7295285008968</c:v>
                </c:pt>
                <c:pt idx="301">
                  <c:v>6554.8855668369688</c:v>
                </c:pt>
                <c:pt idx="302">
                  <c:v>6556.2894629731381</c:v>
                </c:pt>
                <c:pt idx="303">
                  <c:v>6557.6919516178032</c:v>
                </c:pt>
                <c:pt idx="304">
                  <c:v>6559.0930309119813</c:v>
                </c:pt>
                <c:pt idx="305">
                  <c:v>6560.4926989995183</c:v>
                </c:pt>
                <c:pt idx="306">
                  <c:v>6561.8909540271161</c:v>
                </c:pt>
                <c:pt idx="307">
                  <c:v>6563.2877941443676</c:v>
                </c:pt>
                <c:pt idx="308">
                  <c:v>6564.6832175038044</c:v>
                </c:pt>
                <c:pt idx="309">
                  <c:v>6566.0772222609203</c:v>
                </c:pt>
                <c:pt idx="310">
                  <c:v>6567.4698065742186</c:v>
                </c:pt>
                <c:pt idx="311">
                  <c:v>6568.8609686052405</c:v>
                </c:pt>
                <c:pt idx="312">
                  <c:v>5415.407461999017</c:v>
                </c:pt>
                <c:pt idx="313">
                  <c:v>5415.5448112862141</c:v>
                </c:pt>
                <c:pt idx="314">
                  <c:v>5415.6793759298016</c:v>
                </c:pt>
                <c:pt idx="315">
                  <c:v>5415.8111526302064</c:v>
                </c:pt>
                <c:pt idx="316">
                  <c:v>5415.9401380894842</c:v>
                </c:pt>
                <c:pt idx="317">
                  <c:v>5416.0663290113516</c:v>
                </c:pt>
                <c:pt idx="318">
                  <c:v>5416.1897221012296</c:v>
                </c:pt>
                <c:pt idx="319">
                  <c:v>5416.3103140662743</c:v>
                </c:pt>
                <c:pt idx="320">
                  <c:v>5416.4281016154164</c:v>
                </c:pt>
                <c:pt idx="321">
                  <c:v>5416.5430814593983</c:v>
                </c:pt>
                <c:pt idx="322">
                  <c:v>5416.6552503108087</c:v>
                </c:pt>
                <c:pt idx="323">
                  <c:v>5416.7646048841234</c:v>
                </c:pt>
                <c:pt idx="324">
                  <c:v>5416.8711418957446</c:v>
                </c:pt>
                <c:pt idx="325">
                  <c:v>5416.9748580640317</c:v>
                </c:pt>
                <c:pt idx="326">
                  <c:v>5417.075750109344</c:v>
                </c:pt>
                <c:pt idx="327">
                  <c:v>5417.17381475408</c:v>
                </c:pt>
                <c:pt idx="328">
                  <c:v>5417.2690487227092</c:v>
                </c:pt>
                <c:pt idx="329">
                  <c:v>5417.3614487418217</c:v>
                </c:pt>
                <c:pt idx="330">
                  <c:v>5417.4510115401536</c:v>
                </c:pt>
                <c:pt idx="331">
                  <c:v>5417.537733848636</c:v>
                </c:pt>
                <c:pt idx="332">
                  <c:v>5417.6216124004304</c:v>
                </c:pt>
                <c:pt idx="333">
                  <c:v>5417.7026439309657</c:v>
                </c:pt>
                <c:pt idx="334">
                  <c:v>5417.7808251779807</c:v>
                </c:pt>
                <c:pt idx="335">
                  <c:v>5417.8561528815617</c:v>
                </c:pt>
                <c:pt idx="336">
                  <c:v>5417.9286237841843</c:v>
                </c:pt>
                <c:pt idx="337">
                  <c:v>5417.9982346307506</c:v>
                </c:pt>
                <c:pt idx="338">
                  <c:v>5418.0649821686302</c:v>
                </c:pt>
                <c:pt idx="339">
                  <c:v>5418.1288631477</c:v>
                </c:pt>
                <c:pt idx="340">
                  <c:v>5418.1898743203874</c:v>
                </c:pt>
                <c:pt idx="341">
                  <c:v>5418.2480124417079</c:v>
                </c:pt>
                <c:pt idx="342">
                  <c:v>5418.3032742693049</c:v>
                </c:pt>
                <c:pt idx="343">
                  <c:v>5418.3556565634917</c:v>
                </c:pt>
                <c:pt idx="344">
                  <c:v>5418.4051560872958</c:v>
                </c:pt>
                <c:pt idx="345">
                  <c:v>5418.451769606495</c:v>
                </c:pt>
                <c:pt idx="346">
                  <c:v>5418.4954938896626</c:v>
                </c:pt>
                <c:pt idx="347">
                  <c:v>5418.5363257082054</c:v>
                </c:pt>
                <c:pt idx="348">
                  <c:v>5418.5742618364093</c:v>
                </c:pt>
                <c:pt idx="349">
                  <c:v>5418.609299051479</c:v>
                </c:pt>
                <c:pt idx="350">
                  <c:v>5418.6414341335812</c:v>
                </c:pt>
                <c:pt idx="351">
                  <c:v>5418.6706638658834</c:v>
                </c:pt>
                <c:pt idx="352">
                  <c:v>5418.6969850346031</c:v>
                </c:pt>
                <c:pt idx="353">
                  <c:v>5418.7203944290432</c:v>
                </c:pt>
                <c:pt idx="354">
                  <c:v>5418.7408888416394</c:v>
                </c:pt>
                <c:pt idx="355">
                  <c:v>5418.7584650680028</c:v>
                </c:pt>
                <c:pt idx="356">
                  <c:v>5418.7731199069603</c:v>
                </c:pt>
                <c:pt idx="357">
                  <c:v>5418.7848501606013</c:v>
                </c:pt>
                <c:pt idx="358">
                  <c:v>5418.7936526343165</c:v>
                </c:pt>
                <c:pt idx="359">
                  <c:v>5418.799524136848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93-4F81-8438-57244F469427}"/>
            </c:ext>
          </c:extLst>
        </c:ser>
        <c:ser>
          <c:idx val="2"/>
          <c:order val="1"/>
          <c:tx>
            <c:strRef>
              <c:f>'ניתוח תמהיל נבחר'!$DB$49</c:f>
              <c:strCache>
                <c:ptCount val="1"/>
                <c:pt idx="0">
                  <c:v>מחמיר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'[2]סיכון נמוך בינוני'!$B$50:$B$507</c:f>
              <c:numCache>
                <c:formatCode>General</c:formatCode>
                <c:ptCount val="4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</c:numCache>
            </c:numRef>
          </c:cat>
          <c:val>
            <c:numRef>
              <c:f>'ניתוח תמהיל נבחר'!$DD$53:$DD$415</c:f>
              <c:numCache>
                <c:formatCode>"₪"\ #,##0</c:formatCode>
                <c:ptCount val="363"/>
                <c:pt idx="0">
                  <c:v>8139.6162795102082</c:v>
                </c:pt>
                <c:pt idx="1">
                  <c:v>8140.0529971682454</c:v>
                </c:pt>
                <c:pt idx="2">
                  <c:v>8140.6900936253869</c:v>
                </c:pt>
                <c:pt idx="3">
                  <c:v>8141.5096237907037</c:v>
                </c:pt>
                <c:pt idx="4">
                  <c:v>8142.4754635381987</c:v>
                </c:pt>
                <c:pt idx="5">
                  <c:v>8143.5696879897132</c:v>
                </c:pt>
                <c:pt idx="6">
                  <c:v>8148.8520362038289</c:v>
                </c:pt>
                <c:pt idx="7">
                  <c:v>8154.2394777289765</c:v>
                </c:pt>
                <c:pt idx="8">
                  <c:v>8159.7140212380091</c:v>
                </c:pt>
                <c:pt idx="9">
                  <c:v>8165.2759304694155</c:v>
                </c:pt>
                <c:pt idx="10">
                  <c:v>8170.9804809171419</c:v>
                </c:pt>
                <c:pt idx="11">
                  <c:v>8176.7364201712353</c:v>
                </c:pt>
                <c:pt idx="12">
                  <c:v>8182.525555872935</c:v>
                </c:pt>
                <c:pt idx="13">
                  <c:v>8188.5688491058145</c:v>
                </c:pt>
                <c:pt idx="14">
                  <c:v>8194.6278028868037</c:v>
                </c:pt>
                <c:pt idx="15">
                  <c:v>8200.6840135818875</c:v>
                </c:pt>
                <c:pt idx="16">
                  <c:v>8206.7374523294311</c:v>
                </c:pt>
                <c:pt idx="17">
                  <c:v>8212.7880903341356</c:v>
                </c:pt>
                <c:pt idx="18">
                  <c:v>8218.8358988663913</c:v>
                </c:pt>
                <c:pt idx="19">
                  <c:v>8225.7339019315805</c:v>
                </c:pt>
                <c:pt idx="20">
                  <c:v>8232.6288763672019</c:v>
                </c:pt>
                <c:pt idx="21">
                  <c:v>8239.5207786578285</c:v>
                </c:pt>
                <c:pt idx="22">
                  <c:v>8246.4095653976783</c:v>
                </c:pt>
                <c:pt idx="23">
                  <c:v>8253.2951932895885</c:v>
                </c:pt>
                <c:pt idx="24">
                  <c:v>8260.1776191439494</c:v>
                </c:pt>
                <c:pt idx="25">
                  <c:v>8267.0567998776605</c:v>
                </c:pt>
                <c:pt idx="26">
                  <c:v>8273.9326925130699</c:v>
                </c:pt>
                <c:pt idx="27">
                  <c:v>8280.8052541769248</c:v>
                </c:pt>
                <c:pt idx="28">
                  <c:v>8287.6744420992909</c:v>
                </c:pt>
                <c:pt idx="29">
                  <c:v>8294.5402136124958</c:v>
                </c:pt>
                <c:pt idx="30">
                  <c:v>8301.402526150061</c:v>
                </c:pt>
                <c:pt idx="31">
                  <c:v>8308.261337245629</c:v>
                </c:pt>
                <c:pt idx="32">
                  <c:v>8315.1166045318878</c:v>
                </c:pt>
                <c:pt idx="33">
                  <c:v>8321.9682857394964</c:v>
                </c:pt>
                <c:pt idx="34">
                  <c:v>8328.816338695995</c:v>
                </c:pt>
                <c:pt idx="35">
                  <c:v>8335.6607213247371</c:v>
                </c:pt>
                <c:pt idx="36">
                  <c:v>8342.5013916437965</c:v>
                </c:pt>
                <c:pt idx="37">
                  <c:v>8349.338307764885</c:v>
                </c:pt>
                <c:pt idx="38">
                  <c:v>8356.1714278922627</c:v>
                </c:pt>
                <c:pt idx="39">
                  <c:v>8363.0007103216431</c:v>
                </c:pt>
                <c:pt idx="40">
                  <c:v>8369.8261134391141</c:v>
                </c:pt>
                <c:pt idx="41">
                  <c:v>8376.6475957200291</c:v>
                </c:pt>
                <c:pt idx="42">
                  <c:v>8383.4651157279295</c:v>
                </c:pt>
                <c:pt idx="43">
                  <c:v>8390.2786321134245</c:v>
                </c:pt>
                <c:pt idx="44">
                  <c:v>8397.0881036131213</c:v>
                </c:pt>
                <c:pt idx="45">
                  <c:v>8403.893489048507</c:v>
                </c:pt>
                <c:pt idx="46">
                  <c:v>8410.6947473248529</c:v>
                </c:pt>
                <c:pt idx="47">
                  <c:v>8417.4918374301233</c:v>
                </c:pt>
                <c:pt idx="48">
                  <c:v>8424.2847184338571</c:v>
                </c:pt>
                <c:pt idx="49">
                  <c:v>8431.0733494860833</c:v>
                </c:pt>
                <c:pt idx="50">
                  <c:v>8437.8576898162009</c:v>
                </c:pt>
                <c:pt idx="51">
                  <c:v>8444.6376987318945</c:v>
                </c:pt>
                <c:pt idx="52">
                  <c:v>8451.41333561801</c:v>
                </c:pt>
                <c:pt idx="53">
                  <c:v>8458.184559935471</c:v>
                </c:pt>
                <c:pt idx="54">
                  <c:v>8464.9513312201561</c:v>
                </c:pt>
                <c:pt idx="55">
                  <c:v>8471.7136090818058</c:v>
                </c:pt>
                <c:pt idx="56">
                  <c:v>8478.4713532029127</c:v>
                </c:pt>
                <c:pt idx="57">
                  <c:v>8485.2245233376234</c:v>
                </c:pt>
                <c:pt idx="58">
                  <c:v>8491.9730793106264</c:v>
                </c:pt>
                <c:pt idx="59">
                  <c:v>8498.7206012592069</c:v>
                </c:pt>
                <c:pt idx="60">
                  <c:v>8826.0697279603082</c:v>
                </c:pt>
                <c:pt idx="61">
                  <c:v>8832.8874446172285</c:v>
                </c:pt>
                <c:pt idx="62">
                  <c:v>8839.7042920294516</c:v>
                </c:pt>
                <c:pt idx="63">
                  <c:v>8846.5202484469937</c:v>
                </c:pt>
                <c:pt idx="64">
                  <c:v>8853.3352922699087</c:v>
                </c:pt>
                <c:pt idx="65">
                  <c:v>8860.1494020475911</c:v>
                </c:pt>
                <c:pt idx="66">
                  <c:v>8866.9625564780472</c:v>
                </c:pt>
                <c:pt idx="67">
                  <c:v>8873.7747344071795</c:v>
                </c:pt>
                <c:pt idx="68">
                  <c:v>8880.5859148280888</c:v>
                </c:pt>
                <c:pt idx="69">
                  <c:v>8887.3960768803481</c:v>
                </c:pt>
                <c:pt idx="70">
                  <c:v>8894.2051998493171</c:v>
                </c:pt>
                <c:pt idx="71">
                  <c:v>8901.0132631654214</c:v>
                </c:pt>
                <c:pt idx="72">
                  <c:v>8907.8202464034766</c:v>
                </c:pt>
                <c:pt idx="73">
                  <c:v>8914.6261292819654</c:v>
                </c:pt>
                <c:pt idx="74">
                  <c:v>8921.4308916623741</c:v>
                </c:pt>
                <c:pt idx="75">
                  <c:v>8928.2345135484866</c:v>
                </c:pt>
                <c:pt idx="76">
                  <c:v>8935.0369750857062</c:v>
                </c:pt>
                <c:pt idx="77">
                  <c:v>8941.8382565603806</c:v>
                </c:pt>
                <c:pt idx="78">
                  <c:v>8948.6383383991142</c:v>
                </c:pt>
                <c:pt idx="79">
                  <c:v>8955.4372011680971</c:v>
                </c:pt>
                <c:pt idx="80">
                  <c:v>8962.2348255724555</c:v>
                </c:pt>
                <c:pt idx="81">
                  <c:v>8969.0311924555535</c:v>
                </c:pt>
                <c:pt idx="82">
                  <c:v>8975.826282798369</c:v>
                </c:pt>
                <c:pt idx="83">
                  <c:v>8982.6200777188078</c:v>
                </c:pt>
                <c:pt idx="84">
                  <c:v>8989.412558471071</c:v>
                </c:pt>
                <c:pt idx="85">
                  <c:v>8996.203706444996</c:v>
                </c:pt>
                <c:pt idx="86">
                  <c:v>9002.9935031654277</c:v>
                </c:pt>
                <c:pt idx="87">
                  <c:v>9009.7819302915614</c:v>
                </c:pt>
                <c:pt idx="88">
                  <c:v>9016.5689696163317</c:v>
                </c:pt>
                <c:pt idx="89">
                  <c:v>9023.3546030657599</c:v>
                </c:pt>
                <c:pt idx="90">
                  <c:v>9030.1388126983511</c:v>
                </c:pt>
                <c:pt idx="91">
                  <c:v>9036.9215807044657</c:v>
                </c:pt>
                <c:pt idx="92">
                  <c:v>9043.7028894057057</c:v>
                </c:pt>
                <c:pt idx="93">
                  <c:v>9050.4827212543059</c:v>
                </c:pt>
                <c:pt idx="94">
                  <c:v>9057.2610588325369</c:v>
                </c:pt>
                <c:pt idx="95">
                  <c:v>9064.0378848520995</c:v>
                </c:pt>
                <c:pt idx="96">
                  <c:v>9070.8131821535335</c:v>
                </c:pt>
                <c:pt idx="97">
                  <c:v>9077.5869337056338</c:v>
                </c:pt>
                <c:pt idx="98">
                  <c:v>9084.3591226048666</c:v>
                </c:pt>
                <c:pt idx="99">
                  <c:v>9091.1297320747944</c:v>
                </c:pt>
                <c:pt idx="100">
                  <c:v>9097.8987454654998</c:v>
                </c:pt>
                <c:pt idx="101">
                  <c:v>9104.6661462530301</c:v>
                </c:pt>
                <c:pt idx="102">
                  <c:v>9111.4319180388356</c:v>
                </c:pt>
                <c:pt idx="103">
                  <c:v>9118.1960445492077</c:v>
                </c:pt>
                <c:pt idx="104">
                  <c:v>9124.9585096347473</c:v>
                </c:pt>
                <c:pt idx="105">
                  <c:v>9131.7192972698122</c:v>
                </c:pt>
                <c:pt idx="106">
                  <c:v>9138.4783915519838</c:v>
                </c:pt>
                <c:pt idx="107">
                  <c:v>9145.2357767015474</c:v>
                </c:pt>
                <c:pt idx="108">
                  <c:v>9151.9914370609586</c:v>
                </c:pt>
                <c:pt idx="109">
                  <c:v>9158.745357094338</c:v>
                </c:pt>
                <c:pt idx="110">
                  <c:v>9165.4975213869511</c:v>
                </c:pt>
                <c:pt idx="111">
                  <c:v>9172.2479146447167</c:v>
                </c:pt>
                <c:pt idx="112">
                  <c:v>9178.9965216937089</c:v>
                </c:pt>
                <c:pt idx="113">
                  <c:v>9185.7433274796549</c:v>
                </c:pt>
                <c:pt idx="114">
                  <c:v>9192.4883170674693</c:v>
                </c:pt>
                <c:pt idx="115">
                  <c:v>9199.2314756407723</c:v>
                </c:pt>
                <c:pt idx="116">
                  <c:v>9205.9727885014236</c:v>
                </c:pt>
                <c:pt idx="117">
                  <c:v>9212.7122410690517</c:v>
                </c:pt>
                <c:pt idx="118">
                  <c:v>9219.4498188806047</c:v>
                </c:pt>
                <c:pt idx="119">
                  <c:v>9226.1855075899148</c:v>
                </c:pt>
                <c:pt idx="120">
                  <c:v>9513.8198577559633</c:v>
                </c:pt>
                <c:pt idx="121">
                  <c:v>9520.1538430215514</c:v>
                </c:pt>
                <c:pt idx="122">
                  <c:v>9526.4858051012525</c:v>
                </c:pt>
                <c:pt idx="123">
                  <c:v>9532.8157325170978</c:v>
                </c:pt>
                <c:pt idx="124">
                  <c:v>9539.1436138630215</c:v>
                </c:pt>
                <c:pt idx="125">
                  <c:v>9545.4694378046024</c:v>
                </c:pt>
                <c:pt idx="126">
                  <c:v>9551.79319307878</c:v>
                </c:pt>
                <c:pt idx="127">
                  <c:v>9558.1148684935979</c:v>
                </c:pt>
                <c:pt idx="128">
                  <c:v>9564.4344529279333</c:v>
                </c:pt>
                <c:pt idx="129">
                  <c:v>9570.7519353312618</c:v>
                </c:pt>
                <c:pt idx="130">
                  <c:v>9577.067304723385</c:v>
                </c:pt>
                <c:pt idx="131">
                  <c:v>9583.3805501942134</c:v>
                </c:pt>
                <c:pt idx="132">
                  <c:v>9589.6916609035106</c:v>
                </c:pt>
                <c:pt idx="133">
                  <c:v>9596.0006260806731</c:v>
                </c:pt>
                <c:pt idx="134">
                  <c:v>9602.3074350245133</c:v>
                </c:pt>
                <c:pt idx="135">
                  <c:v>9608.6120771030182</c:v>
                </c:pt>
                <c:pt idx="136">
                  <c:v>9614.9145417531618</c:v>
                </c:pt>
                <c:pt idx="137">
                  <c:v>9621.2148184806865</c:v>
                </c:pt>
                <c:pt idx="138">
                  <c:v>9627.5128968599056</c:v>
                </c:pt>
                <c:pt idx="139">
                  <c:v>9633.808766533517</c:v>
                </c:pt>
                <c:pt idx="140">
                  <c:v>9640.1024172124035</c:v>
                </c:pt>
                <c:pt idx="141">
                  <c:v>9646.3938386754635</c:v>
                </c:pt>
                <c:pt idx="142">
                  <c:v>9652.6830207694384</c:v>
                </c:pt>
                <c:pt idx="143">
                  <c:v>9658.9699534087285</c:v>
                </c:pt>
                <c:pt idx="144">
                  <c:v>9665.2546265752517</c:v>
                </c:pt>
                <c:pt idx="145">
                  <c:v>9671.537030318279</c:v>
                </c:pt>
                <c:pt idx="146">
                  <c:v>9677.8171547542934</c:v>
                </c:pt>
                <c:pt idx="147">
                  <c:v>9684.0949900668365</c:v>
                </c:pt>
                <c:pt idx="148">
                  <c:v>9690.3705265063963</c:v>
                </c:pt>
                <c:pt idx="149">
                  <c:v>9696.6437543902557</c:v>
                </c:pt>
                <c:pt idx="150">
                  <c:v>9702.9146641023908</c:v>
                </c:pt>
                <c:pt idx="151">
                  <c:v>9709.1832460933474</c:v>
                </c:pt>
                <c:pt idx="152">
                  <c:v>9715.4494908801444</c:v>
                </c:pt>
                <c:pt idx="153">
                  <c:v>9721.7133890461628</c:v>
                </c:pt>
                <c:pt idx="154">
                  <c:v>9727.9749312410622</c:v>
                </c:pt>
                <c:pt idx="155">
                  <c:v>9734.234108180699</c:v>
                </c:pt>
                <c:pt idx="156">
                  <c:v>9740.4909106470404</c:v>
                </c:pt>
                <c:pt idx="157">
                  <c:v>9746.7453294881016</c:v>
                </c:pt>
                <c:pt idx="158">
                  <c:v>9752.9973556178829</c:v>
                </c:pt>
                <c:pt idx="159">
                  <c:v>9759.2469800163071</c:v>
                </c:pt>
                <c:pt idx="160">
                  <c:v>9765.4941937291878</c:v>
                </c:pt>
                <c:pt idx="161">
                  <c:v>9771.7389878681679</c:v>
                </c:pt>
                <c:pt idx="162">
                  <c:v>9777.981353610714</c:v>
                </c:pt>
                <c:pt idx="163">
                  <c:v>9784.2212822000729</c:v>
                </c:pt>
                <c:pt idx="164">
                  <c:v>9790.4587649452587</c:v>
                </c:pt>
                <c:pt idx="165">
                  <c:v>9796.6937932210494</c:v>
                </c:pt>
                <c:pt idx="166">
                  <c:v>9802.9263584679829</c:v>
                </c:pt>
                <c:pt idx="167">
                  <c:v>9809.1564521923701</c:v>
                </c:pt>
                <c:pt idx="168">
                  <c:v>9815.3840659663019</c:v>
                </c:pt>
                <c:pt idx="169">
                  <c:v>9821.6091914276785</c:v>
                </c:pt>
                <c:pt idx="170">
                  <c:v>9827.831820280242</c:v>
                </c:pt>
                <c:pt idx="171">
                  <c:v>9834.0519442936184</c:v>
                </c:pt>
                <c:pt idx="172">
                  <c:v>9840.2695553033554</c:v>
                </c:pt>
                <c:pt idx="173">
                  <c:v>9846.4846452110014</c:v>
                </c:pt>
                <c:pt idx="174">
                  <c:v>9852.6972059841464</c:v>
                </c:pt>
                <c:pt idx="175">
                  <c:v>9858.9072296565209</c:v>
                </c:pt>
                <c:pt idx="176">
                  <c:v>9865.1147083280521</c:v>
                </c:pt>
                <c:pt idx="177">
                  <c:v>9871.3196341649837</c:v>
                </c:pt>
                <c:pt idx="178">
                  <c:v>9877.5219993999635</c:v>
                </c:pt>
                <c:pt idx="179">
                  <c:v>9883.7217963321418</c:v>
                </c:pt>
                <c:pt idx="180">
                  <c:v>10118.096258642219</c:v>
                </c:pt>
                <c:pt idx="181">
                  <c:v>10123.180566968513</c:v>
                </c:pt>
                <c:pt idx="182">
                  <c:v>10128.263607722338</c:v>
                </c:pt>
                <c:pt idx="183">
                  <c:v>10133.345374625507</c:v>
                </c:pt>
                <c:pt idx="184">
                  <c:v>10138.425861399141</c:v>
                </c:pt>
                <c:pt idx="185">
                  <c:v>10143.505061763761</c:v>
                </c:pt>
                <c:pt idx="186">
                  <c:v>10148.582969439383</c:v>
                </c:pt>
                <c:pt idx="187">
                  <c:v>10153.65957814558</c:v>
                </c:pt>
                <c:pt idx="188">
                  <c:v>10158.734881601604</c:v>
                </c:pt>
                <c:pt idx="189">
                  <c:v>10163.808873526459</c:v>
                </c:pt>
                <c:pt idx="190">
                  <c:v>10168.881547639006</c:v>
                </c:pt>
                <c:pt idx="191">
                  <c:v>10173.95289765806</c:v>
                </c:pt>
                <c:pt idx="192">
                  <c:v>10179.0229173025</c:v>
                </c:pt>
                <c:pt idx="193">
                  <c:v>10184.091600291353</c:v>
                </c:pt>
                <c:pt idx="194">
                  <c:v>10189.158940343916</c:v>
                </c:pt>
                <c:pt idx="195">
                  <c:v>10194.224931179866</c:v>
                </c:pt>
                <c:pt idx="196">
                  <c:v>10199.289566519361</c:v>
                </c:pt>
                <c:pt idx="197">
                  <c:v>10204.352840083169</c:v>
                </c:pt>
                <c:pt idx="198">
                  <c:v>10209.41474559277</c:v>
                </c:pt>
                <c:pt idx="199">
                  <c:v>10214.475276770479</c:v>
                </c:pt>
                <c:pt idx="200">
                  <c:v>10219.534427339582</c:v>
                </c:pt>
                <c:pt idx="201">
                  <c:v>10224.592191024449</c:v>
                </c:pt>
                <c:pt idx="202">
                  <c:v>10229.648561550655</c:v>
                </c:pt>
                <c:pt idx="203">
                  <c:v>10234.70353264513</c:v>
                </c:pt>
                <c:pt idx="204">
                  <c:v>10239.757098036278</c:v>
                </c:pt>
                <c:pt idx="205">
                  <c:v>10244.809251454117</c:v>
                </c:pt>
                <c:pt idx="206">
                  <c:v>10249.859986630418</c:v>
                </c:pt>
                <c:pt idx="207">
                  <c:v>10254.909297298847</c:v>
                </c:pt>
                <c:pt idx="208">
                  <c:v>10259.957177195112</c:v>
                </c:pt>
                <c:pt idx="209">
                  <c:v>10265.003620057105</c:v>
                </c:pt>
                <c:pt idx="210">
                  <c:v>10270.048619625059</c:v>
                </c:pt>
                <c:pt idx="211">
                  <c:v>10275.092169641694</c:v>
                </c:pt>
                <c:pt idx="212">
                  <c:v>10280.134263852377</c:v>
                </c:pt>
                <c:pt idx="213">
                  <c:v>10285.174896005286</c:v>
                </c:pt>
                <c:pt idx="214">
                  <c:v>10290.214059851569</c:v>
                </c:pt>
                <c:pt idx="215">
                  <c:v>10295.2517491455</c:v>
                </c:pt>
                <c:pt idx="216">
                  <c:v>10300.287957644659</c:v>
                </c:pt>
                <c:pt idx="217">
                  <c:v>10305.322679110101</c:v>
                </c:pt>
                <c:pt idx="218">
                  <c:v>10310.355907306523</c:v>
                </c:pt>
                <c:pt idx="219">
                  <c:v>10315.387636002448</c:v>
                </c:pt>
                <c:pt idx="220">
                  <c:v>10320.417858970413</c:v>
                </c:pt>
                <c:pt idx="221">
                  <c:v>10325.446569987134</c:v>
                </c:pt>
                <c:pt idx="222">
                  <c:v>10330.473762833706</c:v>
                </c:pt>
                <c:pt idx="223">
                  <c:v>10335.499431295782</c:v>
                </c:pt>
                <c:pt idx="224">
                  <c:v>10340.523569163784</c:v>
                </c:pt>
                <c:pt idx="225">
                  <c:v>10345.546170233079</c:v>
                </c:pt>
                <c:pt idx="226">
                  <c:v>10350.567228304193</c:v>
                </c:pt>
                <c:pt idx="227">
                  <c:v>10355.58673718301</c:v>
                </c:pt>
                <c:pt idx="228">
                  <c:v>10360.604690680968</c:v>
                </c:pt>
                <c:pt idx="229">
                  <c:v>10365.62108261528</c:v>
                </c:pt>
                <c:pt idx="230">
                  <c:v>10370.635906809144</c:v>
                </c:pt>
                <c:pt idx="231">
                  <c:v>10375.649157091957</c:v>
                </c:pt>
                <c:pt idx="232">
                  <c:v>10380.660827299533</c:v>
                </c:pt>
                <c:pt idx="233">
                  <c:v>10385.670911274326</c:v>
                </c:pt>
                <c:pt idx="234">
                  <c:v>10390.67940286566</c:v>
                </c:pt>
                <c:pt idx="235">
                  <c:v>10395.686295929952</c:v>
                </c:pt>
                <c:pt idx="236">
                  <c:v>10400.691584330953</c:v>
                </c:pt>
                <c:pt idx="237">
                  <c:v>10405.695261939967</c:v>
                </c:pt>
                <c:pt idx="238">
                  <c:v>10410.697322636117</c:v>
                </c:pt>
                <c:pt idx="239">
                  <c:v>10415.697760306564</c:v>
                </c:pt>
                <c:pt idx="240">
                  <c:v>10420.001051947638</c:v>
                </c:pt>
                <c:pt idx="241">
                  <c:v>10424.307708011176</c:v>
                </c:pt>
                <c:pt idx="242">
                  <c:v>10428.617734738862</c:v>
                </c:pt>
                <c:pt idx="243">
                  <c:v>10432.931138392016</c:v>
                </c:pt>
                <c:pt idx="244">
                  <c:v>10437.247925251677</c:v>
                </c:pt>
                <c:pt idx="245">
                  <c:v>10441.568101618739</c:v>
                </c:pt>
                <c:pt idx="246">
                  <c:v>10445.891673814041</c:v>
                </c:pt>
                <c:pt idx="247">
                  <c:v>10450.218648178479</c:v>
                </c:pt>
                <c:pt idx="248">
                  <c:v>10454.549031073109</c:v>
                </c:pt>
                <c:pt idx="249">
                  <c:v>10458.882828879268</c:v>
                </c:pt>
                <c:pt idx="250">
                  <c:v>10463.220047998684</c:v>
                </c:pt>
                <c:pt idx="251">
                  <c:v>10467.560694853566</c:v>
                </c:pt>
                <c:pt idx="252">
                  <c:v>10471.904775886744</c:v>
                </c:pt>
                <c:pt idx="253">
                  <c:v>10476.252297561758</c:v>
                </c:pt>
                <c:pt idx="254">
                  <c:v>10480.603266362979</c:v>
                </c:pt>
                <c:pt idx="255">
                  <c:v>10484.957688795728</c:v>
                </c:pt>
                <c:pt idx="256">
                  <c:v>10489.315571386383</c:v>
                </c:pt>
                <c:pt idx="257">
                  <c:v>10493.676920682487</c:v>
                </c:pt>
                <c:pt idx="258">
                  <c:v>10498.041743252876</c:v>
                </c:pt>
                <c:pt idx="259">
                  <c:v>10502.410045687788</c:v>
                </c:pt>
                <c:pt idx="260">
                  <c:v>10506.781834598976</c:v>
                </c:pt>
                <c:pt idx="261">
                  <c:v>10511.157116619826</c:v>
                </c:pt>
                <c:pt idx="262">
                  <c:v>10515.535898405484</c:v>
                </c:pt>
                <c:pt idx="263">
                  <c:v>10519.91818663296</c:v>
                </c:pt>
                <c:pt idx="264">
                  <c:v>10524.303988001251</c:v>
                </c:pt>
                <c:pt idx="265">
                  <c:v>10528.693309231463</c:v>
                </c:pt>
                <c:pt idx="266">
                  <c:v>10533.086157066935</c:v>
                </c:pt>
                <c:pt idx="267">
                  <c:v>10537.482538273343</c:v>
                </c:pt>
                <c:pt idx="268">
                  <c:v>10541.882459638839</c:v>
                </c:pt>
                <c:pt idx="269">
                  <c:v>10546.285927974161</c:v>
                </c:pt>
                <c:pt idx="270">
                  <c:v>10550.69295011276</c:v>
                </c:pt>
                <c:pt idx="271">
                  <c:v>10555.103532910922</c:v>
                </c:pt>
                <c:pt idx="272">
                  <c:v>10559.517683247894</c:v>
                </c:pt>
                <c:pt idx="273">
                  <c:v>10563.935408026002</c:v>
                </c:pt>
                <c:pt idx="274">
                  <c:v>10568.356714170779</c:v>
                </c:pt>
                <c:pt idx="275">
                  <c:v>10572.781608631094</c:v>
                </c:pt>
                <c:pt idx="276">
                  <c:v>10577.210098379272</c:v>
                </c:pt>
                <c:pt idx="277">
                  <c:v>10581.642190411223</c:v>
                </c:pt>
                <c:pt idx="278">
                  <c:v>10586.077891746569</c:v>
                </c:pt>
                <c:pt idx="279">
                  <c:v>10590.517209428774</c:v>
                </c:pt>
                <c:pt idx="280">
                  <c:v>10594.960150525265</c:v>
                </c:pt>
                <c:pt idx="281">
                  <c:v>10599.406722127584</c:v>
                </c:pt>
                <c:pt idx="282">
                  <c:v>10603.856931351476</c:v>
                </c:pt>
                <c:pt idx="283">
                  <c:v>10608.310785337064</c:v>
                </c:pt>
                <c:pt idx="284">
                  <c:v>10612.768291248949</c:v>
                </c:pt>
                <c:pt idx="285">
                  <c:v>10617.229456276358</c:v>
                </c:pt>
                <c:pt idx="286">
                  <c:v>10621.694287633272</c:v>
                </c:pt>
                <c:pt idx="287">
                  <c:v>10626.162792558558</c:v>
                </c:pt>
                <c:pt idx="288">
                  <c:v>10630.634978316097</c:v>
                </c:pt>
                <c:pt idx="289">
                  <c:v>10635.110852194935</c:v>
                </c:pt>
                <c:pt idx="290">
                  <c:v>10639.590421509401</c:v>
                </c:pt>
                <c:pt idx="291">
                  <c:v>10644.073693599246</c:v>
                </c:pt>
                <c:pt idx="292">
                  <c:v>10648.560675829793</c:v>
                </c:pt>
                <c:pt idx="293">
                  <c:v>10653.051375592055</c:v>
                </c:pt>
                <c:pt idx="294">
                  <c:v>10657.545800302883</c:v>
                </c:pt>
                <c:pt idx="295">
                  <c:v>10662.043957405102</c:v>
                </c:pt>
                <c:pt idx="296">
                  <c:v>10666.545854367652</c:v>
                </c:pt>
                <c:pt idx="297">
                  <c:v>10671.051498685727</c:v>
                </c:pt>
                <c:pt idx="298">
                  <c:v>10675.56089788091</c:v>
                </c:pt>
                <c:pt idx="299">
                  <c:v>10680.074059501321</c:v>
                </c:pt>
                <c:pt idx="300">
                  <c:v>9777.486220294526</c:v>
                </c:pt>
                <c:pt idx="301">
                  <c:v>7370.0872669020464</c:v>
                </c:pt>
                <c:pt idx="302">
                  <c:v>7372.9382838108386</c:v>
                </c:pt>
                <c:pt idx="303">
                  <c:v>7375.7900095692912</c:v>
                </c:pt>
                <c:pt idx="304">
                  <c:v>7378.6424461723982</c:v>
                </c:pt>
                <c:pt idx="305">
                  <c:v>7381.49559563205</c:v>
                </c:pt>
                <c:pt idx="306">
                  <c:v>7384.3494599771593</c:v>
                </c:pt>
                <c:pt idx="307">
                  <c:v>7387.2040412537863</c:v>
                </c:pt>
                <c:pt idx="308">
                  <c:v>7390.0593415252661</c:v>
                </c:pt>
                <c:pt idx="309">
                  <c:v>7392.9153628723398</c:v>
                </c:pt>
                <c:pt idx="310">
                  <c:v>7395.7721073932789</c:v>
                </c:pt>
                <c:pt idx="311">
                  <c:v>7398.6295772040176</c:v>
                </c:pt>
                <c:pt idx="312">
                  <c:v>5961.4497628940717</c:v>
                </c:pt>
                <c:pt idx="313">
                  <c:v>5961.6568687894951</c:v>
                </c:pt>
                <c:pt idx="314">
                  <c:v>5961.8598193372663</c:v>
                </c:pt>
                <c:pt idx="315">
                  <c:v>5962.0586077117987</c:v>
                </c:pt>
                <c:pt idx="316">
                  <c:v>5962.2532270891879</c:v>
                </c:pt>
                <c:pt idx="317">
                  <c:v>5962.4436706473161</c:v>
                </c:pt>
                <c:pt idx="318">
                  <c:v>5962.6299315659526</c:v>
                </c:pt>
                <c:pt idx="319">
                  <c:v>5962.8120030268537</c:v>
                </c:pt>
                <c:pt idx="320">
                  <c:v>5962.989878213878</c:v>
                </c:pt>
                <c:pt idx="321">
                  <c:v>5963.1635503130819</c:v>
                </c:pt>
                <c:pt idx="322">
                  <c:v>5963.3330125128277</c:v>
                </c:pt>
                <c:pt idx="323">
                  <c:v>5963.4982580038877</c:v>
                </c:pt>
                <c:pt idx="324">
                  <c:v>5963.6592799795562</c:v>
                </c:pt>
                <c:pt idx="325">
                  <c:v>5963.8160716357506</c:v>
                </c:pt>
                <c:pt idx="326">
                  <c:v>5963.9686261711249</c:v>
                </c:pt>
                <c:pt idx="327">
                  <c:v>5964.1169367871717</c:v>
                </c:pt>
                <c:pt idx="328">
                  <c:v>5964.2609966883392</c:v>
                </c:pt>
                <c:pt idx="329">
                  <c:v>5964.4007990821319</c:v>
                </c:pt>
                <c:pt idx="330">
                  <c:v>5964.53633717923</c:v>
                </c:pt>
                <c:pt idx="331">
                  <c:v>5964.6676041935934</c:v>
                </c:pt>
                <c:pt idx="332">
                  <c:v>5964.7945933425708</c:v>
                </c:pt>
                <c:pt idx="333">
                  <c:v>5964.9172978470215</c:v>
                </c:pt>
                <c:pt idx="334">
                  <c:v>5965.0357109314218</c:v>
                </c:pt>
                <c:pt idx="335">
                  <c:v>5965.149825823979</c:v>
                </c:pt>
                <c:pt idx="336">
                  <c:v>5965.2596357567427</c:v>
                </c:pt>
                <c:pt idx="337">
                  <c:v>5965.3651339657245</c:v>
                </c:pt>
                <c:pt idx="338">
                  <c:v>5965.4663136910076</c:v>
                </c:pt>
                <c:pt idx="339">
                  <c:v>5965.5631681768655</c:v>
                </c:pt>
                <c:pt idx="340">
                  <c:v>5965.6556906718779</c:v>
                </c:pt>
                <c:pt idx="341">
                  <c:v>5965.7438744290475</c:v>
                </c:pt>
                <c:pt idx="342">
                  <c:v>5965.8277127059137</c:v>
                </c:pt>
                <c:pt idx="343">
                  <c:v>5965.9071987646767</c:v>
                </c:pt>
                <c:pt idx="344">
                  <c:v>5965.98232587231</c:v>
                </c:pt>
                <c:pt idx="345">
                  <c:v>5966.0530873006865</c:v>
                </c:pt>
                <c:pt idx="346">
                  <c:v>5966.1194763266903</c:v>
                </c:pt>
                <c:pt idx="347">
                  <c:v>5966.1814862323426</c:v>
                </c:pt>
                <c:pt idx="348">
                  <c:v>5966.2391103049176</c:v>
                </c:pt>
                <c:pt idx="349">
                  <c:v>5966.2923418370719</c:v>
                </c:pt>
                <c:pt idx="350">
                  <c:v>5966.3411741269611</c:v>
                </c:pt>
                <c:pt idx="351">
                  <c:v>5966.3856004783593</c:v>
                </c:pt>
                <c:pt idx="352">
                  <c:v>5966.4256142007889</c:v>
                </c:pt>
                <c:pt idx="353">
                  <c:v>5966.4612086096413</c:v>
                </c:pt>
                <c:pt idx="354">
                  <c:v>5966.4923770262994</c:v>
                </c:pt>
                <c:pt idx="355">
                  <c:v>5966.5191127782737</c:v>
                </c:pt>
                <c:pt idx="356">
                  <c:v>5966.5414091993061</c:v>
                </c:pt>
                <c:pt idx="357">
                  <c:v>5966.559259629521</c:v>
                </c:pt>
                <c:pt idx="358">
                  <c:v>5966.5726574155342</c:v>
                </c:pt>
                <c:pt idx="359">
                  <c:v>5966.5815959105857</c:v>
                </c:pt>
                <c:pt idx="360">
                  <c:v>1.2775832696300299E-13</c:v>
                </c:pt>
                <c:pt idx="361">
                  <c:v>1.2799360918816076E-13</c:v>
                </c:pt>
                <c:pt idx="362">
                  <c:v>1.2822932504910038E-13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93-4F81-8438-57244F469427}"/>
            </c:ext>
          </c:extLst>
        </c:ser>
        <c:ser>
          <c:idx val="1"/>
          <c:order val="2"/>
          <c:tx>
            <c:strRef>
              <c:f>'ניתוח תמהיל נבחר'!$DI$49</c:f>
              <c:strCache>
                <c:ptCount val="1"/>
                <c:pt idx="0">
                  <c:v>מקל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'[2]סיכון נמוך בינוני'!$B$50:$B$507</c:f>
              <c:numCache>
                <c:formatCode>General</c:formatCode>
                <c:ptCount val="4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</c:numCache>
            </c:numRef>
          </c:cat>
          <c:val>
            <c:numRef>
              <c:f>'ניתוח תמהיל נבחר'!$DK$53:$DK$415</c:f>
              <c:numCache>
                <c:formatCode>"₪"\ #,##0</c:formatCode>
                <c:ptCount val="363"/>
                <c:pt idx="0">
                  <c:v>7995.1855819458688</c:v>
                </c:pt>
                <c:pt idx="1">
                  <c:v>7995.3575571677584</c:v>
                </c:pt>
                <c:pt idx="2">
                  <c:v>7995.6366007225388</c:v>
                </c:pt>
                <c:pt idx="3">
                  <c:v>7996.013040394665</c:v>
                </c:pt>
                <c:pt idx="4">
                  <c:v>7996.4674825604689</c:v>
                </c:pt>
                <c:pt idx="5">
                  <c:v>7996.9902658049596</c:v>
                </c:pt>
                <c:pt idx="6">
                  <c:v>8000.5206208450891</c:v>
                </c:pt>
                <c:pt idx="7">
                  <c:v>8004.1046930873035</c:v>
                </c:pt>
                <c:pt idx="8">
                  <c:v>8007.732795646154</c:v>
                </c:pt>
                <c:pt idx="9">
                  <c:v>8011.4049860454179</c:v>
                </c:pt>
                <c:pt idx="10">
                  <c:v>8015.1506185012367</c:v>
                </c:pt>
                <c:pt idx="11">
                  <c:v>8018.9209689963736</c:v>
                </c:pt>
                <c:pt idx="12">
                  <c:v>8022.706299059515</c:v>
                </c:pt>
                <c:pt idx="13">
                  <c:v>8026.6240253860433</c:v>
                </c:pt>
                <c:pt idx="14">
                  <c:v>8030.5471567206996</c:v>
                </c:pt>
                <c:pt idx="15">
                  <c:v>8034.4658983753552</c:v>
                </c:pt>
                <c:pt idx="16">
                  <c:v>8038.3802310157289</c:v>
                </c:pt>
                <c:pt idx="17">
                  <c:v>8042.2901353423067</c:v>
                </c:pt>
                <c:pt idx="18">
                  <c:v>8046.1955920900591</c:v>
                </c:pt>
                <c:pt idx="19">
                  <c:v>8050.7116267892106</c:v>
                </c:pt>
                <c:pt idx="20">
                  <c:v>8055.2227177018203</c:v>
                </c:pt>
                <c:pt idx="21">
                  <c:v>8059.7288368321106</c:v>
                </c:pt>
                <c:pt idx="22">
                  <c:v>8064.22995624131</c:v>
                </c:pt>
                <c:pt idx="23">
                  <c:v>8068.7260480471723</c:v>
                </c:pt>
                <c:pt idx="24">
                  <c:v>8073.217084423487</c:v>
                </c:pt>
                <c:pt idx="25">
                  <c:v>8077.7030375996055</c:v>
                </c:pt>
                <c:pt idx="26">
                  <c:v>8019.6652970434752</c:v>
                </c:pt>
                <c:pt idx="27">
                  <c:v>8023.6329113267748</c:v>
                </c:pt>
                <c:pt idx="28">
                  <c:v>8027.5957953273582</c:v>
                </c:pt>
                <c:pt idx="29">
                  <c:v>8031.5539281409783</c:v>
                </c:pt>
                <c:pt idx="30">
                  <c:v>8035.5072889042176</c:v>
                </c:pt>
                <c:pt idx="31">
                  <c:v>8039.4558567941503</c:v>
                </c:pt>
                <c:pt idx="32">
                  <c:v>8043.399611028025</c:v>
                </c:pt>
                <c:pt idx="33">
                  <c:v>8047.3385308629277</c:v>
                </c:pt>
                <c:pt idx="34">
                  <c:v>8051.2725955954566</c:v>
                </c:pt>
                <c:pt idx="35">
                  <c:v>8055.2017845613982</c:v>
                </c:pt>
                <c:pt idx="36">
                  <c:v>8059.1260771354009</c:v>
                </c:pt>
                <c:pt idx="37">
                  <c:v>8063.0454527306392</c:v>
                </c:pt>
                <c:pt idx="38">
                  <c:v>8066.9598907984991</c:v>
                </c:pt>
                <c:pt idx="39">
                  <c:v>8070.8693708282462</c:v>
                </c:pt>
                <c:pt idx="40">
                  <c:v>8074.7738723466919</c:v>
                </c:pt>
                <c:pt idx="41">
                  <c:v>8078.6733749178802</c:v>
                </c:pt>
                <c:pt idx="42">
                  <c:v>8082.567858142761</c:v>
                </c:pt>
                <c:pt idx="43">
                  <c:v>8086.4573016588529</c:v>
                </c:pt>
                <c:pt idx="44">
                  <c:v>8090.3416851399315</c:v>
                </c:pt>
                <c:pt idx="45">
                  <c:v>8094.2209882956968</c:v>
                </c:pt>
                <c:pt idx="46">
                  <c:v>8098.095190871456</c:v>
                </c:pt>
                <c:pt idx="47">
                  <c:v>8101.9642726477905</c:v>
                </c:pt>
                <c:pt idx="48">
                  <c:v>8105.8282134402452</c:v>
                </c:pt>
                <c:pt idx="49">
                  <c:v>8109.6869930989924</c:v>
                </c:pt>
                <c:pt idx="50">
                  <c:v>8113.540591508523</c:v>
                </c:pt>
                <c:pt idx="51">
                  <c:v>8117.388988587315</c:v>
                </c:pt>
                <c:pt idx="52">
                  <c:v>8121.232164287514</c:v>
                </c:pt>
                <c:pt idx="53">
                  <c:v>8125.0700985946205</c:v>
                </c:pt>
                <c:pt idx="54">
                  <c:v>8128.9027715271586</c:v>
                </c:pt>
                <c:pt idx="55">
                  <c:v>8132.7301631363644</c:v>
                </c:pt>
                <c:pt idx="56">
                  <c:v>8136.5522535058644</c:v>
                </c:pt>
                <c:pt idx="57">
                  <c:v>8140.3690227513607</c:v>
                </c:pt>
                <c:pt idx="58">
                  <c:v>8144.1804510203101</c:v>
                </c:pt>
                <c:pt idx="59">
                  <c:v>8147.9883752728201</c:v>
                </c:pt>
                <c:pt idx="60">
                  <c:v>8151.7927801423266</c:v>
                </c:pt>
                <c:pt idx="61">
                  <c:v>8155.5936503078719</c:v>
                </c:pt>
                <c:pt idx="62">
                  <c:v>8159.3909704938205</c:v>
                </c:pt>
                <c:pt idx="63">
                  <c:v>8163.1847254695913</c:v>
                </c:pt>
                <c:pt idx="64">
                  <c:v>8166.9749000493875</c:v>
                </c:pt>
                <c:pt idx="65">
                  <c:v>8170.761479091916</c:v>
                </c:pt>
                <c:pt idx="66">
                  <c:v>8174.544447500125</c:v>
                </c:pt>
                <c:pt idx="67">
                  <c:v>8178.3237902209339</c:v>
                </c:pt>
                <c:pt idx="68">
                  <c:v>8182.0994922449554</c:v>
                </c:pt>
                <c:pt idx="69">
                  <c:v>8185.8715386062413</c:v>
                </c:pt>
                <c:pt idx="70">
                  <c:v>8189.6399143820072</c:v>
                </c:pt>
                <c:pt idx="71">
                  <c:v>8193.4046046923686</c:v>
                </c:pt>
                <c:pt idx="72">
                  <c:v>8197.16559470008</c:v>
                </c:pt>
                <c:pt idx="73">
                  <c:v>8200.9228696102582</c:v>
                </c:pt>
                <c:pt idx="74">
                  <c:v>8204.6764146701389</c:v>
                </c:pt>
                <c:pt idx="75">
                  <c:v>8208.4262151688054</c:v>
                </c:pt>
                <c:pt idx="76">
                  <c:v>8212.1722564369302</c:v>
                </c:pt>
                <c:pt idx="77">
                  <c:v>8215.9145238465062</c:v>
                </c:pt>
                <c:pt idx="78">
                  <c:v>8219.6530028106117</c:v>
                </c:pt>
                <c:pt idx="79">
                  <c:v>8223.3876787831323</c:v>
                </c:pt>
                <c:pt idx="80">
                  <c:v>8227.1185372585132</c:v>
                </c:pt>
                <c:pt idx="81">
                  <c:v>8230.8455637715106</c:v>
                </c:pt>
                <c:pt idx="82">
                  <c:v>8234.5687438969326</c:v>
                </c:pt>
                <c:pt idx="83">
                  <c:v>8238.2880632493834</c:v>
                </c:pt>
                <c:pt idx="84">
                  <c:v>8242.003507483023</c:v>
                </c:pt>
                <c:pt idx="85">
                  <c:v>8245.7150622913123</c:v>
                </c:pt>
                <c:pt idx="86">
                  <c:v>8249.4227134067696</c:v>
                </c:pt>
                <c:pt idx="87">
                  <c:v>8253.1264466007124</c:v>
                </c:pt>
                <c:pt idx="88">
                  <c:v>8256.8262476830332</c:v>
                </c:pt>
                <c:pt idx="89">
                  <c:v>8260.5221025019346</c:v>
                </c:pt>
                <c:pt idx="90">
                  <c:v>8264.2139969437012</c:v>
                </c:pt>
                <c:pt idx="91">
                  <c:v>8267.9019169324492</c:v>
                </c:pt>
                <c:pt idx="92">
                  <c:v>8271.5858484298897</c:v>
                </c:pt>
                <c:pt idx="93">
                  <c:v>8275.2657774350992</c:v>
                </c:pt>
                <c:pt idx="94">
                  <c:v>8278.9416899842727</c:v>
                </c:pt>
                <c:pt idx="95">
                  <c:v>8282.6135721504907</c:v>
                </c:pt>
                <c:pt idx="96">
                  <c:v>8286.2814100434807</c:v>
                </c:pt>
                <c:pt idx="97">
                  <c:v>8289.9451898094012</c:v>
                </c:pt>
                <c:pt idx="98">
                  <c:v>8293.6048976305883</c:v>
                </c:pt>
                <c:pt idx="99">
                  <c:v>8297.260519725347</c:v>
                </c:pt>
                <c:pt idx="100">
                  <c:v>8300.9120423477107</c:v>
                </c:pt>
                <c:pt idx="101">
                  <c:v>8304.5594517872159</c:v>
                </c:pt>
                <c:pt idx="102">
                  <c:v>8308.2027343686786</c:v>
                </c:pt>
                <c:pt idx="103">
                  <c:v>8311.8418764519811</c:v>
                </c:pt>
                <c:pt idx="104">
                  <c:v>8315.4768644318356</c:v>
                </c:pt>
                <c:pt idx="105">
                  <c:v>8319.107684737568</c:v>
                </c:pt>
                <c:pt idx="106">
                  <c:v>8322.7343238329049</c:v>
                </c:pt>
                <c:pt idx="107">
                  <c:v>8326.3567682157482</c:v>
                </c:pt>
                <c:pt idx="108">
                  <c:v>8329.9750044179727</c:v>
                </c:pt>
                <c:pt idx="109">
                  <c:v>8333.589019005196</c:v>
                </c:pt>
                <c:pt idx="110">
                  <c:v>8337.1987985765809</c:v>
                </c:pt>
                <c:pt idx="111">
                  <c:v>8340.8043297646145</c:v>
                </c:pt>
                <c:pt idx="112">
                  <c:v>8344.4055992349095</c:v>
                </c:pt>
                <c:pt idx="113">
                  <c:v>8348.0025936859856</c:v>
                </c:pt>
                <c:pt idx="114">
                  <c:v>8351.5952998490702</c:v>
                </c:pt>
                <c:pt idx="115">
                  <c:v>8355.1837044878976</c:v>
                </c:pt>
                <c:pt idx="116">
                  <c:v>8358.7677943985036</c:v>
                </c:pt>
                <c:pt idx="117">
                  <c:v>8362.3475564090204</c:v>
                </c:pt>
                <c:pt idx="118">
                  <c:v>8365.9229773794905</c:v>
                </c:pt>
                <c:pt idx="119">
                  <c:v>8369.4940442016541</c:v>
                </c:pt>
                <c:pt idx="120">
                  <c:v>8372.7860862453181</c:v>
                </c:pt>
                <c:pt idx="121">
                  <c:v>8376.0738979394118</c:v>
                </c:pt>
                <c:pt idx="122">
                  <c:v>8379.3574684260657</c:v>
                </c:pt>
                <c:pt idx="123">
                  <c:v>8382.6367868667203</c:v>
                </c:pt>
                <c:pt idx="124">
                  <c:v>8385.9118424419921</c:v>
                </c:pt>
                <c:pt idx="125">
                  <c:v>8389.1826243515516</c:v>
                </c:pt>
                <c:pt idx="126">
                  <c:v>8392.4491218139992</c:v>
                </c:pt>
                <c:pt idx="127">
                  <c:v>8395.7113240667422</c:v>
                </c:pt>
                <c:pt idx="128">
                  <c:v>8398.9692203658724</c:v>
                </c:pt>
                <c:pt idx="129">
                  <c:v>8402.2227999860479</c:v>
                </c:pt>
                <c:pt idx="130">
                  <c:v>8405.4720522203697</c:v>
                </c:pt>
                <c:pt idx="131">
                  <c:v>8408.7169663802706</c:v>
                </c:pt>
                <c:pt idx="132">
                  <c:v>8411.9575317953895</c:v>
                </c:pt>
                <c:pt idx="133">
                  <c:v>8415.193737813468</c:v>
                </c:pt>
                <c:pt idx="134">
                  <c:v>8418.4255738002212</c:v>
                </c:pt>
                <c:pt idx="135">
                  <c:v>8421.6530291392373</c:v>
                </c:pt>
                <c:pt idx="136">
                  <c:v>8424.8760932318601</c:v>
                </c:pt>
                <c:pt idx="137">
                  <c:v>8428.0947554970735</c:v>
                </c:pt>
                <c:pt idx="138">
                  <c:v>8431.3090053714077</c:v>
                </c:pt>
                <c:pt idx="139">
                  <c:v>8434.5188323088132</c:v>
                </c:pt>
                <c:pt idx="140">
                  <c:v>8437.7242257805628</c:v>
                </c:pt>
                <c:pt idx="141">
                  <c:v>8440.9251752751443</c:v>
                </c:pt>
                <c:pt idx="142">
                  <c:v>8444.121670298151</c:v>
                </c:pt>
                <c:pt idx="143">
                  <c:v>8447.3137003721913</c:v>
                </c:pt>
                <c:pt idx="144">
                  <c:v>8450.5012550367683</c:v>
                </c:pt>
                <c:pt idx="145">
                  <c:v>8453.6843238481924</c:v>
                </c:pt>
                <c:pt idx="146">
                  <c:v>8456.862896379469</c:v>
                </c:pt>
                <c:pt idx="147">
                  <c:v>8460.0369622202124</c:v>
                </c:pt>
                <c:pt idx="148">
                  <c:v>8463.2065109765335</c:v>
                </c:pt>
                <c:pt idx="149">
                  <c:v>8466.3715322709577</c:v>
                </c:pt>
                <c:pt idx="150">
                  <c:v>8469.5320157423175</c:v>
                </c:pt>
                <c:pt idx="151">
                  <c:v>8472.6879510456602</c:v>
                </c:pt>
                <c:pt idx="152">
                  <c:v>8475.8393278521507</c:v>
                </c:pt>
                <c:pt idx="153">
                  <c:v>8478.9861358489907</c:v>
                </c:pt>
                <c:pt idx="154">
                  <c:v>8482.1283647393102</c:v>
                </c:pt>
                <c:pt idx="155">
                  <c:v>8485.2660042420848</c:v>
                </c:pt>
                <c:pt idx="156">
                  <c:v>8488.3990440920497</c:v>
                </c:pt>
                <c:pt idx="157">
                  <c:v>8491.527474039598</c:v>
                </c:pt>
                <c:pt idx="158">
                  <c:v>8494.651283850706</c:v>
                </c:pt>
                <c:pt idx="159">
                  <c:v>8497.7704633068315</c:v>
                </c:pt>
                <c:pt idx="160">
                  <c:v>8500.8850022048355</c:v>
                </c:pt>
                <c:pt idx="161">
                  <c:v>8503.9948903568911</c:v>
                </c:pt>
                <c:pt idx="162">
                  <c:v>8507.1001175904112</c:v>
                </c:pt>
                <c:pt idx="163">
                  <c:v>8510.2006737479351</c:v>
                </c:pt>
                <c:pt idx="164">
                  <c:v>8513.296548687078</c:v>
                </c:pt>
                <c:pt idx="165">
                  <c:v>8516.3877322804219</c:v>
                </c:pt>
                <c:pt idx="166">
                  <c:v>8519.4742144154443</c:v>
                </c:pt>
                <c:pt idx="167">
                  <c:v>8522.5559849944275</c:v>
                </c:pt>
                <c:pt idx="168">
                  <c:v>8525.6330339343876</c:v>
                </c:pt>
                <c:pt idx="169">
                  <c:v>8528.7053511669801</c:v>
                </c:pt>
                <c:pt idx="170">
                  <c:v>8531.7729266384267</c:v>
                </c:pt>
                <c:pt idx="171">
                  <c:v>8534.8357503094248</c:v>
                </c:pt>
                <c:pt idx="172">
                  <c:v>8537.8938121550746</c:v>
                </c:pt>
                <c:pt idx="173">
                  <c:v>8540.9471021647969</c:v>
                </c:pt>
                <c:pt idx="174">
                  <c:v>8543.9956103422428</c:v>
                </c:pt>
                <c:pt idx="175">
                  <c:v>8547.0393267052204</c:v>
                </c:pt>
                <c:pt idx="176">
                  <c:v>8550.0782412856061</c:v>
                </c:pt>
                <c:pt idx="177">
                  <c:v>8553.1123441292766</c:v>
                </c:pt>
                <c:pt idx="178">
                  <c:v>8556.1416252960043</c:v>
                </c:pt>
                <c:pt idx="179">
                  <c:v>8559.1660748593913</c:v>
                </c:pt>
                <c:pt idx="180">
                  <c:v>8561.5166065785343</c:v>
                </c:pt>
                <c:pt idx="181">
                  <c:v>8563.8637870543389</c:v>
                </c:pt>
                <c:pt idx="182">
                  <c:v>8566.2076104954067</c:v>
                </c:pt>
                <c:pt idx="183">
                  <c:v>8568.5480711084292</c:v>
                </c:pt>
                <c:pt idx="184">
                  <c:v>8570.8851630981226</c:v>
                </c:pt>
                <c:pt idx="185">
                  <c:v>8573.218880667162</c:v>
                </c:pt>
                <c:pt idx="186">
                  <c:v>8575.5492180161164</c:v>
                </c:pt>
                <c:pt idx="187">
                  <c:v>8577.8761693433808</c:v>
                </c:pt>
                <c:pt idx="188">
                  <c:v>8580.1997288451003</c:v>
                </c:pt>
                <c:pt idx="189">
                  <c:v>8582.519890715088</c:v>
                </c:pt>
                <c:pt idx="190">
                  <c:v>8584.8366491447487</c:v>
                </c:pt>
                <c:pt idx="191">
                  <c:v>8587.1499983229915</c:v>
                </c:pt>
                <c:pt idx="192">
                  <c:v>8589.4599324361316</c:v>
                </c:pt>
                <c:pt idx="193">
                  <c:v>8591.7664456678103</c:v>
                </c:pt>
                <c:pt idx="194">
                  <c:v>8594.0695321988787</c:v>
                </c:pt>
                <c:pt idx="195">
                  <c:v>8596.3691862072956</c:v>
                </c:pt>
                <c:pt idx="196">
                  <c:v>8598.6654018680165</c:v>
                </c:pt>
                <c:pt idx="197">
                  <c:v>8600.9581733528757</c:v>
                </c:pt>
                <c:pt idx="198">
                  <c:v>8603.2474948304625</c:v>
                </c:pt>
                <c:pt idx="199">
                  <c:v>8605.5333604659754</c:v>
                </c:pt>
                <c:pt idx="200">
                  <c:v>8607.8157644210951</c:v>
                </c:pt>
                <c:pt idx="201">
                  <c:v>8610.0947008538478</c:v>
                </c:pt>
                <c:pt idx="202">
                  <c:v>8612.3701639184146</c:v>
                </c:pt>
                <c:pt idx="203">
                  <c:v>8614.6421477649892</c:v>
                </c:pt>
                <c:pt idx="204">
                  <c:v>8616.9106465396053</c:v>
                </c:pt>
                <c:pt idx="205">
                  <c:v>8619.1756543839401</c:v>
                </c:pt>
                <c:pt idx="206">
                  <c:v>8621.4371654351125</c:v>
                </c:pt>
                <c:pt idx="207">
                  <c:v>8623.6951738254938</c:v>
                </c:pt>
                <c:pt idx="208">
                  <c:v>8625.9496736824676</c:v>
                </c:pt>
                <c:pt idx="209">
                  <c:v>8628.2006591282043</c:v>
                </c:pt>
                <c:pt idx="210">
                  <c:v>8630.4481242794027</c:v>
                </c:pt>
                <c:pt idx="211">
                  <c:v>8632.6920632470392</c:v>
                </c:pt>
                <c:pt idx="212">
                  <c:v>8634.9324701360747</c:v>
                </c:pt>
                <c:pt idx="213">
                  <c:v>8637.1693390451546</c:v>
                </c:pt>
                <c:pt idx="214">
                  <c:v>8639.4026640662996</c:v>
                </c:pt>
                <c:pt idx="215">
                  <c:v>8641.63243928456</c:v>
                </c:pt>
                <c:pt idx="216">
                  <c:v>8643.8586587776626</c:v>
                </c:pt>
                <c:pt idx="217">
                  <c:v>8646.0813166156113</c:v>
                </c:pt>
                <c:pt idx="218">
                  <c:v>8648.3004068602932</c:v>
                </c:pt>
                <c:pt idx="219">
                  <c:v>8650.5159235650426</c:v>
                </c:pt>
                <c:pt idx="220">
                  <c:v>8652.7278607741573</c:v>
                </c:pt>
                <c:pt idx="221">
                  <c:v>8654.9362125224234</c:v>
                </c:pt>
                <c:pt idx="222">
                  <c:v>8657.1409728345661</c:v>
                </c:pt>
                <c:pt idx="223">
                  <c:v>8659.3421357246971</c:v>
                </c:pt>
                <c:pt idx="224">
                  <c:v>8661.5396951956955</c:v>
                </c:pt>
                <c:pt idx="225">
                  <c:v>8663.7336452385643</c:v>
                </c:pt>
                <c:pt idx="226">
                  <c:v>8665.9239798317285</c:v>
                </c:pt>
                <c:pt idx="227">
                  <c:v>8668.1106929402904</c:v>
                </c:pt>
                <c:pt idx="228">
                  <c:v>8670.2937785152353</c:v>
                </c:pt>
                <c:pt idx="229">
                  <c:v>8672.4732304925565</c:v>
                </c:pt>
                <c:pt idx="230">
                  <c:v>8674.6490427923418</c:v>
                </c:pt>
                <c:pt idx="231">
                  <c:v>8676.821209317779</c:v>
                </c:pt>
                <c:pt idx="232">
                  <c:v>8678.9897239540824</c:v>
                </c:pt>
                <c:pt idx="233">
                  <c:v>8681.1545805673377</c:v>
                </c:pt>
                <c:pt idx="234">
                  <c:v>8683.3157730032599</c:v>
                </c:pt>
                <c:pt idx="235">
                  <c:v>8685.4732950858597</c:v>
                </c:pt>
                <c:pt idx="236">
                  <c:v>8687.6271406159776</c:v>
                </c:pt>
                <c:pt idx="237">
                  <c:v>8689.7773033697285</c:v>
                </c:pt>
                <c:pt idx="238">
                  <c:v>8691.9237770967902</c:v>
                </c:pt>
                <c:pt idx="239">
                  <c:v>8694.0665555185769</c:v>
                </c:pt>
                <c:pt idx="240">
                  <c:v>8695.8169248212616</c:v>
                </c:pt>
                <c:pt idx="241">
                  <c:v>8697.5665326080998</c:v>
                </c:pt>
                <c:pt idx="242">
                  <c:v>8699.3153770737154</c:v>
                </c:pt>
                <c:pt idx="243">
                  <c:v>8701.0634563736821</c:v>
                </c:pt>
                <c:pt idx="244">
                  <c:v>8702.8107686216717</c:v>
                </c:pt>
                <c:pt idx="245">
                  <c:v>8704.557311886354</c:v>
                </c:pt>
                <c:pt idx="246">
                  <c:v>8706.3030841879809</c:v>
                </c:pt>
                <c:pt idx="247">
                  <c:v>8708.0480834946648</c:v>
                </c:pt>
                <c:pt idx="248">
                  <c:v>8709.7923077183095</c:v>
                </c:pt>
                <c:pt idx="249">
                  <c:v>8711.5357547101121</c:v>
                </c:pt>
                <c:pt idx="250">
                  <c:v>8713.2784222556438</c:v>
                </c:pt>
                <c:pt idx="251">
                  <c:v>8715.0203080694082</c:v>
                </c:pt>
                <c:pt idx="252">
                  <c:v>8716.7614097888363</c:v>
                </c:pt>
                <c:pt idx="253">
                  <c:v>8718.5017249676603</c:v>
                </c:pt>
                <c:pt idx="254">
                  <c:v>8720.2412510685353</c:v>
                </c:pt>
                <c:pt idx="255">
                  <c:v>8721.9799854548728</c:v>
                </c:pt>
                <c:pt idx="256">
                  <c:v>8723.717925381723</c:v>
                </c:pt>
                <c:pt idx="257">
                  <c:v>8725.4550679856038</c:v>
                </c:pt>
                <c:pt idx="258">
                  <c:v>8727.1914102731316</c:v>
                </c:pt>
                <c:pt idx="259">
                  <c:v>8728.9269491082468</c:v>
                </c:pt>
                <c:pt idx="260">
                  <c:v>8730.6616811978638</c:v>
                </c:pt>
                <c:pt idx="261">
                  <c:v>8732.3956030756581</c:v>
                </c:pt>
                <c:pt idx="262">
                  <c:v>8734.128711083742</c:v>
                </c:pt>
                <c:pt idx="263">
                  <c:v>8735.8610013518664</c:v>
                </c:pt>
                <c:pt idx="264">
                  <c:v>8737.5924697737209</c:v>
                </c:pt>
                <c:pt idx="265">
                  <c:v>8739.3231119798584</c:v>
                </c:pt>
                <c:pt idx="266">
                  <c:v>8741.0529233066591</c:v>
                </c:pt>
                <c:pt idx="267">
                  <c:v>8742.7818987605642</c:v>
                </c:pt>
                <c:pt idx="268">
                  <c:v>8744.5100329767665</c:v>
                </c:pt>
                <c:pt idx="269">
                  <c:v>8746.2373201712035</c:v>
                </c:pt>
                <c:pt idx="270">
                  <c:v>8747.9637540845888</c:v>
                </c:pt>
                <c:pt idx="271">
                  <c:v>8749.6893279168107</c:v>
                </c:pt>
                <c:pt idx="272">
                  <c:v>8751.4140342495848</c:v>
                </c:pt>
                <c:pt idx="273">
                  <c:v>8753.1378649548569</c:v>
                </c:pt>
                <c:pt idx="274">
                  <c:v>8754.8608110855748</c:v>
                </c:pt>
                <c:pt idx="275">
                  <c:v>8756.5828627446463</c:v>
                </c:pt>
                <c:pt idx="276">
                  <c:v>8758.304008926636</c:v>
                </c:pt>
                <c:pt idx="277">
                  <c:v>8760.0242373250694</c:v>
                </c:pt>
                <c:pt idx="278">
                  <c:v>8761.7435340960146</c:v>
                </c:pt>
                <c:pt idx="279">
                  <c:v>8763.4618835654146</c:v>
                </c:pt>
                <c:pt idx="280">
                  <c:v>8765.1792678633319</c:v>
                </c:pt>
                <c:pt idx="281">
                  <c:v>8766.8956664620309</c:v>
                </c:pt>
                <c:pt idx="282">
                  <c:v>8768.6110555858959</c:v>
                </c:pt>
                <c:pt idx="283">
                  <c:v>8770.325407447941</c:v>
                </c:pt>
                <c:pt idx="284">
                  <c:v>8772.0386892479255</c:v>
                </c:pt>
                <c:pt idx="285">
                  <c:v>8773.7508618368465</c:v>
                </c:pt>
                <c:pt idx="286">
                  <c:v>8775.4618779047887</c:v>
                </c:pt>
                <c:pt idx="287">
                  <c:v>8777.171679472398</c:v>
                </c:pt>
                <c:pt idx="288">
                  <c:v>8778.8801943378785</c:v>
                </c:pt>
                <c:pt idx="289">
                  <c:v>8780.5873309101316</c:v>
                </c:pt>
                <c:pt idx="290">
                  <c:v>8782.2929704601647</c:v>
                </c:pt>
                <c:pt idx="291">
                  <c:v>8783.9969550704027</c:v>
                </c:pt>
                <c:pt idx="292">
                  <c:v>8785.6990680566669</c:v>
                </c:pt>
                <c:pt idx="293">
                  <c:v>8787.3990004133429</c:v>
                </c:pt>
                <c:pt idx="294">
                  <c:v>8789.096289309995</c:v>
                </c:pt>
                <c:pt idx="295">
                  <c:v>8790.7901951123422</c:v>
                </c:pt>
                <c:pt idx="296">
                  <c:v>8792.4794247423306</c:v>
                </c:pt>
                <c:pt idx="297">
                  <c:v>8794.1613941406631</c:v>
                </c:pt>
                <c:pt idx="298">
                  <c:v>8795.8296474832969</c:v>
                </c:pt>
                <c:pt idx="299">
                  <c:v>8797.4583761157191</c:v>
                </c:pt>
                <c:pt idx="300">
                  <c:v>8241.5068879758837</c:v>
                </c:pt>
                <c:pt idx="301">
                  <c:v>5832.5678595582704</c:v>
                </c:pt>
                <c:pt idx="302">
                  <c:v>5833.7994383212135</c:v>
                </c:pt>
                <c:pt idx="303">
                  <c:v>5835.0298154814245</c:v>
                </c:pt>
                <c:pt idx="304">
                  <c:v>5836.2589906761368</c:v>
                </c:pt>
                <c:pt idx="305">
                  <c:v>5837.4869630081885</c:v>
                </c:pt>
                <c:pt idx="306">
                  <c:v>5838.7137314038118</c:v>
                </c:pt>
                <c:pt idx="307">
                  <c:v>5839.9392947148635</c:v>
                </c:pt>
                <c:pt idx="308">
                  <c:v>5841.1636517571624</c:v>
                </c:pt>
                <c:pt idx="309">
                  <c:v>5842.3868013275351</c:v>
                </c:pt>
                <c:pt idx="310">
                  <c:v>5843.6087422123628</c:v>
                </c:pt>
                <c:pt idx="311">
                  <c:v>5844.8294731922342</c:v>
                </c:pt>
                <c:pt idx="312">
                  <c:v>4723.8399185919061</c:v>
                </c:pt>
                <c:pt idx="313">
                  <c:v>4723.953123990781</c:v>
                </c:pt>
                <c:pt idx="314">
                  <c:v>4724.0640259840338</c:v>
                </c:pt>
                <c:pt idx="315">
                  <c:v>4724.1726222716989</c:v>
                </c:pt>
                <c:pt idx="316">
                  <c:v>4724.2789105537122</c:v>
                </c:pt>
                <c:pt idx="317">
                  <c:v>4724.3828885302919</c:v>
                </c:pt>
                <c:pt idx="318">
                  <c:v>4724.4845539022044</c:v>
                </c:pt>
                <c:pt idx="319">
                  <c:v>4724.5839043709693</c:v>
                </c:pt>
                <c:pt idx="320">
                  <c:v>4724.6809376390265</c:v>
                </c:pt>
                <c:pt idx="321">
                  <c:v>4724.775651409851</c:v>
                </c:pt>
                <c:pt idx="322">
                  <c:v>4724.86804338807</c:v>
                </c:pt>
                <c:pt idx="323">
                  <c:v>4724.9581112795386</c:v>
                </c:pt>
                <c:pt idx="324">
                  <c:v>4725.0458527914197</c:v>
                </c:pt>
                <c:pt idx="325">
                  <c:v>4725.1312656322461</c:v>
                </c:pt>
                <c:pt idx="326">
                  <c:v>4725.2143475119674</c:v>
                </c:pt>
                <c:pt idx="327">
                  <c:v>4725.2950961420129</c:v>
                </c:pt>
                <c:pt idx="328">
                  <c:v>4725.3735092353199</c:v>
                </c:pt>
                <c:pt idx="329">
                  <c:v>4725.4495845063902</c:v>
                </c:pt>
                <c:pt idx="330">
                  <c:v>4725.5233196713198</c:v>
                </c:pt>
                <c:pt idx="331">
                  <c:v>4725.5947124478334</c:v>
                </c:pt>
                <c:pt idx="332">
                  <c:v>4725.6637605553278</c:v>
                </c:pt>
                <c:pt idx="333">
                  <c:v>4725.7304617148893</c:v>
                </c:pt>
                <c:pt idx="334">
                  <c:v>4725.794813649336</c:v>
                </c:pt>
                <c:pt idx="335">
                  <c:v>4725.8568140832467</c:v>
                </c:pt>
                <c:pt idx="336">
                  <c:v>4725.9164607429884</c:v>
                </c:pt>
                <c:pt idx="337">
                  <c:v>4725.9737513567397</c:v>
                </c:pt>
                <c:pt idx="338">
                  <c:v>4726.0286836545311</c:v>
                </c:pt>
                <c:pt idx="339">
                  <c:v>4726.0812553682599</c:v>
                </c:pt>
                <c:pt idx="340">
                  <c:v>4726.1314642317247</c:v>
                </c:pt>
                <c:pt idx="341">
                  <c:v>4726.1793079806512</c:v>
                </c:pt>
                <c:pt idx="342">
                  <c:v>4726.2247843527184</c:v>
                </c:pt>
                <c:pt idx="343">
                  <c:v>4726.2678910875829</c:v>
                </c:pt>
                <c:pt idx="344">
                  <c:v>4726.3086259269112</c:v>
                </c:pt>
                <c:pt idx="345">
                  <c:v>4726.3469866143987</c:v>
                </c:pt>
                <c:pt idx="346">
                  <c:v>4726.3829708957983</c:v>
                </c:pt>
                <c:pt idx="347">
                  <c:v>4726.4165765189528</c:v>
                </c:pt>
                <c:pt idx="348">
                  <c:v>4726.4478012338095</c:v>
                </c:pt>
                <c:pt idx="349">
                  <c:v>4726.4766427924551</c:v>
                </c:pt>
                <c:pt idx="350">
                  <c:v>4726.5030989491379</c:v>
                </c:pt>
                <c:pt idx="351">
                  <c:v>4726.5271674602927</c:v>
                </c:pt>
                <c:pt idx="352">
                  <c:v>4726.5488460845745</c:v>
                </c:pt>
                <c:pt idx="353">
                  <c:v>4726.5681325828718</c:v>
                </c:pt>
                <c:pt idx="354">
                  <c:v>4726.5850247183416</c:v>
                </c:pt>
                <c:pt idx="355">
                  <c:v>4726.5995202564372</c:v>
                </c:pt>
                <c:pt idx="356">
                  <c:v>4726.6116169649231</c:v>
                </c:pt>
                <c:pt idx="357">
                  <c:v>4726.6213126139137</c:v>
                </c:pt>
                <c:pt idx="358">
                  <c:v>4726.6286049758928</c:v>
                </c:pt>
                <c:pt idx="359">
                  <c:v>4726.6334918257417</c:v>
                </c:pt>
                <c:pt idx="360">
                  <c:v>8.1535961784305333E-2</c:v>
                </c:pt>
                <c:pt idx="361">
                  <c:v>8.1605121730083663E-2</c:v>
                </c:pt>
                <c:pt idx="362">
                  <c:v>8.1674337459479579E-2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93-4F81-8438-57244F469427}"/>
            </c:ext>
          </c:extLst>
        </c:ser>
        <c:ser>
          <c:idx val="3"/>
          <c:order val="3"/>
          <c:tx>
            <c:v>"ע"ח ריבית - עיקרי"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'ניתוח תמהיל נבחר'!$CY$53:$CY$415</c:f>
              <c:numCache>
                <c:formatCode>"₪"\ #,##0</c:formatCode>
                <c:ptCount val="363"/>
                <c:pt idx="0">
                  <c:v>3626.4452777777756</c:v>
                </c:pt>
                <c:pt idx="1">
                  <c:v>3618.7950521276789</c:v>
                </c:pt>
                <c:pt idx="2">
                  <c:v>3611.1797904849072</c:v>
                </c:pt>
                <c:pt idx="3">
                  <c:v>3603.5944537939531</c:v>
                </c:pt>
                <c:pt idx="4">
                  <c:v>3596.0293949137686</c:v>
                </c:pt>
                <c:pt idx="5">
                  <c:v>3588.4796991969042</c:v>
                </c:pt>
                <c:pt idx="6">
                  <c:v>3586.2825466002423</c:v>
                </c:pt>
                <c:pt idx="7">
                  <c:v>3584.0717686176686</c:v>
                </c:pt>
                <c:pt idx="8">
                  <c:v>3581.8425604152571</c:v>
                </c:pt>
                <c:pt idx="9">
                  <c:v>3579.5947668961735</c:v>
                </c:pt>
                <c:pt idx="10">
                  <c:v>3577.3420505711038</c:v>
                </c:pt>
                <c:pt idx="11">
                  <c:v>3575.0611987901466</c:v>
                </c:pt>
                <c:pt idx="12">
                  <c:v>3572.7475188869093</c:v>
                </c:pt>
                <c:pt idx="13">
                  <c:v>3570.4559089447553</c:v>
                </c:pt>
                <c:pt idx="14">
                  <c:v>3568.1265526321663</c:v>
                </c:pt>
                <c:pt idx="15">
                  <c:v>3565.7548254544936</c:v>
                </c:pt>
                <c:pt idx="16">
                  <c:v>3563.3406909984287</c:v>
                </c:pt>
                <c:pt idx="17">
                  <c:v>3560.8841120509915</c:v>
                </c:pt>
                <c:pt idx="18">
                  <c:v>3558.3850505998917</c:v>
                </c:pt>
                <c:pt idx="19">
                  <c:v>3556.9500033676077</c:v>
                </c:pt>
                <c:pt idx="20">
                  <c:v>3555.4673842972688</c:v>
                </c:pt>
                <c:pt idx="21">
                  <c:v>3553.9371700289171</c:v>
                </c:pt>
                <c:pt idx="22">
                  <c:v>3552.359336080538</c:v>
                </c:pt>
                <c:pt idx="23">
                  <c:v>3550.7338568495379</c:v>
                </c:pt>
                <c:pt idx="24">
                  <c:v>3549.0607056141653</c:v>
                </c:pt>
                <c:pt idx="25">
                  <c:v>3547.3398545348527</c:v>
                </c:pt>
                <c:pt idx="26">
                  <c:v>3545.5712746555037</c:v>
                </c:pt>
                <c:pt idx="27">
                  <c:v>3543.7549359046989</c:v>
                </c:pt>
                <c:pt idx="28">
                  <c:v>3541.890807096845</c:v>
                </c:pt>
                <c:pt idx="29">
                  <c:v>3539.9788559332519</c:v>
                </c:pt>
                <c:pt idx="30">
                  <c:v>3538.0190490031418</c:v>
                </c:pt>
                <c:pt idx="31">
                  <c:v>3536.0113517845912</c:v>
                </c:pt>
                <c:pt idx="32">
                  <c:v>3533.9557286454083</c:v>
                </c:pt>
                <c:pt idx="33">
                  <c:v>3531.8521428439417</c:v>
                </c:pt>
                <c:pt idx="34">
                  <c:v>3529.7005565298196</c:v>
                </c:pt>
                <c:pt idx="35">
                  <c:v>3527.5009307446235</c:v>
                </c:pt>
                <c:pt idx="36">
                  <c:v>3525.2532254224984</c:v>
                </c:pt>
                <c:pt idx="37">
                  <c:v>3522.9573993906893</c:v>
                </c:pt>
                <c:pt idx="38">
                  <c:v>3520.6134103700178</c:v>
                </c:pt>
                <c:pt idx="39">
                  <c:v>3518.2212149752831</c:v>
                </c:pt>
                <c:pt idx="40">
                  <c:v>3515.7807687156064</c:v>
                </c:pt>
                <c:pt idx="41">
                  <c:v>3513.2920259946995</c:v>
                </c:pt>
                <c:pt idx="42">
                  <c:v>3510.7549401110714</c:v>
                </c:pt>
                <c:pt idx="43">
                  <c:v>3508.1694632581657</c:v>
                </c:pt>
                <c:pt idx="44">
                  <c:v>3505.5355465244347</c:v>
                </c:pt>
                <c:pt idx="45">
                  <c:v>3502.8531398933383</c:v>
                </c:pt>
                <c:pt idx="46">
                  <c:v>3500.1221922432851</c:v>
                </c:pt>
                <c:pt idx="47">
                  <c:v>3497.3426513475042</c:v>
                </c:pt>
                <c:pt idx="48">
                  <c:v>3494.5144638738457</c:v>
                </c:pt>
                <c:pt idx="49">
                  <c:v>3491.6375753845168</c:v>
                </c:pt>
                <c:pt idx="50">
                  <c:v>3488.711930335754</c:v>
                </c:pt>
                <c:pt idx="51">
                  <c:v>3485.7374720774224</c:v>
                </c:pt>
                <c:pt idx="52">
                  <c:v>3482.7141428525515</c:v>
                </c:pt>
                <c:pt idx="53">
                  <c:v>3479.6418837968031</c:v>
                </c:pt>
                <c:pt idx="54">
                  <c:v>3476.5206349378714</c:v>
                </c:pt>
                <c:pt idx="55">
                  <c:v>3473.3503351948152</c:v>
                </c:pt>
                <c:pt idx="56">
                  <c:v>3470.130922377326</c:v>
                </c:pt>
                <c:pt idx="57">
                  <c:v>3466.8623331849194</c:v>
                </c:pt>
                <c:pt idx="58">
                  <c:v>3463.5445032060766</c:v>
                </c:pt>
                <c:pt idx="59">
                  <c:v>3460.1781349963267</c:v>
                </c:pt>
                <c:pt idx="60">
                  <c:v>3859.4573139260874</c:v>
                </c:pt>
                <c:pt idx="61">
                  <c:v>3855.4501066355524</c:v>
                </c:pt>
                <c:pt idx="62">
                  <c:v>3851.3903414975703</c:v>
                </c:pt>
                <c:pt idx="63">
                  <c:v>3847.277926396514</c:v>
                </c:pt>
                <c:pt idx="64">
                  <c:v>3843.112767982906</c:v>
                </c:pt>
                <c:pt idx="65">
                  <c:v>3838.8947716714711</c:v>
                </c:pt>
                <c:pt idx="66">
                  <c:v>3834.6238416391188</c:v>
                </c:pt>
                <c:pt idx="67">
                  <c:v>3830.2998808228594</c:v>
                </c:pt>
                <c:pt idx="68">
                  <c:v>3825.9227909176388</c:v>
                </c:pt>
                <c:pt idx="69">
                  <c:v>3821.492472374111</c:v>
                </c:pt>
                <c:pt idx="70">
                  <c:v>3817.0088243963301</c:v>
                </c:pt>
                <c:pt idx="71">
                  <c:v>3812.4717449393747</c:v>
                </c:pt>
                <c:pt idx="72">
                  <c:v>3807.8811307069022</c:v>
                </c:pt>
                <c:pt idx="73">
                  <c:v>3803.2368771486176</c:v>
                </c:pt>
                <c:pt idx="74">
                  <c:v>3798.5388784576894</c:v>
                </c:pt>
                <c:pt idx="75">
                  <c:v>3793.7870275680693</c:v>
                </c:pt>
                <c:pt idx="76">
                  <c:v>3788.9812161517602</c:v>
                </c:pt>
                <c:pt idx="77">
                  <c:v>3784.121334615993</c:v>
                </c:pt>
                <c:pt idx="78">
                  <c:v>3779.2072721003392</c:v>
                </c:pt>
                <c:pt idx="79">
                  <c:v>3774.2389164737497</c:v>
                </c:pt>
                <c:pt idx="80">
                  <c:v>3769.2161543315106</c:v>
                </c:pt>
                <c:pt idx="81">
                  <c:v>3764.1388709921339</c:v>
                </c:pt>
                <c:pt idx="82">
                  <c:v>3759.0069504941689</c:v>
                </c:pt>
                <c:pt idx="83">
                  <c:v>3753.8202755929374</c:v>
                </c:pt>
                <c:pt idx="84">
                  <c:v>3748.5787277571958</c:v>
                </c:pt>
                <c:pt idx="85">
                  <c:v>3743.2821871657202</c:v>
                </c:pt>
                <c:pt idx="86">
                  <c:v>3737.9305327038173</c:v>
                </c:pt>
                <c:pt idx="87">
                  <c:v>3732.5236419597522</c:v>
                </c:pt>
                <c:pt idx="88">
                  <c:v>3727.0613912211129</c:v>
                </c:pt>
                <c:pt idx="89">
                  <c:v>3721.5436554710809</c:v>
                </c:pt>
                <c:pt idx="90">
                  <c:v>3715.9703083846398</c:v>
                </c:pt>
                <c:pt idx="91">
                  <c:v>3710.341222324696</c:v>
                </c:pt>
                <c:pt idx="92">
                  <c:v>3704.6562683381276</c:v>
                </c:pt>
                <c:pt idx="93">
                  <c:v>3698.9153161517506</c:v>
                </c:pt>
                <c:pt idx="94">
                  <c:v>3693.1182341682106</c:v>
                </c:pt>
                <c:pt idx="95">
                  <c:v>3687.2648894617919</c:v>
                </c:pt>
                <c:pt idx="96">
                  <c:v>3681.3551477741503</c:v>
                </c:pt>
                <c:pt idx="97">
                  <c:v>3675.3888735099627</c:v>
                </c:pt>
                <c:pt idx="98">
                  <c:v>3669.3659297325012</c:v>
                </c:pt>
                <c:pt idx="99">
                  <c:v>3663.2861781591228</c:v>
                </c:pt>
                <c:pt idx="100">
                  <c:v>3657.1494791566806</c:v>
                </c:pt>
                <c:pt idx="101">
                  <c:v>3650.9556917368527</c:v>
                </c:pt>
                <c:pt idx="102">
                  <c:v>3644.7046735513891</c:v>
                </c:pt>
                <c:pt idx="103">
                  <c:v>3638.3962808872793</c:v>
                </c:pt>
                <c:pt idx="104">
                  <c:v>3632.0303686618327</c:v>
                </c:pt>
                <c:pt idx="105">
                  <c:v>3625.6067904176807</c:v>
                </c:pt>
                <c:pt idx="106">
                  <c:v>3619.125398317693</c:v>
                </c:pt>
                <c:pt idx="107">
                  <c:v>3612.5860431398096</c:v>
                </c:pt>
                <c:pt idx="108">
                  <c:v>3605.9885742717938</c:v>
                </c:pt>
                <c:pt idx="109">
                  <c:v>3599.3328397058895</c:v>
                </c:pt>
                <c:pt idx="110">
                  <c:v>3592.6186860334074</c:v>
                </c:pt>
                <c:pt idx="111">
                  <c:v>3585.8459584392149</c:v>
                </c:pt>
                <c:pt idx="112">
                  <c:v>3579.0145006961411</c:v>
                </c:pt>
                <c:pt idx="113">
                  <c:v>3572.1241551593048</c:v>
                </c:pt>
                <c:pt idx="114">
                  <c:v>3565.1747627603409</c:v>
                </c:pt>
                <c:pt idx="115">
                  <c:v>3558.1661630015496</c:v>
                </c:pt>
                <c:pt idx="116">
                  <c:v>3551.0981939499561</c:v>
                </c:pt>
                <c:pt idx="117">
                  <c:v>3543.9706922312753</c:v>
                </c:pt>
                <c:pt idx="118">
                  <c:v>3536.7834930237959</c:v>
                </c:pt>
                <c:pt idx="119">
                  <c:v>3529.5364300521705</c:v>
                </c:pt>
                <c:pt idx="120">
                  <c:v>3858.7252745108526</c:v>
                </c:pt>
                <c:pt idx="121">
                  <c:v>3850.2210019542035</c:v>
                </c:pt>
                <c:pt idx="122">
                  <c:v>3841.6540685452833</c:v>
                </c:pt>
                <c:pt idx="123">
                  <c:v>3833.0242776453042</c:v>
                </c:pt>
                <c:pt idx="124">
                  <c:v>3824.331431218995</c:v>
                </c:pt>
                <c:pt idx="125">
                  <c:v>3815.5753298280129</c:v>
                </c:pt>
                <c:pt idx="126">
                  <c:v>3806.7557726242894</c:v>
                </c:pt>
                <c:pt idx="127">
                  <c:v>3797.8725573432994</c:v>
                </c:pt>
                <c:pt idx="128">
                  <c:v>3788.9254802972555</c:v>
                </c:pt>
                <c:pt idx="129">
                  <c:v>3779.9143363682297</c:v>
                </c:pt>
                <c:pt idx="130">
                  <c:v>3770.8389190011994</c:v>
                </c:pt>
                <c:pt idx="131">
                  <c:v>3761.6990201970166</c:v>
                </c:pt>
                <c:pt idx="132">
                  <c:v>3752.4944305052986</c:v>
                </c:pt>
                <c:pt idx="133">
                  <c:v>3743.2249390172506</c:v>
                </c:pt>
                <c:pt idx="134">
                  <c:v>3733.8903333584003</c:v>
                </c:pt>
                <c:pt idx="135">
                  <c:v>3724.49039968126</c:v>
                </c:pt>
                <c:pt idx="136">
                  <c:v>3715.0249226579126</c:v>
                </c:pt>
                <c:pt idx="137">
                  <c:v>3705.4936854725129</c:v>
                </c:pt>
                <c:pt idx="138">
                  <c:v>3695.8964698137115</c:v>
                </c:pt>
                <c:pt idx="139">
                  <c:v>3686.2330558670028</c:v>
                </c:pt>
                <c:pt idx="140">
                  <c:v>3676.5032223069848</c:v>
                </c:pt>
                <c:pt idx="141">
                  <c:v>3666.7067462895438</c:v>
                </c:pt>
                <c:pt idx="142">
                  <c:v>3656.8434034439542</c:v>
                </c:pt>
                <c:pt idx="143">
                  <c:v>3646.9129678648978</c:v>
                </c:pt>
                <c:pt idx="144">
                  <c:v>3636.9152121043962</c:v>
                </c:pt>
                <c:pt idx="145">
                  <c:v>3626.8499071636643</c:v>
                </c:pt>
                <c:pt idx="146">
                  <c:v>3616.7168224848756</c:v>
                </c:pt>
                <c:pt idx="147">
                  <c:v>3606.5157259428452</c:v>
                </c:pt>
                <c:pt idx="148">
                  <c:v>3596.2463838366257</c:v>
                </c:pt>
                <c:pt idx="149">
                  <c:v>3585.9085608810178</c:v>
                </c:pt>
                <c:pt idx="150">
                  <c:v>3575.5020201979924</c:v>
                </c:pt>
                <c:pt idx="151">
                  <c:v>3565.0265233080263</c:v>
                </c:pt>
                <c:pt idx="152">
                  <c:v>3554.4818301213509</c:v>
                </c:pt>
                <c:pt idx="153">
                  <c:v>3543.8676989291084</c:v>
                </c:pt>
                <c:pt idx="154">
                  <c:v>3533.1838863944217</c:v>
                </c:pt>
                <c:pt idx="155">
                  <c:v>3522.4301475433731</c:v>
                </c:pt>
                <c:pt idx="156">
                  <c:v>3511.6062357558912</c:v>
                </c:pt>
                <c:pt idx="157">
                  <c:v>3500.7119027565464</c:v>
                </c:pt>
                <c:pt idx="158">
                  <c:v>3489.746898605255</c:v>
                </c:pt>
                <c:pt idx="159">
                  <c:v>3478.7109716878876</c:v>
                </c:pt>
                <c:pt idx="160">
                  <c:v>3467.6038687067862</c:v>
                </c:pt>
                <c:pt idx="161">
                  <c:v>3456.4253346711866</c:v>
                </c:pt>
                <c:pt idx="162">
                  <c:v>3445.1751128875421</c:v>
                </c:pt>
                <c:pt idx="163">
                  <c:v>3433.8529449497555</c:v>
                </c:pt>
                <c:pt idx="164">
                  <c:v>3422.4585707293108</c:v>
                </c:pt>
                <c:pt idx="165">
                  <c:v>3410.991728365309</c:v>
                </c:pt>
                <c:pt idx="166">
                  <c:v>3399.4521542544016</c:v>
                </c:pt>
                <c:pt idx="167">
                  <c:v>3387.8395830406339</c:v>
                </c:pt>
                <c:pt idx="168">
                  <c:v>3376.1537476051762</c:v>
                </c:pt>
                <c:pt idx="169">
                  <c:v>3364.3943790559624</c:v>
                </c:pt>
                <c:pt idx="170">
                  <c:v>3352.5612067172246</c:v>
                </c:pt>
                <c:pt idx="171">
                  <c:v>3340.6539581189236</c:v>
                </c:pt>
                <c:pt idx="172">
                  <c:v>3328.6723589860785</c:v>
                </c:pt>
                <c:pt idx="173">
                  <c:v>3316.616133227988</c:v>
                </c:pt>
                <c:pt idx="174">
                  <c:v>3304.4850029273521</c:v>
                </c:pt>
                <c:pt idx="175">
                  <c:v>3292.278688329282</c:v>
                </c:pt>
                <c:pt idx="176">
                  <c:v>3279.9969078302065</c:v>
                </c:pt>
                <c:pt idx="177">
                  <c:v>3267.6393779666705</c:v>
                </c:pt>
                <c:pt idx="178">
                  <c:v>3255.205813404023</c:v>
                </c:pt>
                <c:pt idx="179">
                  <c:v>3242.6959269249946</c:v>
                </c:pt>
                <c:pt idx="180">
                  <c:v>3423.3804980270747</c:v>
                </c:pt>
                <c:pt idx="181">
                  <c:v>3408.8100454678879</c:v>
                </c:pt>
                <c:pt idx="182">
                  <c:v>3394.1671190793495</c:v>
                </c:pt>
                <c:pt idx="183">
                  <c:v>3379.4514389104916</c:v>
                </c:pt>
                <c:pt idx="184">
                  <c:v>3364.6627236424083</c:v>
                </c:pt>
                <c:pt idx="185">
                  <c:v>3349.800690581028</c:v>
                </c:pt>
                <c:pt idx="186">
                  <c:v>3334.8650556498451</c:v>
                </c:pt>
                <c:pt idx="187">
                  <c:v>3319.8555333826007</c:v>
                </c:pt>
                <c:pt idx="188">
                  <c:v>3304.771836915917</c:v>
                </c:pt>
                <c:pt idx="189">
                  <c:v>3289.6136779818808</c:v>
                </c:pt>
                <c:pt idx="190">
                  <c:v>3274.380766900581</c:v>
                </c:pt>
                <c:pt idx="191">
                  <c:v>3259.0728125726</c:v>
                </c:pt>
                <c:pt idx="192">
                  <c:v>3243.6895224714453</c:v>
                </c:pt>
                <c:pt idx="193">
                  <c:v>3228.2306026359474</c:v>
                </c:pt>
                <c:pt idx="194">
                  <c:v>3212.6957576625914</c:v>
                </c:pt>
                <c:pt idx="195">
                  <c:v>3197.0846906978109</c:v>
                </c:pt>
                <c:pt idx="196">
                  <c:v>3181.397103430224</c:v>
                </c:pt>
                <c:pt idx="197">
                  <c:v>3165.6326960828228</c:v>
                </c:pt>
                <c:pt idx="198">
                  <c:v>3149.7911674051074</c:v>
                </c:pt>
                <c:pt idx="199">
                  <c:v>3133.8722146651698</c:v>
                </c:pt>
                <c:pt idx="200">
                  <c:v>3117.8755336417294</c:v>
                </c:pt>
                <c:pt idx="201">
                  <c:v>3101.8008186161087</c:v>
                </c:pt>
                <c:pt idx="202">
                  <c:v>3085.6477623641636</c:v>
                </c:pt>
                <c:pt idx="203">
                  <c:v>3069.416056148154</c:v>
                </c:pt>
                <c:pt idx="204">
                  <c:v>3053.1053897085685</c:v>
                </c:pt>
                <c:pt idx="205">
                  <c:v>3036.7154512558845</c:v>
                </c:pt>
                <c:pt idx="206">
                  <c:v>3020.2459274622843</c:v>
                </c:pt>
                <c:pt idx="207">
                  <c:v>3003.6965034533123</c:v>
                </c:pt>
                <c:pt idx="208">
                  <c:v>2987.0668627994737</c:v>
                </c:pt>
                <c:pt idx="209">
                  <c:v>2970.3566875077831</c:v>
                </c:pt>
                <c:pt idx="210">
                  <c:v>2953.5656580132554</c:v>
                </c:pt>
                <c:pt idx="211">
                  <c:v>2936.6934531703364</c:v>
                </c:pt>
                <c:pt idx="212">
                  <c:v>2919.7397502442864</c:v>
                </c:pt>
                <c:pt idx="213">
                  <c:v>2902.7042249024926</c:v>
                </c:pt>
                <c:pt idx="214">
                  <c:v>2885.586551205738</c:v>
                </c:pt>
                <c:pt idx="215">
                  <c:v>2868.3864015994018</c:v>
                </c:pt>
                <c:pt idx="216">
                  <c:v>2851.1034469046085</c:v>
                </c:pt>
                <c:pt idx="217">
                  <c:v>2833.7373563093133</c:v>
                </c:pt>
                <c:pt idx="218">
                  <c:v>2816.2877973593304</c:v>
                </c:pt>
                <c:pt idx="219">
                  <c:v>2798.7544359493022</c:v>
                </c:pt>
                <c:pt idx="220">
                  <c:v>2781.1369363136055</c:v>
                </c:pt>
                <c:pt idx="221">
                  <c:v>2763.4349610172021</c:v>
                </c:pt>
                <c:pt idx="222">
                  <c:v>2745.6481709464224</c:v>
                </c:pt>
                <c:pt idx="223">
                  <c:v>2727.7762252996936</c:v>
                </c:pt>
                <c:pt idx="224">
                  <c:v>2709.8187815782003</c:v>
                </c:pt>
                <c:pt idx="225">
                  <c:v>2691.7754955764858</c:v>
                </c:pt>
                <c:pt idx="226">
                  <c:v>2673.6460213729929</c:v>
                </c:pt>
                <c:pt idx="227">
                  <c:v>2655.430011320534</c:v>
                </c:pt>
                <c:pt idx="228">
                  <c:v>2637.1271160367073</c:v>
                </c:pt>
                <c:pt idx="229">
                  <c:v>2618.7369843942397</c:v>
                </c:pt>
                <c:pt idx="230">
                  <c:v>2600.2592635112715</c:v>
                </c:pt>
                <c:pt idx="231">
                  <c:v>2581.6935987415727</c:v>
                </c:pt>
                <c:pt idx="232">
                  <c:v>2563.0396336646936</c:v>
                </c:pt>
                <c:pt idx="233">
                  <c:v>2544.2970100760504</c:v>
                </c:pt>
                <c:pt idx="234">
                  <c:v>2525.4653679769467</c:v>
                </c:pt>
                <c:pt idx="235">
                  <c:v>2506.5443455645213</c:v>
                </c:pt>
                <c:pt idx="236">
                  <c:v>2487.5335792216342</c:v>
                </c:pt>
                <c:pt idx="237">
                  <c:v>2468.4327035066826</c:v>
                </c:pt>
                <c:pt idx="238">
                  <c:v>2449.2413511433483</c:v>
                </c:pt>
                <c:pt idx="239">
                  <c:v>2429.9591530102753</c:v>
                </c:pt>
                <c:pt idx="240">
                  <c:v>2489.6494686570877</c:v>
                </c:pt>
                <c:pt idx="241">
                  <c:v>2468.9106144688644</c:v>
                </c:pt>
                <c:pt idx="242">
                  <c:v>2448.0859467705941</c:v>
                </c:pt>
                <c:pt idx="243">
                  <c:v>2427.1751244837587</c:v>
                </c:pt>
                <c:pt idx="244">
                  <c:v>2406.1778050719558</c:v>
                </c:pt>
                <c:pt idx="245">
                  <c:v>2385.0936445342586</c:v>
                </c:pt>
                <c:pt idx="246">
                  <c:v>2363.9222973985643</c:v>
                </c:pt>
                <c:pt idx="247">
                  <c:v>2342.6634167148932</c:v>
                </c:pt>
                <c:pt idx="248">
                  <c:v>2321.316654048665</c:v>
                </c:pt>
                <c:pt idx="249">
                  <c:v>2299.8816594739415</c:v>
                </c:pt>
                <c:pt idx="250">
                  <c:v>2278.3580815666328</c:v>
                </c:pt>
                <c:pt idx="251">
                  <c:v>2256.7455673976751</c:v>
                </c:pt>
                <c:pt idx="252">
                  <c:v>2235.0437625261716</c:v>
                </c:pt>
                <c:pt idx="253">
                  <c:v>2213.2523109925046</c:v>
                </c:pt>
                <c:pt idx="254">
                  <c:v>2191.3708553114084</c:v>
                </c:pt>
                <c:pt idx="255">
                  <c:v>2169.3990364650153</c:v>
                </c:pt>
                <c:pt idx="256">
                  <c:v>2147.3364938958607</c:v>
                </c:pt>
                <c:pt idx="257">
                  <c:v>2125.1828654998626</c:v>
                </c:pt>
                <c:pt idx="258">
                  <c:v>2102.9377876192593</c:v>
                </c:pt>
                <c:pt idx="259">
                  <c:v>2080.6008950355158</c:v>
                </c:pt>
                <c:pt idx="260">
                  <c:v>2058.1718209621995</c:v>
                </c:pt>
                <c:pt idx="261">
                  <c:v>2035.6501970378149</c:v>
                </c:pt>
                <c:pt idx="262">
                  <c:v>2013.0356533186077</c:v>
                </c:pt>
                <c:pt idx="263">
                  <c:v>1990.327818271332</c:v>
                </c:pt>
                <c:pt idx="264">
                  <c:v>1967.5263187659848</c:v>
                </c:pt>
                <c:pt idx="265">
                  <c:v>1944.630780068502</c:v>
                </c:pt>
                <c:pt idx="266">
                  <c:v>1921.6408258334216</c:v>
                </c:pt>
                <c:pt idx="267">
                  <c:v>1898.5560780965093</c:v>
                </c:pt>
                <c:pt idx="268">
                  <c:v>1875.3761572673502</c:v>
                </c:pt>
                <c:pt idx="269">
                  <c:v>1852.1006821219021</c:v>
                </c:pt>
                <c:pt idx="270">
                  <c:v>1828.7292697950138</c:v>
                </c:pt>
                <c:pt idx="271">
                  <c:v>1805.2615357729096</c:v>
                </c:pt>
                <c:pt idx="272">
                  <c:v>1781.6970938856309</c:v>
                </c:pt>
                <c:pt idx="273">
                  <c:v>1758.0355562994475</c:v>
                </c:pt>
                <c:pt idx="274">
                  <c:v>1734.2765335092279</c:v>
                </c:pt>
                <c:pt idx="275">
                  <c:v>1710.4196343307744</c:v>
                </c:pt>
                <c:pt idx="276">
                  <c:v>1686.4644658931197</c:v>
                </c:pt>
                <c:pt idx="277">
                  <c:v>1662.4106336307868</c:v>
                </c:pt>
                <c:pt idx="278">
                  <c:v>1638.2577412760106</c:v>
                </c:pt>
                <c:pt idx="279">
                  <c:v>1614.0053908509217</c:v>
                </c:pt>
                <c:pt idx="280">
                  <c:v>1589.6531826596918</c:v>
                </c:pt>
                <c:pt idx="281">
                  <c:v>1565.2007152806423</c:v>
                </c:pt>
                <c:pt idx="282">
                  <c:v>1540.6475855583117</c:v>
                </c:pt>
                <c:pt idx="283">
                  <c:v>1515.9933885954874</c:v>
                </c:pt>
                <c:pt idx="284">
                  <c:v>1491.2377177451951</c:v>
                </c:pt>
                <c:pt idx="285">
                  <c:v>1466.3801646026518</c:v>
                </c:pt>
                <c:pt idx="286">
                  <c:v>1441.4203189971797</c:v>
                </c:pt>
                <c:pt idx="287">
                  <c:v>1416.3577689840768</c:v>
                </c:pt>
                <c:pt idx="288">
                  <c:v>1391.1921008364529</c:v>
                </c:pt>
                <c:pt idx="289">
                  <c:v>1365.9228990370225</c:v>
                </c:pt>
                <c:pt idx="290">
                  <c:v>1340.5497462698568</c:v>
                </c:pt>
                <c:pt idx="291">
                  <c:v>1315.072223412099</c:v>
                </c:pt>
                <c:pt idx="292">
                  <c:v>1289.489909525636</c:v>
                </c:pt>
                <c:pt idx="293">
                  <c:v>1263.8023818487291</c:v>
                </c:pt>
                <c:pt idx="294">
                  <c:v>1238.0092157876056</c:v>
                </c:pt>
                <c:pt idx="295">
                  <c:v>1212.1099849080094</c:v>
                </c:pt>
                <c:pt idx="296">
                  <c:v>1186.1042609267072</c:v>
                </c:pt>
                <c:pt idx="297">
                  <c:v>1159.9916137029563</c:v>
                </c:pt>
                <c:pt idx="298">
                  <c:v>1133.771611229929</c:v>
                </c:pt>
                <c:pt idx="299">
                  <c:v>1107.4438196260949</c:v>
                </c:pt>
                <c:pt idx="300">
                  <c:v>1102.8985455130796</c:v>
                </c:pt>
                <c:pt idx="301">
                  <c:v>1078.8298345993298</c:v>
                </c:pt>
                <c:pt idx="302">
                  <c:v>1060.9932879607736</c:v>
                </c:pt>
                <c:pt idx="303">
                  <c:v>1043.0782401417478</c:v>
                </c:pt>
                <c:pt idx="304">
                  <c:v>1025.0843639152413</c:v>
                </c:pt>
                <c:pt idx="305">
                  <c:v>1007.0113306012497</c:v>
                </c:pt>
                <c:pt idx="306">
                  <c:v>988.85881005996066</c:v>
                </c:pt>
                <c:pt idx="307">
                  <c:v>970.62647068489809</c:v>
                </c:pt>
                <c:pt idx="308">
                  <c:v>952.31397939603767</c:v>
                </c:pt>
                <c:pt idx="309">
                  <c:v>933.92100163288433</c:v>
                </c:pt>
                <c:pt idx="310">
                  <c:v>915.44720134751742</c:v>
                </c:pt>
                <c:pt idx="311">
                  <c:v>896.89224099760054</c:v>
                </c:pt>
                <c:pt idx="312">
                  <c:v>878.25578153935612</c:v>
                </c:pt>
                <c:pt idx="313">
                  <c:v>861.65698846703083</c:v>
                </c:pt>
                <c:pt idx="314">
                  <c:v>844.98449547481005</c:v>
                </c:pt>
                <c:pt idx="315">
                  <c:v>828.23798622353991</c:v>
                </c:pt>
                <c:pt idx="316">
                  <c:v>811.41714292645156</c:v>
                </c:pt>
                <c:pt idx="317">
                  <c:v>794.52164634220162</c:v>
                </c:pt>
                <c:pt idx="318">
                  <c:v>777.55117576787745</c:v>
                </c:pt>
                <c:pt idx="319">
                  <c:v>760.5054090319685</c:v>
                </c:pt>
                <c:pt idx="320">
                  <c:v>743.38402248729926</c:v>
                </c:pt>
                <c:pt idx="321">
                  <c:v>726.18669100392935</c:v>
                </c:pt>
                <c:pt idx="322">
                  <c:v>708.91308796201474</c:v>
                </c:pt>
                <c:pt idx="323">
                  <c:v>691.56288524463525</c:v>
                </c:pt>
                <c:pt idx="324">
                  <c:v>674.13575323058376</c:v>
                </c:pt>
                <c:pt idx="325">
                  <c:v>656.63136078711955</c:v>
                </c:pt>
                <c:pt idx="326">
                  <c:v>639.04937526268452</c:v>
                </c:pt>
                <c:pt idx="327">
                  <c:v>621.38946247958324</c:v>
                </c:pt>
                <c:pt idx="328">
                  <c:v>603.65128672662422</c:v>
                </c:pt>
                <c:pt idx="329">
                  <c:v>585.83451075172547</c:v>
                </c:pt>
                <c:pt idx="330">
                  <c:v>567.93879575448057</c:v>
                </c:pt>
                <c:pt idx="331">
                  <c:v>549.96380137868925</c:v>
                </c:pt>
                <c:pt idx="332">
                  <c:v>531.90918570484723</c:v>
                </c:pt>
                <c:pt idx="333">
                  <c:v>513.77460524260005</c:v>
                </c:pt>
                <c:pt idx="334">
                  <c:v>495.55971492315757</c:v>
                </c:pt>
                <c:pt idx="335">
                  <c:v>477.26416809166921</c:v>
                </c:pt>
                <c:pt idx="336">
                  <c:v>458.88761649956155</c:v>
                </c:pt>
                <c:pt idx="337">
                  <c:v>440.42971029683616</c:v>
                </c:pt>
                <c:pt idx="338">
                  <c:v>421.89009802432787</c:v>
                </c:pt>
                <c:pt idx="339">
                  <c:v>403.26842660592439</c:v>
                </c:pt>
                <c:pt idx="340">
                  <c:v>384.56434134074544</c:v>
                </c:pt>
                <c:pt idx="341">
                  <c:v>365.77748589528244</c:v>
                </c:pt>
                <c:pt idx="342">
                  <c:v>346.90750229549758</c:v>
                </c:pt>
                <c:pt idx="343">
                  <c:v>327.9540309188834</c:v>
                </c:pt>
                <c:pt idx="344">
                  <c:v>308.91671048648061</c:v>
                </c:pt>
                <c:pt idx="345">
                  <c:v>289.79517805485608</c:v>
                </c:pt>
                <c:pt idx="346">
                  <c:v>270.58906900803947</c:v>
                </c:pt>
                <c:pt idx="347">
                  <c:v>251.29801704941843</c:v>
                </c:pt>
                <c:pt idx="348">
                  <c:v>231.92165419359287</c:v>
                </c:pt>
                <c:pt idx="349">
                  <c:v>212.4596107581869</c:v>
                </c:pt>
                <c:pt idx="350">
                  <c:v>192.91151535561949</c:v>
                </c:pt>
                <c:pt idx="351">
                  <c:v>173.27699488483231</c:v>
                </c:pt>
                <c:pt idx="352">
                  <c:v>153.55567452297589</c:v>
                </c:pt>
                <c:pt idx="353">
                  <c:v>133.74717771705284</c:v>
                </c:pt>
                <c:pt idx="354">
                  <c:v>113.85112617551809</c:v>
                </c:pt>
                <c:pt idx="355">
                  <c:v>93.86713985983657</c:v>
                </c:pt>
                <c:pt idx="356">
                  <c:v>73.794836975997086</c:v>
                </c:pt>
                <c:pt idx="357">
                  <c:v>53.633833965982916</c:v>
                </c:pt>
                <c:pt idx="358">
                  <c:v>33.38374549919871</c:v>
                </c:pt>
                <c:pt idx="359">
                  <c:v>13.04418446385324</c:v>
                </c:pt>
                <c:pt idx="360">
                  <c:v>-7.3852380417020216</c:v>
                </c:pt>
                <c:pt idx="361">
                  <c:v>-7.4046242915614888</c:v>
                </c:pt>
                <c:pt idx="362">
                  <c:v>-7.4240614303268382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93-4F81-8438-57244F469427}"/>
            </c:ext>
          </c:extLst>
        </c:ser>
        <c:ser>
          <c:idx val="4"/>
          <c:order val="4"/>
          <c:tx>
            <c:v>"ע"ח קרן - עיקרי"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'ניתוח תמהיל נבחר'!$CX$53:$CX$415</c:f>
              <c:numCache>
                <c:formatCode>"₪"\ #,##0</c:formatCode>
                <c:ptCount val="363"/>
                <c:pt idx="0">
                  <c:v>4368.7403041680936</c:v>
                </c:pt>
                <c:pt idx="1">
                  <c:v>4376.6474045787763</c:v>
                </c:pt>
                <c:pt idx="2">
                  <c:v>4384.6373501692087</c:v>
                </c:pt>
                <c:pt idx="3">
                  <c:v>4392.7045638707777</c:v>
                </c:pt>
                <c:pt idx="4">
                  <c:v>4400.8373796146989</c:v>
                </c:pt>
                <c:pt idx="5">
                  <c:v>4409.0301028293197</c:v>
                </c:pt>
                <c:pt idx="6">
                  <c:v>4414.8848129302187</c:v>
                </c:pt>
                <c:pt idx="7">
                  <c:v>4420.812874129274</c:v>
                </c:pt>
                <c:pt idx="8">
                  <c:v>4426.8084504758308</c:v>
                </c:pt>
                <c:pt idx="9">
                  <c:v>4432.8717795529192</c:v>
                </c:pt>
                <c:pt idx="10">
                  <c:v>4439.0215364296646</c:v>
                </c:pt>
                <c:pt idx="11">
                  <c:v>4445.2273161477442</c:v>
                </c:pt>
                <c:pt idx="12">
                  <c:v>4451.4831008620249</c:v>
                </c:pt>
                <c:pt idx="13">
                  <c:v>4457.863319483853</c:v>
                </c:pt>
                <c:pt idx="14">
                  <c:v>4464.2879680360384</c:v>
                </c:pt>
                <c:pt idx="15">
                  <c:v>4470.7508873785619</c:v>
                </c:pt>
                <c:pt idx="16">
                  <c:v>4477.2520949638329</c:v>
                </c:pt>
                <c:pt idx="17">
                  <c:v>4483.7916090791914</c:v>
                </c:pt>
                <c:pt idx="18">
                  <c:v>4490.3694488462606</c:v>
                </c:pt>
                <c:pt idx="19">
                  <c:v>4496.4941434476405</c:v>
                </c:pt>
                <c:pt idx="20">
                  <c:v>4502.6617575776108</c:v>
                </c:pt>
                <c:pt idx="21">
                  <c:v>4508.8722869761941</c:v>
                </c:pt>
                <c:pt idx="22">
                  <c:v>4515.1257285629799</c:v>
                </c:pt>
                <c:pt idx="23">
                  <c:v>4521.4220804351498</c:v>
                </c:pt>
                <c:pt idx="24">
                  <c:v>4527.7613418655919</c:v>
                </c:pt>
                <c:pt idx="25">
                  <c:v>4534.1435133010627</c:v>
                </c:pt>
                <c:pt idx="26">
                  <c:v>4540.5685963604174</c:v>
                </c:pt>
                <c:pt idx="27">
                  <c:v>4547.0365938329305</c:v>
                </c:pt>
                <c:pt idx="28">
                  <c:v>4553.5475096766477</c:v>
                </c:pt>
                <c:pt idx="29">
                  <c:v>4560.101349016828</c:v>
                </c:pt>
                <c:pt idx="30">
                  <c:v>4566.6981181444571</c:v>
                </c:pt>
                <c:pt idx="31">
                  <c:v>4573.3378245148097</c:v>
                </c:pt>
                <c:pt idx="32">
                  <c:v>4580.0204767460909</c:v>
                </c:pt>
                <c:pt idx="33">
                  <c:v>4586.746084618142</c:v>
                </c:pt>
                <c:pt idx="34">
                  <c:v>4593.5146590712093</c:v>
                </c:pt>
                <c:pt idx="35">
                  <c:v>4600.32621220479</c:v>
                </c:pt>
                <c:pt idx="36">
                  <c:v>4607.1807572765347</c:v>
                </c:pt>
                <c:pt idx="37">
                  <c:v>4614.0783087012169</c:v>
                </c:pt>
                <c:pt idx="38">
                  <c:v>4621.0188820497851</c:v>
                </c:pt>
                <c:pt idx="39">
                  <c:v>4628.0024940484564</c:v>
                </c:pt>
                <c:pt idx="40">
                  <c:v>4635.0291625778991</c:v>
                </c:pt>
                <c:pt idx="41">
                  <c:v>4642.0989066724733</c:v>
                </c:pt>
                <c:pt idx="42">
                  <c:v>4649.211746519537</c:v>
                </c:pt>
                <c:pt idx="43">
                  <c:v>4656.3677034588245</c:v>
                </c:pt>
                <c:pt idx="44">
                  <c:v>4663.5667999818879</c:v>
                </c:pt>
                <c:pt idx="45">
                  <c:v>4670.8090597316059</c:v>
                </c:pt>
                <c:pt idx="46">
                  <c:v>4678.0945075017662</c:v>
                </c:pt>
                <c:pt idx="47">
                  <c:v>4685.423169236703</c:v>
                </c:pt>
                <c:pt idx="48">
                  <c:v>4692.7950720310146</c:v>
                </c:pt>
                <c:pt idx="49">
                  <c:v>4700.2102441293437</c:v>
                </c:pt>
                <c:pt idx="50">
                  <c:v>4707.6687149262189</c:v>
                </c:pt>
                <c:pt idx="51">
                  <c:v>4715.1705149659738</c:v>
                </c:pt>
                <c:pt idx="52">
                  <c:v>4722.7156759427344</c:v>
                </c:pt>
                <c:pt idx="53">
                  <c:v>4730.3042307004598</c:v>
                </c:pt>
                <c:pt idx="54">
                  <c:v>4737.9362132330607</c:v>
                </c:pt>
                <c:pt idx="55">
                  <c:v>4745.6116586846001</c:v>
                </c:pt>
                <c:pt idx="56">
                  <c:v>4753.3306033495319</c:v>
                </c:pt>
                <c:pt idx="57">
                  <c:v>4761.0930846730344</c:v>
                </c:pt>
                <c:pt idx="58">
                  <c:v>4768.8991412513915</c:v>
                </c:pt>
                <c:pt idx="59">
                  <c:v>4776.750102155338</c:v>
                </c:pt>
                <c:pt idx="60">
                  <c:v>4630.0925707143288</c:v>
                </c:pt>
                <c:pt idx="61">
                  <c:v>4638.6072097198512</c:v>
                </c:pt>
                <c:pt idx="62">
                  <c:v>4647.1707903582283</c:v>
                </c:pt>
                <c:pt idx="63">
                  <c:v>4655.7833850631814</c:v>
                </c:pt>
                <c:pt idx="64">
                  <c:v>4664.4450675601965</c:v>
                </c:pt>
                <c:pt idx="65">
                  <c:v>4673.1559128680647</c:v>
                </c:pt>
                <c:pt idx="66">
                  <c:v>4681.9159973004835</c:v>
                </c:pt>
                <c:pt idx="67">
                  <c:v>4690.7253984677409</c:v>
                </c:pt>
                <c:pt idx="68">
                  <c:v>4699.5841952784704</c:v>
                </c:pt>
                <c:pt idx="69">
                  <c:v>4708.4924679414726</c:v>
                </c:pt>
                <c:pt idx="70">
                  <c:v>4717.4502979676217</c:v>
                </c:pt>
                <c:pt idx="71">
                  <c:v>4726.4577681718401</c:v>
                </c:pt>
                <c:pt idx="72">
                  <c:v>4735.5149626751454</c:v>
                </c:pt>
                <c:pt idx="73">
                  <c:v>4744.6219669067741</c:v>
                </c:pt>
                <c:pt idx="74">
                  <c:v>4753.7788676063801</c:v>
                </c:pt>
                <c:pt idx="75">
                  <c:v>4762.985752826311</c:v>
                </c:pt>
                <c:pt idx="76">
                  <c:v>4772.2427119339454</c:v>
                </c:pt>
                <c:pt idx="77">
                  <c:v>4781.5498356141306</c:v>
                </c:pt>
                <c:pt idx="78">
                  <c:v>4790.9072158716735</c:v>
                </c:pt>
                <c:pt idx="79">
                  <c:v>4800.3149460339118</c:v>
                </c:pt>
                <c:pt idx="80">
                  <c:v>4809.7731207533725</c:v>
                </c:pt>
                <c:pt idx="81">
                  <c:v>4819.2818360104984</c:v>
                </c:pt>
                <c:pt idx="82">
                  <c:v>4828.8411891164469</c:v>
                </c:pt>
                <c:pt idx="83">
                  <c:v>4838.4512787159711</c:v>
                </c:pt>
                <c:pt idx="84">
                  <c:v>4848.1122047903918</c:v>
                </c:pt>
                <c:pt idx="85">
                  <c:v>4857.8240686606132</c:v>
                </c:pt>
                <c:pt idx="86">
                  <c:v>4867.5869729902497</c:v>
                </c:pt>
                <c:pt idx="87">
                  <c:v>4877.4010217888199</c:v>
                </c:pt>
                <c:pt idx="88">
                  <c:v>4887.2663204150067</c:v>
                </c:pt>
                <c:pt idx="89">
                  <c:v>4897.1829755800172</c:v>
                </c:pt>
                <c:pt idx="90">
                  <c:v>4907.1510953510078</c:v>
                </c:pt>
                <c:pt idx="91">
                  <c:v>4917.1707891545939</c:v>
                </c:pt>
                <c:pt idx="92">
                  <c:v>4927.2421677804359</c:v>
                </c:pt>
                <c:pt idx="93">
                  <c:v>4937.365343384914</c:v>
                </c:pt>
                <c:pt idx="94">
                  <c:v>4947.5404294948758</c:v>
                </c:pt>
                <c:pt idx="95">
                  <c:v>4957.7675410114589</c:v>
                </c:pt>
                <c:pt idx="96">
                  <c:v>4968.0467942140194</c:v>
                </c:pt>
                <c:pt idx="97">
                  <c:v>4978.3783067641152</c:v>
                </c:pt>
                <c:pt idx="98">
                  <c:v>4988.7621977095832</c:v>
                </c:pt>
                <c:pt idx="99">
                  <c:v>4999.1985874887032</c:v>
                </c:pt>
                <c:pt idx="100">
                  <c:v>5009.6875979344368</c:v>
                </c:pt>
                <c:pt idx="101">
                  <c:v>5020.2293522787595</c:v>
                </c:pt>
                <c:pt idx="102">
                  <c:v>5030.82397515706</c:v>
                </c:pt>
                <c:pt idx="103">
                  <c:v>5041.4715926126437</c:v>
                </c:pt>
                <c:pt idx="104">
                  <c:v>5052.1723321013114</c:v>
                </c:pt>
                <c:pt idx="105">
                  <c:v>5062.9263224960205</c:v>
                </c:pt>
                <c:pt idx="106">
                  <c:v>5073.7336940916375</c:v>
                </c:pt>
                <c:pt idx="107">
                  <c:v>5084.5945786097745</c:v>
                </c:pt>
                <c:pt idx="108">
                  <c:v>5095.5091092037128</c:v>
                </c:pt>
                <c:pt idx="109">
                  <c:v>5106.4774204634159</c:v>
                </c:pt>
                <c:pt idx="110">
                  <c:v>5117.499648420624</c:v>
                </c:pt>
                <c:pt idx="111">
                  <c:v>5128.5759305540414</c:v>
                </c:pt>
                <c:pt idx="112">
                  <c:v>5139.7064057946172</c:v>
                </c:pt>
                <c:pt idx="113">
                  <c:v>5150.8912145309041</c:v>
                </c:pt>
                <c:pt idx="114">
                  <c:v>5162.1304986145133</c:v>
                </c:pt>
                <c:pt idx="115">
                  <c:v>5173.4244013656671</c:v>
                </c:pt>
                <c:pt idx="116">
                  <c:v>5184.7730675788225</c:v>
                </c:pt>
                <c:pt idx="117">
                  <c:v>5196.1766435284098</c:v>
                </c:pt>
                <c:pt idx="118">
                  <c:v>5207.6352769746427</c:v>
                </c:pt>
                <c:pt idx="119">
                  <c:v>5219.1491171694415</c:v>
                </c:pt>
                <c:pt idx="120">
                  <c:v>5101.9180560052982</c:v>
                </c:pt>
                <c:pt idx="121">
                  <c:v>5114.3829066216367</c:v>
                </c:pt>
                <c:pt idx="122">
                  <c:v>5126.9059115620448</c:v>
                </c:pt>
                <c:pt idx="123">
                  <c:v>5139.4872535022841</c:v>
                </c:pt>
                <c:pt idx="124">
                  <c:v>5152.1271165367825</c:v>
                </c:pt>
                <c:pt idx="125">
                  <c:v>5164.825686185025</c:v>
                </c:pt>
                <c:pt idx="126">
                  <c:v>5177.5831493980404</c:v>
                </c:pt>
                <c:pt idx="127">
                  <c:v>5190.3996945649442</c:v>
                </c:pt>
                <c:pt idx="128">
                  <c:v>5203.2755115195714</c:v>
                </c:pt>
                <c:pt idx="129">
                  <c:v>5216.210791547187</c:v>
                </c:pt>
                <c:pt idx="130">
                  <c:v>5229.2057273912624</c:v>
                </c:pt>
                <c:pt idx="131">
                  <c:v>5242.2605132603385</c:v>
                </c:pt>
                <c:pt idx="132">
                  <c:v>5255.3753448349698</c:v>
                </c:pt>
                <c:pt idx="133">
                  <c:v>5268.5504192747394</c:v>
                </c:pt>
                <c:pt idx="134">
                  <c:v>5281.7859352253636</c:v>
                </c:pt>
                <c:pt idx="135">
                  <c:v>5295.0820928258599</c:v>
                </c:pt>
                <c:pt idx="136">
                  <c:v>5308.4390937158223</c:v>
                </c:pt>
                <c:pt idx="137">
                  <c:v>5321.8571410427503</c:v>
                </c:pt>
                <c:pt idx="138">
                  <c:v>5335.3364394694836</c:v>
                </c:pt>
                <c:pt idx="139">
                  <c:v>5348.8771951816971</c:v>
                </c:pt>
                <c:pt idx="140">
                  <c:v>5362.4796158955005</c:v>
                </c:pt>
                <c:pt idx="141">
                  <c:v>5376.1439108651048</c:v>
                </c:pt>
                <c:pt idx="142">
                  <c:v>5389.8702908905852</c:v>
                </c:pt>
                <c:pt idx="143">
                  <c:v>5403.6589683257171</c:v>
                </c:pt>
                <c:pt idx="144">
                  <c:v>5417.5101570859169</c:v>
                </c:pt>
                <c:pt idx="145">
                  <c:v>5431.4240726562439</c:v>
                </c:pt>
                <c:pt idx="146">
                  <c:v>5445.4009320995074</c:v>
                </c:pt>
                <c:pt idx="147">
                  <c:v>5459.440954064461</c:v>
                </c:pt>
                <c:pt idx="148">
                  <c:v>5473.5443587940717</c:v>
                </c:pt>
                <c:pt idx="149">
                  <c:v>5487.7113681338942</c:v>
                </c:pt>
                <c:pt idx="150">
                  <c:v>5501.9422055405239</c:v>
                </c:pt>
                <c:pt idx="151">
                  <c:v>5516.2370960901417</c:v>
                </c:pt>
                <c:pt idx="152">
                  <c:v>5530.5962664871577</c:v>
                </c:pt>
                <c:pt idx="153">
                  <c:v>5545.0199450729342</c:v>
                </c:pt>
                <c:pt idx="154">
                  <c:v>5559.5083618346116</c:v>
                </c:pt>
                <c:pt idx="155">
                  <c:v>5574.0617484140239</c:v>
                </c:pt>
                <c:pt idx="156">
                  <c:v>5588.680338116701</c:v>
                </c:pt>
                <c:pt idx="157">
                  <c:v>5603.3643659209829</c:v>
                </c:pt>
                <c:pt idx="158">
                  <c:v>5618.1140684872116</c:v>
                </c:pt>
                <c:pt idx="159">
                  <c:v>5632.9296841670221</c:v>
                </c:pt>
                <c:pt idx="160">
                  <c:v>5647.811453012745</c:v>
                </c:pt>
                <c:pt idx="161">
                  <c:v>5662.7596167868851</c:v>
                </c:pt>
                <c:pt idx="162">
                  <c:v>5677.7744189717196</c:v>
                </c:pt>
                <c:pt idx="163">
                  <c:v>5692.8561047789699</c:v>
                </c:pt>
                <c:pt idx="164">
                  <c:v>5708.0049211596088</c:v>
                </c:pt>
                <c:pt idx="165">
                  <c:v>5723.2211168137255</c:v>
                </c:pt>
                <c:pt idx="166">
                  <c:v>5738.5049422005332</c:v>
                </c:pt>
                <c:pt idx="167">
                  <c:v>5753.856649548452</c:v>
                </c:pt>
                <c:pt idx="168">
                  <c:v>5769.276492865306</c:v>
                </c:pt>
                <c:pt idx="169">
                  <c:v>5784.7647279486155</c:v>
                </c:pt>
                <c:pt idx="170">
                  <c:v>5800.3216123960137</c:v>
                </c:pt>
                <c:pt idx="171">
                  <c:v>5815.9474056157478</c:v>
                </c:pt>
                <c:pt idx="172">
                  <c:v>5831.6423688372897</c:v>
                </c:pt>
                <c:pt idx="173">
                  <c:v>5847.4067651220739</c:v>
                </c:pt>
                <c:pt idx="174">
                  <c:v>5863.2408593743166</c:v>
                </c:pt>
                <c:pt idx="175">
                  <c:v>5879.1449183519699</c:v>
                </c:pt>
                <c:pt idx="176">
                  <c:v>5895.119210677758</c:v>
                </c:pt>
                <c:pt idx="177">
                  <c:v>5911.1640068503521</c:v>
                </c:pt>
                <c:pt idx="178">
                  <c:v>5927.2795792556426</c:v>
                </c:pt>
                <c:pt idx="179">
                  <c:v>5943.4662021781251</c:v>
                </c:pt>
                <c:pt idx="180">
                  <c:v>5883.2187568977142</c:v>
                </c:pt>
                <c:pt idx="181">
                  <c:v>5900.6720118487583</c:v>
                </c:pt>
                <c:pt idx="182">
                  <c:v>5918.1941564591334</c:v>
                </c:pt>
                <c:pt idx="183">
                  <c:v>5935.7854632071221</c:v>
                </c:pt>
                <c:pt idx="184">
                  <c:v>5953.4462059370835</c:v>
                </c:pt>
                <c:pt idx="185">
                  <c:v>5971.1766598667182</c:v>
                </c:pt>
                <c:pt idx="186">
                  <c:v>5988.9771015943697</c:v>
                </c:pt>
                <c:pt idx="187">
                  <c:v>6006.8478091063816</c:v>
                </c:pt>
                <c:pt idx="188">
                  <c:v>6024.7890617844996</c:v>
                </c:pt>
                <c:pt idx="189">
                  <c:v>6042.8011404133131</c:v>
                </c:pt>
                <c:pt idx="190">
                  <c:v>6060.8843271877768</c:v>
                </c:pt>
                <c:pt idx="191">
                  <c:v>6079.0389057207349</c:v>
                </c:pt>
                <c:pt idx="192">
                  <c:v>6097.2651610505491</c:v>
                </c:pt>
                <c:pt idx="193">
                  <c:v>6115.5633796487273</c:v>
                </c:pt>
                <c:pt idx="194">
                  <c:v>6133.9338494276417</c:v>
                </c:pt>
                <c:pt idx="195">
                  <c:v>6152.3768597482704</c:v>
                </c:pt>
                <c:pt idx="196">
                  <c:v>6170.8927014280134</c:v>
                </c:pt>
                <c:pt idx="197">
                  <c:v>6189.4816667485384</c:v>
                </c:pt>
                <c:pt idx="198">
                  <c:v>6208.1440494637018</c:v>
                </c:pt>
                <c:pt idx="199">
                  <c:v>6226.8801448075046</c:v>
                </c:pt>
                <c:pt idx="200">
                  <c:v>6245.6902495021041</c:v>
                </c:pt>
                <c:pt idx="201">
                  <c:v>6264.5746617658897</c:v>
                </c:pt>
                <c:pt idx="202">
                  <c:v>6283.5336813216018</c:v>
                </c:pt>
                <c:pt idx="203">
                  <c:v>6302.5676094045102</c:v>
                </c:pt>
                <c:pt idx="204">
                  <c:v>6321.676748770642</c:v>
                </c:pt>
                <c:pt idx="205">
                  <c:v>6340.8614037050684</c:v>
                </c:pt>
                <c:pt idx="206">
                  <c:v>6360.121880030254</c:v>
                </c:pt>
                <c:pt idx="207">
                  <c:v>6379.4584851144382</c:v>
                </c:pt>
                <c:pt idx="208">
                  <c:v>6398.871527880111</c:v>
                </c:pt>
                <c:pt idx="209">
                  <c:v>6418.3613188124991</c:v>
                </c:pt>
                <c:pt idx="210">
                  <c:v>6437.9281699681524</c:v>
                </c:pt>
                <c:pt idx="211">
                  <c:v>6457.5723949835574</c:v>
                </c:pt>
                <c:pt idx="212">
                  <c:v>6477.2943090838262</c:v>
                </c:pt>
                <c:pt idx="213">
                  <c:v>6497.0942290914272</c:v>
                </c:pt>
                <c:pt idx="214">
                  <c:v>6516.9724734349984</c:v>
                </c:pt>
                <c:pt idx="215">
                  <c:v>6536.9293621581928</c:v>
                </c:pt>
                <c:pt idx="216">
                  <c:v>6556.9652169286028</c:v>
                </c:pt>
                <c:pt idx="217">
                  <c:v>6577.0803610467392</c:v>
                </c:pt>
                <c:pt idx="218">
                  <c:v>6597.2751194550647</c:v>
                </c:pt>
                <c:pt idx="219">
                  <c:v>6617.549818747093</c:v>
                </c:pt>
                <c:pt idx="220">
                  <c:v>6637.9047871765479</c:v>
                </c:pt>
                <c:pt idx="221">
                  <c:v>6658.3403546665941</c:v>
                </c:pt>
                <c:pt idx="222">
                  <c:v>6678.8568528191081</c:v>
                </c:pt>
                <c:pt idx="223">
                  <c:v>6699.4546149240332</c:v>
                </c:pt>
                <c:pt idx="224">
                  <c:v>6720.1339759687853</c:v>
                </c:pt>
                <c:pt idx="225">
                  <c:v>6740.8952726477237</c:v>
                </c:pt>
                <c:pt idx="226">
                  <c:v>6761.7388433716951</c:v>
                </c:pt>
                <c:pt idx="227">
                  <c:v>6782.6650282776291</c:v>
                </c:pt>
                <c:pt idx="228">
                  <c:v>6803.6741692381984</c:v>
                </c:pt>
                <c:pt idx="229">
                  <c:v>6824.7666098715645</c:v>
                </c:pt>
                <c:pt idx="230">
                  <c:v>6845.9426955511663</c:v>
                </c:pt>
                <c:pt idx="231">
                  <c:v>6867.2027734155781</c:v>
                </c:pt>
                <c:pt idx="232">
                  <c:v>6888.5471923784535</c:v>
                </c:pt>
                <c:pt idx="233">
                  <c:v>6909.9763031385082</c:v>
                </c:pt>
                <c:pt idx="234">
                  <c:v>6931.4904581895953</c:v>
                </c:pt>
                <c:pt idx="235">
                  <c:v>6953.09001183084</c:v>
                </c:pt>
                <c:pt idx="236">
                  <c:v>6974.7753201768264</c:v>
                </c:pt>
                <c:pt idx="237">
                  <c:v>6996.5467411678928</c:v>
                </c:pt>
                <c:pt idx="238">
                  <c:v>7018.4046345804481</c:v>
                </c:pt>
                <c:pt idx="239">
                  <c:v>7040.3493620374038</c:v>
                </c:pt>
                <c:pt idx="240">
                  <c:v>7029.0677843719259</c:v>
                </c:pt>
                <c:pt idx="241">
                  <c:v>7052.0009718839447</c:v>
                </c:pt>
                <c:pt idx="242">
                  <c:v>7075.0194508778859</c:v>
                </c:pt>
                <c:pt idx="243">
                  <c:v>7098.1235612970468</c:v>
                </c:pt>
                <c:pt idx="244">
                  <c:v>7121.3136445444516</c:v>
                </c:pt>
                <c:pt idx="245">
                  <c:v>7144.5900434895048</c:v>
                </c:pt>
                <c:pt idx="246">
                  <c:v>7167.9531024746739</c:v>
                </c:pt>
                <c:pt idx="247">
                  <c:v>7191.4031673222253</c:v>
                </c:pt>
                <c:pt idx="248">
                  <c:v>7214.9405853409662</c:v>
                </c:pt>
                <c:pt idx="249">
                  <c:v>7238.5657053330324</c:v>
                </c:pt>
                <c:pt idx="250">
                  <c:v>7262.2788776007146</c:v>
                </c:pt>
                <c:pt idx="251">
                  <c:v>7286.0804539533065</c:v>
                </c:pt>
                <c:pt idx="252">
                  <c:v>7309.9707877139863</c:v>
                </c:pt>
                <c:pt idx="253">
                  <c:v>7333.9502337267404</c:v>
                </c:pt>
                <c:pt idx="254">
                  <c:v>7358.0191483633153</c:v>
                </c:pt>
                <c:pt idx="255">
                  <c:v>7382.1778895302086</c:v>
                </c:pt>
                <c:pt idx="256">
                  <c:v>7406.4268166756774</c:v>
                </c:pt>
                <c:pt idx="257">
                  <c:v>7430.7662907967997</c:v>
                </c:pt>
                <c:pt idx="258">
                  <c:v>7455.1966744465662</c:v>
                </c:pt>
                <c:pt idx="259">
                  <c:v>7479.7183317409963</c:v>
                </c:pt>
                <c:pt idx="260">
                  <c:v>7504.331628366298</c:v>
                </c:pt>
                <c:pt idx="261">
                  <c:v>7529.0369315860589</c:v>
                </c:pt>
                <c:pt idx="262">
                  <c:v>7553.8346102484793</c:v>
                </c:pt>
                <c:pt idx="263">
                  <c:v>7578.7250347936206</c:v>
                </c:pt>
                <c:pt idx="264">
                  <c:v>7603.7085772607179</c:v>
                </c:pt>
                <c:pt idx="265">
                  <c:v>7628.7856112955042</c:v>
                </c:pt>
                <c:pt idx="266">
                  <c:v>7653.9565121575797</c:v>
                </c:pt>
                <c:pt idx="267">
                  <c:v>7679.2216567278192</c:v>
                </c:pt>
                <c:pt idx="268">
                  <c:v>7704.5814235158077</c:v>
                </c:pt>
                <c:pt idx="269">
                  <c:v>7730.0361926673231</c:v>
                </c:pt>
                <c:pt idx="270">
                  <c:v>7755.5863459718421</c:v>
                </c:pt>
                <c:pt idx="271">
                  <c:v>7781.2322668700926</c:v>
                </c:pt>
                <c:pt idx="272">
                  <c:v>7806.9743404616474</c:v>
                </c:pt>
                <c:pt idx="273">
                  <c:v>7832.8129535125317</c:v>
                </c:pt>
                <c:pt idx="274">
                  <c:v>7858.7484944628941</c:v>
                </c:pt>
                <c:pt idx="275">
                  <c:v>7884.7813534347079</c:v>
                </c:pt>
                <c:pt idx="276">
                  <c:v>7910.9119222394893</c:v>
                </c:pt>
                <c:pt idx="277">
                  <c:v>7937.1405943860955</c:v>
                </c:pt>
                <c:pt idx="278">
                  <c:v>7963.4677650885096</c:v>
                </c:pt>
                <c:pt idx="279">
                  <c:v>7989.8938312737055</c:v>
                </c:pt>
                <c:pt idx="280">
                  <c:v>8016.4191915895326</c:v>
                </c:pt>
                <c:pt idx="281">
                  <c:v>8043.0442464126354</c:v>
                </c:pt>
                <c:pt idx="282">
                  <c:v>8069.7693978564257</c:v>
                </c:pt>
                <c:pt idx="283">
                  <c:v>8096.5950497790818</c:v>
                </c:pt>
                <c:pt idx="284">
                  <c:v>8123.5216077915884</c:v>
                </c:pt>
                <c:pt idx="285">
                  <c:v>8150.5494792658228</c:v>
                </c:pt>
                <c:pt idx="286">
                  <c:v>8177.6790733426733</c:v>
                </c:pt>
                <c:pt idx="287">
                  <c:v>8204.9108009402007</c:v>
                </c:pt>
                <c:pt idx="288">
                  <c:v>8232.2450747618423</c:v>
                </c:pt>
                <c:pt idx="289">
                  <c:v>8259.6823093046423</c:v>
                </c:pt>
                <c:pt idx="290">
                  <c:v>8287.2229208675471</c:v>
                </c:pt>
                <c:pt idx="291">
                  <c:v>8314.8673275597175</c:v>
                </c:pt>
                <c:pt idx="292">
                  <c:v>8342.6159493088908</c:v>
                </c:pt>
                <c:pt idx="293">
                  <c:v>8370.4692078697917</c:v>
                </c:pt>
                <c:pt idx="294">
                  <c:v>8398.4275268325655</c:v>
                </c:pt>
                <c:pt idx="295">
                  <c:v>8426.4913316312741</c:v>
                </c:pt>
                <c:pt idx="296">
                  <c:v>8454.6610495524237</c:v>
                </c:pt>
                <c:pt idx="297">
                  <c:v>8482.9371097435214</c:v>
                </c:pt>
                <c:pt idx="298">
                  <c:v>8511.319943221697</c:v>
                </c:pt>
                <c:pt idx="299">
                  <c:v>8539.8099828823579</c:v>
                </c:pt>
                <c:pt idx="300">
                  <c:v>7860.8309829878162</c:v>
                </c:pt>
                <c:pt idx="301">
                  <c:v>5476.0557322376389</c:v>
                </c:pt>
                <c:pt idx="302">
                  <c:v>5495.296175012365</c:v>
                </c:pt>
                <c:pt idx="303">
                  <c:v>5514.613711476055</c:v>
                </c:pt>
                <c:pt idx="304">
                  <c:v>5534.0086669967404</c:v>
                </c:pt>
                <c:pt idx="305">
                  <c:v>5553.4813683982684</c:v>
                </c:pt>
                <c:pt idx="306">
                  <c:v>5573.0321439671552</c:v>
                </c:pt>
                <c:pt idx="307">
                  <c:v>5592.6613234594697</c:v>
                </c:pt>
                <c:pt idx="308">
                  <c:v>5612.3692381077663</c:v>
                </c:pt>
                <c:pt idx="309">
                  <c:v>5632.156220628036</c:v>
                </c:pt>
                <c:pt idx="310">
                  <c:v>5652.0226052267008</c:v>
                </c:pt>
                <c:pt idx="311">
                  <c:v>5671.9687276076402</c:v>
                </c:pt>
                <c:pt idx="312">
                  <c:v>4537.1516804596613</c:v>
                </c:pt>
                <c:pt idx="313">
                  <c:v>4553.8878228191843</c:v>
                </c:pt>
                <c:pt idx="314">
                  <c:v>4570.694880454992</c:v>
                </c:pt>
                <c:pt idx="315">
                  <c:v>4587.5731664066661</c:v>
                </c:pt>
                <c:pt idx="316">
                  <c:v>4604.5229951630317</c:v>
                </c:pt>
                <c:pt idx="317">
                  <c:v>4621.5446826691505</c:v>
                </c:pt>
                <c:pt idx="318">
                  <c:v>4638.6385463333527</c:v>
                </c:pt>
                <c:pt idx="319">
                  <c:v>4655.8049050343061</c:v>
                </c:pt>
                <c:pt idx="320">
                  <c:v>4673.0440791281162</c:v>
                </c:pt>
                <c:pt idx="321">
                  <c:v>4690.3563904554685</c:v>
                </c:pt>
                <c:pt idx="322">
                  <c:v>4707.7421623487935</c:v>
                </c:pt>
                <c:pt idx="323">
                  <c:v>4725.2017196394881</c:v>
                </c:pt>
                <c:pt idx="324">
                  <c:v>4742.7353886651617</c:v>
                </c:pt>
                <c:pt idx="325">
                  <c:v>4760.3434972769119</c:v>
                </c:pt>
                <c:pt idx="326">
                  <c:v>4778.0263748466587</c:v>
                </c:pt>
                <c:pt idx="327">
                  <c:v>4795.784352274497</c:v>
                </c:pt>
                <c:pt idx="328">
                  <c:v>4813.6177619960854</c:v>
                </c:pt>
                <c:pt idx="329">
                  <c:v>4831.5269379900956</c:v>
                </c:pt>
                <c:pt idx="330">
                  <c:v>4849.5122157856722</c:v>
                </c:pt>
                <c:pt idx="331">
                  <c:v>4867.5739324699462</c:v>
                </c:pt>
                <c:pt idx="332">
                  <c:v>4885.7124266955834</c:v>
                </c:pt>
                <c:pt idx="333">
                  <c:v>4903.9280386883656</c:v>
                </c:pt>
                <c:pt idx="334">
                  <c:v>4922.2211102548226</c:v>
                </c:pt>
                <c:pt idx="335">
                  <c:v>4940.5919847898931</c:v>
                </c:pt>
                <c:pt idx="336">
                  <c:v>4959.0410072846225</c:v>
                </c:pt>
                <c:pt idx="337">
                  <c:v>4977.568524333914</c:v>
                </c:pt>
                <c:pt idx="338">
                  <c:v>4996.1748841443023</c:v>
                </c:pt>
                <c:pt idx="339">
                  <c:v>5014.8604365417759</c:v>
                </c:pt>
                <c:pt idx="340">
                  <c:v>5033.6255329796422</c:v>
                </c:pt>
                <c:pt idx="341">
                  <c:v>5052.4705265464254</c:v>
                </c:pt>
                <c:pt idx="342">
                  <c:v>5071.3957719738064</c:v>
                </c:pt>
                <c:pt idx="343">
                  <c:v>5090.4016256446075</c:v>
                </c:pt>
                <c:pt idx="344">
                  <c:v>5109.4884456008149</c:v>
                </c:pt>
                <c:pt idx="345">
                  <c:v>5128.6565915516385</c:v>
                </c:pt>
                <c:pt idx="346">
                  <c:v>5147.906424881623</c:v>
                </c:pt>
                <c:pt idx="347">
                  <c:v>5167.238308658787</c:v>
                </c:pt>
                <c:pt idx="348">
                  <c:v>5186.6526076428163</c:v>
                </c:pt>
                <c:pt idx="349">
                  <c:v>5206.1496882932915</c:v>
                </c:pt>
                <c:pt idx="350">
                  <c:v>5225.7299187779618</c:v>
                </c:pt>
                <c:pt idx="351">
                  <c:v>5245.3936689810507</c:v>
                </c:pt>
                <c:pt idx="352">
                  <c:v>5265.1413105116262</c:v>
                </c:pt>
                <c:pt idx="353">
                  <c:v>5284.973216711991</c:v>
                </c:pt>
                <c:pt idx="354">
                  <c:v>5304.8897626661219</c:v>
                </c:pt>
                <c:pt idx="355">
                  <c:v>5324.8913252081657</c:v>
                </c:pt>
                <c:pt idx="356">
                  <c:v>5344.9782829309643</c:v>
                </c:pt>
                <c:pt idx="357">
                  <c:v>5365.1510161946189</c:v>
                </c:pt>
                <c:pt idx="358">
                  <c:v>5385.4099071351175</c:v>
                </c:pt>
                <c:pt idx="359">
                  <c:v>5405.7553396729954</c:v>
                </c:pt>
                <c:pt idx="360">
                  <c:v>7.3852380417020216</c:v>
                </c:pt>
                <c:pt idx="361">
                  <c:v>7.4046242915614888</c:v>
                </c:pt>
                <c:pt idx="362">
                  <c:v>7.4240614303268382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93-4F81-8438-57244F469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934400"/>
        <c:axId val="206935936"/>
      </c:lineChart>
      <c:catAx>
        <c:axId val="206934400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6935936"/>
        <c:crosses val="autoZero"/>
        <c:auto val="1"/>
        <c:lblAlgn val="ctr"/>
        <c:lblOffset val="100"/>
        <c:noMultiLvlLbl val="0"/>
      </c:catAx>
      <c:valAx>
        <c:axId val="2069359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₪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693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יתרת הקרן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'ניתוח תמהיל נבחר'!$CU$49</c:f>
              <c:strCache>
                <c:ptCount val="1"/>
                <c:pt idx="0">
                  <c:v>עיקרי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'[2]סיכון נמוך בינוני'!$B$50:$B$507</c:f>
              <c:numCache>
                <c:formatCode>General</c:formatCode>
                <c:ptCount val="4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</c:numCache>
            </c:numRef>
          </c:cat>
          <c:val>
            <c:numRef>
              <c:f>'ניתוח תמהיל נבחר'!$CV$53:$CV$415</c:f>
              <c:numCache>
                <c:formatCode>"₪"\ #,##0</c:formatCode>
                <c:ptCount val="363"/>
                <c:pt idx="0">
                  <c:v>2000030</c:v>
                </c:pt>
                <c:pt idx="1">
                  <c:v>1995721.1216101269</c:v>
                </c:pt>
                <c:pt idx="2">
                  <c:v>1991431.579728053</c:v>
                </c:pt>
                <c:pt idx="3">
                  <c:v>1987158.696546023</c:v>
                </c:pt>
                <c:pt idx="4">
                  <c:v>1982897.3426509253</c:v>
                </c:pt>
                <c:pt idx="5">
                  <c:v>1978644.9064104143</c:v>
                </c:pt>
                <c:pt idx="6">
                  <c:v>1974401.26699984</c:v>
                </c:pt>
                <c:pt idx="7">
                  <c:v>1970166.2403196599</c:v>
                </c:pt>
                <c:pt idx="8">
                  <c:v>1965937.2456452115</c:v>
                </c:pt>
                <c:pt idx="9">
                  <c:v>1961714.1764281529</c:v>
                </c:pt>
                <c:pt idx="10">
                  <c:v>1957504.2778564235</c:v>
                </c:pt>
                <c:pt idx="11">
                  <c:v>1953295.1769918846</c:v>
                </c:pt>
                <c:pt idx="12">
                  <c:v>1949084.3543796297</c:v>
                </c:pt>
                <c:pt idx="13">
                  <c:v>1944900.9949113247</c:v>
                </c:pt>
                <c:pt idx="14">
                  <c:v>1940713.2526627393</c:v>
                </c:pt>
                <c:pt idx="15">
                  <c:v>1936518.6456323965</c:v>
                </c:pt>
                <c:pt idx="16">
                  <c:v>1932317.1332053493</c:v>
                </c:pt>
                <c:pt idx="17">
                  <c:v>1928108.6747415892</c:v>
                </c:pt>
                <c:pt idx="18">
                  <c:v>1923893.2295751881</c:v>
                </c:pt>
                <c:pt idx="19">
                  <c:v>1919670.7570134432</c:v>
                </c:pt>
                <c:pt idx="20">
                  <c:v>1915441.707826792</c:v>
                </c:pt>
                <c:pt idx="21">
                  <c:v>1911206.0367132791</c:v>
                </c:pt>
                <c:pt idx="22">
                  <c:v>1906963.6983674876</c:v>
                </c:pt>
                <c:pt idx="23">
                  <c:v>1902714.6474793372</c:v>
                </c:pt>
                <c:pt idx="24">
                  <c:v>1898458.8387328824</c:v>
                </c:pt>
                <c:pt idx="25">
                  <c:v>1894196.2268051167</c:v>
                </c:pt>
                <c:pt idx="26">
                  <c:v>1889926.7663647733</c:v>
                </c:pt>
                <c:pt idx="27">
                  <c:v>1885650.4120711321</c:v>
                </c:pt>
                <c:pt idx="28">
                  <c:v>1881367.1185728242</c:v>
                </c:pt>
                <c:pt idx="29">
                  <c:v>1877076.8405066419</c:v>
                </c:pt>
                <c:pt idx="30">
                  <c:v>1872779.532496348</c:v>
                </c:pt>
                <c:pt idx="31">
                  <c:v>1868475.1491514863</c:v>
                </c:pt>
                <c:pt idx="32">
                  <c:v>1864163.6450661942</c:v>
                </c:pt>
                <c:pt idx="33">
                  <c:v>1859844.9748180173</c:v>
                </c:pt>
                <c:pt idx="34">
                  <c:v>1855519.0929667233</c:v>
                </c:pt>
                <c:pt idx="35">
                  <c:v>1851185.9540531181</c:v>
                </c:pt>
                <c:pt idx="36">
                  <c:v>1846845.5125978652</c:v>
                </c:pt>
                <c:pt idx="37">
                  <c:v>1842497.7231003004</c:v>
                </c:pt>
                <c:pt idx="38">
                  <c:v>1838142.540037255</c:v>
                </c:pt>
                <c:pt idx="39">
                  <c:v>1833779.9178618719</c:v>
                </c:pt>
                <c:pt idx="40">
                  <c:v>1829409.8110024305</c:v>
                </c:pt>
                <c:pt idx="41">
                  <c:v>1825032.1738611641</c:v>
                </c:pt>
                <c:pt idx="42">
                  <c:v>1820646.9608130879</c:v>
                </c:pt>
                <c:pt idx="43">
                  <c:v>1816254.1262048157</c:v>
                </c:pt>
                <c:pt idx="44">
                  <c:v>1811853.6243533886</c:v>
                </c:pt>
                <c:pt idx="45">
                  <c:v>1807445.4095450956</c:v>
                </c:pt>
                <c:pt idx="46">
                  <c:v>1803029.4360343013</c:v>
                </c:pt>
                <c:pt idx="47">
                  <c:v>1798605.6580422672</c:v>
                </c:pt>
                <c:pt idx="48">
                  <c:v>1794174.0297559798</c:v>
                </c:pt>
                <c:pt idx="49">
                  <c:v>1789734.5053269742</c:v>
                </c:pt>
                <c:pt idx="50">
                  <c:v>1785287.0388701602</c:v>
                </c:pt>
                <c:pt idx="51">
                  <c:v>1780831.5844626483</c:v>
                </c:pt>
                <c:pt idx="52">
                  <c:v>1776368.0961425747</c:v>
                </c:pt>
                <c:pt idx="53">
                  <c:v>1771896.5279079264</c:v>
                </c:pt>
                <c:pt idx="54">
                  <c:v>1767416.8337153678</c:v>
                </c:pt>
                <c:pt idx="55">
                  <c:v>1762928.9674790655</c:v>
                </c:pt>
                <c:pt idx="56">
                  <c:v>1758432.8830695127</c:v>
                </c:pt>
                <c:pt idx="57">
                  <c:v>1753928.5343123539</c:v>
                </c:pt>
                <c:pt idx="58">
                  <c:v>1749415.8749872111</c:v>
                </c:pt>
                <c:pt idx="59">
                  <c:v>1744895.2674984452</c:v>
                </c:pt>
                <c:pt idx="60">
                  <c:v>1740366.6627938605</c:v>
                </c:pt>
                <c:pt idx="61">
                  <c:v>1735984.5859657158</c:v>
                </c:pt>
                <c:pt idx="62">
                  <c:v>1731593.8606442288</c:v>
                </c:pt>
                <c:pt idx="63">
                  <c:v>1727194.4336642902</c:v>
                </c:pt>
                <c:pt idx="64">
                  <c:v>1722786.2517640777</c:v>
                </c:pt>
                <c:pt idx="65">
                  <c:v>1718369.2615836309</c:v>
                </c:pt>
                <c:pt idx="66">
                  <c:v>1713943.4096634206</c:v>
                </c:pt>
                <c:pt idx="67">
                  <c:v>1709508.6424429186</c:v>
                </c:pt>
                <c:pt idx="68">
                  <c:v>1705064.9062591612</c:v>
                </c:pt>
                <c:pt idx="69">
                  <c:v>1700612.147345314</c:v>
                </c:pt>
                <c:pt idx="70">
                  <c:v>1696150.3118292319</c:v>
                </c:pt>
                <c:pt idx="71">
                  <c:v>1691679.3457320177</c:v>
                </c:pt>
                <c:pt idx="72">
                  <c:v>1687199.1949665768</c:v>
                </c:pt>
                <c:pt idx="73">
                  <c:v>1682709.8053361699</c:v>
                </c:pt>
                <c:pt idx="74">
                  <c:v>1678211.1225329638</c:v>
                </c:pt>
                <c:pt idx="75">
                  <c:v>1673703.0921365747</c:v>
                </c:pt>
                <c:pt idx="76">
                  <c:v>1669185.6596126168</c:v>
                </c:pt>
                <c:pt idx="77">
                  <c:v>1664658.7703112378</c:v>
                </c:pt>
                <c:pt idx="78">
                  <c:v>1660122.3694656608</c:v>
                </c:pt>
                <c:pt idx="79">
                  <c:v>1655576.4021907153</c:v>
                </c:pt>
                <c:pt idx="80">
                  <c:v>1651020.8134813681</c:v>
                </c:pt>
                <c:pt idx="81">
                  <c:v>1646455.5482112528</c:v>
                </c:pt>
                <c:pt idx="82">
                  <c:v>1641880.5511311907</c:v>
                </c:pt>
                <c:pt idx="83">
                  <c:v>1637295.7668677135</c:v>
                </c:pt>
                <c:pt idx="84">
                  <c:v>1632701.1399215786</c:v>
                </c:pt>
                <c:pt idx="85">
                  <c:v>1628096.6146662813</c:v>
                </c:pt>
                <c:pt idx="86">
                  <c:v>1623482.1353465649</c:v>
                </c:pt>
                <c:pt idx="87">
                  <c:v>1618857.6460769253</c:v>
                </c:pt>
                <c:pt idx="88">
                  <c:v>1614223.0908401113</c:v>
                </c:pt>
                <c:pt idx="89">
                  <c:v>1609578.4134856227</c:v>
                </c:pt>
                <c:pt idx="90">
                  <c:v>1604923.5577282018</c:v>
                </c:pt>
                <c:pt idx="91">
                  <c:v>1600258.4671463233</c:v>
                </c:pt>
                <c:pt idx="92">
                  <c:v>1595583.0851806763</c:v>
                </c:pt>
                <c:pt idx="93">
                  <c:v>1590897.3551326469</c:v>
                </c:pt>
                <c:pt idx="94">
                  <c:v>1586201.2201627903</c:v>
                </c:pt>
                <c:pt idx="95">
                  <c:v>1581494.6232893041</c:v>
                </c:pt>
                <c:pt idx="96">
                  <c:v>1576777.5073864923</c:v>
                </c:pt>
                <c:pt idx="97">
                  <c:v>1572049.8151832279</c:v>
                </c:pt>
                <c:pt idx="98">
                  <c:v>1567311.4892614074</c:v>
                </c:pt>
                <c:pt idx="99">
                  <c:v>1562562.4720544049</c:v>
                </c:pt>
                <c:pt idx="100">
                  <c:v>1557802.7058455155</c:v>
                </c:pt>
                <c:pt idx="101">
                  <c:v>1553032.1327663986</c:v>
                </c:pt>
                <c:pt idx="102">
                  <c:v>1548250.6947955128</c:v>
                </c:pt>
                <c:pt idx="103">
                  <c:v>1543458.3337565477</c:v>
                </c:pt>
                <c:pt idx="104">
                  <c:v>1538654.9913168475</c:v>
                </c:pt>
                <c:pt idx="105">
                  <c:v>1533840.6089858338</c:v>
                </c:pt>
                <c:pt idx="106">
                  <c:v>1529015.128113416</c:v>
                </c:pt>
                <c:pt idx="107">
                  <c:v>1524178.489888404</c:v>
                </c:pt>
                <c:pt idx="108">
                  <c:v>1519330.6353369078</c:v>
                </c:pt>
                <c:pt idx="109">
                  <c:v>1514471.5053207371</c:v>
                </c:pt>
                <c:pt idx="110">
                  <c:v>1509601.0405357908</c:v>
                </c:pt>
                <c:pt idx="111">
                  <c:v>1504719.1815104431</c:v>
                </c:pt>
                <c:pt idx="112">
                  <c:v>1499825.868603922</c:v>
                </c:pt>
                <c:pt idx="113">
                  <c:v>1494921.0420046821</c:v>
                </c:pt>
                <c:pt idx="114">
                  <c:v>1490004.6417287723</c:v>
                </c:pt>
                <c:pt idx="115">
                  <c:v>1485076.6076181943</c:v>
                </c:pt>
                <c:pt idx="116">
                  <c:v>1480136.879339257</c:v>
                </c:pt>
                <c:pt idx="117">
                  <c:v>1475185.3963809235</c:v>
                </c:pt>
                <c:pt idx="118">
                  <c:v>1470222.098053152</c:v>
                </c:pt>
                <c:pt idx="119">
                  <c:v>1465246.9234852281</c:v>
                </c:pt>
                <c:pt idx="120">
                  <c:v>1460259.7111060985</c:v>
                </c:pt>
                <c:pt idx="121">
                  <c:v>1455389.2211619779</c:v>
                </c:pt>
                <c:pt idx="122">
                  <c:v>1450505.7523359684</c:v>
                </c:pt>
                <c:pt idx="123">
                  <c:v>1445609.2410386356</c:v>
                </c:pt>
                <c:pt idx="124">
                  <c:v>1440699.6234677185</c:v>
                </c:pt>
                <c:pt idx="125">
                  <c:v>1435776.8356065527</c:v>
                </c:pt>
                <c:pt idx="126">
                  <c:v>1430840.8132224849</c:v>
                </c:pt>
                <c:pt idx="127">
                  <c:v>1425891.4918652829</c:v>
                </c:pt>
                <c:pt idx="128">
                  <c:v>1420928.8068655352</c:v>
                </c:pt>
                <c:pt idx="129">
                  <c:v>1415952.6933330444</c:v>
                </c:pt>
                <c:pt idx="130">
                  <c:v>1410963.0861552143</c:v>
                </c:pt>
                <c:pt idx="131">
                  <c:v>1405959.9199954267</c:v>
                </c:pt>
                <c:pt idx="132">
                  <c:v>1400943.1292914122</c:v>
                </c:pt>
                <c:pt idx="133">
                  <c:v>1395912.6482536141</c:v>
                </c:pt>
                <c:pt idx="134">
                  <c:v>1390868.4108635418</c:v>
                </c:pt>
                <c:pt idx="135">
                  <c:v>1385810.3508721183</c:v>
                </c:pt>
                <c:pt idx="136">
                  <c:v>1380738.401798019</c:v>
                </c:pt>
                <c:pt idx="137">
                  <c:v>1375652.4969260022</c:v>
                </c:pt>
                <c:pt idx="138">
                  <c:v>1370552.5693052325</c:v>
                </c:pt>
                <c:pt idx="139">
                  <c:v>1365438.5517475931</c:v>
                </c:pt>
                <c:pt idx="140">
                  <c:v>1360310.3768259932</c:v>
                </c:pt>
                <c:pt idx="141">
                  <c:v>1355167.9768726642</c:v>
                </c:pt>
                <c:pt idx="142">
                  <c:v>1350011.2839774496</c:v>
                </c:pt>
                <c:pt idx="143">
                  <c:v>1344840.2299860842</c:v>
                </c:pt>
                <c:pt idx="144">
                  <c:v>1339654.7464984651</c:v>
                </c:pt>
                <c:pt idx="145">
                  <c:v>1334454.7648669141</c:v>
                </c:pt>
                <c:pt idx="146">
                  <c:v>1329240.2161944329</c:v>
                </c:pt>
                <c:pt idx="147">
                  <c:v>1324011.0313329455</c:v>
                </c:pt>
                <c:pt idx="148">
                  <c:v>1318767.1408815342</c:v>
                </c:pt>
                <c:pt idx="149">
                  <c:v>1313508.4751846662</c:v>
                </c:pt>
                <c:pt idx="150">
                  <c:v>1308234.9643304104</c:v>
                </c:pt>
                <c:pt idx="151">
                  <c:v>1302946.5381486437</c:v>
                </c:pt>
                <c:pt idx="152">
                  <c:v>1297643.1262092507</c:v>
                </c:pt>
                <c:pt idx="153">
                  <c:v>1292324.6578203109</c:v>
                </c:pt>
                <c:pt idx="154">
                  <c:v>1286991.0620262772</c:v>
                </c:pt>
                <c:pt idx="155">
                  <c:v>1281642.2676061452</c:v>
                </c:pt>
                <c:pt idx="156">
                  <c:v>1276278.2030716131</c:v>
                </c:pt>
                <c:pt idx="157">
                  <c:v>1270898.7966652284</c:v>
                </c:pt>
                <c:pt idx="158">
                  <c:v>1265503.9763585292</c:v>
                </c:pt>
                <c:pt idx="159">
                  <c:v>1260093.6698501711</c:v>
                </c:pt>
                <c:pt idx="160">
                  <c:v>1254667.8045640467</c:v>
                </c:pt>
                <c:pt idx="161">
                  <c:v>1249226.3076473936</c:v>
                </c:pt>
                <c:pt idx="162">
                  <c:v>1243769.1059688919</c:v>
                </c:pt>
                <c:pt idx="163">
                  <c:v>1238296.1261167498</c:v>
                </c:pt>
                <c:pt idx="164">
                  <c:v>1232807.2943967825</c:v>
                </c:pt>
                <c:pt idx="165">
                  <c:v>1227302.5368304756</c:v>
                </c:pt>
                <c:pt idx="166">
                  <c:v>1221781.7791530404</c:v>
                </c:pt>
                <c:pt idx="167">
                  <c:v>1216244.9468114569</c:v>
                </c:pt>
                <c:pt idx="168">
                  <c:v>1210691.9649625071</c:v>
                </c:pt>
                <c:pt idx="169">
                  <c:v>1205122.7584707956</c:v>
                </c:pt>
                <c:pt idx="170">
                  <c:v>1199537.2519067586</c:v>
                </c:pt>
                <c:pt idx="171">
                  <c:v>1193935.3695446653</c:v>
                </c:pt>
                <c:pt idx="172">
                  <c:v>1188317.0353606003</c:v>
                </c:pt>
                <c:pt idx="173">
                  <c:v>1182682.1730304423</c:v>
                </c:pt>
                <c:pt idx="174">
                  <c:v>1177030.7059278255</c:v>
                </c:pt>
                <c:pt idx="175">
                  <c:v>1171362.5571220922</c:v>
                </c:pt>
                <c:pt idx="176">
                  <c:v>1165677.649376231</c:v>
                </c:pt>
                <c:pt idx="177">
                  <c:v>1159975.9051448053</c:v>
                </c:pt>
                <c:pt idx="178">
                  <c:v>1154257.2465718675</c:v>
                </c:pt>
                <c:pt idx="179">
                  <c:v>1148521.5954888621</c:v>
                </c:pt>
                <c:pt idx="180">
                  <c:v>1142768.6830759961</c:v>
                </c:pt>
                <c:pt idx="181">
                  <c:v>1137074.9503596358</c:v>
                </c:pt>
                <c:pt idx="182">
                  <c:v>1131362.6909715822</c:v>
                </c:pt>
                <c:pt idx="183">
                  <c:v>1125631.8303311095</c:v>
                </c:pt>
                <c:pt idx="184">
                  <c:v>1119882.2935618225</c:v>
                </c:pt>
                <c:pt idx="185">
                  <c:v>1114114.0054901973</c:v>
                </c:pt>
                <c:pt idx="186">
                  <c:v>1108326.890644114</c:v>
                </c:pt>
                <c:pt idx="187">
                  <c:v>1102520.8732513827</c:v>
                </c:pt>
                <c:pt idx="188">
                  <c:v>1096695.8772382606</c:v>
                </c:pt>
                <c:pt idx="189">
                  <c:v>1090851.8262279637</c:v>
                </c:pt>
                <c:pt idx="190">
                  <c:v>1084988.6435391665</c:v>
                </c:pt>
                <c:pt idx="191">
                  <c:v>1079106.2521844986</c:v>
                </c:pt>
                <c:pt idx="192">
                  <c:v>1073204.5748690292</c:v>
                </c:pt>
                <c:pt idx="193">
                  <c:v>1067283.5339887473</c:v>
                </c:pt>
                <c:pt idx="194">
                  <c:v>1061343.0516290292</c:v>
                </c:pt>
                <c:pt idx="195">
                  <c:v>1055383.0495631041</c:v>
                </c:pt>
                <c:pt idx="196">
                  <c:v>1049403.4492505053</c:v>
                </c:pt>
                <c:pt idx="197">
                  <c:v>1043404.171835517</c:v>
                </c:pt>
                <c:pt idx="198">
                  <c:v>1037385.1381456124</c:v>
                </c:pt>
                <c:pt idx="199">
                  <c:v>1031346.2686898822</c:v>
                </c:pt>
                <c:pt idx="200">
                  <c:v>1025287.4836574553</c:v>
                </c:pt>
                <c:pt idx="201">
                  <c:v>1019208.7029159119</c:v>
                </c:pt>
                <c:pt idx="202">
                  <c:v>1013109.8460096868</c:v>
                </c:pt>
                <c:pt idx="203">
                  <c:v>1006990.8321584655</c:v>
                </c:pt>
                <c:pt idx="204">
                  <c:v>1000851.5802555701</c:v>
                </c:pt>
                <c:pt idx="205">
                  <c:v>994692.00886633783</c:v>
                </c:pt>
                <c:pt idx="206">
                  <c:v>988512.03622649086</c:v>
                </c:pt>
                <c:pt idx="207">
                  <c:v>982311.5802404969</c:v>
                </c:pt>
                <c:pt idx="208">
                  <c:v>976090.55847992026</c:v>
                </c:pt>
                <c:pt idx="209">
                  <c:v>969848.88818176603</c:v>
                </c:pt>
                <c:pt idx="210">
                  <c:v>963586.48624681239</c:v>
                </c:pt>
                <c:pt idx="211">
                  <c:v>957303.26923793834</c:v>
                </c:pt>
                <c:pt idx="212">
                  <c:v>950999.15337843681</c:v>
                </c:pt>
                <c:pt idx="213">
                  <c:v>944674.05455032317</c:v>
                </c:pt>
                <c:pt idx="214">
                  <c:v>938327.88829263311</c:v>
                </c:pt>
                <c:pt idx="215">
                  <c:v>931960.5697997096</c:v>
                </c:pt>
                <c:pt idx="216">
                  <c:v>925572.01391948352</c:v>
                </c:pt>
                <c:pt idx="217">
                  <c:v>919162.13515174272</c:v>
                </c:pt>
                <c:pt idx="218">
                  <c:v>912730.84764639288</c:v>
                </c:pt>
                <c:pt idx="219">
                  <c:v>906278.06520170765</c:v>
                </c:pt>
                <c:pt idx="220">
                  <c:v>899803.70126257092</c:v>
                </c:pt>
                <c:pt idx="221">
                  <c:v>893307.66891870787</c:v>
                </c:pt>
                <c:pt idx="222">
                  <c:v>886789.88090290711</c:v>
                </c:pt>
                <c:pt idx="223">
                  <c:v>880250.24958923331</c:v>
                </c:pt>
                <c:pt idx="224">
                  <c:v>873688.68699122954</c:v>
                </c:pt>
                <c:pt idx="225">
                  <c:v>867105.10476011003</c:v>
                </c:pt>
                <c:pt idx="226">
                  <c:v>860499.41418294259</c:v>
                </c:pt>
                <c:pt idx="227">
                  <c:v>853871.5261808217</c:v>
                </c:pt>
                <c:pt idx="228">
                  <c:v>847221.35130703112</c:v>
                </c:pt>
                <c:pt idx="229">
                  <c:v>840548.79974519601</c:v>
                </c:pt>
                <c:pt idx="230">
                  <c:v>833853.78130742593</c:v>
                </c:pt>
                <c:pt idx="231">
                  <c:v>827136.20543244632</c:v>
                </c:pt>
                <c:pt idx="232">
                  <c:v>820395.98118372052</c:v>
                </c:pt>
                <c:pt idx="233">
                  <c:v>813633.01724756137</c:v>
                </c:pt>
                <c:pt idx="234">
                  <c:v>806847.22193123132</c:v>
                </c:pt>
                <c:pt idx="235">
                  <c:v>800038.50316103338</c:v>
                </c:pt>
                <c:pt idx="236">
                  <c:v>793206.76848039054</c:v>
                </c:pt>
                <c:pt idx="237">
                  <c:v>786351.92504791473</c:v>
                </c:pt>
                <c:pt idx="238">
                  <c:v>779473.8796354658</c:v>
                </c:pt>
                <c:pt idx="239">
                  <c:v>772572.53862619761</c:v>
                </c:pt>
                <c:pt idx="240">
                  <c:v>765647.80801259587</c:v>
                </c:pt>
                <c:pt idx="241">
                  <c:v>758732.91118035978</c:v>
                </c:pt>
                <c:pt idx="242">
                  <c:v>751793.6260176131</c:v>
                </c:pt>
                <c:pt idx="243">
                  <c:v>744829.85985537479</c:v>
                </c:pt>
                <c:pt idx="244">
                  <c:v>737841.5196537897</c:v>
                </c:pt>
                <c:pt idx="245">
                  <c:v>730828.51200053864</c:v>
                </c:pt>
                <c:pt idx="246">
                  <c:v>723790.74310924066</c:v>
                </c:pt>
                <c:pt idx="247">
                  <c:v>716728.11881784815</c:v>
                </c:pt>
                <c:pt idx="248">
                  <c:v>709640.54458703403</c:v>
                </c:pt>
                <c:pt idx="249">
                  <c:v>702527.92549857299</c:v>
                </c:pt>
                <c:pt idx="250">
                  <c:v>695390.16625371424</c:v>
                </c:pt>
                <c:pt idx="251">
                  <c:v>688227.17117154703</c:v>
                </c:pt>
                <c:pt idx="252">
                  <c:v>681038.84418735874</c:v>
                </c:pt>
                <c:pt idx="253">
                  <c:v>673825.08885098621</c:v>
                </c:pt>
                <c:pt idx="254">
                  <c:v>666585.80832515832</c:v>
                </c:pt>
                <c:pt idx="255">
                  <c:v>659320.90538383182</c:v>
                </c:pt>
                <c:pt idx="256">
                  <c:v>652030.28241051966</c:v>
                </c:pt>
                <c:pt idx="257">
                  <c:v>644713.84139661095</c:v>
                </c:pt>
                <c:pt idx="258">
                  <c:v>637371.48393968388</c:v>
                </c:pt>
                <c:pt idx="259">
                  <c:v>630003.1112418113</c:v>
                </c:pt>
                <c:pt idx="260">
                  <c:v>622608.624107857</c:v>
                </c:pt>
                <c:pt idx="261">
                  <c:v>615187.92294376658</c:v>
                </c:pt>
                <c:pt idx="262">
                  <c:v>607740.9077548479</c:v>
                </c:pt>
                <c:pt idx="263">
                  <c:v>600267.4781440458</c:v>
                </c:pt>
                <c:pt idx="264">
                  <c:v>592767.53331020754</c:v>
                </c:pt>
                <c:pt idx="265">
                  <c:v>585240.97204634175</c:v>
                </c:pt>
                <c:pt idx="266">
                  <c:v>577687.69273786747</c:v>
                </c:pt>
                <c:pt idx="267">
                  <c:v>570107.59336085687</c:v>
                </c:pt>
                <c:pt idx="268">
                  <c:v>562500.57148026896</c:v>
                </c:pt>
                <c:pt idx="269">
                  <c:v>554866.52424817602</c:v>
                </c:pt>
                <c:pt idx="270">
                  <c:v>547205.34840198106</c:v>
                </c:pt>
                <c:pt idx="271">
                  <c:v>539516.94026262756</c:v>
                </c:pt>
                <c:pt idx="272">
                  <c:v>531801.1957328011</c:v>
                </c:pt>
                <c:pt idx="273">
                  <c:v>524058.01029512251</c:v>
                </c:pt>
                <c:pt idx="274">
                  <c:v>516287.27901033277</c:v>
                </c:pt>
                <c:pt idx="275">
                  <c:v>508488.89651547</c:v>
                </c:pt>
                <c:pt idx="276">
                  <c:v>500662.75702203705</c:v>
                </c:pt>
                <c:pt idx="277">
                  <c:v>492808.7543141623</c:v>
                </c:pt>
                <c:pt idx="278">
                  <c:v>484926.78174675012</c:v>
                </c:pt>
                <c:pt idx="279">
                  <c:v>477016.73224362475</c:v>
                </c:pt>
                <c:pt idx="280">
                  <c:v>469078.49829566409</c:v>
                </c:pt>
                <c:pt idx="281">
                  <c:v>461111.97195892571</c:v>
                </c:pt>
                <c:pt idx="282">
                  <c:v>453117.04485276435</c:v>
                </c:pt>
                <c:pt idx="283">
                  <c:v>445093.60815794033</c:v>
                </c:pt>
                <c:pt idx="284">
                  <c:v>437041.55261471949</c:v>
                </c:pt>
                <c:pt idx="285">
                  <c:v>428960.76852096443</c:v>
                </c:pt>
                <c:pt idx="286">
                  <c:v>420851.14573021664</c:v>
                </c:pt>
                <c:pt idx="287">
                  <c:v>412712.5736497707</c:v>
                </c:pt>
                <c:pt idx="288">
                  <c:v>404544.94123873813</c:v>
                </c:pt>
                <c:pt idx="289">
                  <c:v>396348.13700610434</c:v>
                </c:pt>
                <c:pt idx="290">
                  <c:v>388122.04900877445</c:v>
                </c:pt>
                <c:pt idx="291">
                  <c:v>379866.56484961172</c:v>
                </c:pt>
                <c:pt idx="292">
                  <c:v>371581.57167546614</c:v>
                </c:pt>
                <c:pt idx="293">
                  <c:v>363266.95617519465</c:v>
                </c:pt>
                <c:pt idx="294">
                  <c:v>354922.60457767115</c:v>
                </c:pt>
                <c:pt idx="295">
                  <c:v>346548.40264978854</c:v>
                </c:pt>
                <c:pt idx="296">
                  <c:v>338144.23569445056</c:v>
                </c:pt>
                <c:pt idx="297">
                  <c:v>329709.98854855495</c:v>
                </c:pt>
                <c:pt idx="298">
                  <c:v>321245.54558096733</c:v>
                </c:pt>
                <c:pt idx="299">
                  <c:v>312750.79069048521</c:v>
                </c:pt>
                <c:pt idx="300">
                  <c:v>304225.60730379331</c:v>
                </c:pt>
                <c:pt idx="301">
                  <c:v>296378.21083137905</c:v>
                </c:pt>
                <c:pt idx="302">
                  <c:v>290914.39270397369</c:v>
                </c:pt>
                <c:pt idx="303">
                  <c:v>285430.132392395</c:v>
                </c:pt>
                <c:pt idx="304">
                  <c:v>279925.34795171709</c:v>
                </c:pt>
                <c:pt idx="305">
                  <c:v>274399.957096019</c:v>
                </c:pt>
                <c:pt idx="306">
                  <c:v>268853.87719688186</c:v>
                </c:pt>
                <c:pt idx="307">
                  <c:v>263287.02528187889</c:v>
                </c:pt>
                <c:pt idx="308">
                  <c:v>257699.31803305796</c:v>
                </c:pt>
                <c:pt idx="309">
                  <c:v>252090.67178541806</c:v>
                </c:pt>
                <c:pt idx="310">
                  <c:v>246461.00252537749</c:v>
                </c:pt>
                <c:pt idx="311">
                  <c:v>240810.22588923579</c:v>
                </c:pt>
                <c:pt idx="312">
                  <c:v>235138.25716162813</c:v>
                </c:pt>
                <c:pt idx="313">
                  <c:v>230601.10548116849</c:v>
                </c:pt>
                <c:pt idx="314">
                  <c:v>226047.21765834931</c:v>
                </c:pt>
                <c:pt idx="315">
                  <c:v>221476.52277789428</c:v>
                </c:pt>
                <c:pt idx="316">
                  <c:v>216888.94961148762</c:v>
                </c:pt>
                <c:pt idx="317">
                  <c:v>212284.42661632461</c:v>
                </c:pt>
                <c:pt idx="318">
                  <c:v>207662.88193365544</c:v>
                </c:pt>
                <c:pt idx="319">
                  <c:v>203024.24338732212</c:v>
                </c:pt>
                <c:pt idx="320">
                  <c:v>198368.43848228781</c:v>
                </c:pt>
                <c:pt idx="321">
                  <c:v>193695.39440315968</c:v>
                </c:pt>
                <c:pt idx="322">
                  <c:v>189005.0380127042</c:v>
                </c:pt>
                <c:pt idx="323">
                  <c:v>184297.29585035541</c:v>
                </c:pt>
                <c:pt idx="324">
                  <c:v>179572.09413071591</c:v>
                </c:pt>
                <c:pt idx="325">
                  <c:v>174829.35874205077</c:v>
                </c:pt>
                <c:pt idx="326">
                  <c:v>170069.01524477382</c:v>
                </c:pt>
                <c:pt idx="327">
                  <c:v>165290.98886992718</c:v>
                </c:pt>
                <c:pt idx="328">
                  <c:v>160495.20451765269</c:v>
                </c:pt>
                <c:pt idx="329">
                  <c:v>155681.58675565658</c:v>
                </c:pt>
                <c:pt idx="330">
                  <c:v>150850.05981766648</c:v>
                </c:pt>
                <c:pt idx="331">
                  <c:v>146000.5476018808</c:v>
                </c:pt>
                <c:pt idx="332">
                  <c:v>141132.97366941086</c:v>
                </c:pt>
                <c:pt idx="333">
                  <c:v>136247.26124271529</c:v>
                </c:pt>
                <c:pt idx="334">
                  <c:v>131343.33320402692</c:v>
                </c:pt>
                <c:pt idx="335">
                  <c:v>126421.11209377207</c:v>
                </c:pt>
                <c:pt idx="336">
                  <c:v>121480.52010898218</c:v>
                </c:pt>
                <c:pt idx="337">
                  <c:v>116521.47910169757</c:v>
                </c:pt>
                <c:pt idx="338">
                  <c:v>111543.91057736365</c:v>
                </c:pt>
                <c:pt idx="339">
                  <c:v>106547.73569321935</c:v>
                </c:pt>
                <c:pt idx="340">
                  <c:v>101532.87525667757</c:v>
                </c:pt>
                <c:pt idx="341">
                  <c:v>96499.249723697925</c:v>
                </c:pt>
                <c:pt idx="342">
                  <c:v>91446.779197151511</c:v>
                </c:pt>
                <c:pt idx="343">
                  <c:v>86375.383425177686</c:v>
                </c:pt>
                <c:pt idx="344">
                  <c:v>81284.981799533096</c:v>
                </c:pt>
                <c:pt idx="345">
                  <c:v>76175.493353932281</c:v>
                </c:pt>
                <c:pt idx="346">
                  <c:v>71046.836762380641</c:v>
                </c:pt>
                <c:pt idx="347">
                  <c:v>65898.930337499012</c:v>
                </c:pt>
                <c:pt idx="348">
                  <c:v>60731.692028840233</c:v>
                </c:pt>
                <c:pt idx="349">
                  <c:v>55545.03942119742</c:v>
                </c:pt>
                <c:pt idx="350">
                  <c:v>50338.889732904121</c:v>
                </c:pt>
                <c:pt idx="351">
                  <c:v>45113.159814126164</c:v>
                </c:pt>
                <c:pt idx="352">
                  <c:v>39867.766145145113</c:v>
                </c:pt>
                <c:pt idx="353">
                  <c:v>34602.624834633491</c:v>
                </c:pt>
                <c:pt idx="354">
                  <c:v>29317.651617921496</c:v>
                </c:pt>
                <c:pt idx="355">
                  <c:v>24012.761855255376</c:v>
                </c:pt>
                <c:pt idx="356">
                  <c:v>18687.87053004721</c:v>
                </c:pt>
                <c:pt idx="357">
                  <c:v>13342.892247116248</c:v>
                </c:pt>
                <c:pt idx="358">
                  <c:v>7977.7412309216288</c:v>
                </c:pt>
                <c:pt idx="359">
                  <c:v>2592.3313237865113</c:v>
                </c:pt>
                <c:pt idx="360">
                  <c:v>-2813.4240158864841</c:v>
                </c:pt>
                <c:pt idx="361">
                  <c:v>-2820.8092539281861</c:v>
                </c:pt>
                <c:pt idx="362">
                  <c:v>-2828.2138782197476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6-4E37-803C-BB00DEDBCBF1}"/>
            </c:ext>
          </c:extLst>
        </c:ser>
        <c:ser>
          <c:idx val="2"/>
          <c:order val="1"/>
          <c:tx>
            <c:strRef>
              <c:f>'ניתוח תמהיל נבחר'!$DB$49</c:f>
              <c:strCache>
                <c:ptCount val="1"/>
                <c:pt idx="0">
                  <c:v>מחמיר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'[2]סיכון נמוך בינוני'!$B$50:$B$507</c:f>
              <c:numCache>
                <c:formatCode>General</c:formatCode>
                <c:ptCount val="4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</c:numCache>
            </c:numRef>
          </c:cat>
          <c:val>
            <c:numRef>
              <c:f>'ניתוח תמהיל נבחר'!$DC$53:$DC$415</c:f>
              <c:numCache>
                <c:formatCode>"₪"\ #,##0</c:formatCode>
                <c:ptCount val="363"/>
                <c:pt idx="0">
                  <c:v>2000051</c:v>
                </c:pt>
                <c:pt idx="1">
                  <c:v>1995895.6408476466</c:v>
                </c:pt>
                <c:pt idx="2">
                  <c:v>1991778.1421640133</c:v>
                </c:pt>
                <c:pt idx="3">
                  <c:v>1987693.9853115713</c:v>
                </c:pt>
                <c:pt idx="4">
                  <c:v>1983634.4851058531</c:v>
                </c:pt>
                <c:pt idx="5">
                  <c:v>1979595.236935237</c:v>
                </c:pt>
                <c:pt idx="6">
                  <c:v>1975576.0746073187</c:v>
                </c:pt>
                <c:pt idx="7">
                  <c:v>1971575.6373447641</c:v>
                </c:pt>
                <c:pt idx="8">
                  <c:v>1967589.579339094</c:v>
                </c:pt>
                <c:pt idx="9">
                  <c:v>1963617.7664963945</c:v>
                </c:pt>
                <c:pt idx="10">
                  <c:v>1959672.6029977002</c:v>
                </c:pt>
                <c:pt idx="11">
                  <c:v>1955733.0496514388</c:v>
                </c:pt>
                <c:pt idx="12">
                  <c:v>1951794.8451883821</c:v>
                </c:pt>
                <c:pt idx="13">
                  <c:v>1947907.8722142356</c:v>
                </c:pt>
                <c:pt idx="14">
                  <c:v>1944017.8279517139</c:v>
                </c:pt>
                <c:pt idx="15">
                  <c:v>1940120.4946716921</c:v>
                </c:pt>
                <c:pt idx="16">
                  <c:v>1936215.8219715422</c:v>
                </c:pt>
                <c:pt idx="17">
                  <c:v>1932303.7594062712</c:v>
                </c:pt>
                <c:pt idx="18">
                  <c:v>1928384.2564871158</c:v>
                </c:pt>
                <c:pt idx="19">
                  <c:v>1924457.2626801417</c:v>
                </c:pt>
                <c:pt idx="20">
                  <c:v>1920523.3403163585</c:v>
                </c:pt>
                <c:pt idx="21">
                  <c:v>1916582.4331127245</c:v>
                </c:pt>
                <c:pt idx="22">
                  <c:v>1912634.4847777053</c:v>
                </c:pt>
                <c:pt idx="23">
                  <c:v>1908679.4390093191</c:v>
                </c:pt>
                <c:pt idx="24">
                  <c:v>1904717.2394931845</c:v>
                </c:pt>
                <c:pt idx="25">
                  <c:v>1900747.8299005737</c:v>
                </c:pt>
                <c:pt idx="26">
                  <c:v>1896771.1538864658</c:v>
                </c:pt>
                <c:pt idx="27">
                  <c:v>1892787.1550876056</c:v>
                </c:pt>
                <c:pt idx="28">
                  <c:v>1888795.7771205623</c:v>
                </c:pt>
                <c:pt idx="29">
                  <c:v>1884796.963579793</c:v>
                </c:pt>
                <c:pt idx="30">
                  <c:v>1880790.6580357081</c:v>
                </c:pt>
                <c:pt idx="31">
                  <c:v>1876776.8040327374</c:v>
                </c:pt>
                <c:pt idx="32">
                  <c:v>1872755.3450873997</c:v>
                </c:pt>
                <c:pt idx="33">
                  <c:v>1868726.2246863754</c:v>
                </c:pt>
                <c:pt idx="34">
                  <c:v>1864689.3862845772</c:v>
                </c:pt>
                <c:pt idx="35">
                  <c:v>1860644.773303227</c:v>
                </c:pt>
                <c:pt idx="36">
                  <c:v>1856592.3291279308</c:v>
                </c:pt>
                <c:pt idx="37">
                  <c:v>1852531.9971067577</c:v>
                </c:pt>
                <c:pt idx="38">
                  <c:v>1848463.7205483171</c:v>
                </c:pt>
                <c:pt idx="39">
                  <c:v>1844387.44271984</c:v>
                </c:pt>
                <c:pt idx="40">
                  <c:v>1840303.1068452601</c:v>
                </c:pt>
                <c:pt idx="41">
                  <c:v>1836210.6561032948</c:v>
                </c:pt>
                <c:pt idx="42">
                  <c:v>1832110.0336255282</c:v>
                </c:pt>
                <c:pt idx="43">
                  <c:v>1828001.1824944946</c:v>
                </c:pt>
                <c:pt idx="44">
                  <c:v>1823884.0457417611</c:v>
                </c:pt>
                <c:pt idx="45">
                  <c:v>1819758.5663460125</c:v>
                </c:pt>
                <c:pt idx="46">
                  <c:v>1815624.6872311349</c:v>
                </c:pt>
                <c:pt idx="47">
                  <c:v>1811482.351264298</c:v>
                </c:pt>
                <c:pt idx="48">
                  <c:v>1807331.5012540417</c:v>
                </c:pt>
                <c:pt idx="49">
                  <c:v>1803172.0799483568</c:v>
                </c:pt>
                <c:pt idx="50">
                  <c:v>1799004.0300327712</c:v>
                </c:pt>
                <c:pt idx="51">
                  <c:v>1794827.2941284291</c:v>
                </c:pt>
                <c:pt idx="52">
                  <c:v>1790641.8147901748</c:v>
                </c:pt>
                <c:pt idx="53">
                  <c:v>1786447.5345046329</c:v>
                </c:pt>
                <c:pt idx="54">
                  <c:v>1782244.3956882879</c:v>
                </c:pt>
                <c:pt idx="55">
                  <c:v>1778032.3406855641</c:v>
                </c:pt>
                <c:pt idx="56">
                  <c:v>1773811.3117669013</c:v>
                </c:pt>
                <c:pt idx="57">
                  <c:v>1769581.2511268326</c:v>
                </c:pt>
                <c:pt idx="58">
                  <c:v>1765342.1008820578</c:v>
                </c:pt>
                <c:pt idx="59">
                  <c:v>1761094.5221763621</c:v>
                </c:pt>
                <c:pt idx="60">
                  <c:v>1756838.4535442467</c:v>
                </c:pt>
                <c:pt idx="61">
                  <c:v>1752770.4021077892</c:v>
                </c:pt>
                <c:pt idx="62">
                  <c:v>1748693.0963348949</c:v>
                </c:pt>
                <c:pt idx="63">
                  <c:v>1744606.4692005687</c:v>
                </c:pt>
                <c:pt idx="64">
                  <c:v>1740510.4535079552</c:v>
                </c:pt>
                <c:pt idx="65">
                  <c:v>1736404.981885755</c:v>
                </c:pt>
                <c:pt idx="66">
                  <c:v>1732289.9867856356</c:v>
                </c:pt>
                <c:pt idx="67">
                  <c:v>1728165.4004796324</c:v>
                </c:pt>
                <c:pt idx="68">
                  <c:v>1724031.1550575439</c:v>
                </c:pt>
                <c:pt idx="69">
                  <c:v>1719887.1824243176</c:v>
                </c:pt>
                <c:pt idx="70">
                  <c:v>1715733.4142974284</c:v>
                </c:pt>
                <c:pt idx="71">
                  <c:v>1711569.7822042506</c:v>
                </c:pt>
                <c:pt idx="72">
                  <c:v>1707396.2174794155</c:v>
                </c:pt>
                <c:pt idx="73">
                  <c:v>1703212.6512621688</c:v>
                </c:pt>
                <c:pt idx="74">
                  <c:v>1699019.014493712</c:v>
                </c:pt>
                <c:pt idx="75">
                  <c:v>1694815.2379145385</c:v>
                </c:pt>
                <c:pt idx="76">
                  <c:v>1690601.2520617603</c:v>
                </c:pt>
                <c:pt idx="77">
                  <c:v>1686376.9872664229</c:v>
                </c:pt>
                <c:pt idx="78">
                  <c:v>1682142.3736508139</c:v>
                </c:pt>
                <c:pt idx="79">
                  <c:v>1677897.3411257584</c:v>
                </c:pt>
                <c:pt idx="80">
                  <c:v>1673641.8193879083</c:v>
                </c:pt>
                <c:pt idx="81">
                  <c:v>1669375.7379170177</c:v>
                </c:pt>
                <c:pt idx="82">
                  <c:v>1665099.0259732099</c:v>
                </c:pt>
                <c:pt idx="83">
                  <c:v>1660811.6125942343</c:v>
                </c:pt>
                <c:pt idx="84">
                  <c:v>1656513.42659271</c:v>
                </c:pt>
                <c:pt idx="85">
                  <c:v>1652204.3965533623</c:v>
                </c:pt>
                <c:pt idx="86">
                  <c:v>1647884.450830244</c:v>
                </c:pt>
                <c:pt idx="87">
                  <c:v>1643553.5175439478</c:v>
                </c:pt>
                <c:pt idx="88">
                  <c:v>1639211.5245788069</c:v>
                </c:pt>
                <c:pt idx="89">
                  <c:v>1634858.3995800831</c:v>
                </c:pt>
                <c:pt idx="90">
                  <c:v>1630494.0699511433</c:v>
                </c:pt>
                <c:pt idx="91">
                  <c:v>1626118.4628506233</c:v>
                </c:pt>
                <c:pt idx="92">
                  <c:v>1621731.5051895804</c:v>
                </c:pt>
                <c:pt idx="93">
                  <c:v>1617333.1236286322</c:v>
                </c:pt>
                <c:pt idx="94">
                  <c:v>1612923.2445750823</c:v>
                </c:pt>
                <c:pt idx="95">
                  <c:v>1608501.7941800354</c:v>
                </c:pt>
                <c:pt idx="96">
                  <c:v>1604068.698335496</c:v>
                </c:pt>
                <c:pt idx="97">
                  <c:v>1599623.8826714554</c:v>
                </c:pt>
                <c:pt idx="98">
                  <c:v>1595167.272552964</c:v>
                </c:pt>
                <c:pt idx="99">
                  <c:v>1590698.7930771927</c:v>
                </c:pt>
                <c:pt idx="100">
                  <c:v>1586218.3690704748</c:v>
                </c:pt>
                <c:pt idx="101">
                  <c:v>1581725.9250853381</c:v>
                </c:pt>
                <c:pt idx="102">
                  <c:v>1577221.3853975208</c:v>
                </c:pt>
                <c:pt idx="103">
                  <c:v>1572704.6740029734</c:v>
                </c:pt>
                <c:pt idx="104">
                  <c:v>1568175.714614843</c:v>
                </c:pt>
                <c:pt idx="105">
                  <c:v>1563634.4306604466</c:v>
                </c:pt>
                <c:pt idx="106">
                  <c:v>1559080.7452782246</c:v>
                </c:pt>
                <c:pt idx="107">
                  <c:v>1554514.581314682</c:v>
                </c:pt>
                <c:pt idx="108">
                  <c:v>1549935.8613213114</c:v>
                </c:pt>
                <c:pt idx="109">
                  <c:v>1545344.5075515006</c:v>
                </c:pt>
                <c:pt idx="110">
                  <c:v>1540740.4419574249</c:v>
                </c:pt>
                <c:pt idx="111">
                  <c:v>1536123.5861869201</c:v>
                </c:pt>
                <c:pt idx="112">
                  <c:v>1531493.8615803421</c:v>
                </c:pt>
                <c:pt idx="113">
                  <c:v>1526851.189167405</c:v>
                </c:pt>
                <c:pt idx="114">
                  <c:v>1522195.4896640079</c:v>
                </c:pt>
                <c:pt idx="115">
                  <c:v>1517526.6834690359</c:v>
                </c:pt>
                <c:pt idx="116">
                  <c:v>1512844.6906611519</c:v>
                </c:pt>
                <c:pt idx="117">
                  <c:v>1508149.4309955642</c:v>
                </c:pt>
                <c:pt idx="118">
                  <c:v>1503440.8239007774</c:v>
                </c:pt>
                <c:pt idx="119">
                  <c:v>1498718.7884753267</c:v>
                </c:pt>
                <c:pt idx="120">
                  <c:v>1493983.0587990903</c:v>
                </c:pt>
                <c:pt idx="121">
                  <c:v>1489400.6557132651</c:v>
                </c:pt>
                <c:pt idx="122">
                  <c:v>1484803.4388696956</c:v>
                </c:pt>
                <c:pt idx="123">
                  <c:v>1480191.3226466805</c:v>
                </c:pt>
                <c:pt idx="124">
                  <c:v>1475564.2210408065</c:v>
                </c:pt>
                <c:pt idx="125">
                  <c:v>1470922.0476637848</c:v>
                </c:pt>
                <c:pt idx="126">
                  <c:v>1466264.7157392721</c:v>
                </c:pt>
                <c:pt idx="127">
                  <c:v>1461592.1380996672</c:v>
                </c:pt>
                <c:pt idx="128">
                  <c:v>1456904.2271828915</c:v>
                </c:pt>
                <c:pt idx="129">
                  <c:v>1452200.8950291469</c:v>
                </c:pt>
                <c:pt idx="130">
                  <c:v>1447482.0532776555</c:v>
                </c:pt>
                <c:pt idx="131">
                  <c:v>1442747.6131633765</c:v>
                </c:pt>
                <c:pt idx="132">
                  <c:v>1437997.4855137039</c:v>
                </c:pt>
                <c:pt idx="133">
                  <c:v>1433231.5807451406</c:v>
                </c:pt>
                <c:pt idx="134">
                  <c:v>1428449.8088599567</c:v>
                </c:pt>
                <c:pt idx="135">
                  <c:v>1423652.0794428189</c:v>
                </c:pt>
                <c:pt idx="136">
                  <c:v>1418838.3016574043</c:v>
                </c:pt>
                <c:pt idx="137">
                  <c:v>1414008.3842429887</c:v>
                </c:pt>
                <c:pt idx="138">
                  <c:v>1409162.2355110138</c:v>
                </c:pt>
                <c:pt idx="139">
                  <c:v>1404299.7633416322</c:v>
                </c:pt>
                <c:pt idx="140">
                  <c:v>1399420.8751802291</c:v>
                </c:pt>
                <c:pt idx="141">
                  <c:v>1394525.4780339203</c:v>
                </c:pt>
                <c:pt idx="142">
                  <c:v>1389613.4784680293</c:v>
                </c:pt>
                <c:pt idx="143">
                  <c:v>1384684.7826025391</c:v>
                </c:pt>
                <c:pt idx="144">
                  <c:v>1379739.2961085194</c:v>
                </c:pt>
                <c:pt idx="145">
                  <c:v>1374776.9242045323</c:v>
                </c:pt>
                <c:pt idx="146">
                  <c:v>1369797.5716530115</c:v>
                </c:pt>
                <c:pt idx="147">
                  <c:v>1364801.142756619</c:v>
                </c:pt>
                <c:pt idx="148">
                  <c:v>1359787.541354575</c:v>
                </c:pt>
                <c:pt idx="149">
                  <c:v>1354756.6708189636</c:v>
                </c:pt>
                <c:pt idx="150">
                  <c:v>1349708.4340510147</c:v>
                </c:pt>
                <c:pt idx="151">
                  <c:v>1344642.7334773559</c:v>
                </c:pt>
                <c:pt idx="152">
                  <c:v>1339559.471046245</c:v>
                </c:pt>
                <c:pt idx="153">
                  <c:v>1334458.54822377</c:v>
                </c:pt>
                <c:pt idx="154">
                  <c:v>1329339.8659900271</c:v>
                </c:pt>
                <c:pt idx="155">
                  <c:v>1324203.3248352697</c:v>
                </c:pt>
                <c:pt idx="156">
                  <c:v>1319048.8247560312</c:v>
                </c:pt>
                <c:pt idx="157">
                  <c:v>1313876.2652512211</c:v>
                </c:pt>
                <c:pt idx="158">
                  <c:v>1308685.5453181912</c:v>
                </c:pt>
                <c:pt idx="159">
                  <c:v>1303476.5634487774</c:v>
                </c:pt>
                <c:pt idx="160">
                  <c:v>1298249.2176253102</c:v>
                </c:pt>
                <c:pt idx="161">
                  <c:v>1293003.4053165994</c:v>
                </c:pt>
                <c:pt idx="162">
                  <c:v>1287739.0234738872</c:v>
                </c:pt>
                <c:pt idx="163">
                  <c:v>1282455.968526775</c:v>
                </c:pt>
                <c:pt idx="164">
                  <c:v>1277154.1363791185</c:v>
                </c:pt>
                <c:pt idx="165">
                  <c:v>1271833.4224048955</c:v>
                </c:pt>
                <c:pt idx="166">
                  <c:v>1266493.721444041</c:v>
                </c:pt>
                <c:pt idx="167">
                  <c:v>1261134.9277982544</c:v>
                </c:pt>
                <c:pt idx="168">
                  <c:v>1255756.935226775</c:v>
                </c:pt>
                <c:pt idx="169">
                  <c:v>1250359.6369421259</c:v>
                </c:pt>
                <c:pt idx="170">
                  <c:v>1244942.9256058284</c:v>
                </c:pt>
                <c:pt idx="171">
                  <c:v>1239506.6933240828</c:v>
                </c:pt>
                <c:pt idx="172">
                  <c:v>1234050.8316434189</c:v>
                </c:pt>
                <c:pt idx="173">
                  <c:v>1228575.231546313</c:v>
                </c:pt>
                <c:pt idx="174">
                  <c:v>1223079.7834467734</c:v>
                </c:pt>
                <c:pt idx="175">
                  <c:v>1217564.3771858918</c:v>
                </c:pt>
                <c:pt idx="176">
                  <c:v>1212028.902027363</c:v>
                </c:pt>
                <c:pt idx="177">
                  <c:v>1206473.246652968</c:v>
                </c:pt>
                <c:pt idx="178">
                  <c:v>1200897.2991580272</c:v>
                </c:pt>
                <c:pt idx="179">
                  <c:v>1195300.9470468163</c:v>
                </c:pt>
                <c:pt idx="180">
                  <c:v>1189683.7105295486</c:v>
                </c:pt>
                <c:pt idx="181">
                  <c:v>1184185.9984726051</c:v>
                </c:pt>
                <c:pt idx="182">
                  <c:v>1178665.5763552054</c:v>
                </c:pt>
                <c:pt idx="183">
                  <c:v>1173122.3310124415</c:v>
                </c:pt>
                <c:pt idx="184">
                  <c:v>1167556.1487015071</c:v>
                </c:pt>
                <c:pt idx="185">
                  <c:v>1161966.9150982071</c:v>
                </c:pt>
                <c:pt idx="186">
                  <c:v>1156354.5152934482</c:v>
                </c:pt>
                <c:pt idx="187">
                  <c:v>1150718.8337897018</c:v>
                </c:pt>
                <c:pt idx="188">
                  <c:v>1145059.7544974484</c:v>
                </c:pt>
                <c:pt idx="189">
                  <c:v>1139377.1607315955</c:v>
                </c:pt>
                <c:pt idx="190">
                  <c:v>1133670.9352078715</c:v>
                </c:pt>
                <c:pt idx="191">
                  <c:v>1127940.9600392003</c:v>
                </c:pt>
                <c:pt idx="192">
                  <c:v>1122187.1167320462</c:v>
                </c:pt>
                <c:pt idx="193">
                  <c:v>1116409.2861827398</c:v>
                </c:pt>
                <c:pt idx="194">
                  <c:v>1110607.3486737744</c:v>
                </c:pt>
                <c:pt idx="195">
                  <c:v>1104781.1838700844</c:v>
                </c:pt>
                <c:pt idx="196">
                  <c:v>1098930.6708152923</c:v>
                </c:pt>
                <c:pt idx="197">
                  <c:v>1093055.6879279371</c:v>
                </c:pt>
                <c:pt idx="198">
                  <c:v>1087156.1129976723</c:v>
                </c:pt>
                <c:pt idx="199">
                  <c:v>1081231.8231814418</c:v>
                </c:pt>
                <c:pt idx="200">
                  <c:v>1075282.6949996303</c:v>
                </c:pt>
                <c:pt idx="201">
                  <c:v>1069308.604332187</c:v>
                </c:pt>
                <c:pt idx="202">
                  <c:v>1063309.4264147237</c:v>
                </c:pt>
                <c:pt idx="203">
                  <c:v>1057285.0358345883</c:v>
                </c:pt>
                <c:pt idx="204">
                  <c:v>1051235.3065269096</c:v>
                </c:pt>
                <c:pt idx="205">
                  <c:v>1045160.1117706178</c:v>
                </c:pt>
                <c:pt idx="206">
                  <c:v>1039059.3241844377</c:v>
                </c:pt>
                <c:pt idx="207">
                  <c:v>1032932.8157228552</c:v>
                </c:pt>
                <c:pt idx="208">
                  <c:v>1026780.4576720557</c:v>
                </c:pt>
                <c:pt idx="209">
                  <c:v>1020602.1206458381</c:v>
                </c:pt>
                <c:pt idx="210">
                  <c:v>1014397.6745814977</c:v>
                </c:pt>
                <c:pt idx="211">
                  <c:v>1008166.988735684</c:v>
                </c:pt>
                <c:pt idx="212">
                  <c:v>1001909.9316802297</c:v>
                </c:pt>
                <c:pt idx="213">
                  <c:v>995626.37129795249</c:v>
                </c:pt>
                <c:pt idx="214">
                  <c:v>989316.17477842676</c:v>
                </c:pt>
                <c:pt idx="215">
                  <c:v>982979.2086137291</c:v>
                </c:pt>
                <c:pt idx="216">
                  <c:v>976615.33859415248</c:v>
                </c:pt>
                <c:pt idx="217">
                  <c:v>970224.42980389437</c:v>
                </c:pt>
                <c:pt idx="218">
                  <c:v>963806.3466167124</c:v>
                </c:pt>
                <c:pt idx="219">
                  <c:v>957360.95269155444</c:v>
                </c:pt>
                <c:pt idx="220">
                  <c:v>950888.11096815532</c:v>
                </c:pt>
                <c:pt idx="221">
                  <c:v>944387.68366260524</c:v>
                </c:pt>
                <c:pt idx="222">
                  <c:v>937859.53226288978</c:v>
                </c:pt>
                <c:pt idx="223">
                  <c:v>931303.51752439607</c:v>
                </c:pt>
                <c:pt idx="224">
                  <c:v>924719.49946539127</c:v>
                </c:pt>
                <c:pt idx="225">
                  <c:v>918107.33736246917</c:v>
                </c:pt>
                <c:pt idx="226">
                  <c:v>911466.8897459649</c:v>
                </c:pt>
                <c:pt idx="227">
                  <c:v>904798.01439534</c:v>
                </c:pt>
                <c:pt idx="228">
                  <c:v>898100.56833453511</c:v>
                </c:pt>
                <c:pt idx="229">
                  <c:v>891374.40782729047</c:v>
                </c:pt>
                <c:pt idx="230">
                  <c:v>884619.38837243465</c:v>
                </c:pt>
                <c:pt idx="231">
                  <c:v>877835.36469914182</c:v>
                </c:pt>
                <c:pt idx="232">
                  <c:v>871022.19076215476</c:v>
                </c:pt>
                <c:pt idx="233">
                  <c:v>864179.71973697701</c:v>
                </c:pt>
                <c:pt idx="234">
                  <c:v>857307.80401503039</c:v>
                </c:pt>
                <c:pt idx="235">
                  <c:v>850406.29519877955</c:v>
                </c:pt>
                <c:pt idx="236">
                  <c:v>843475.04409682425</c:v>
                </c:pt>
                <c:pt idx="237">
                  <c:v>836513.90071895521</c:v>
                </c:pt>
                <c:pt idx="238">
                  <c:v>829522.71427117847</c:v>
                </c:pt>
                <c:pt idx="239">
                  <c:v>822501.33315070346</c:v>
                </c:pt>
                <c:pt idx="240">
                  <c:v>815449.6049408979</c:v>
                </c:pt>
                <c:pt idx="241">
                  <c:v>808366.88342481689</c:v>
                </c:pt>
                <c:pt idx="242">
                  <c:v>801253.02289656445</c:v>
                </c:pt>
                <c:pt idx="243">
                  <c:v>794107.87692186655</c:v>
                </c:pt>
                <c:pt idx="244">
                  <c:v>786931.29833415779</c:v>
                </c:pt>
                <c:pt idx="245">
                  <c:v>779723.13923064643</c:v>
                </c:pt>
                <c:pt idx="246">
                  <c:v>772483.25096835615</c:v>
                </c:pt>
                <c:pt idx="247">
                  <c:v>765211.48416014621</c:v>
                </c:pt>
                <c:pt idx="248">
                  <c:v>757907.68867070787</c:v>
                </c:pt>
                <c:pt idx="249">
                  <c:v>750571.71361253737</c:v>
                </c:pt>
                <c:pt idx="250">
                  <c:v>743203.40734188771</c:v>
                </c:pt>
                <c:pt idx="251">
                  <c:v>735802.61745469505</c:v>
                </c:pt>
                <c:pt idx="252">
                  <c:v>728369.1907824825</c:v>
                </c:pt>
                <c:pt idx="253">
                  <c:v>720902.97338824125</c:v>
                </c:pt>
                <c:pt idx="254">
                  <c:v>713403.81056228641</c:v>
                </c:pt>
                <c:pt idx="255">
                  <c:v>705871.54681809002</c:v>
                </c:pt>
                <c:pt idx="256">
                  <c:v>698306.02588808991</c:v>
                </c:pt>
                <c:pt idx="257">
                  <c:v>690707.09071947448</c:v>
                </c:pt>
                <c:pt idx="258">
                  <c:v>683074.58346994279</c:v>
                </c:pt>
                <c:pt idx="259">
                  <c:v>675408.34550344083</c:v>
                </c:pt>
                <c:pt idx="260">
                  <c:v>667708.21738587285</c:v>
                </c:pt>
                <c:pt idx="261">
                  <c:v>659974.03888078802</c:v>
                </c:pt>
                <c:pt idx="262">
                  <c:v>652205.64894504182</c:v>
                </c:pt>
                <c:pt idx="263">
                  <c:v>644402.88572443346</c:v>
                </c:pt>
                <c:pt idx="264">
                  <c:v>636565.58654931723</c:v>
                </c:pt>
                <c:pt idx="265">
                  <c:v>628693.58793018875</c:v>
                </c:pt>
                <c:pt idx="266">
                  <c:v>620786.72555324528</c:v>
                </c:pt>
                <c:pt idx="267">
                  <c:v>612844.83427592192</c:v>
                </c:pt>
                <c:pt idx="268">
                  <c:v>604867.74812239944</c:v>
                </c:pt>
                <c:pt idx="269">
                  <c:v>596855.30027908937</c:v>
                </c:pt>
                <c:pt idx="270">
                  <c:v>588807.32309008949</c:v>
                </c:pt>
                <c:pt idx="271">
                  <c:v>580723.64805261628</c:v>
                </c:pt>
                <c:pt idx="272">
                  <c:v>572604.10581240838</c:v>
                </c:pt>
                <c:pt idx="273">
                  <c:v>564448.52615910512</c:v>
                </c:pt>
                <c:pt idx="274">
                  <c:v>556256.73802159738</c:v>
                </c:pt>
                <c:pt idx="275">
                  <c:v>548028.56946335186</c:v>
                </c:pt>
                <c:pt idx="276">
                  <c:v>539763.84767770837</c:v>
                </c:pt>
                <c:pt idx="277">
                  <c:v>531462.39898314956</c:v>
                </c:pt>
                <c:pt idx="278">
                  <c:v>523124.0488185432</c:v>
                </c:pt>
                <c:pt idx="279">
                  <c:v>514748.62173835747</c:v>
                </c:pt>
                <c:pt idx="280">
                  <c:v>506335.94140784745</c:v>
                </c:pt>
                <c:pt idx="281">
                  <c:v>497885.83059821487</c:v>
                </c:pt>
                <c:pt idx="282">
                  <c:v>489398.11118173867</c:v>
                </c:pt>
                <c:pt idx="283">
                  <c:v>480872.60412687797</c:v>
                </c:pt>
                <c:pt idx="284">
                  <c:v>472309.1294933462</c:v>
                </c:pt>
                <c:pt idx="285">
                  <c:v>463707.50642715697</c:v>
                </c:pt>
                <c:pt idx="286">
                  <c:v>455067.55315564096</c:v>
                </c:pt>
                <c:pt idx="287">
                  <c:v>446389.08698243322</c:v>
                </c:pt>
                <c:pt idx="288">
                  <c:v>437671.92428243277</c:v>
                </c:pt>
                <c:pt idx="289">
                  <c:v>428915.88049673126</c:v>
                </c:pt>
                <c:pt idx="290">
                  <c:v>420120.7701275131</c:v>
                </c:pt>
                <c:pt idx="291">
                  <c:v>411286.40673292556</c:v>
                </c:pt>
                <c:pt idx="292">
                  <c:v>402412.60292191902</c:v>
                </c:pt>
                <c:pt idx="293">
                  <c:v>393499.17034905718</c:v>
                </c:pt>
                <c:pt idx="294">
                  <c:v>384545.9197092969</c:v>
                </c:pt>
                <c:pt idx="295">
                  <c:v>375552.66073273751</c:v>
                </c:pt>
                <c:pt idx="296">
                  <c:v>366519.20217934018</c:v>
                </c:pt>
                <c:pt idx="297">
                  <c:v>357445.35183361534</c:v>
                </c:pt>
                <c:pt idx="298">
                  <c:v>348330.9164992802</c:v>
                </c:pt>
                <c:pt idx="299">
                  <c:v>339175.70199388394</c:v>
                </c:pt>
                <c:pt idx="300">
                  <c:v>329979.51314340287</c:v>
                </c:pt>
                <c:pt idx="301">
                  <c:v>321650.92894681438</c:v>
                </c:pt>
                <c:pt idx="302">
                  <c:v>315698.64500778349</c:v>
                </c:pt>
                <c:pt idx="303">
                  <c:v>309718.59077488707</c:v>
                </c:pt>
                <c:pt idx="304">
                  <c:v>303710.63397220033</c:v>
                </c:pt>
                <c:pt idx="305">
                  <c:v>297674.64167213545</c:v>
                </c:pt>
                <c:pt idx="306">
                  <c:v>291610.48029201635</c:v>
                </c:pt>
                <c:pt idx="307">
                  <c:v>285518.01559063356</c:v>
                </c:pt>
                <c:pt idx="308">
                  <c:v>279397.11266477988</c:v>
                </c:pt>
                <c:pt idx="309">
                  <c:v>273247.63594576635</c:v>
                </c:pt>
                <c:pt idx="310">
                  <c:v>267069.44919591781</c:v>
                </c:pt>
                <c:pt idx="311">
                  <c:v>260862.41550504981</c:v>
                </c:pt>
                <c:pt idx="312">
                  <c:v>254626.39728692395</c:v>
                </c:pt>
                <c:pt idx="313">
                  <c:v>249803.94610814238</c:v>
                </c:pt>
                <c:pt idx="314">
                  <c:v>244960.19640519237</c:v>
                </c:pt>
                <c:pt idx="315">
                  <c:v>240095.0427362654</c:v>
                </c:pt>
                <c:pt idx="316">
                  <c:v>235208.37910398631</c:v>
                </c:pt>
                <c:pt idx="317">
                  <c:v>230300.0989522801</c:v>
                </c:pt>
                <c:pt idx="318">
                  <c:v>225370.09516322025</c:v>
                </c:pt>
                <c:pt idx="319">
                  <c:v>220418.26005385772</c:v>
                </c:pt>
                <c:pt idx="320">
                  <c:v>215444.48537303097</c:v>
                </c:pt>
                <c:pt idx="321">
                  <c:v>210448.66229815659</c:v>
                </c:pt>
                <c:pt idx="322">
                  <c:v>205430.68143200062</c:v>
                </c:pt>
                <c:pt idx="323">
                  <c:v>200390.43279943051</c:v>
                </c:pt>
                <c:pt idx="324">
                  <c:v>195327.80584414699</c:v>
                </c:pt>
                <c:pt idx="325">
                  <c:v>190242.68942539685</c:v>
                </c:pt>
                <c:pt idx="326">
                  <c:v>185134.97181466513</c:v>
                </c:pt>
                <c:pt idx="327">
                  <c:v>180004.54069234786</c:v>
                </c:pt>
                <c:pt idx="328">
                  <c:v>174851.2831444043</c:v>
                </c:pt>
                <c:pt idx="329">
                  <c:v>169675.08565898903</c:v>
                </c:pt>
                <c:pt idx="330">
                  <c:v>164475.83412306372</c:v>
                </c:pt>
                <c:pt idx="331">
                  <c:v>159253.41381898796</c:v>
                </c:pt>
                <c:pt idx="332">
                  <c:v>154007.70942109008</c:v>
                </c:pt>
                <c:pt idx="333">
                  <c:v>148738.60499221663</c:v>
                </c:pt>
                <c:pt idx="334">
                  <c:v>143445.98398026096</c:v>
                </c:pt>
                <c:pt idx="335">
                  <c:v>138129.72921467107</c:v>
                </c:pt>
                <c:pt idx="336">
                  <c:v>132789.72290293573</c:v>
                </c:pt>
                <c:pt idx="337">
                  <c:v>127425.84662704976</c:v>
                </c:pt>
                <c:pt idx="338">
                  <c:v>122037.98133995742</c:v>
                </c:pt>
                <c:pt idx="339">
                  <c:v>116626.00736197445</c:v>
                </c:pt>
                <c:pt idx="340">
                  <c:v>111189.80437718806</c:v>
                </c:pt>
                <c:pt idx="341">
                  <c:v>105729.25142983528</c:v>
                </c:pt>
                <c:pt idx="342">
                  <c:v>100244.22692065894</c:v>
                </c:pt>
                <c:pt idx="343">
                  <c:v>94734.608603241868</c:v>
                </c:pt>
                <c:pt idx="344">
                  <c:v>89200.273580318302</c:v>
                </c:pt>
                <c:pt idx="345">
                  <c:v>83641.098300063051</c:v>
                </c:pt>
                <c:pt idx="346">
                  <c:v>78056.958552358032</c:v>
                </c:pt>
                <c:pt idx="347">
                  <c:v>72447.729465035824</c:v>
                </c:pt>
                <c:pt idx="348">
                  <c:v>66813.285500100508</c:v>
                </c:pt>
                <c:pt idx="349">
                  <c:v>61153.500449925305</c:v>
                </c:pt>
                <c:pt idx="350">
                  <c:v>55468.247433426972</c:v>
                </c:pt>
                <c:pt idx="351">
                  <c:v>49757.398892216836</c:v>
                </c:pt>
                <c:pt idx="352">
                  <c:v>44020.826586728275</c:v>
                </c:pt>
                <c:pt idx="353">
                  <c:v>38258.401592320515</c:v>
                </c:pt>
                <c:pt idx="354">
                  <c:v>32469.994295358531</c:v>
                </c:pt>
                <c:pt idx="355">
                  <c:v>26655.474389269028</c:v>
                </c:pt>
                <c:pt idx="356">
                  <c:v>20814.710870572126</c:v>
                </c:pt>
                <c:pt idx="357">
                  <c:v>14947.572034888857</c:v>
                </c:pt>
                <c:pt idx="358">
                  <c:v>9053.9254729240693</c:v>
                </c:pt>
                <c:pt idx="359">
                  <c:v>3133.6380664247449</c:v>
                </c:pt>
                <c:pt idx="360">
                  <c:v>-2813.4240158864923</c:v>
                </c:pt>
                <c:pt idx="361">
                  <c:v>-2820.8092539281947</c:v>
                </c:pt>
                <c:pt idx="362">
                  <c:v>-2828.2138782197562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66-4E37-803C-BB00DEDBCBF1}"/>
            </c:ext>
          </c:extLst>
        </c:ser>
        <c:ser>
          <c:idx val="1"/>
          <c:order val="2"/>
          <c:tx>
            <c:strRef>
              <c:f>'ניתוח תמהיל נבחר'!$DI$49</c:f>
              <c:strCache>
                <c:ptCount val="1"/>
                <c:pt idx="0">
                  <c:v>מקל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'[2]סיכון נמוך בינוני'!$B$50:$B$507</c:f>
              <c:numCache>
                <c:formatCode>General</c:formatCode>
                <c:ptCount val="4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</c:numCache>
            </c:numRef>
          </c:cat>
          <c:val>
            <c:numRef>
              <c:f>'ניתוח תמהיל נבחר'!$DJ$53:$DJ$415</c:f>
              <c:numCache>
                <c:formatCode>"₪"\ #,##0</c:formatCode>
                <c:ptCount val="363"/>
                <c:pt idx="0">
                  <c:v>2000030</c:v>
                </c:pt>
                <c:pt idx="1">
                  <c:v>1995701.7868146356</c:v>
                </c:pt>
                <c:pt idx="2">
                  <c:v>1991390.5078545879</c:v>
                </c:pt>
                <c:pt idx="3">
                  <c:v>1987093.722738011</c:v>
                </c:pt>
                <c:pt idx="4">
                  <c:v>1982806.7631125734</c:v>
                </c:pt>
                <c:pt idx="5">
                  <c:v>1978527.2498473031</c:v>
                </c:pt>
                <c:pt idx="6">
                  <c:v>1974255.0677306617</c:v>
                </c:pt>
                <c:pt idx="7">
                  <c:v>1969990.2630435997</c:v>
                </c:pt>
                <c:pt idx="8">
                  <c:v>1965730.4842766221</c:v>
                </c:pt>
                <c:pt idx="9">
                  <c:v>1961475.6282970498</c:v>
                </c:pt>
                <c:pt idx="10">
                  <c:v>1957232.2695528963</c:v>
                </c:pt>
                <c:pt idx="11">
                  <c:v>1952989.1619599219</c:v>
                </c:pt>
                <c:pt idx="12">
                  <c:v>1948744.0124521488</c:v>
                </c:pt>
                <c:pt idx="13">
                  <c:v>1944523.3163475087</c:v>
                </c:pt>
                <c:pt idx="14">
                  <c:v>1940298.1469745762</c:v>
                </c:pt>
                <c:pt idx="15">
                  <c:v>1936066.2476506433</c:v>
                </c:pt>
                <c:pt idx="16">
                  <c:v>1931827.5787475028</c:v>
                </c:pt>
                <c:pt idx="17">
                  <c:v>1927582.1006159985</c:v>
                </c:pt>
                <c:pt idx="18">
                  <c:v>1923329.7735851863</c:v>
                </c:pt>
                <c:pt idx="19">
                  <c:v>1919070.5579614921</c:v>
                </c:pt>
                <c:pt idx="20">
                  <c:v>1914804.9055186422</c:v>
                </c:pt>
                <c:pt idx="21">
                  <c:v>1910532.7719621442</c:v>
                </c:pt>
                <c:pt idx="22">
                  <c:v>1906254.1129982341</c:v>
                </c:pt>
                <c:pt idx="23">
                  <c:v>1901968.8843326897</c:v>
                </c:pt>
                <c:pt idx="24">
                  <c:v>1897677.0416696428</c:v>
                </c:pt>
                <c:pt idx="25">
                  <c:v>1893378.5407103992</c:v>
                </c:pt>
                <c:pt idx="26">
                  <c:v>1889073.3371522543</c:v>
                </c:pt>
                <c:pt idx="27">
                  <c:v>1884710.9544007885</c:v>
                </c:pt>
                <c:pt idx="28">
                  <c:v>1880341.7264061198</c:v>
                </c:pt>
                <c:pt idx="29">
                  <c:v>1875965.6111821188</c:v>
                </c:pt>
                <c:pt idx="30">
                  <c:v>1871582.5667272587</c:v>
                </c:pt>
                <c:pt idx="31">
                  <c:v>1867192.5510236598</c:v>
                </c:pt>
                <c:pt idx="32">
                  <c:v>1862795.5220361413</c:v>
                </c:pt>
                <c:pt idx="33">
                  <c:v>1858391.4377112696</c:v>
                </c:pt>
                <c:pt idx="34">
                  <c:v>1853980.2559764101</c:v>
                </c:pt>
                <c:pt idx="35">
                  <c:v>1849561.9347387783</c:v>
                </c:pt>
                <c:pt idx="36">
                  <c:v>1845136.4318844925</c:v>
                </c:pt>
                <c:pt idx="37">
                  <c:v>1840703.7052776269</c:v>
                </c:pt>
                <c:pt idx="38">
                  <c:v>1836263.7127592666</c:v>
                </c:pt>
                <c:pt idx="39">
                  <c:v>1831816.4121465622</c:v>
                </c:pt>
                <c:pt idx="40">
                  <c:v>1827361.7612317838</c:v>
                </c:pt>
                <c:pt idx="41">
                  <c:v>1822899.7177813794</c:v>
                </c:pt>
                <c:pt idx="42">
                  <c:v>1818430.2395350309</c:v>
                </c:pt>
                <c:pt idx="43">
                  <c:v>1813953.2842047093</c:v>
                </c:pt>
                <c:pt idx="44">
                  <c:v>1809468.809473736</c:v>
                </c:pt>
                <c:pt idx="45">
                  <c:v>1804976.772995838</c:v>
                </c:pt>
                <c:pt idx="46">
                  <c:v>1800477.1323942079</c:v>
                </c:pt>
                <c:pt idx="47">
                  <c:v>1795969.8452605617</c:v>
                </c:pt>
                <c:pt idx="48">
                  <c:v>1791454.869154199</c:v>
                </c:pt>
                <c:pt idx="49">
                  <c:v>1786932.1616010624</c:v>
                </c:pt>
                <c:pt idx="50">
                  <c:v>1782401.6800927953</c:v>
                </c:pt>
                <c:pt idx="51">
                  <c:v>1777863.3820858044</c:v>
                </c:pt>
                <c:pt idx="52">
                  <c:v>1773317.2250003172</c:v>
                </c:pt>
                <c:pt idx="53">
                  <c:v>1768763.166219444</c:v>
                </c:pt>
                <c:pt idx="54">
                  <c:v>1764201.1630882355</c:v>
                </c:pt>
                <c:pt idx="55">
                  <c:v>1759631.1729127448</c:v>
                </c:pt>
                <c:pt idx="56">
                  <c:v>1755053.1529590855</c:v>
                </c:pt>
                <c:pt idx="57">
                  <c:v>1750467.0604524931</c:v>
                </c:pt>
                <c:pt idx="58">
                  <c:v>1745872.8525763829</c:v>
                </c:pt>
                <c:pt idx="59">
                  <c:v>1741270.8553295988</c:v>
                </c:pt>
                <c:pt idx="60">
                  <c:v>1736661.0231960418</c:v>
                </c:pt>
                <c:pt idx="61">
                  <c:v>1732043.3105936521</c:v>
                </c:pt>
                <c:pt idx="62">
                  <c:v>1727417.6718733364</c:v>
                </c:pt>
                <c:pt idx="63">
                  <c:v>1722784.0613178937</c:v>
                </c:pt>
                <c:pt idx="64">
                  <c:v>1718142.4331409391</c:v>
                </c:pt>
                <c:pt idx="65">
                  <c:v>1713492.7414858246</c:v>
                </c:pt>
                <c:pt idx="66">
                  <c:v>1708834.9404245648</c:v>
                </c:pt>
                <c:pt idx="67">
                  <c:v>1704168.9839567537</c:v>
                </c:pt>
                <c:pt idx="68">
                  <c:v>1699494.8260084866</c:v>
                </c:pt>
                <c:pt idx="69">
                  <c:v>1694812.4204312735</c:v>
                </c:pt>
                <c:pt idx="70">
                  <c:v>1690121.7210009608</c:v>
                </c:pt>
                <c:pt idx="71">
                  <c:v>1685422.6814166415</c:v>
                </c:pt>
                <c:pt idx="72">
                  <c:v>1680715.2552995686</c:v>
                </c:pt>
                <c:pt idx="73">
                  <c:v>1675999.3961920696</c:v>
                </c:pt>
                <c:pt idx="74">
                  <c:v>1671275.0575564532</c:v>
                </c:pt>
                <c:pt idx="75">
                  <c:v>1666542.192773917</c:v>
                </c:pt>
                <c:pt idx="76">
                  <c:v>1661800.7551434569</c:v>
                </c:pt>
                <c:pt idx="77">
                  <c:v>1657050.6978807682</c:v>
                </c:pt>
                <c:pt idx="78">
                  <c:v>1652291.9741171496</c:v>
                </c:pt>
                <c:pt idx="79">
                  <c:v>1647524.5368984039</c:v>
                </c:pt>
                <c:pt idx="80">
                  <c:v>1642748.3391837354</c:v>
                </c:pt>
                <c:pt idx="81">
                  <c:v>1637963.3338446477</c:v>
                </c:pt>
                <c:pt idx="82">
                  <c:v>1633169.4736638381</c:v>
                </c:pt>
                <c:pt idx="83">
                  <c:v>1628366.7113340879</c:v>
                </c:pt>
                <c:pt idx="84">
                  <c:v>1623554.9994571549</c:v>
                </c:pt>
                <c:pt idx="85">
                  <c:v>1618734.2905426603</c:v>
                </c:pt>
                <c:pt idx="86">
                  <c:v>1613904.5370069735</c:v>
                </c:pt>
                <c:pt idx="87">
                  <c:v>1609065.6911720966</c:v>
                </c:pt>
                <c:pt idx="88">
                  <c:v>1604217.7052645436</c:v>
                </c:pt>
                <c:pt idx="89">
                  <c:v>1599360.5314142199</c:v>
                </c:pt>
                <c:pt idx="90">
                  <c:v>1594494.1216532972</c:v>
                </c:pt>
                <c:pt idx="91">
                  <c:v>1589618.4279150872</c:v>
                </c:pt>
                <c:pt idx="92">
                  <c:v>1584733.4020329113</c:v>
                </c:pt>
                <c:pt idx="93">
                  <c:v>1579838.995738969</c:v>
                </c:pt>
                <c:pt idx="94">
                  <c:v>1574935.1606632033</c:v>
                </c:pt>
                <c:pt idx="95">
                  <c:v>1570021.848332162</c:v>
                </c:pt>
                <c:pt idx="96">
                  <c:v>1565099.0101678574</c:v>
                </c:pt>
                <c:pt idx="97">
                  <c:v>1560166.5974866231</c:v>
                </c:pt>
                <c:pt idx="98">
                  <c:v>1555224.5614979672</c:v>
                </c:pt>
                <c:pt idx="99">
                  <c:v>1550272.8533034227</c:v>
                </c:pt>
                <c:pt idx="100">
                  <c:v>1545311.4238953949</c:v>
                </c:pt>
                <c:pt idx="101">
                  <c:v>1540340.224156006</c:v>
                </c:pt>
                <c:pt idx="102">
                  <c:v>1535359.2048559352</c:v>
                </c:pt>
                <c:pt idx="103">
                  <c:v>1530368.3166532577</c:v>
                </c:pt>
                <c:pt idx="104">
                  <c:v>1525367.5100922775</c:v>
                </c:pt>
                <c:pt idx="105">
                  <c:v>1520356.7356023607</c:v>
                </c:pt>
                <c:pt idx="106">
                  <c:v>1515335.9434967607</c:v>
                </c:pt>
                <c:pt idx="107">
                  <c:v>1510305.0839714441</c:v>
                </c:pt>
                <c:pt idx="108">
                  <c:v>1505264.1071039103</c:v>
                </c:pt>
                <c:pt idx="109">
                  <c:v>1500212.9628520093</c:v>
                </c:pt>
                <c:pt idx="110">
                  <c:v>1495151.6010527546</c:v>
                </c:pt>
                <c:pt idx="111">
                  <c:v>1490079.9714211319</c:v>
                </c:pt>
                <c:pt idx="112">
                  <c:v>1484998.0235489067</c:v>
                </c:pt>
                <c:pt idx="113">
                  <c:v>1479905.706903425</c:v>
                </c:pt>
                <c:pt idx="114">
                  <c:v>1474802.9708264109</c:v>
                </c:pt>
                <c:pt idx="115">
                  <c:v>1469689.7645327626</c:v>
                </c:pt>
                <c:pt idx="116">
                  <c:v>1464566.0371093401</c:v>
                </c:pt>
                <c:pt idx="117">
                  <c:v>1459431.7375137527</c:v>
                </c:pt>
                <c:pt idx="118">
                  <c:v>1454286.8145731403</c:v>
                </c:pt>
                <c:pt idx="119">
                  <c:v>1449131.2169829509</c:v>
                </c:pt>
                <c:pt idx="120">
                  <c:v>1443964.8037779478</c:v>
                </c:pt>
                <c:pt idx="121">
                  <c:v>1438787.3183344365</c:v>
                </c:pt>
                <c:pt idx="122">
                  <c:v>1433598.7120642252</c:v>
                </c:pt>
                <c:pt idx="123">
                  <c:v>1428398.9362476403</c:v>
                </c:pt>
                <c:pt idx="124">
                  <c:v>1423187.9420325039</c:v>
                </c:pt>
                <c:pt idx="125">
                  <c:v>1417965.680433108</c:v>
                </c:pt>
                <c:pt idx="126">
                  <c:v>1412732.1023291862</c:v>
                </c:pt>
                <c:pt idx="127">
                  <c:v>1407487.158464879</c:v>
                </c:pt>
                <c:pt idx="128">
                  <c:v>1402230.7994476962</c:v>
                </c:pt>
                <c:pt idx="129">
                  <c:v>1396962.9757474742</c:v>
                </c:pt>
                <c:pt idx="130">
                  <c:v>1391683.6376953314</c:v>
                </c:pt>
                <c:pt idx="131">
                  <c:v>1386392.7354826166</c:v>
                </c:pt>
                <c:pt idx="132">
                  <c:v>1381090.2191598546</c:v>
                </c:pt>
                <c:pt idx="133">
                  <c:v>1375776.0386356886</c:v>
                </c:pt>
                <c:pt idx="134">
                  <c:v>1370450.1436758146</c:v>
                </c:pt>
                <c:pt idx="135">
                  <c:v>1365112.4839019154</c:v>
                </c:pt>
                <c:pt idx="136">
                  <c:v>1359763.008790588</c:v>
                </c:pt>
                <c:pt idx="137">
                  <c:v>1354401.6676722665</c:v>
                </c:pt>
                <c:pt idx="138">
                  <c:v>1349028.4097301413</c:v>
                </c:pt>
                <c:pt idx="139">
                  <c:v>1343643.1839990732</c:v>
                </c:pt>
                <c:pt idx="140">
                  <c:v>1338245.9393645027</c:v>
                </c:pt>
                <c:pt idx="141">
                  <c:v>1332836.6245613538</c:v>
                </c:pt>
                <c:pt idx="142">
                  <c:v>1327415.188172936</c:v>
                </c:pt>
                <c:pt idx="143">
                  <c:v>1321981.5786298369</c:v>
                </c:pt>
                <c:pt idx="144">
                  <c:v>1316535.7442088153</c:v>
                </c:pt>
                <c:pt idx="145">
                  <c:v>1311077.6330316835</c:v>
                </c:pt>
                <c:pt idx="146">
                  <c:v>1305607.1930641895</c:v>
                </c:pt>
                <c:pt idx="147">
                  <c:v>1300124.3721148924</c:v>
                </c:pt>
                <c:pt idx="148">
                  <c:v>1294629.1178340307</c:v>
                </c:pt>
                <c:pt idx="149">
                  <c:v>1289121.3777123902</c:v>
                </c:pt>
                <c:pt idx="150">
                  <c:v>1283601.0990801612</c:v>
                </c:pt>
                <c:pt idx="151">
                  <c:v>1278068.2291057943</c:v>
                </c:pt>
                <c:pt idx="152">
                  <c:v>1272522.7147948504</c:v>
                </c:pt>
                <c:pt idx="153">
                  <c:v>1266964.5029888425</c:v>
                </c:pt>
                <c:pt idx="154">
                  <c:v>1261393.5403640771</c:v>
                </c:pt>
                <c:pt idx="155">
                  <c:v>1255809.7734304843</c:v>
                </c:pt>
                <c:pt idx="156">
                  <c:v>1250213.1485304476</c:v>
                </c:pt>
                <c:pt idx="157">
                  <c:v>1244603.6118376246</c:v>
                </c:pt>
                <c:pt idx="158">
                  <c:v>1238981.1093557638</c:v>
                </c:pt>
                <c:pt idx="159">
                  <c:v>1233345.5869175142</c:v>
                </c:pt>
                <c:pt idx="160">
                  <c:v>1227696.9901832324</c:v>
                </c:pt>
                <c:pt idx="161">
                  <c:v>1222035.2646397788</c:v>
                </c:pt>
                <c:pt idx="162">
                  <c:v>1216360.3555993133</c:v>
                </c:pt>
                <c:pt idx="163">
                  <c:v>1210672.2081980803</c:v>
                </c:pt>
                <c:pt idx="164">
                  <c:v>1204970.7673951916</c:v>
                </c:pt>
                <c:pt idx="165">
                  <c:v>1199255.9779714011</c:v>
                </c:pt>
                <c:pt idx="166">
                  <c:v>1193527.7845278727</c:v>
                </c:pt>
                <c:pt idx="167">
                  <c:v>1187786.131484946</c:v>
                </c:pt>
                <c:pt idx="168">
                  <c:v>1182030.9630808898</c:v>
                </c:pt>
                <c:pt idx="169">
                  <c:v>1176262.2233706543</c:v>
                </c:pt>
                <c:pt idx="170">
                  <c:v>1170479.8562246149</c:v>
                </c:pt>
                <c:pt idx="171">
                  <c:v>1164683.8053273098</c:v>
                </c:pt>
                <c:pt idx="172">
                  <c:v>1158874.0141761706</c:v>
                </c:pt>
                <c:pt idx="173">
                  <c:v>1153050.4260802479</c:v>
                </c:pt>
                <c:pt idx="174">
                  <c:v>1147212.9841589285</c:v>
                </c:pt>
                <c:pt idx="175">
                  <c:v>1141361.6313406473</c:v>
                </c:pt>
                <c:pt idx="176">
                  <c:v>1135496.3103615914</c:v>
                </c:pt>
                <c:pt idx="177">
                  <c:v>1129616.9637643981</c:v>
                </c:pt>
                <c:pt idx="178">
                  <c:v>1123723.5338968467</c:v>
                </c:pt>
                <c:pt idx="179">
                  <c:v>1117815.9629105413</c:v>
                </c:pt>
                <c:pt idx="180">
                  <c:v>1111894.0264438346</c:v>
                </c:pt>
                <c:pt idx="181">
                  <c:v>1105957.1642610596</c:v>
                </c:pt>
                <c:pt idx="182">
                  <c:v>1100005.3274280624</c:v>
                </c:pt>
                <c:pt idx="183">
                  <c:v>1094038.4668556578</c:v>
                </c:pt>
                <c:pt idx="184">
                  <c:v>1088056.5332989222</c:v>
                </c:pt>
                <c:pt idx="185">
                  <c:v>1082059.4773564877</c:v>
                </c:pt>
                <c:pt idx="186">
                  <c:v>1076047.2494698279</c:v>
                </c:pt>
                <c:pt idx="187">
                  <c:v>1070019.7999225452</c:v>
                </c:pt>
                <c:pt idx="188">
                  <c:v>1063977.0788396508</c:v>
                </c:pt>
                <c:pt idx="189">
                  <c:v>1057919.0361868429</c:v>
                </c:pt>
                <c:pt idx="190">
                  <c:v>1051845.6217697824</c:v>
                </c:pt>
                <c:pt idx="191">
                  <c:v>1045756.7852333626</c:v>
                </c:pt>
                <c:pt idx="192">
                  <c:v>1039652.4760609781</c:v>
                </c:pt>
                <c:pt idx="193">
                  <c:v>1033532.6435737892</c:v>
                </c:pt>
                <c:pt idx="194">
                  <c:v>1027397.2369299809</c:v>
                </c:pt>
                <c:pt idx="195">
                  <c:v>1021246.2051240222</c:v>
                </c:pt>
                <c:pt idx="196">
                  <c:v>1015079.4969859181</c:v>
                </c:pt>
                <c:pt idx="197">
                  <c:v>1008897.0611804612</c:v>
                </c:pt>
                <c:pt idx="198">
                  <c:v>1002698.8462064767</c:v>
                </c:pt>
                <c:pt idx="199">
                  <c:v>996484.80039606569</c:v>
                </c:pt>
                <c:pt idx="200">
                  <c:v>990254.87191384519</c:v>
                </c:pt>
                <c:pt idx="201">
                  <c:v>984009.00875618285</c:v>
                </c:pt>
                <c:pt idx="202">
                  <c:v>977747.15875042952</c:v>
                </c:pt>
                <c:pt idx="203">
                  <c:v>971469.26955414668</c:v>
                </c:pt>
                <c:pt idx="204">
                  <c:v>965175.28865433228</c:v>
                </c:pt>
                <c:pt idx="205">
                  <c:v>958865.16336664069</c:v>
                </c:pt>
                <c:pt idx="206">
                  <c:v>952538.84083460039</c:v>
                </c:pt>
                <c:pt idx="207">
                  <c:v>946196.26802882738</c:v>
                </c:pt>
                <c:pt idx="208">
                  <c:v>939837.39174623368</c:v>
                </c:pt>
                <c:pt idx="209">
                  <c:v>933462.15860923624</c:v>
                </c:pt>
                <c:pt idx="210">
                  <c:v>927070.51506495581</c:v>
                </c:pt>
                <c:pt idx="211">
                  <c:v>920662.4073844176</c:v>
                </c:pt>
                <c:pt idx="212">
                  <c:v>914237.78166174493</c:v>
                </c:pt>
                <c:pt idx="213">
                  <c:v>907796.58381335007</c:v>
                </c:pt>
                <c:pt idx="214">
                  <c:v>901338.75957712205</c:v>
                </c:pt>
                <c:pt idx="215">
                  <c:v>894864.25451160874</c:v>
                </c:pt>
                <c:pt idx="216">
                  <c:v>888373.01399519737</c:v>
                </c:pt>
                <c:pt idx="217">
                  <c:v>881864.98322528927</c:v>
                </c:pt>
                <c:pt idx="218">
                  <c:v>875340.10721747216</c:v>
                </c:pt>
                <c:pt idx="219">
                  <c:v>868798.33080468723</c:v>
                </c:pt>
                <c:pt idx="220">
                  <c:v>862239.59863639483</c:v>
                </c:pt>
                <c:pt idx="221">
                  <c:v>855663.85517773265</c:v>
                </c:pt>
                <c:pt idx="222">
                  <c:v>849071.04470867408</c:v>
                </c:pt>
                <c:pt idx="223">
                  <c:v>842461.11132317956</c:v>
                </c:pt>
                <c:pt idx="224">
                  <c:v>835833.99892834609</c:v>
                </c:pt>
                <c:pt idx="225">
                  <c:v>829189.65124355198</c:v>
                </c:pt>
                <c:pt idx="226">
                  <c:v>822528.011799598</c:v>
                </c:pt>
                <c:pt idx="227">
                  <c:v>815849.02393784514</c:v>
                </c:pt>
                <c:pt idx="228">
                  <c:v>809152.63080934808</c:v>
                </c:pt>
                <c:pt idx="229">
                  <c:v>802438.77537398576</c:v>
                </c:pt>
                <c:pt idx="230">
                  <c:v>795707.40039958712</c:v>
                </c:pt>
                <c:pt idx="231">
                  <c:v>788958.44846105424</c:v>
                </c:pt>
                <c:pt idx="232">
                  <c:v>782191.86193948099</c:v>
                </c:pt>
                <c:pt idx="233">
                  <c:v>775407.58302126965</c:v>
                </c:pt>
                <c:pt idx="234">
                  <c:v>768605.55369724159</c:v>
                </c:pt>
                <c:pt idx="235">
                  <c:v>761785.71576174698</c:v>
                </c:pt>
                <c:pt idx="236">
                  <c:v>754948.01081176975</c:v>
                </c:pt>
                <c:pt idx="237">
                  <c:v>748092.38024602958</c:v>
                </c:pt>
                <c:pt idx="238">
                  <c:v>741218.76526408037</c:v>
                </c:pt>
                <c:pt idx="239">
                  <c:v>734327.10686540697</c:v>
                </c:pt>
                <c:pt idx="240">
                  <c:v>727417.34584851644</c:v>
                </c:pt>
                <c:pt idx="241">
                  <c:v>720489.11049197579</c:v>
                </c:pt>
                <c:pt idx="242">
                  <c:v>713542.34746771934</c:v>
                </c:pt>
                <c:pt idx="243">
                  <c:v>706577.00328676298</c:v>
                </c:pt>
                <c:pt idx="244">
                  <c:v>699593.02429869969</c:v>
                </c:pt>
                <c:pt idx="245">
                  <c:v>692590.35669119691</c:v>
                </c:pt>
                <c:pt idx="246">
                  <c:v>685568.94648949511</c:v>
                </c:pt>
                <c:pt idx="247">
                  <c:v>678528.7395559072</c:v>
                </c:pt>
                <c:pt idx="248">
                  <c:v>671469.681589321</c:v>
                </c:pt>
                <c:pt idx="249">
                  <c:v>664391.71812470234</c:v>
                </c:pt>
                <c:pt idx="250">
                  <c:v>657294.79453260184</c:v>
                </c:pt>
                <c:pt idx="251">
                  <c:v>650178.85601866432</c:v>
                </c:pt>
                <c:pt idx="252">
                  <c:v>643043.84762314172</c:v>
                </c:pt>
                <c:pt idx="253">
                  <c:v>635889.71422040998</c:v>
                </c:pt>
                <c:pt idx="254">
                  <c:v>628716.40051849093</c:v>
                </c:pt>
                <c:pt idx="255">
                  <c:v>621523.85105857998</c:v>
                </c:pt>
                <c:pt idx="256">
                  <c:v>614312.01021457894</c:v>
                </c:pt>
                <c:pt idx="257">
                  <c:v>607080.82219263713</c:v>
                </c:pt>
                <c:pt idx="258">
                  <c:v>599830.23103070119</c:v>
                </c:pt>
                <c:pt idx="259">
                  <c:v>592560.18059807271</c:v>
                </c:pt>
                <c:pt idx="260">
                  <c:v>585270.61459497863</c:v>
                </c:pt>
                <c:pt idx="261">
                  <c:v>577961.47655215359</c:v>
                </c:pt>
                <c:pt idx="262">
                  <c:v>570632.70983043662</c:v>
                </c:pt>
                <c:pt idx="263">
                  <c:v>563284.2576203841</c:v>
                </c:pt>
                <c:pt idx="264">
                  <c:v>555916.06294190302</c:v>
                </c:pt>
                <c:pt idx="265">
                  <c:v>548528.06864390546</c:v>
                </c:pt>
                <c:pt idx="266">
                  <c:v>541120.21740398835</c:v>
                </c:pt>
                <c:pt idx="267">
                  <c:v>533692.45172814408</c:v>
                </c:pt>
                <c:pt idx="268">
                  <c:v>526244.71395050455</c:v>
                </c:pt>
                <c:pt idx="269">
                  <c:v>518776.94623312465</c:v>
                </c:pt>
                <c:pt idx="270">
                  <c:v>511289.09056581464</c:v>
                </c:pt>
                <c:pt idx="271">
                  <c:v>503781.08876602503</c:v>
                </c:pt>
                <c:pt idx="272">
                  <c:v>496252.88247879839</c:v>
                </c:pt>
                <c:pt idx="273">
                  <c:v>488704.41317679617</c:v>
                </c:pt>
                <c:pt idx="274">
                  <c:v>481135.62216041784</c:v>
                </c:pt>
                <c:pt idx="275">
                  <c:v>473546.45055802824</c:v>
                </c:pt>
                <c:pt idx="276">
                  <c:v>465936.83932631684</c:v>
                </c:pt>
                <c:pt idx="277">
                  <c:v>458306.72925081511</c:v>
                </c:pt>
                <c:pt idx="278">
                  <c:v>450656.06094660854</c:v>
                </c:pt>
                <c:pt idx="279">
                  <c:v>442984.77485928591</c:v>
                </c:pt>
                <c:pt idx="280">
                  <c:v>435292.81126618374</c:v>
                </c:pt>
                <c:pt idx="281">
                  <c:v>427580.11027800007</c:v>
                </c:pt>
                <c:pt idx="282">
                  <c:v>419846.61184087419</c:v>
                </c:pt>
                <c:pt idx="283">
                  <c:v>412092.25573906233</c:v>
                </c:pt>
                <c:pt idx="284">
                  <c:v>404316.98159838456</c:v>
                </c:pt>
                <c:pt idx="285">
                  <c:v>396520.72889068373</c:v>
                </c:pt>
                <c:pt idx="286">
                  <c:v>388703.43693963281</c:v>
                </c:pt>
                <c:pt idx="287">
                  <c:v>380865.04492837237</c:v>
                </c:pt>
                <c:pt idx="288">
                  <c:v>373005.49190967932</c:v>
                </c:pt>
                <c:pt idx="289">
                  <c:v>365124.71681972092</c:v>
                </c:pt>
                <c:pt idx="290">
                  <c:v>357222.65849701827</c:v>
                </c:pt>
                <c:pt idx="291">
                  <c:v>349299.25570921903</c:v>
                </c:pt>
                <c:pt idx="292">
                  <c:v>341354.44719200744</c:v>
                </c:pt>
                <c:pt idx="293">
                  <c:v>333388.17170772096</c:v>
                </c:pt>
                <c:pt idx="294">
                  <c:v>325400.36813771894</c:v>
                </c:pt>
                <c:pt idx="295">
                  <c:v>317390.97563657555</c:v>
                </c:pt>
                <c:pt idx="296">
                  <c:v>309359.93390980648</c:v>
                </c:pt>
                <c:pt idx="297">
                  <c:v>301307.1837692908</c:v>
                </c:pt>
                <c:pt idx="298">
                  <c:v>293232.6684285216</c:v>
                </c:pt>
                <c:pt idx="299">
                  <c:v>285136.33738483442</c:v>
                </c:pt>
                <c:pt idx="300">
                  <c:v>277018.16580889118</c:v>
                </c:pt>
                <c:pt idx="301">
                  <c:v>269436.21850710246</c:v>
                </c:pt>
                <c:pt idx="302">
                  <c:v>264244.44343843806</c:v>
                </c:pt>
                <c:pt idx="303">
                  <c:v>259038.93743320191</c:v>
                </c:pt>
                <c:pt idx="304">
                  <c:v>253819.65879330732</c:v>
                </c:pt>
                <c:pt idx="305">
                  <c:v>248586.56568126351</c:v>
                </c:pt>
                <c:pt idx="306">
                  <c:v>243339.61612018209</c:v>
                </c:pt>
                <c:pt idx="307">
                  <c:v>238078.7679934245</c:v>
                </c:pt>
                <c:pt idx="308">
                  <c:v>232803.97904414512</c:v>
                </c:pt>
                <c:pt idx="309">
                  <c:v>227515.20687479447</c:v>
                </c:pt>
                <c:pt idx="310">
                  <c:v>222212.40894660266</c:v>
                </c:pt>
                <c:pt idx="311">
                  <c:v>216895.5425790523</c:v>
                </c:pt>
                <c:pt idx="312">
                  <c:v>211564.56494934449</c:v>
                </c:pt>
                <c:pt idx="313">
                  <c:v>207342.74726841491</c:v>
                </c:pt>
                <c:pt idx="314">
                  <c:v>203111.00607193267</c:v>
                </c:pt>
                <c:pt idx="315">
                  <c:v>198869.31125280331</c:v>
                </c:pt>
                <c:pt idx="316">
                  <c:v>194617.63259763789</c:v>
                </c:pt>
                <c:pt idx="317">
                  <c:v>190355.93978630932</c:v>
                </c:pt>
                <c:pt idx="318">
                  <c:v>186084.20239150623</c:v>
                </c:pt>
                <c:pt idx="319">
                  <c:v>181802.38987828471</c:v>
                </c:pt>
                <c:pt idx="320">
                  <c:v>177510.47160361733</c:v>
                </c:pt>
                <c:pt idx="321">
                  <c:v>173208.41681594038</c:v>
                </c:pt>
                <c:pt idx="322">
                  <c:v>168896.1946546986</c:v>
                </c:pt>
                <c:pt idx="323">
                  <c:v>164573.77414988785</c:v>
                </c:pt>
                <c:pt idx="324">
                  <c:v>160241.12422159535</c:v>
                </c:pt>
                <c:pt idx="325">
                  <c:v>155898.21367953796</c:v>
                </c:pt>
                <c:pt idx="326">
                  <c:v>151545.01122259817</c:v>
                </c:pt>
                <c:pt idx="327">
                  <c:v>147181.48543835781</c:v>
                </c:pt>
                <c:pt idx="328">
                  <c:v>142807.6048026295</c:v>
                </c:pt>
                <c:pt idx="329">
                  <c:v>138423.33767898616</c:v>
                </c:pt>
                <c:pt idx="330">
                  <c:v>134028.65231828799</c:v>
                </c:pt>
                <c:pt idx="331">
                  <c:v>129623.51685820716</c:v>
                </c:pt>
                <c:pt idx="332">
                  <c:v>125207.89932275075</c:v>
                </c:pt>
                <c:pt idx="333">
                  <c:v>120781.76762178079</c:v>
                </c:pt>
                <c:pt idx="334">
                  <c:v>116345.08955053247</c:v>
                </c:pt>
                <c:pt idx="335">
                  <c:v>111897.83278912987</c:v>
                </c:pt>
                <c:pt idx="336">
                  <c:v>107439.96490209951</c:v>
                </c:pt>
                <c:pt idx="337">
                  <c:v>102971.45333788154</c:v>
                </c:pt>
                <c:pt idx="338">
                  <c:v>98492.265428338578</c:v>
                </c:pt>
                <c:pt idx="339">
                  <c:v>94002.368388262403</c:v>
                </c:pt>
                <c:pt idx="340">
                  <c:v>89501.729314878015</c:v>
                </c:pt>
                <c:pt idx="341">
                  <c:v>84990.315187345754</c:v>
                </c:pt>
                <c:pt idx="342">
                  <c:v>80468.092866260587</c:v>
                </c:pt>
                <c:pt idx="343">
                  <c:v>75935.029093149496</c:v>
                </c:pt>
                <c:pt idx="344">
                  <c:v>71391.090489966125</c:v>
                </c:pt>
                <c:pt idx="345">
                  <c:v>66836.243558583257</c:v>
                </c:pt>
                <c:pt idx="346">
                  <c:v>62270.45468028271</c:v>
                </c:pt>
                <c:pt idx="347">
                  <c:v>57693.690115243058</c:v>
                </c:pt>
                <c:pt idx="348">
                  <c:v>53105.916002024649</c:v>
                </c:pt>
                <c:pt idx="349">
                  <c:v>48507.098357052389</c:v>
                </c:pt>
                <c:pt idx="350">
                  <c:v>43897.20307409596</c:v>
                </c:pt>
                <c:pt idx="351">
                  <c:v>39276.195923747626</c:v>
                </c:pt>
                <c:pt idx="352">
                  <c:v>34644.042552897547</c:v>
                </c:pt>
                <c:pt idx="353">
                  <c:v>30000.708484206578</c:v>
                </c:pt>
                <c:pt idx="354">
                  <c:v>25346.159115576615</c:v>
                </c:pt>
                <c:pt idx="355">
                  <c:v>20680.359719618387</c:v>
                </c:pt>
                <c:pt idx="356">
                  <c:v>16003.275443116705</c:v>
                </c:pt>
                <c:pt idx="357">
                  <c:v>11314.871306493213</c:v>
                </c:pt>
                <c:pt idx="358">
                  <c:v>6615.1122032665635</c:v>
                </c:pt>
                <c:pt idx="359">
                  <c:v>1903.962899510014</c:v>
                </c:pt>
                <c:pt idx="360">
                  <c:v>-2818.6119666935501</c:v>
                </c:pt>
                <c:pt idx="361">
                  <c:v>-2826.0934508202017</c:v>
                </c:pt>
                <c:pt idx="362">
                  <c:v>-2833.5946618426142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66-4E37-803C-BB00DEDBC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934400"/>
        <c:axId val="206935936"/>
      </c:lineChart>
      <c:catAx>
        <c:axId val="206934400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6935936"/>
        <c:crosses val="autoZero"/>
        <c:auto val="1"/>
        <c:lblAlgn val="ctr"/>
        <c:lblOffset val="100"/>
        <c:noMultiLvlLbl val="0"/>
      </c:catAx>
      <c:valAx>
        <c:axId val="20693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₪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693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סה"כ כל התשלומים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'ניתוח תמהיל נבחר'!$CU$49</c:f>
              <c:strCache>
                <c:ptCount val="1"/>
                <c:pt idx="0">
                  <c:v>עיקרי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'[2]סיכון נמוך בינוני'!$B$50:$B$507</c:f>
              <c:numCache>
                <c:formatCode>General</c:formatCode>
                <c:ptCount val="4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</c:numCache>
            </c:numRef>
          </c:cat>
          <c:val>
            <c:numRef>
              <c:f>'ניתוח תמהיל נבחר'!$CZ$53:$CZ$415</c:f>
              <c:numCache>
                <c:formatCode>"₪"\ #,##0</c:formatCode>
                <c:ptCount val="363"/>
                <c:pt idx="0">
                  <c:v>7995.1855819458688</c:v>
                </c:pt>
                <c:pt idx="1">
                  <c:v>15990.628038652325</c:v>
                </c:pt>
                <c:pt idx="2">
                  <c:v>23986.445179306444</c:v>
                </c:pt>
                <c:pt idx="3">
                  <c:v>31982.744196971173</c:v>
                </c:pt>
                <c:pt idx="4">
                  <c:v>39979.610971499642</c:v>
                </c:pt>
                <c:pt idx="5">
                  <c:v>47977.120773525865</c:v>
                </c:pt>
                <c:pt idx="6">
                  <c:v>55978.288133056318</c:v>
                </c:pt>
                <c:pt idx="7">
                  <c:v>63983.172775803265</c:v>
                </c:pt>
                <c:pt idx="8">
                  <c:v>71991.823786694353</c:v>
                </c:pt>
                <c:pt idx="9">
                  <c:v>80004.29033314345</c:v>
                </c:pt>
                <c:pt idx="10">
                  <c:v>88020.653920144221</c:v>
                </c:pt>
                <c:pt idx="11">
                  <c:v>96040.942435082106</c:v>
                </c:pt>
                <c:pt idx="12">
                  <c:v>104065.17305483104</c:v>
                </c:pt>
                <c:pt idx="13">
                  <c:v>112093.49228325966</c:v>
                </c:pt>
                <c:pt idx="14">
                  <c:v>120125.90680392786</c:v>
                </c:pt>
                <c:pt idx="15">
                  <c:v>128162.4125167609</c:v>
                </c:pt>
                <c:pt idx="16">
                  <c:v>136203.00530272318</c:v>
                </c:pt>
                <c:pt idx="17">
                  <c:v>144247.68102385337</c:v>
                </c:pt>
                <c:pt idx="18">
                  <c:v>152296.4355232995</c:v>
                </c:pt>
                <c:pt idx="19">
                  <c:v>160349.87967011475</c:v>
                </c:pt>
                <c:pt idx="20">
                  <c:v>168408.00881198962</c:v>
                </c:pt>
                <c:pt idx="21">
                  <c:v>176470.81826899474</c:v>
                </c:pt>
                <c:pt idx="22">
                  <c:v>184538.30333363827</c:v>
                </c:pt>
                <c:pt idx="23">
                  <c:v>192610.45927092296</c:v>
                </c:pt>
                <c:pt idx="24">
                  <c:v>200687.28131840273</c:v>
                </c:pt>
                <c:pt idx="25">
                  <c:v>208768.76468623866</c:v>
                </c:pt>
                <c:pt idx="26">
                  <c:v>216854.90455725457</c:v>
                </c:pt>
                <c:pt idx="27">
                  <c:v>224945.69608699222</c:v>
                </c:pt>
                <c:pt idx="28">
                  <c:v>233041.13440376567</c:v>
                </c:pt>
                <c:pt idx="29">
                  <c:v>241141.21460871579</c:v>
                </c:pt>
                <c:pt idx="30">
                  <c:v>249245.93177586337</c:v>
                </c:pt>
                <c:pt idx="31">
                  <c:v>257355.28095216275</c:v>
                </c:pt>
                <c:pt idx="32">
                  <c:v>265469.25715755427</c:v>
                </c:pt>
                <c:pt idx="33">
                  <c:v>273587.8553850163</c:v>
                </c:pt>
                <c:pt idx="34">
                  <c:v>281711.07060061733</c:v>
                </c:pt>
                <c:pt idx="35">
                  <c:v>289838.89774356678</c:v>
                </c:pt>
                <c:pt idx="36">
                  <c:v>297971.33172626584</c:v>
                </c:pt>
                <c:pt idx="37">
                  <c:v>306108.3674343577</c:v>
                </c:pt>
                <c:pt idx="38">
                  <c:v>314249.99972677749</c:v>
                </c:pt>
                <c:pt idx="39">
                  <c:v>322396.22343580122</c:v>
                </c:pt>
                <c:pt idx="40">
                  <c:v>330547.0333670947</c:v>
                </c:pt>
                <c:pt idx="41">
                  <c:v>338702.42429976189</c:v>
                </c:pt>
                <c:pt idx="42">
                  <c:v>346862.39098639251</c:v>
                </c:pt>
                <c:pt idx="43">
                  <c:v>355026.9281531095</c:v>
                </c:pt>
                <c:pt idx="44">
                  <c:v>363196.03049961582</c:v>
                </c:pt>
                <c:pt idx="45">
                  <c:v>371369.69269924075</c:v>
                </c:pt>
                <c:pt idx="46">
                  <c:v>379547.90939898579</c:v>
                </c:pt>
                <c:pt idx="47">
                  <c:v>387730.67521957005</c:v>
                </c:pt>
                <c:pt idx="48">
                  <c:v>395917.98475547484</c:v>
                </c:pt>
                <c:pt idx="49">
                  <c:v>404109.83257498872</c:v>
                </c:pt>
                <c:pt idx="50">
                  <c:v>412306.21322025068</c:v>
                </c:pt>
                <c:pt idx="51">
                  <c:v>420507.12120729411</c:v>
                </c:pt>
                <c:pt idx="52">
                  <c:v>428712.55102608935</c:v>
                </c:pt>
                <c:pt idx="53">
                  <c:v>436922.49714058661</c:v>
                </c:pt>
                <c:pt idx="54">
                  <c:v>445136.95398875751</c:v>
                </c:pt>
                <c:pt idx="55">
                  <c:v>453355.91598263697</c:v>
                </c:pt>
                <c:pt idx="56">
                  <c:v>461579.3775083638</c:v>
                </c:pt>
                <c:pt idx="57">
                  <c:v>469807.33292622183</c:v>
                </c:pt>
                <c:pt idx="58">
                  <c:v>478039.77657067933</c:v>
                </c:pt>
                <c:pt idx="59">
                  <c:v>486276.70480783103</c:v>
                </c:pt>
                <c:pt idx="60">
                  <c:v>494766.25469247135</c:v>
                </c:pt>
                <c:pt idx="61">
                  <c:v>503260.31200882682</c:v>
                </c:pt>
                <c:pt idx="62">
                  <c:v>511758.87314068258</c:v>
                </c:pt>
                <c:pt idx="63">
                  <c:v>520261.93445214228</c:v>
                </c:pt>
                <c:pt idx="64">
                  <c:v>528769.4922876854</c:v>
                </c:pt>
                <c:pt idx="65">
                  <c:v>537281.54297222488</c:v>
                </c:pt>
                <c:pt idx="66">
                  <c:v>545798.08281116444</c:v>
                </c:pt>
                <c:pt idx="67">
                  <c:v>554319.10809045506</c:v>
                </c:pt>
                <c:pt idx="68">
                  <c:v>562844.61507665121</c:v>
                </c:pt>
                <c:pt idx="69">
                  <c:v>571374.60001696681</c:v>
                </c:pt>
                <c:pt idx="70">
                  <c:v>579909.05913933075</c:v>
                </c:pt>
                <c:pt idx="71">
                  <c:v>588447.98865244188</c:v>
                </c:pt>
                <c:pt idx="72">
                  <c:v>596991.38474582403</c:v>
                </c:pt>
                <c:pt idx="73">
                  <c:v>605539.24358987948</c:v>
                </c:pt>
                <c:pt idx="74">
                  <c:v>614091.56133594341</c:v>
                </c:pt>
                <c:pt idx="75">
                  <c:v>622648.33411633782</c:v>
                </c:pt>
                <c:pt idx="76">
                  <c:v>631209.55804442358</c:v>
                </c:pt>
                <c:pt idx="77">
                  <c:v>639775.22921465361</c:v>
                </c:pt>
                <c:pt idx="78">
                  <c:v>648345.34370262572</c:v>
                </c:pt>
                <c:pt idx="79">
                  <c:v>656919.8975651334</c:v>
                </c:pt>
                <c:pt idx="80">
                  <c:v>665498.88684021821</c:v>
                </c:pt>
                <c:pt idx="81">
                  <c:v>674082.30754722084</c:v>
                </c:pt>
                <c:pt idx="82">
                  <c:v>682670.15568683157</c:v>
                </c:pt>
                <c:pt idx="83">
                  <c:v>691262.42724114039</c:v>
                </c:pt>
                <c:pt idx="84">
                  <c:v>699859.11817368795</c:v>
                </c:pt>
                <c:pt idx="85">
                  <c:v>708460.22442951426</c:v>
                </c:pt>
                <c:pt idx="86">
                  <c:v>717065.74193520844</c:v>
                </c:pt>
                <c:pt idx="87">
                  <c:v>725675.66659895692</c:v>
                </c:pt>
                <c:pt idx="88">
                  <c:v>734289.99431059312</c:v>
                </c:pt>
                <c:pt idx="89">
                  <c:v>742908.72094164416</c:v>
                </c:pt>
                <c:pt idx="90">
                  <c:v>751531.84234537976</c:v>
                </c:pt>
                <c:pt idx="91">
                  <c:v>760159.35435685911</c:v>
                </c:pt>
                <c:pt idx="92">
                  <c:v>768791.25279297773</c:v>
                </c:pt>
                <c:pt idx="93">
                  <c:v>777427.53345251444</c:v>
                </c:pt>
                <c:pt idx="94">
                  <c:v>786068.19211617741</c:v>
                </c:pt>
                <c:pt idx="95">
                  <c:v>794713.22454665066</c:v>
                </c:pt>
                <c:pt idx="96">
                  <c:v>803362.62648863881</c:v>
                </c:pt>
                <c:pt idx="97">
                  <c:v>812016.39366891293</c:v>
                </c:pt>
                <c:pt idx="98">
                  <c:v>820674.52179635502</c:v>
                </c:pt>
                <c:pt idx="99">
                  <c:v>829337.00656200282</c:v>
                </c:pt>
                <c:pt idx="100">
                  <c:v>838003.84363909392</c:v>
                </c:pt>
                <c:pt idx="101">
                  <c:v>846675.02868310956</c:v>
                </c:pt>
                <c:pt idx="102">
                  <c:v>855350.55733181792</c:v>
                </c:pt>
                <c:pt idx="103">
                  <c:v>864030.42520531802</c:v>
                </c:pt>
                <c:pt idx="104">
                  <c:v>872714.62790608103</c:v>
                </c:pt>
                <c:pt idx="105">
                  <c:v>881403.16101899475</c:v>
                </c:pt>
                <c:pt idx="106">
                  <c:v>890096.02011140413</c:v>
                </c:pt>
                <c:pt idx="107">
                  <c:v>898793.20073315373</c:v>
                </c:pt>
                <c:pt idx="108">
                  <c:v>907494.69841662911</c:v>
                </c:pt>
                <c:pt idx="109">
                  <c:v>916200.50867679855</c:v>
                </c:pt>
                <c:pt idx="110">
                  <c:v>924910.62701125257</c:v>
                </c:pt>
                <c:pt idx="111">
                  <c:v>933625.04890024581</c:v>
                </c:pt>
                <c:pt idx="112">
                  <c:v>942343.76980673661</c:v>
                </c:pt>
                <c:pt idx="113">
                  <c:v>951066.78517642675</c:v>
                </c:pt>
                <c:pt idx="114">
                  <c:v>959794.09043780155</c:v>
                </c:pt>
                <c:pt idx="115">
                  <c:v>968525.68100216868</c:v>
                </c:pt>
                <c:pt idx="116">
                  <c:v>977261.55226369761</c:v>
                </c:pt>
                <c:pt idx="117">
                  <c:v>986001.69959945721</c:v>
                </c:pt>
                <c:pt idx="118">
                  <c:v>994746.11836945568</c:v>
                </c:pt>
                <c:pt idx="119">
                  <c:v>1003494.8039166773</c:v>
                </c:pt>
                <c:pt idx="120">
                  <c:v>1012455.4472471934</c:v>
                </c:pt>
                <c:pt idx="121">
                  <c:v>1021420.0511557693</c:v>
                </c:pt>
                <c:pt idx="122">
                  <c:v>1030388.6111358766</c:v>
                </c:pt>
                <c:pt idx="123">
                  <c:v>1039361.1226670243</c:v>
                </c:pt>
                <c:pt idx="124">
                  <c:v>1048337.58121478</c:v>
                </c:pt>
                <c:pt idx="125">
                  <c:v>1057317.982230793</c:v>
                </c:pt>
                <c:pt idx="126">
                  <c:v>1066302.3211528151</c:v>
                </c:pt>
                <c:pt idx="127">
                  <c:v>1075290.5934047236</c:v>
                </c:pt>
                <c:pt idx="128">
                  <c:v>1084282.7943965404</c:v>
                </c:pt>
                <c:pt idx="129">
                  <c:v>1093278.9195244559</c:v>
                </c:pt>
                <c:pt idx="130">
                  <c:v>1102278.9641708485</c:v>
                </c:pt>
                <c:pt idx="131">
                  <c:v>1111282.9237043057</c:v>
                </c:pt>
                <c:pt idx="132">
                  <c:v>1120290.7934796461</c:v>
                </c:pt>
                <c:pt idx="133">
                  <c:v>1129302.5688379379</c:v>
                </c:pt>
                <c:pt idx="134">
                  <c:v>1138318.2451065218</c:v>
                </c:pt>
                <c:pt idx="135">
                  <c:v>1147337.8175990288</c:v>
                </c:pt>
                <c:pt idx="136">
                  <c:v>1156361.2816154025</c:v>
                </c:pt>
                <c:pt idx="137">
                  <c:v>1165388.6324419179</c:v>
                </c:pt>
                <c:pt idx="138">
                  <c:v>1174419.865351201</c:v>
                </c:pt>
                <c:pt idx="139">
                  <c:v>1183454.9756022496</c:v>
                </c:pt>
                <c:pt idx="140">
                  <c:v>1192493.9584404523</c:v>
                </c:pt>
                <c:pt idx="141">
                  <c:v>1201536.8090976072</c:v>
                </c:pt>
                <c:pt idx="142">
                  <c:v>1210583.5227919414</c:v>
                </c:pt>
                <c:pt idx="143">
                  <c:v>1219634.0947281322</c:v>
                </c:pt>
                <c:pt idx="144">
                  <c:v>1228688.5200973223</c:v>
                </c:pt>
                <c:pt idx="145">
                  <c:v>1237746.7940771424</c:v>
                </c:pt>
                <c:pt idx="146">
                  <c:v>1246808.9118317268</c:v>
                </c:pt>
                <c:pt idx="147">
                  <c:v>1255874.8685117341</c:v>
                </c:pt>
                <c:pt idx="148">
                  <c:v>1264944.6592543647</c:v>
                </c:pt>
                <c:pt idx="149">
                  <c:v>1274018.2791833798</c:v>
                </c:pt>
                <c:pt idx="150">
                  <c:v>1283095.7234091181</c:v>
                </c:pt>
                <c:pt idx="151">
                  <c:v>1292176.9870285164</c:v>
                </c:pt>
                <c:pt idx="152">
                  <c:v>1301262.065125125</c:v>
                </c:pt>
                <c:pt idx="153">
                  <c:v>1310350.9527691267</c:v>
                </c:pt>
                <c:pt idx="154">
                  <c:v>1319443.6450173559</c:v>
                </c:pt>
                <c:pt idx="155">
                  <c:v>1328540.1369133135</c:v>
                </c:pt>
                <c:pt idx="156">
                  <c:v>1337640.423487186</c:v>
                </c:pt>
                <c:pt idx="157">
                  <c:v>1346744.4997558636</c:v>
                </c:pt>
                <c:pt idx="158">
                  <c:v>1355852.360722956</c:v>
                </c:pt>
                <c:pt idx="159">
                  <c:v>1364964.001378811</c:v>
                </c:pt>
                <c:pt idx="160">
                  <c:v>1374079.4167005303</c:v>
                </c:pt>
                <c:pt idx="161">
                  <c:v>1383198.6016519885</c:v>
                </c:pt>
                <c:pt idx="162">
                  <c:v>1392321.5511838477</c:v>
                </c:pt>
                <c:pt idx="163">
                  <c:v>1401448.2602335764</c:v>
                </c:pt>
                <c:pt idx="164">
                  <c:v>1410578.7237254656</c:v>
                </c:pt>
                <c:pt idx="165">
                  <c:v>1419712.9365706444</c:v>
                </c:pt>
                <c:pt idx="166">
                  <c:v>1428850.8936670993</c:v>
                </c:pt>
                <c:pt idx="167">
                  <c:v>1437992.5898996885</c:v>
                </c:pt>
                <c:pt idx="168">
                  <c:v>1447138.0201401589</c:v>
                </c:pt>
                <c:pt idx="169">
                  <c:v>1456287.1792471635</c:v>
                </c:pt>
                <c:pt idx="170">
                  <c:v>1465440.0620662768</c:v>
                </c:pt>
                <c:pt idx="171">
                  <c:v>1474596.6634300114</c:v>
                </c:pt>
                <c:pt idx="172">
                  <c:v>1483756.9781578346</c:v>
                </c:pt>
                <c:pt idx="173">
                  <c:v>1492921.0010561848</c:v>
                </c:pt>
                <c:pt idx="174">
                  <c:v>1502088.7269184866</c:v>
                </c:pt>
                <c:pt idx="175">
                  <c:v>1511260.1505251676</c:v>
                </c:pt>
                <c:pt idx="176">
                  <c:v>1520435.2666436757</c:v>
                </c:pt>
                <c:pt idx="177">
                  <c:v>1529614.0700284927</c:v>
                </c:pt>
                <c:pt idx="178">
                  <c:v>1538796.5554211524</c:v>
                </c:pt>
                <c:pt idx="179">
                  <c:v>1547982.7175502556</c:v>
                </c:pt>
                <c:pt idx="180">
                  <c:v>1557289.3168051804</c:v>
                </c:pt>
                <c:pt idx="181">
                  <c:v>1566598.7988624969</c:v>
                </c:pt>
                <c:pt idx="182">
                  <c:v>1575911.1601380357</c:v>
                </c:pt>
                <c:pt idx="183">
                  <c:v>1585226.3970401532</c:v>
                </c:pt>
                <c:pt idx="184">
                  <c:v>1594544.5059697328</c:v>
                </c:pt>
                <c:pt idx="185">
                  <c:v>1603865.4833201803</c:v>
                </c:pt>
                <c:pt idx="186">
                  <c:v>1613189.3254774248</c:v>
                </c:pt>
                <c:pt idx="187">
                  <c:v>1622516.028819914</c:v>
                </c:pt>
                <c:pt idx="188">
                  <c:v>1631845.5897186142</c:v>
                </c:pt>
                <c:pt idx="189">
                  <c:v>1641178.0045370096</c:v>
                </c:pt>
                <c:pt idx="190">
                  <c:v>1650513.2696310976</c:v>
                </c:pt>
                <c:pt idx="191">
                  <c:v>1659851.3813493913</c:v>
                </c:pt>
                <c:pt idx="192">
                  <c:v>1669192.3360329131</c:v>
                </c:pt>
                <c:pt idx="193">
                  <c:v>1678536.1300151981</c:v>
                </c:pt>
                <c:pt idx="194">
                  <c:v>1687882.7596222882</c:v>
                </c:pt>
                <c:pt idx="195">
                  <c:v>1697232.2211727344</c:v>
                </c:pt>
                <c:pt idx="196">
                  <c:v>1706584.5109775928</c:v>
                </c:pt>
                <c:pt idx="197">
                  <c:v>1715939.625340424</c:v>
                </c:pt>
                <c:pt idx="198">
                  <c:v>1725297.5605572928</c:v>
                </c:pt>
                <c:pt idx="199">
                  <c:v>1734658.3129167655</c:v>
                </c:pt>
                <c:pt idx="200">
                  <c:v>1744021.8786999094</c:v>
                </c:pt>
                <c:pt idx="201">
                  <c:v>1753388.2541802912</c:v>
                </c:pt>
                <c:pt idx="202">
                  <c:v>1762757.4356239771</c:v>
                </c:pt>
                <c:pt idx="203">
                  <c:v>1772129.4192895298</c:v>
                </c:pt>
                <c:pt idx="204">
                  <c:v>1781504.201428009</c:v>
                </c:pt>
                <c:pt idx="205">
                  <c:v>1790881.7782829697</c:v>
                </c:pt>
                <c:pt idx="206">
                  <c:v>1800262.1460904621</c:v>
                </c:pt>
                <c:pt idx="207">
                  <c:v>1809645.3010790301</c:v>
                </c:pt>
                <c:pt idx="208">
                  <c:v>1819031.2394697093</c:v>
                </c:pt>
                <c:pt idx="209">
                  <c:v>1828419.9574760296</c:v>
                </c:pt>
                <c:pt idx="210">
                  <c:v>1837811.4513040113</c:v>
                </c:pt>
                <c:pt idx="211">
                  <c:v>1847205.7171521648</c:v>
                </c:pt>
                <c:pt idx="212">
                  <c:v>1856602.751211493</c:v>
                </c:pt>
                <c:pt idx="213">
                  <c:v>1866002.5496654869</c:v>
                </c:pt>
                <c:pt idx="214">
                  <c:v>1875405.1086901277</c:v>
                </c:pt>
                <c:pt idx="215">
                  <c:v>1884810.4244538853</c:v>
                </c:pt>
                <c:pt idx="216">
                  <c:v>1894218.4931177185</c:v>
                </c:pt>
                <c:pt idx="217">
                  <c:v>1903629.3108350742</c:v>
                </c:pt>
                <c:pt idx="218">
                  <c:v>1913042.8737518885</c:v>
                </c:pt>
                <c:pt idx="219">
                  <c:v>1922459.1780065852</c:v>
                </c:pt>
                <c:pt idx="220">
                  <c:v>1931878.219730075</c:v>
                </c:pt>
                <c:pt idx="221">
                  <c:v>1941299.9950457583</c:v>
                </c:pt>
                <c:pt idx="222">
                  <c:v>1950724.5000695242</c:v>
                </c:pt>
                <c:pt idx="223">
                  <c:v>1960151.730909748</c:v>
                </c:pt>
                <c:pt idx="224">
                  <c:v>1969581.6836672947</c:v>
                </c:pt>
                <c:pt idx="225">
                  <c:v>1979014.3544355188</c:v>
                </c:pt>
                <c:pt idx="226">
                  <c:v>1988449.7393002633</c:v>
                </c:pt>
                <c:pt idx="227">
                  <c:v>1997887.8343398618</c:v>
                </c:pt>
                <c:pt idx="228">
                  <c:v>2007328.6356251363</c:v>
                </c:pt>
                <c:pt idx="229">
                  <c:v>2016772.1392194019</c:v>
                </c:pt>
                <c:pt idx="230">
                  <c:v>2026218.3411784642</c:v>
                </c:pt>
                <c:pt idx="231">
                  <c:v>2035667.2375506214</c:v>
                </c:pt>
                <c:pt idx="232">
                  <c:v>2045118.8243766644</c:v>
                </c:pt>
                <c:pt idx="233">
                  <c:v>2054573.0976898787</c:v>
                </c:pt>
                <c:pt idx="234">
                  <c:v>2064030.0535160454</c:v>
                </c:pt>
                <c:pt idx="235">
                  <c:v>2073489.6878734403</c:v>
                </c:pt>
                <c:pt idx="236">
                  <c:v>2082951.9967728388</c:v>
                </c:pt>
                <c:pt idx="237">
                  <c:v>2092416.9762175134</c:v>
                </c:pt>
                <c:pt idx="238">
                  <c:v>2101884.6222032374</c:v>
                </c:pt>
                <c:pt idx="239">
                  <c:v>2111354.9307182846</c:v>
                </c:pt>
                <c:pt idx="240">
                  <c:v>2120873.6479713134</c:v>
                </c:pt>
                <c:pt idx="241">
                  <c:v>2130394.5595576665</c:v>
                </c:pt>
                <c:pt idx="242">
                  <c:v>2139917.6649553147</c:v>
                </c:pt>
                <c:pt idx="243">
                  <c:v>2149442.9636410954</c:v>
                </c:pt>
                <c:pt idx="244">
                  <c:v>2158970.4550907118</c:v>
                </c:pt>
                <c:pt idx="245">
                  <c:v>2168500.1387787354</c:v>
                </c:pt>
                <c:pt idx="246">
                  <c:v>2178032.0141786085</c:v>
                </c:pt>
                <c:pt idx="247">
                  <c:v>2187566.0807626457</c:v>
                </c:pt>
                <c:pt idx="248">
                  <c:v>2197102.3380020354</c:v>
                </c:pt>
                <c:pt idx="249">
                  <c:v>2206640.7853668421</c:v>
                </c:pt>
                <c:pt idx="250">
                  <c:v>2216181.4223260097</c:v>
                </c:pt>
                <c:pt idx="251">
                  <c:v>2225724.2483473606</c:v>
                </c:pt>
                <c:pt idx="252">
                  <c:v>2235269.2628976009</c:v>
                </c:pt>
                <c:pt idx="253">
                  <c:v>2244816.4654423199</c:v>
                </c:pt>
                <c:pt idx="254">
                  <c:v>2254365.8554459945</c:v>
                </c:pt>
                <c:pt idx="255">
                  <c:v>2263917.4323719894</c:v>
                </c:pt>
                <c:pt idx="256">
                  <c:v>2273471.195682561</c:v>
                </c:pt>
                <c:pt idx="257">
                  <c:v>2283027.1448388575</c:v>
                </c:pt>
                <c:pt idx="258">
                  <c:v>2292585.2793009235</c:v>
                </c:pt>
                <c:pt idx="259">
                  <c:v>2302145.5985276997</c:v>
                </c:pt>
                <c:pt idx="260">
                  <c:v>2311708.1019770284</c:v>
                </c:pt>
                <c:pt idx="261">
                  <c:v>2321272.7891056524</c:v>
                </c:pt>
                <c:pt idx="262">
                  <c:v>2330839.6593692191</c:v>
                </c:pt>
                <c:pt idx="263">
                  <c:v>2340408.7122222842</c:v>
                </c:pt>
                <c:pt idx="264">
                  <c:v>2349979.9471183107</c:v>
                </c:pt>
                <c:pt idx="265">
                  <c:v>2359553.3635096746</c:v>
                </c:pt>
                <c:pt idx="266">
                  <c:v>2369128.9608476656</c:v>
                </c:pt>
                <c:pt idx="267">
                  <c:v>2378706.73858249</c:v>
                </c:pt>
                <c:pt idx="268">
                  <c:v>2388286.696163273</c:v>
                </c:pt>
                <c:pt idx="269">
                  <c:v>2397868.8330380623</c:v>
                </c:pt>
                <c:pt idx="270">
                  <c:v>2407453.148653829</c:v>
                </c:pt>
                <c:pt idx="271">
                  <c:v>2417039.6424564719</c:v>
                </c:pt>
                <c:pt idx="272">
                  <c:v>2426628.3138908194</c:v>
                </c:pt>
                <c:pt idx="273">
                  <c:v>2436219.1624006312</c:v>
                </c:pt>
                <c:pt idx="274">
                  <c:v>2445812.1874286029</c:v>
                </c:pt>
                <c:pt idx="275">
                  <c:v>2455407.3884163685</c:v>
                </c:pt>
                <c:pt idx="276">
                  <c:v>2465004.7648045011</c:v>
                </c:pt>
                <c:pt idx="277">
                  <c:v>2474604.3160325177</c:v>
                </c:pt>
                <c:pt idx="278">
                  <c:v>2484206.0415388825</c:v>
                </c:pt>
                <c:pt idx="279">
                  <c:v>2493809.9407610069</c:v>
                </c:pt>
                <c:pt idx="280">
                  <c:v>2503416.0131352562</c:v>
                </c:pt>
                <c:pt idx="281">
                  <c:v>2513024.2580969497</c:v>
                </c:pt>
                <c:pt idx="282">
                  <c:v>2522634.6750803641</c:v>
                </c:pt>
                <c:pt idx="283">
                  <c:v>2532247.2635187386</c:v>
                </c:pt>
                <c:pt idx="284">
                  <c:v>2541862.0228442755</c:v>
                </c:pt>
                <c:pt idx="285">
                  <c:v>2551478.9524881439</c:v>
                </c:pt>
                <c:pt idx="286">
                  <c:v>2561098.0518804835</c:v>
                </c:pt>
                <c:pt idx="287">
                  <c:v>2570719.3204504079</c:v>
                </c:pt>
                <c:pt idx="288">
                  <c:v>2580342.7576260059</c:v>
                </c:pt>
                <c:pt idx="289">
                  <c:v>2589968.3628343474</c:v>
                </c:pt>
                <c:pt idx="290">
                  <c:v>2599596.1355014849</c:v>
                </c:pt>
                <c:pt idx="291">
                  <c:v>2609226.0750524569</c:v>
                </c:pt>
                <c:pt idx="292">
                  <c:v>2618858.1809112914</c:v>
                </c:pt>
                <c:pt idx="293">
                  <c:v>2628492.4525010097</c:v>
                </c:pt>
                <c:pt idx="294">
                  <c:v>2638128.8892436298</c:v>
                </c:pt>
                <c:pt idx="295">
                  <c:v>2647767.4905601689</c:v>
                </c:pt>
                <c:pt idx="296">
                  <c:v>2657408.2558706482</c:v>
                </c:pt>
                <c:pt idx="297">
                  <c:v>2667051.1845940948</c:v>
                </c:pt>
                <c:pt idx="298">
                  <c:v>2676696.276148546</c:v>
                </c:pt>
                <c:pt idx="299">
                  <c:v>2686343.5299510546</c:v>
                </c:pt>
                <c:pt idx="300">
                  <c:v>2695307.2594795553</c:v>
                </c:pt>
                <c:pt idx="301">
                  <c:v>2701862.1450463925</c:v>
                </c:pt>
                <c:pt idx="302">
                  <c:v>2708418.4345093658</c:v>
                </c:pt>
                <c:pt idx="303">
                  <c:v>2714976.1264609834</c:v>
                </c:pt>
                <c:pt idx="304">
                  <c:v>2721535.2194918953</c:v>
                </c:pt>
                <c:pt idx="305">
                  <c:v>2728095.7121908949</c:v>
                </c:pt>
                <c:pt idx="306">
                  <c:v>2734657.6031449218</c:v>
                </c:pt>
                <c:pt idx="307">
                  <c:v>2741220.8909390662</c:v>
                </c:pt>
                <c:pt idx="308">
                  <c:v>2747785.5741565702</c:v>
                </c:pt>
                <c:pt idx="309">
                  <c:v>2754351.6513788314</c:v>
                </c:pt>
                <c:pt idx="310">
                  <c:v>2760919.1211854056</c:v>
                </c:pt>
                <c:pt idx="311">
                  <c:v>2767487.9821540108</c:v>
                </c:pt>
                <c:pt idx="312">
                  <c:v>2772903.3896160098</c:v>
                </c:pt>
                <c:pt idx="313">
                  <c:v>2778318.9344272958</c:v>
                </c:pt>
                <c:pt idx="314">
                  <c:v>2783734.6138032256</c:v>
                </c:pt>
                <c:pt idx="315">
                  <c:v>2789150.4249558561</c:v>
                </c:pt>
                <c:pt idx="316">
                  <c:v>2794566.3650939455</c:v>
                </c:pt>
                <c:pt idx="317">
                  <c:v>2799982.4314229568</c:v>
                </c:pt>
                <c:pt idx="318">
                  <c:v>2805398.621145058</c:v>
                </c:pt>
                <c:pt idx="319">
                  <c:v>2810814.9314591242</c:v>
                </c:pt>
                <c:pt idx="320">
                  <c:v>2816231.3595607397</c:v>
                </c:pt>
                <c:pt idx="321">
                  <c:v>2821647.9026421988</c:v>
                </c:pt>
                <c:pt idx="322">
                  <c:v>2827064.5578925097</c:v>
                </c:pt>
                <c:pt idx="323">
                  <c:v>2832481.3224973939</c:v>
                </c:pt>
                <c:pt idx="324">
                  <c:v>2837898.1936392896</c:v>
                </c:pt>
                <c:pt idx="325">
                  <c:v>2843315.1684973538</c:v>
                </c:pt>
                <c:pt idx="326">
                  <c:v>2848732.2442474631</c:v>
                </c:pt>
                <c:pt idx="327">
                  <c:v>2854149.4180622171</c:v>
                </c:pt>
                <c:pt idx="328">
                  <c:v>2859566.68711094</c:v>
                </c:pt>
                <c:pt idx="329">
                  <c:v>2864984.0485596815</c:v>
                </c:pt>
                <c:pt idx="330">
                  <c:v>2870401.4995712219</c:v>
                </c:pt>
                <c:pt idx="331">
                  <c:v>2875819.0373050706</c:v>
                </c:pt>
                <c:pt idx="332">
                  <c:v>2881236.6589174708</c:v>
                </c:pt>
                <c:pt idx="333">
                  <c:v>2886654.3615614017</c:v>
                </c:pt>
                <c:pt idx="334">
                  <c:v>2892072.1423865799</c:v>
                </c:pt>
                <c:pt idx="335">
                  <c:v>2897489.9985394613</c:v>
                </c:pt>
                <c:pt idx="336">
                  <c:v>2902907.9271632456</c:v>
                </c:pt>
                <c:pt idx="337">
                  <c:v>2908325.9253978767</c:v>
                </c:pt>
                <c:pt idx="338">
                  <c:v>2913743.990380045</c:v>
                </c:pt>
                <c:pt idx="339">
                  <c:v>2919162.119243193</c:v>
                </c:pt>
                <c:pt idx="340">
                  <c:v>2924580.3091175132</c:v>
                </c:pt>
                <c:pt idx="341">
                  <c:v>2929998.5571299549</c:v>
                </c:pt>
                <c:pt idx="342">
                  <c:v>2935416.8604042241</c:v>
                </c:pt>
                <c:pt idx="343">
                  <c:v>2940835.2160607879</c:v>
                </c:pt>
                <c:pt idx="344">
                  <c:v>2946253.621216875</c:v>
                </c:pt>
                <c:pt idx="345">
                  <c:v>2951672.0729864817</c:v>
                </c:pt>
                <c:pt idx="346">
                  <c:v>2957090.5684803715</c:v>
                </c:pt>
                <c:pt idx="347">
                  <c:v>2962509.1048060795</c:v>
                </c:pt>
                <c:pt idx="348">
                  <c:v>2967927.6790679162</c:v>
                </c:pt>
                <c:pt idx="349">
                  <c:v>2973346.2883669673</c:v>
                </c:pt>
                <c:pt idx="350">
                  <c:v>2978764.9298011013</c:v>
                </c:pt>
                <c:pt idx="351">
                  <c:v>2984183.6004649671</c:v>
                </c:pt>
                <c:pt idx="352">
                  <c:v>2989602.2974500018</c:v>
                </c:pt>
                <c:pt idx="353">
                  <c:v>2995021.0178444306</c:v>
                </c:pt>
                <c:pt idx="354">
                  <c:v>3000439.7587332726</c:v>
                </c:pt>
                <c:pt idx="355">
                  <c:v>3005858.5171983405</c:v>
                </c:pt>
                <c:pt idx="356">
                  <c:v>3011277.2903182474</c:v>
                </c:pt>
                <c:pt idx="357">
                  <c:v>3016696.075168408</c:v>
                </c:pt>
                <c:pt idx="358">
                  <c:v>3022114.8688210426</c:v>
                </c:pt>
                <c:pt idx="359">
                  <c:v>3027533.6683451794</c:v>
                </c:pt>
                <c:pt idx="360">
                  <c:v>3027533.6683451794</c:v>
                </c:pt>
                <c:pt idx="361">
                  <c:v>3027533.6683451794</c:v>
                </c:pt>
                <c:pt idx="362">
                  <c:v>3027533.6683451794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1F-42D5-861D-25E254349D2D}"/>
            </c:ext>
          </c:extLst>
        </c:ser>
        <c:ser>
          <c:idx val="2"/>
          <c:order val="1"/>
          <c:tx>
            <c:strRef>
              <c:f>'ניתוח תמהיל נבחר'!$DB$49</c:f>
              <c:strCache>
                <c:ptCount val="1"/>
                <c:pt idx="0">
                  <c:v>מחמיר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'[2]סיכון נמוך בינוני'!$B$50:$B$507</c:f>
              <c:numCache>
                <c:formatCode>General</c:formatCode>
                <c:ptCount val="4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</c:numCache>
            </c:numRef>
          </c:cat>
          <c:val>
            <c:numRef>
              <c:f>'ניתוח תמהיל נבחר'!$DG$53:$DG$415</c:f>
              <c:numCache>
                <c:formatCode>"₪"\ #,##0</c:formatCode>
                <c:ptCount val="363"/>
                <c:pt idx="0">
                  <c:v>8139.6162795102082</c:v>
                </c:pt>
                <c:pt idx="1">
                  <c:v>16279.669276678454</c:v>
                </c:pt>
                <c:pt idx="2">
                  <c:v>24420.359370303842</c:v>
                </c:pt>
                <c:pt idx="3">
                  <c:v>32561.868994094544</c:v>
                </c:pt>
                <c:pt idx="4">
                  <c:v>40704.344457632746</c:v>
                </c:pt>
                <c:pt idx="5">
                  <c:v>48847.914145622461</c:v>
                </c:pt>
                <c:pt idx="6">
                  <c:v>56996.766181826286</c:v>
                </c:pt>
                <c:pt idx="7">
                  <c:v>65151.00565955526</c:v>
                </c:pt>
                <c:pt idx="8">
                  <c:v>73310.719680793263</c:v>
                </c:pt>
                <c:pt idx="9">
                  <c:v>81475.995611262697</c:v>
                </c:pt>
                <c:pt idx="10">
                  <c:v>89646.97609217983</c:v>
                </c:pt>
                <c:pt idx="11">
                  <c:v>97823.712512351063</c:v>
                </c:pt>
                <c:pt idx="12">
                  <c:v>106006.23806822399</c:v>
                </c:pt>
                <c:pt idx="13">
                  <c:v>114194.80691732981</c:v>
                </c:pt>
                <c:pt idx="14">
                  <c:v>122389.43472021661</c:v>
                </c:pt>
                <c:pt idx="15">
                  <c:v>130590.1187337985</c:v>
                </c:pt>
                <c:pt idx="16">
                  <c:v>138796.85618612793</c:v>
                </c:pt>
                <c:pt idx="17">
                  <c:v>147009.64427646206</c:v>
                </c:pt>
                <c:pt idx="18">
                  <c:v>155228.48017532844</c:v>
                </c:pt>
                <c:pt idx="19">
                  <c:v>163454.21407726005</c:v>
                </c:pt>
                <c:pt idx="20">
                  <c:v>171686.84295362726</c:v>
                </c:pt>
                <c:pt idx="21">
                  <c:v>179926.36373228507</c:v>
                </c:pt>
                <c:pt idx="22">
                  <c:v>188172.77329768275</c:v>
                </c:pt>
                <c:pt idx="23">
                  <c:v>196426.06849097233</c:v>
                </c:pt>
                <c:pt idx="24">
                  <c:v>204686.24611011628</c:v>
                </c:pt>
                <c:pt idx="25">
                  <c:v>212953.30290999397</c:v>
                </c:pt>
                <c:pt idx="26">
                  <c:v>221227.23560250702</c:v>
                </c:pt>
                <c:pt idx="27">
                  <c:v>229508.04085668392</c:v>
                </c:pt>
                <c:pt idx="28">
                  <c:v>237795.71529878324</c:v>
                </c:pt>
                <c:pt idx="29">
                  <c:v>246090.2555123957</c:v>
                </c:pt>
                <c:pt idx="30">
                  <c:v>254391.65803854578</c:v>
                </c:pt>
                <c:pt idx="31">
                  <c:v>262699.91937579139</c:v>
                </c:pt>
                <c:pt idx="32">
                  <c:v>271015.03598032333</c:v>
                </c:pt>
                <c:pt idx="33">
                  <c:v>279337.00426606281</c:v>
                </c:pt>
                <c:pt idx="34">
                  <c:v>287665.8206047588</c:v>
                </c:pt>
                <c:pt idx="35">
                  <c:v>296001.48132608354</c:v>
                </c:pt>
                <c:pt idx="36">
                  <c:v>304343.98271772731</c:v>
                </c:pt>
                <c:pt idx="37">
                  <c:v>312693.32102549222</c:v>
                </c:pt>
                <c:pt idx="38">
                  <c:v>321049.49245338445</c:v>
                </c:pt>
                <c:pt idx="39">
                  <c:v>329412.49316370609</c:v>
                </c:pt>
                <c:pt idx="40">
                  <c:v>337782.3192771452</c:v>
                </c:pt>
                <c:pt idx="41">
                  <c:v>346158.96687286522</c:v>
                </c:pt>
                <c:pt idx="42">
                  <c:v>354542.43198859313</c:v>
                </c:pt>
                <c:pt idx="43">
                  <c:v>362932.71062070661</c:v>
                </c:pt>
                <c:pt idx="44">
                  <c:v>371329.79872431967</c:v>
                </c:pt>
                <c:pt idx="45">
                  <c:v>379733.69221336814</c:v>
                </c:pt>
                <c:pt idx="46">
                  <c:v>388144.38696069305</c:v>
                </c:pt>
                <c:pt idx="47">
                  <c:v>396561.87879812316</c:v>
                </c:pt>
                <c:pt idx="48">
                  <c:v>404986.16351655696</c:v>
                </c:pt>
                <c:pt idx="49">
                  <c:v>413417.23686604312</c:v>
                </c:pt>
                <c:pt idx="50">
                  <c:v>421855.09455585928</c:v>
                </c:pt>
                <c:pt idx="51">
                  <c:v>430299.73225459119</c:v>
                </c:pt>
                <c:pt idx="52">
                  <c:v>438751.14559020917</c:v>
                </c:pt>
                <c:pt idx="53">
                  <c:v>447209.33015014464</c:v>
                </c:pt>
                <c:pt idx="54">
                  <c:v>455674.2814813648</c:v>
                </c:pt>
                <c:pt idx="55">
                  <c:v>464145.99509044667</c:v>
                </c:pt>
                <c:pt idx="56">
                  <c:v>472624.46644364955</c:v>
                </c:pt>
                <c:pt idx="57">
                  <c:v>481109.69096698717</c:v>
                </c:pt>
                <c:pt idx="58">
                  <c:v>489601.66404629784</c:v>
                </c:pt>
                <c:pt idx="59">
                  <c:v>498100.38464755699</c:v>
                </c:pt>
                <c:pt idx="60">
                  <c:v>506926.45437551726</c:v>
                </c:pt>
                <c:pt idx="61">
                  <c:v>515759.34182013455</c:v>
                </c:pt>
                <c:pt idx="62">
                  <c:v>524599.04611216392</c:v>
                </c:pt>
                <c:pt idx="63">
                  <c:v>533445.566360611</c:v>
                </c:pt>
                <c:pt idx="64">
                  <c:v>542298.90165288083</c:v>
                </c:pt>
                <c:pt idx="65">
                  <c:v>551159.05105492845</c:v>
                </c:pt>
                <c:pt idx="66">
                  <c:v>560026.01361140655</c:v>
                </c:pt>
                <c:pt idx="67">
                  <c:v>568899.78834581375</c:v>
                </c:pt>
                <c:pt idx="68">
                  <c:v>577780.37426064175</c:v>
                </c:pt>
                <c:pt idx="69">
                  <c:v>586667.77033752215</c:v>
                </c:pt>
                <c:pt idx="70">
                  <c:v>595561.97553737136</c:v>
                </c:pt>
                <c:pt idx="71">
                  <c:v>604462.98880053684</c:v>
                </c:pt>
                <c:pt idx="72">
                  <c:v>613370.8090469403</c:v>
                </c:pt>
                <c:pt idx="73">
                  <c:v>622285.43517622224</c:v>
                </c:pt>
                <c:pt idx="74">
                  <c:v>631206.86606788461</c:v>
                </c:pt>
                <c:pt idx="75">
                  <c:v>640135.10058143316</c:v>
                </c:pt>
                <c:pt idx="76">
                  <c:v>649070.13755651878</c:v>
                </c:pt>
                <c:pt idx="77">
                  <c:v>658011.97581307916</c:v>
                </c:pt>
                <c:pt idx="78">
                  <c:v>666960.61415147828</c:v>
                </c:pt>
                <c:pt idx="79">
                  <c:v>675916.05135264643</c:v>
                </c:pt>
                <c:pt idx="80">
                  <c:v>684878.28617821878</c:v>
                </c:pt>
                <c:pt idx="81">
                  <c:v>693847.31737067434</c:v>
                </c:pt>
                <c:pt idx="82">
                  <c:v>702823.14365347265</c:v>
                </c:pt>
                <c:pt idx="83">
                  <c:v>711805.76373119152</c:v>
                </c:pt>
                <c:pt idx="84">
                  <c:v>720795.17628966249</c:v>
                </c:pt>
                <c:pt idx="85">
                  <c:v>729791.37999610766</c:v>
                </c:pt>
                <c:pt idx="86">
                  <c:v>738794.37349927309</c:v>
                </c:pt>
                <c:pt idx="87">
                  <c:v>747804.15542956465</c:v>
                </c:pt>
                <c:pt idx="88">
                  <c:v>756820.72439918085</c:v>
                </c:pt>
                <c:pt idx="89">
                  <c:v>765844.07900224661</c:v>
                </c:pt>
                <c:pt idx="90">
                  <c:v>774874.21781494492</c:v>
                </c:pt>
                <c:pt idx="91">
                  <c:v>783911.13939564943</c:v>
                </c:pt>
                <c:pt idx="92">
                  <c:v>792954.8422850552</c:v>
                </c:pt>
                <c:pt idx="93">
                  <c:v>802005.32500630931</c:v>
                </c:pt>
                <c:pt idx="94">
                  <c:v>811062.58606514195</c:v>
                </c:pt>
                <c:pt idx="95">
                  <c:v>820126.62394999398</c:v>
                </c:pt>
                <c:pt idx="96">
                  <c:v>829197.43713214761</c:v>
                </c:pt>
                <c:pt idx="97">
                  <c:v>838275.0240658531</c:v>
                </c:pt>
                <c:pt idx="98">
                  <c:v>847359.38318845793</c:v>
                </c:pt>
                <c:pt idx="99">
                  <c:v>856450.51292053272</c:v>
                </c:pt>
                <c:pt idx="100">
                  <c:v>865548.41166599817</c:v>
                </c:pt>
                <c:pt idx="101">
                  <c:v>874653.0778122514</c:v>
                </c:pt>
                <c:pt idx="102">
                  <c:v>883764.50973029016</c:v>
                </c:pt>
                <c:pt idx="103">
                  <c:v>892882.70577483939</c:v>
                </c:pt>
                <c:pt idx="104">
                  <c:v>902007.66428447398</c:v>
                </c:pt>
                <c:pt idx="105">
                  <c:v>911139.38358174392</c:v>
                </c:pt>
                <c:pt idx="106">
                  <c:v>920277.86197329592</c:v>
                </c:pt>
                <c:pt idx="107">
                  <c:v>929423.0977499974</c:v>
                </c:pt>
                <c:pt idx="108">
                  <c:v>938575.08918705839</c:v>
                </c:pt>
                <c:pt idx="109">
                  <c:v>947733.83454415249</c:v>
                </c:pt>
                <c:pt idx="110">
                  <c:v>956899.33206553967</c:v>
                </c:pt>
                <c:pt idx="111">
                  <c:v>966071.57998018421</c:v>
                </c:pt>
                <c:pt idx="112">
                  <c:v>975250.57650187798</c:v>
                </c:pt>
                <c:pt idx="113">
                  <c:v>984436.31982935756</c:v>
                </c:pt>
                <c:pt idx="114">
                  <c:v>993628.80814642506</c:v>
                </c:pt>
                <c:pt idx="115">
                  <c:v>1002828.0396220658</c:v>
                </c:pt>
                <c:pt idx="116">
                  <c:v>1012034.0124105671</c:v>
                </c:pt>
                <c:pt idx="117">
                  <c:v>1021246.7246516362</c:v>
                </c:pt>
                <c:pt idx="118">
                  <c:v>1030466.1744705169</c:v>
                </c:pt>
                <c:pt idx="119">
                  <c:v>1039692.3599781068</c:v>
                </c:pt>
                <c:pt idx="120">
                  <c:v>1049206.1798358625</c:v>
                </c:pt>
                <c:pt idx="121">
                  <c:v>1058726.3336788842</c:v>
                </c:pt>
                <c:pt idx="122">
                  <c:v>1068252.8194839854</c:v>
                </c:pt>
                <c:pt idx="123">
                  <c:v>1077785.6352165025</c:v>
                </c:pt>
                <c:pt idx="124">
                  <c:v>1087324.7788303653</c:v>
                </c:pt>
                <c:pt idx="125">
                  <c:v>1096870.24826817</c:v>
                </c:pt>
                <c:pt idx="126">
                  <c:v>1106422.0414612489</c:v>
                </c:pt>
                <c:pt idx="127">
                  <c:v>1115980.1563297424</c:v>
                </c:pt>
                <c:pt idx="128">
                  <c:v>1125544.5907826703</c:v>
                </c:pt>
                <c:pt idx="129">
                  <c:v>1135115.3427180017</c:v>
                </c:pt>
                <c:pt idx="130">
                  <c:v>1144692.4100227249</c:v>
                </c:pt>
                <c:pt idx="131">
                  <c:v>1154275.7905729192</c:v>
                </c:pt>
                <c:pt idx="132">
                  <c:v>1163865.4822338228</c:v>
                </c:pt>
                <c:pt idx="133">
                  <c:v>1173461.4828599035</c:v>
                </c:pt>
                <c:pt idx="134">
                  <c:v>1183063.7902949278</c:v>
                </c:pt>
                <c:pt idx="135">
                  <c:v>1192672.402372031</c:v>
                </c:pt>
                <c:pt idx="136">
                  <c:v>1202287.316913784</c:v>
                </c:pt>
                <c:pt idx="137">
                  <c:v>1211908.5317322644</c:v>
                </c:pt>
                <c:pt idx="138">
                  <c:v>1221536.0446291245</c:v>
                </c:pt>
                <c:pt idx="139">
                  <c:v>1231169.8533956581</c:v>
                </c:pt>
                <c:pt idx="140">
                  <c:v>1240809.9558128703</c:v>
                </c:pt>
                <c:pt idx="141">
                  <c:v>1250456.3496515458</c:v>
                </c:pt>
                <c:pt idx="142">
                  <c:v>1260109.0326723154</c:v>
                </c:pt>
                <c:pt idx="143">
                  <c:v>1269768.0026257238</c:v>
                </c:pt>
                <c:pt idx="144">
                  <c:v>1279433.2572522992</c:v>
                </c:pt>
                <c:pt idx="145">
                  <c:v>1289104.7942826175</c:v>
                </c:pt>
                <c:pt idx="146">
                  <c:v>1298782.6114373717</c:v>
                </c:pt>
                <c:pt idx="147">
                  <c:v>1308466.7064274387</c:v>
                </c:pt>
                <c:pt idx="148">
                  <c:v>1318157.076953945</c:v>
                </c:pt>
                <c:pt idx="149">
                  <c:v>1327853.7207083353</c:v>
                </c:pt>
                <c:pt idx="150">
                  <c:v>1337556.6353724375</c:v>
                </c:pt>
                <c:pt idx="151">
                  <c:v>1347265.8186185309</c:v>
                </c:pt>
                <c:pt idx="152">
                  <c:v>1356981.268109411</c:v>
                </c:pt>
                <c:pt idx="153">
                  <c:v>1366702.981498457</c:v>
                </c:pt>
                <c:pt idx="154">
                  <c:v>1376430.956429698</c:v>
                </c:pt>
                <c:pt idx="155">
                  <c:v>1386165.1905378788</c:v>
                </c:pt>
                <c:pt idx="156">
                  <c:v>1395905.6814485257</c:v>
                </c:pt>
                <c:pt idx="157">
                  <c:v>1405652.4267780138</c:v>
                </c:pt>
                <c:pt idx="158">
                  <c:v>1415405.4241336319</c:v>
                </c:pt>
                <c:pt idx="159">
                  <c:v>1425164.6711136482</c:v>
                </c:pt>
                <c:pt idx="160">
                  <c:v>1434930.1653073772</c:v>
                </c:pt>
                <c:pt idx="161">
                  <c:v>1444701.9042952452</c:v>
                </c:pt>
                <c:pt idx="162">
                  <c:v>1454479.8856488559</c:v>
                </c:pt>
                <c:pt idx="163">
                  <c:v>1464264.1069310564</c:v>
                </c:pt>
                <c:pt idx="164">
                  <c:v>1474054.5656960015</c:v>
                </c:pt>
                <c:pt idx="165">
                  <c:v>1483851.2594892224</c:v>
                </c:pt>
                <c:pt idx="166">
                  <c:v>1493654.1858476903</c:v>
                </c:pt>
                <c:pt idx="167">
                  <c:v>1503463.3422998826</c:v>
                </c:pt>
                <c:pt idx="168">
                  <c:v>1513278.7263658489</c:v>
                </c:pt>
                <c:pt idx="169">
                  <c:v>1523100.3355572766</c:v>
                </c:pt>
                <c:pt idx="170">
                  <c:v>1532928.1673775569</c:v>
                </c:pt>
                <c:pt idx="171">
                  <c:v>1542762.2193218507</c:v>
                </c:pt>
                <c:pt idx="172">
                  <c:v>1552602.4888771537</c:v>
                </c:pt>
                <c:pt idx="173">
                  <c:v>1562448.9735223646</c:v>
                </c:pt>
                <c:pt idx="174">
                  <c:v>1572301.6707283489</c:v>
                </c:pt>
                <c:pt idx="175">
                  <c:v>1582160.5779580055</c:v>
                </c:pt>
                <c:pt idx="176">
                  <c:v>1592025.6926663334</c:v>
                </c:pt>
                <c:pt idx="177">
                  <c:v>1601897.0123004983</c:v>
                </c:pt>
                <c:pt idx="178">
                  <c:v>1611774.5342998984</c:v>
                </c:pt>
                <c:pt idx="179">
                  <c:v>1621658.2560962306</c:v>
                </c:pt>
                <c:pt idx="180">
                  <c:v>1631776.3523548725</c:v>
                </c:pt>
                <c:pt idx="181">
                  <c:v>1641899.5329218411</c:v>
                </c:pt>
                <c:pt idx="182">
                  <c:v>1652027.7965295634</c:v>
                </c:pt>
                <c:pt idx="183">
                  <c:v>1662161.141904189</c:v>
                </c:pt>
                <c:pt idx="184">
                  <c:v>1672299.5677655882</c:v>
                </c:pt>
                <c:pt idx="185">
                  <c:v>1682443.0728273517</c:v>
                </c:pt>
                <c:pt idx="186">
                  <c:v>1692591.6557967914</c:v>
                </c:pt>
                <c:pt idx="187">
                  <c:v>1702745.3153749367</c:v>
                </c:pt>
                <c:pt idx="188">
                  <c:v>1712904.0502565384</c:v>
                </c:pt>
                <c:pt idx="189">
                  <c:v>1723067.859130065</c:v>
                </c:pt>
                <c:pt idx="190">
                  <c:v>1733236.7406777039</c:v>
                </c:pt>
                <c:pt idx="191">
                  <c:v>1743410.693575362</c:v>
                </c:pt>
                <c:pt idx="192">
                  <c:v>1753589.7164926645</c:v>
                </c:pt>
                <c:pt idx="193">
                  <c:v>1763773.808092956</c:v>
                </c:pt>
                <c:pt idx="194">
                  <c:v>1773962.9670332999</c:v>
                </c:pt>
                <c:pt idx="195">
                  <c:v>1784157.1919644796</c:v>
                </c:pt>
                <c:pt idx="196">
                  <c:v>1794356.4815309991</c:v>
                </c:pt>
                <c:pt idx="197">
                  <c:v>1804560.834371082</c:v>
                </c:pt>
                <c:pt idx="198">
                  <c:v>1814770.249116675</c:v>
                </c:pt>
                <c:pt idx="199">
                  <c:v>1824984.7243934455</c:v>
                </c:pt>
                <c:pt idx="200">
                  <c:v>1835204.2588207852</c:v>
                </c:pt>
                <c:pt idx="201">
                  <c:v>1845428.8510118094</c:v>
                </c:pt>
                <c:pt idx="202">
                  <c:v>1855658.49957336</c:v>
                </c:pt>
                <c:pt idx="203">
                  <c:v>1865893.2031060054</c:v>
                </c:pt>
                <c:pt idx="204">
                  <c:v>1876132.9602040418</c:v>
                </c:pt>
                <c:pt idx="205">
                  <c:v>1886377.7694554958</c:v>
                </c:pt>
                <c:pt idx="206">
                  <c:v>1896627.6294421263</c:v>
                </c:pt>
                <c:pt idx="207">
                  <c:v>1906882.5387394251</c:v>
                </c:pt>
                <c:pt idx="208">
                  <c:v>1917142.4959166201</c:v>
                </c:pt>
                <c:pt idx="209">
                  <c:v>1927407.4995366773</c:v>
                </c:pt>
                <c:pt idx="210">
                  <c:v>1937677.5481563022</c:v>
                </c:pt>
                <c:pt idx="211">
                  <c:v>1947952.6403259442</c:v>
                </c:pt>
                <c:pt idx="212">
                  <c:v>1958232.7745897966</c:v>
                </c:pt>
                <c:pt idx="213">
                  <c:v>1968517.9494858019</c:v>
                </c:pt>
                <c:pt idx="214">
                  <c:v>1978808.1635456535</c:v>
                </c:pt>
                <c:pt idx="215">
                  <c:v>1989103.4152947988</c:v>
                </c:pt>
                <c:pt idx="216">
                  <c:v>1999403.7032524436</c:v>
                </c:pt>
                <c:pt idx="217">
                  <c:v>2009709.0259315537</c:v>
                </c:pt>
                <c:pt idx="218">
                  <c:v>2020019.38183886</c:v>
                </c:pt>
                <c:pt idx="219">
                  <c:v>2030334.7694748624</c:v>
                </c:pt>
                <c:pt idx="220">
                  <c:v>2040655.1873338327</c:v>
                </c:pt>
                <c:pt idx="221">
                  <c:v>2050980.6339038198</c:v>
                </c:pt>
                <c:pt idx="222">
                  <c:v>2061311.1076666533</c:v>
                </c:pt>
                <c:pt idx="223">
                  <c:v>2071646.6070979491</c:v>
                </c:pt>
                <c:pt idx="224">
                  <c:v>2081987.1306671128</c:v>
                </c:pt>
                <c:pt idx="225">
                  <c:v>2092332.6768373458</c:v>
                </c:pt>
                <c:pt idx="226">
                  <c:v>2102683.2440656498</c:v>
                </c:pt>
                <c:pt idx="227">
                  <c:v>2113038.8308028327</c:v>
                </c:pt>
                <c:pt idx="228">
                  <c:v>2123399.4354935139</c:v>
                </c:pt>
                <c:pt idx="229">
                  <c:v>2133765.056576129</c:v>
                </c:pt>
                <c:pt idx="230">
                  <c:v>2144135.6924829381</c:v>
                </c:pt>
                <c:pt idx="231">
                  <c:v>2154511.34164003</c:v>
                </c:pt>
                <c:pt idx="232">
                  <c:v>2164892.0024673296</c:v>
                </c:pt>
                <c:pt idx="233">
                  <c:v>2175277.6733786035</c:v>
                </c:pt>
                <c:pt idx="234">
                  <c:v>2185668.3527814699</c:v>
                </c:pt>
                <c:pt idx="235">
                  <c:v>2196064.0390773993</c:v>
                </c:pt>
                <c:pt idx="236">
                  <c:v>2206464.7306617303</c:v>
                </c:pt>
                <c:pt idx="237">
                  <c:v>2216870.4259236706</c:v>
                </c:pt>
                <c:pt idx="238">
                  <c:v>2227281.1232463066</c:v>
                </c:pt>
                <c:pt idx="239">
                  <c:v>2237696.8210066129</c:v>
                </c:pt>
                <c:pt idx="240">
                  <c:v>2248116.8220585603</c:v>
                </c:pt>
                <c:pt idx="241">
                  <c:v>2258541.1297665713</c:v>
                </c:pt>
                <c:pt idx="242">
                  <c:v>2268969.74750131</c:v>
                </c:pt>
                <c:pt idx="243">
                  <c:v>2279402.6786397025</c:v>
                </c:pt>
                <c:pt idx="244">
                  <c:v>2289839.9265649538</c:v>
                </c:pt>
                <c:pt idx="245">
                  <c:v>2300281.4946665727</c:v>
                </c:pt>
                <c:pt idx="246">
                  <c:v>2310727.3863403862</c:v>
                </c:pt>
                <c:pt idx="247">
                  <c:v>2321177.6049885647</c:v>
                </c:pt>
                <c:pt idx="248">
                  <c:v>2331632.154019638</c:v>
                </c:pt>
                <c:pt idx="249">
                  <c:v>2342091.0368485171</c:v>
                </c:pt>
                <c:pt idx="250">
                  <c:v>2352554.2568965158</c:v>
                </c:pt>
                <c:pt idx="251">
                  <c:v>2363021.8175913692</c:v>
                </c:pt>
                <c:pt idx="252">
                  <c:v>2373493.7223672559</c:v>
                </c:pt>
                <c:pt idx="253">
                  <c:v>2383969.9746648176</c:v>
                </c:pt>
                <c:pt idx="254">
                  <c:v>2394450.5779311806</c:v>
                </c:pt>
                <c:pt idx="255">
                  <c:v>2404935.535619976</c:v>
                </c:pt>
                <c:pt idx="256">
                  <c:v>2415424.8511913624</c:v>
                </c:pt>
                <c:pt idx="257">
                  <c:v>2425918.5281120455</c:v>
                </c:pt>
                <c:pt idx="258">
                  <c:v>2436416.5698552979</c:v>
                </c:pt>
                <c:pt idx="259">
                  <c:v>2446918.979900986</c:v>
                </c:pt>
                <c:pt idx="260">
                  <c:v>2457425.7617355846</c:v>
                </c:pt>
                <c:pt idx="261">
                  <c:v>2467936.9188522045</c:v>
                </c:pt>
                <c:pt idx="262">
                  <c:v>2478452.4547506096</c:v>
                </c:pt>
                <c:pt idx="263">
                  <c:v>2488972.3729372425</c:v>
                </c:pt>
                <c:pt idx="264">
                  <c:v>2499496.6769252438</c:v>
                </c:pt>
                <c:pt idx="265">
                  <c:v>2510025.3702344755</c:v>
                </c:pt>
                <c:pt idx="266">
                  <c:v>2520558.4563915422</c:v>
                </c:pt>
                <c:pt idx="267">
                  <c:v>2531095.9389298158</c:v>
                </c:pt>
                <c:pt idx="268">
                  <c:v>2541637.8213894544</c:v>
                </c:pt>
                <c:pt idx="269">
                  <c:v>2552184.1073174281</c:v>
                </c:pt>
                <c:pt idx="270">
                  <c:v>2562734.8002675413</c:v>
                </c:pt>
                <c:pt idx="271">
                  <c:v>2573289.9038004521</c:v>
                </c:pt>
                <c:pt idx="272">
                  <c:v>2583849.4214837002</c:v>
                </c:pt>
                <c:pt idx="273">
                  <c:v>2594413.3568917257</c:v>
                </c:pt>
                <c:pt idx="274">
                  <c:v>2604981.7136058966</c:v>
                </c:pt>
                <c:pt idx="275">
                  <c:v>2615554.4952145275</c:v>
                </c:pt>
                <c:pt idx="276">
                  <c:v>2626131.7053129068</c:v>
                </c:pt>
                <c:pt idx="277">
                  <c:v>2636713.3475033175</c:v>
                </c:pt>
                <c:pt idx="278">
                  <c:v>2647299.4253950645</c:v>
                </c:pt>
                <c:pt idx="279">
                  <c:v>2657889.9426044933</c:v>
                </c:pt>
                <c:pt idx="280">
                  <c:v>2668484.9027550183</c:v>
                </c:pt>
                <c:pt idx="281">
                  <c:v>2679084.3094771458</c:v>
                </c:pt>
                <c:pt idx="282">
                  <c:v>2689688.1664084969</c:v>
                </c:pt>
                <c:pt idx="283">
                  <c:v>2700296.4771938343</c:v>
                </c:pt>
                <c:pt idx="284">
                  <c:v>2710909.2454850832</c:v>
                </c:pt>
                <c:pt idx="285">
                  <c:v>2721526.4749413589</c:v>
                </c:pt>
                <c:pt idx="286">
                  <c:v>2732148.1692289924</c:v>
                </c:pt>
                <c:pt idx="287">
                  <c:v>2742774.3320215512</c:v>
                </c:pt>
                <c:pt idx="288">
                  <c:v>2753404.966999867</c:v>
                </c:pt>
                <c:pt idx="289">
                  <c:v>2764040.0778520619</c:v>
                </c:pt>
                <c:pt idx="290">
                  <c:v>2774679.6682735709</c:v>
                </c:pt>
                <c:pt idx="291">
                  <c:v>2785323.7419671705</c:v>
                </c:pt>
                <c:pt idx="292">
                  <c:v>2795972.3026430001</c:v>
                </c:pt>
                <c:pt idx="293">
                  <c:v>2806625.3540185923</c:v>
                </c:pt>
                <c:pt idx="294">
                  <c:v>2817282.8998188954</c:v>
                </c:pt>
                <c:pt idx="295">
                  <c:v>2827944.9437763002</c:v>
                </c:pt>
                <c:pt idx="296">
                  <c:v>2838611.4896306675</c:v>
                </c:pt>
                <c:pt idx="297">
                  <c:v>2849282.5411293535</c:v>
                </c:pt>
                <c:pt idx="298">
                  <c:v>2859958.1020272346</c:v>
                </c:pt>
                <c:pt idx="299">
                  <c:v>2870638.1760867359</c:v>
                </c:pt>
                <c:pt idx="300">
                  <c:v>2880415.6623070301</c:v>
                </c:pt>
                <c:pt idx="301">
                  <c:v>2887785.749573932</c:v>
                </c:pt>
                <c:pt idx="302">
                  <c:v>2895158.6878577429</c:v>
                </c:pt>
                <c:pt idx="303">
                  <c:v>2902534.4778673123</c:v>
                </c:pt>
                <c:pt idx="304">
                  <c:v>2909913.1203134847</c:v>
                </c:pt>
                <c:pt idx="305">
                  <c:v>2917294.6159091163</c:v>
                </c:pt>
                <c:pt idx="306">
                  <c:v>2924678.9653690937</c:v>
                </c:pt>
                <c:pt idx="307">
                  <c:v>2932066.1694103475</c:v>
                </c:pt>
                <c:pt idx="308">
                  <c:v>2939456.2287518727</c:v>
                </c:pt>
                <c:pt idx="309">
                  <c:v>2946849.1441147453</c:v>
                </c:pt>
                <c:pt idx="310">
                  <c:v>2954244.9162221383</c:v>
                </c:pt>
                <c:pt idx="311">
                  <c:v>2961643.5457993424</c:v>
                </c:pt>
                <c:pt idx="312">
                  <c:v>2967604.9955622368</c:v>
                </c:pt>
                <c:pt idx="313">
                  <c:v>2973566.6524310261</c:v>
                </c:pt>
                <c:pt idx="314">
                  <c:v>2979528.5122503634</c:v>
                </c:pt>
                <c:pt idx="315">
                  <c:v>2985490.5708580753</c:v>
                </c:pt>
                <c:pt idx="316">
                  <c:v>2991452.8240851643</c:v>
                </c:pt>
                <c:pt idx="317">
                  <c:v>2997415.267755812</c:v>
                </c:pt>
                <c:pt idx="318">
                  <c:v>3003377.8976873774</c:v>
                </c:pt>
                <c:pt idx="319">
                  <c:v>3009340.7096904041</c:v>
                </c:pt>
                <c:pt idx="320">
                  <c:v>3015303.6995686181</c:v>
                </c:pt>
                <c:pt idx="321">
                  <c:v>3021266.8631189317</c:v>
                </c:pt>
                <c:pt idx="322">
                  <c:v>3027230.1961314445</c:v>
                </c:pt>
                <c:pt idx="323">
                  <c:v>3033193.6943894485</c:v>
                </c:pt>
                <c:pt idx="324">
                  <c:v>3039157.3536694273</c:v>
                </c:pt>
                <c:pt idx="325">
                  <c:v>3045121.1697410634</c:v>
                </c:pt>
                <c:pt idx="326">
                  <c:v>3051085.1383672347</c:v>
                </c:pt>
                <c:pt idx="327">
                  <c:v>3057049.2553040218</c:v>
                </c:pt>
                <c:pt idx="328">
                  <c:v>3063013.5163007099</c:v>
                </c:pt>
                <c:pt idx="329">
                  <c:v>3068977.9170997925</c:v>
                </c:pt>
                <c:pt idx="330">
                  <c:v>3074942.4534369716</c:v>
                </c:pt>
                <c:pt idx="331">
                  <c:v>3080907.1210411647</c:v>
                </c:pt>
                <c:pt idx="332">
                  <c:v>3086871.9156345073</c:v>
                </c:pt>
                <c:pt idx="333">
                  <c:v>3092836.8329323549</c:v>
                </c:pt>
                <c:pt idx="334">
                  <c:v>3098801.8686432857</c:v>
                </c:pt>
                <c:pt idx="335">
                  <c:v>3104767.0184691101</c:v>
                </c:pt>
                <c:pt idx="336">
                  <c:v>3110732.2781048669</c:v>
                </c:pt>
                <c:pt idx="337">
                  <c:v>3116697.6432388322</c:v>
                </c:pt>
                <c:pt idx="338">
                  <c:v>3122663.1095525231</c:v>
                </c:pt>
                <c:pt idx="339">
                  <c:v>3128628.6727207005</c:v>
                </c:pt>
                <c:pt idx="340">
                  <c:v>3134594.3284113724</c:v>
                </c:pt>
                <c:pt idx="341">
                  <c:v>3140560.0722858012</c:v>
                </c:pt>
                <c:pt idx="342">
                  <c:v>3146525.8999985075</c:v>
                </c:pt>
                <c:pt idx="343">
                  <c:v>3152491.8071972718</c:v>
                </c:pt>
                <c:pt idx="344">
                  <c:v>3158457.7895231443</c:v>
                </c:pt>
                <c:pt idx="345">
                  <c:v>3164423.8426104449</c:v>
                </c:pt>
                <c:pt idx="346">
                  <c:v>3170389.9620867716</c:v>
                </c:pt>
                <c:pt idx="347">
                  <c:v>3176356.1435730038</c:v>
                </c:pt>
                <c:pt idx="348">
                  <c:v>3182322.3826833088</c:v>
                </c:pt>
                <c:pt idx="349">
                  <c:v>3188288.6750251465</c:v>
                </c:pt>
                <c:pt idx="350">
                  <c:v>3194255.0161992731</c:v>
                </c:pt>
                <c:pt idx="351">
                  <c:v>3200221.4017997514</c:v>
                </c:pt>
                <c:pt idx="352">
                  <c:v>3206187.827413952</c:v>
                </c:pt>
                <c:pt idx="353">
                  <c:v>3212154.2886225618</c:v>
                </c:pt>
                <c:pt idx="354">
                  <c:v>3218120.7809995878</c:v>
                </c:pt>
                <c:pt idx="355">
                  <c:v>3224087.3001123667</c:v>
                </c:pt>
                <c:pt idx="356">
                  <c:v>3230053.8415215658</c:v>
                </c:pt>
                <c:pt idx="357">
                  <c:v>3236020.4007811956</c:v>
                </c:pt>
                <c:pt idx="358">
                  <c:v>3241986.9734386113</c:v>
                </c:pt>
                <c:pt idx="359">
                  <c:v>3247953.555034522</c:v>
                </c:pt>
                <c:pt idx="360">
                  <c:v>3247953.555034522</c:v>
                </c:pt>
                <c:pt idx="361">
                  <c:v>3247953.555034522</c:v>
                </c:pt>
                <c:pt idx="362">
                  <c:v>3247953.555034522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1F-42D5-861D-25E254349D2D}"/>
            </c:ext>
          </c:extLst>
        </c:ser>
        <c:ser>
          <c:idx val="1"/>
          <c:order val="2"/>
          <c:tx>
            <c:strRef>
              <c:f>'ניתוח תמהיל נבחר'!$DI$49</c:f>
              <c:strCache>
                <c:ptCount val="1"/>
                <c:pt idx="0">
                  <c:v>מקל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'[2]סיכון נמוך בינוני'!$B$50:$B$507</c:f>
              <c:numCache>
                <c:formatCode>General</c:formatCode>
                <c:ptCount val="4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</c:numCache>
            </c:numRef>
          </c:cat>
          <c:val>
            <c:numRef>
              <c:f>'ניתוח תמהיל נבחר'!$DN$53:$DN$415</c:f>
              <c:numCache>
                <c:formatCode>"₪"\ #,##0</c:formatCode>
                <c:ptCount val="363"/>
                <c:pt idx="0">
                  <c:v>7995.1855819458688</c:v>
                </c:pt>
                <c:pt idx="1">
                  <c:v>15990.543139113626</c:v>
                </c:pt>
                <c:pt idx="2">
                  <c:v>23986.179739836167</c:v>
                </c:pt>
                <c:pt idx="3">
                  <c:v>31982.192780230831</c:v>
                </c:pt>
                <c:pt idx="4">
                  <c:v>39978.660262791294</c:v>
                </c:pt>
                <c:pt idx="5">
                  <c:v>47975.650528596248</c:v>
                </c:pt>
                <c:pt idx="6">
                  <c:v>55976.171149441347</c:v>
                </c:pt>
                <c:pt idx="7">
                  <c:v>63980.275842528645</c:v>
                </c:pt>
                <c:pt idx="8">
                  <c:v>71988.008638174797</c:v>
                </c:pt>
                <c:pt idx="9">
                  <c:v>79999.413624220222</c:v>
                </c:pt>
                <c:pt idx="10">
                  <c:v>88014.564242721477</c:v>
                </c:pt>
                <c:pt idx="11">
                  <c:v>96033.485211717838</c:v>
                </c:pt>
                <c:pt idx="12">
                  <c:v>104056.19151077734</c:v>
                </c:pt>
                <c:pt idx="13">
                  <c:v>112082.8155361634</c:v>
                </c:pt>
                <c:pt idx="14">
                  <c:v>120113.3626928841</c:v>
                </c:pt>
                <c:pt idx="15">
                  <c:v>128147.82859125944</c:v>
                </c:pt>
                <c:pt idx="16">
                  <c:v>136186.20882227516</c:v>
                </c:pt>
                <c:pt idx="17">
                  <c:v>144228.49895761747</c:v>
                </c:pt>
                <c:pt idx="18">
                  <c:v>152274.69454970752</c:v>
                </c:pt>
                <c:pt idx="19">
                  <c:v>160325.40617649676</c:v>
                </c:pt>
                <c:pt idx="20">
                  <c:v>168380.62889419857</c:v>
                </c:pt>
                <c:pt idx="21">
                  <c:v>176440.35773103067</c:v>
                </c:pt>
                <c:pt idx="22">
                  <c:v>184504.587687272</c:v>
                </c:pt>
                <c:pt idx="23">
                  <c:v>192573.31373531916</c:v>
                </c:pt>
                <c:pt idx="24">
                  <c:v>200646.53081974268</c:v>
                </c:pt>
                <c:pt idx="25">
                  <c:v>208724.23385734227</c:v>
                </c:pt>
                <c:pt idx="26">
                  <c:v>216743.89915438576</c:v>
                </c:pt>
                <c:pt idx="27">
                  <c:v>224767.5320657125</c:v>
                </c:pt>
                <c:pt idx="28">
                  <c:v>232795.12786103986</c:v>
                </c:pt>
                <c:pt idx="29">
                  <c:v>240826.68178918085</c:v>
                </c:pt>
                <c:pt idx="30">
                  <c:v>248862.18907808507</c:v>
                </c:pt>
                <c:pt idx="31">
                  <c:v>256901.64493487921</c:v>
                </c:pt>
                <c:pt idx="32">
                  <c:v>264945.04454590724</c:v>
                </c:pt>
                <c:pt idx="33">
                  <c:v>272992.38307677011</c:v>
                </c:pt>
                <c:pt idx="34">
                  <c:v>281043.65567236562</c:v>
                </c:pt>
                <c:pt idx="35">
                  <c:v>289098.85745692701</c:v>
                </c:pt>
                <c:pt idx="36">
                  <c:v>297157.9835340624</c:v>
                </c:pt>
                <c:pt idx="37">
                  <c:v>305221.02898679301</c:v>
                </c:pt>
                <c:pt idx="38">
                  <c:v>313287.98887759156</c:v>
                </c:pt>
                <c:pt idx="39">
                  <c:v>321358.85824841977</c:v>
                </c:pt>
                <c:pt idx="40">
                  <c:v>329433.63212076644</c:v>
                </c:pt>
                <c:pt idx="41">
                  <c:v>337512.30549568433</c:v>
                </c:pt>
                <c:pt idx="42">
                  <c:v>345594.8733538271</c:v>
                </c:pt>
                <c:pt idx="43">
                  <c:v>353681.33065548597</c:v>
                </c:pt>
                <c:pt idx="44">
                  <c:v>361771.6723406259</c:v>
                </c:pt>
                <c:pt idx="45">
                  <c:v>369865.89332892158</c:v>
                </c:pt>
                <c:pt idx="46">
                  <c:v>377963.98851979297</c:v>
                </c:pt>
                <c:pt idx="47">
                  <c:v>386065.95279244083</c:v>
                </c:pt>
                <c:pt idx="48">
                  <c:v>394171.78100588103</c:v>
                </c:pt>
                <c:pt idx="49">
                  <c:v>402281.46799898002</c:v>
                </c:pt>
                <c:pt idx="50">
                  <c:v>410395.00859048858</c:v>
                </c:pt>
                <c:pt idx="51">
                  <c:v>418512.39757907589</c:v>
                </c:pt>
                <c:pt idx="52">
                  <c:v>426633.62974336336</c:v>
                </c:pt>
                <c:pt idx="53">
                  <c:v>434758.699841958</c:v>
                </c:pt>
                <c:pt idx="54">
                  <c:v>442887.60261348513</c:v>
                </c:pt>
                <c:pt idx="55">
                  <c:v>451020.33277662151</c:v>
                </c:pt>
                <c:pt idx="56">
                  <c:v>459156.88503012742</c:v>
                </c:pt>
                <c:pt idx="57">
                  <c:v>467297.25405287876</c:v>
                </c:pt>
                <c:pt idx="58">
                  <c:v>475441.43450389907</c:v>
                </c:pt>
                <c:pt idx="59">
                  <c:v>483589.42287917197</c:v>
                </c:pt>
                <c:pt idx="60">
                  <c:v>491741.21565931424</c:v>
                </c:pt>
                <c:pt idx="61">
                  <c:v>499896.80930962216</c:v>
                </c:pt>
                <c:pt idx="62">
                  <c:v>508056.200280116</c:v>
                </c:pt>
                <c:pt idx="63">
                  <c:v>516219.38500558562</c:v>
                </c:pt>
                <c:pt idx="64">
                  <c:v>524386.35990563501</c:v>
                </c:pt>
                <c:pt idx="65">
                  <c:v>532557.12138472684</c:v>
                </c:pt>
                <c:pt idx="66">
                  <c:v>540731.6658322271</c:v>
                </c:pt>
                <c:pt idx="67">
                  <c:v>548909.98962244811</c:v>
                </c:pt>
                <c:pt idx="68">
                  <c:v>557092.08911469299</c:v>
                </c:pt>
                <c:pt idx="69">
                  <c:v>565277.96065329923</c:v>
                </c:pt>
                <c:pt idx="70">
                  <c:v>573467.60056768125</c:v>
                </c:pt>
                <c:pt idx="71">
                  <c:v>581661.00517237373</c:v>
                </c:pt>
                <c:pt idx="72">
                  <c:v>589858.17076707375</c:v>
                </c:pt>
                <c:pt idx="73">
                  <c:v>598059.09363668412</c:v>
                </c:pt>
                <c:pt idx="74">
                  <c:v>606263.77005135408</c:v>
                </c:pt>
                <c:pt idx="75">
                  <c:v>614472.19626652286</c:v>
                </c:pt>
                <c:pt idx="76">
                  <c:v>622684.36852295999</c:v>
                </c:pt>
                <c:pt idx="77">
                  <c:v>630900.28304680646</c:v>
                </c:pt>
                <c:pt idx="78">
                  <c:v>639119.93604961713</c:v>
                </c:pt>
                <c:pt idx="79">
                  <c:v>647343.32372840028</c:v>
                </c:pt>
                <c:pt idx="80">
                  <c:v>655570.44226565876</c:v>
                </c:pt>
                <c:pt idx="81">
                  <c:v>663801.28782943031</c:v>
                </c:pt>
                <c:pt idx="82">
                  <c:v>672035.85657332721</c:v>
                </c:pt>
                <c:pt idx="83">
                  <c:v>680274.14463657653</c:v>
                </c:pt>
                <c:pt idx="84">
                  <c:v>688516.14814405958</c:v>
                </c:pt>
                <c:pt idx="85">
                  <c:v>696761.86320635094</c:v>
                </c:pt>
                <c:pt idx="86">
                  <c:v>705011.28591975779</c:v>
                </c:pt>
                <c:pt idx="87">
                  <c:v>713264.41236635845</c:v>
                </c:pt>
                <c:pt idx="88">
                  <c:v>721521.23861404147</c:v>
                </c:pt>
                <c:pt idx="89">
                  <c:v>729781.76071654353</c:v>
                </c:pt>
                <c:pt idx="90">
                  <c:v>738045.97471348708</c:v>
                </c:pt>
                <c:pt idx="91">
                  <c:v>746313.87663041952</c:v>
                </c:pt>
                <c:pt idx="92">
                  <c:v>754585.46247884957</c:v>
                </c:pt>
                <c:pt idx="93">
                  <c:v>762860.72825628461</c:v>
                </c:pt>
                <c:pt idx="94">
                  <c:v>771139.6699462689</c:v>
                </c:pt>
                <c:pt idx="95">
                  <c:v>779422.28351841937</c:v>
                </c:pt>
                <c:pt idx="96">
                  <c:v>787708.56492846296</c:v>
                </c:pt>
                <c:pt idx="97">
                  <c:v>795998.51011827227</c:v>
                </c:pt>
                <c:pt idx="98">
                  <c:v>804292.11501590279</c:v>
                </c:pt>
                <c:pt idx="99">
                  <c:v>812589.37553562829</c:v>
                </c:pt>
                <c:pt idx="100">
                  <c:v>820890.28757797601</c:v>
                </c:pt>
                <c:pt idx="101">
                  <c:v>829194.84702976316</c:v>
                </c:pt>
                <c:pt idx="102">
                  <c:v>837503.04976413189</c:v>
                </c:pt>
                <c:pt idx="103">
                  <c:v>845814.89164058387</c:v>
                </c:pt>
                <c:pt idx="104">
                  <c:v>854130.36850501574</c:v>
                </c:pt>
                <c:pt idx="105">
                  <c:v>862449.47618975327</c:v>
                </c:pt>
                <c:pt idx="106">
                  <c:v>870772.21051358618</c:v>
                </c:pt>
                <c:pt idx="107">
                  <c:v>879098.56728180195</c:v>
                </c:pt>
                <c:pt idx="108">
                  <c:v>887428.54228621977</c:v>
                </c:pt>
                <c:pt idx="109">
                  <c:v>895762.13130522508</c:v>
                </c:pt>
                <c:pt idx="110">
                  <c:v>904099.33010380156</c:v>
                </c:pt>
                <c:pt idx="111">
                  <c:v>912440.13443356636</c:v>
                </c:pt>
                <c:pt idx="112">
                  <c:v>920784.54003280122</c:v>
                </c:pt>
                <c:pt idx="113">
                  <c:v>929132.54262648732</c:v>
                </c:pt>
                <c:pt idx="114">
                  <c:v>937484.13792633638</c:v>
                </c:pt>
                <c:pt idx="115">
                  <c:v>945839.32163082424</c:v>
                </c:pt>
                <c:pt idx="116">
                  <c:v>954198.08942522295</c:v>
                </c:pt>
                <c:pt idx="117">
                  <c:v>962560.43698163191</c:v>
                </c:pt>
                <c:pt idx="118">
                  <c:v>970926.35995901143</c:v>
                </c:pt>
                <c:pt idx="119">
                  <c:v>979295.854003213</c:v>
                </c:pt>
                <c:pt idx="120">
                  <c:v>987668.64008945832</c:v>
                </c:pt>
                <c:pt idx="121">
                  <c:v>996044.71398739784</c:v>
                </c:pt>
                <c:pt idx="122">
                  <c:v>1004424.0714558237</c:v>
                </c:pt>
                <c:pt idx="123">
                  <c:v>1012806.7082426904</c:v>
                </c:pt>
                <c:pt idx="124">
                  <c:v>1021192.6200851325</c:v>
                </c:pt>
                <c:pt idx="125">
                  <c:v>1029581.8027094841</c:v>
                </c:pt>
                <c:pt idx="126">
                  <c:v>1037974.2518312982</c:v>
                </c:pt>
                <c:pt idx="127">
                  <c:v>1046369.9631553649</c:v>
                </c:pt>
                <c:pt idx="128">
                  <c:v>1054768.9323757307</c:v>
                </c:pt>
                <c:pt idx="129">
                  <c:v>1063171.1551757166</c:v>
                </c:pt>
                <c:pt idx="130">
                  <c:v>1071576.6272279371</c:v>
                </c:pt>
                <c:pt idx="131">
                  <c:v>1079985.3441943172</c:v>
                </c:pt>
                <c:pt idx="132">
                  <c:v>1088397.3017261128</c:v>
                </c:pt>
                <c:pt idx="133">
                  <c:v>1096812.4954639263</c:v>
                </c:pt>
                <c:pt idx="134">
                  <c:v>1105230.9210377266</c:v>
                </c:pt>
                <c:pt idx="135">
                  <c:v>1113652.5740668657</c:v>
                </c:pt>
                <c:pt idx="136">
                  <c:v>1122077.4501600976</c:v>
                </c:pt>
                <c:pt idx="137">
                  <c:v>1130505.5449155946</c:v>
                </c:pt>
                <c:pt idx="138">
                  <c:v>1138936.8539209662</c:v>
                </c:pt>
                <c:pt idx="139">
                  <c:v>1147371.3727532751</c:v>
                </c:pt>
                <c:pt idx="140">
                  <c:v>1155809.0969790556</c:v>
                </c:pt>
                <c:pt idx="141">
                  <c:v>1164250.0221543307</c:v>
                </c:pt>
                <c:pt idx="142">
                  <c:v>1172694.143824629</c:v>
                </c:pt>
                <c:pt idx="143">
                  <c:v>1181141.4575250009</c:v>
                </c:pt>
                <c:pt idx="144">
                  <c:v>1189591.9587800379</c:v>
                </c:pt>
                <c:pt idx="145">
                  <c:v>1198045.6431038862</c:v>
                </c:pt>
                <c:pt idx="146">
                  <c:v>1206502.5060002657</c:v>
                </c:pt>
                <c:pt idx="147">
                  <c:v>1214962.5429624859</c:v>
                </c:pt>
                <c:pt idx="148">
                  <c:v>1223425.7494734623</c:v>
                </c:pt>
                <c:pt idx="149">
                  <c:v>1231892.1210057335</c:v>
                </c:pt>
                <c:pt idx="150">
                  <c:v>1240361.6530214758</c:v>
                </c:pt>
                <c:pt idx="151">
                  <c:v>1248834.3409725213</c:v>
                </c:pt>
                <c:pt idx="152">
                  <c:v>1257310.1803003736</c:v>
                </c:pt>
                <c:pt idx="153">
                  <c:v>1265789.1664362224</c:v>
                </c:pt>
                <c:pt idx="154">
                  <c:v>1274271.2948009619</c:v>
                </c:pt>
                <c:pt idx="155">
                  <c:v>1282756.5608052039</c:v>
                </c:pt>
                <c:pt idx="156">
                  <c:v>1291244.9598492959</c:v>
                </c:pt>
                <c:pt idx="157">
                  <c:v>1299736.4873233356</c:v>
                </c:pt>
                <c:pt idx="158">
                  <c:v>1308231.1386071863</c:v>
                </c:pt>
                <c:pt idx="159">
                  <c:v>1316728.9090704932</c:v>
                </c:pt>
                <c:pt idx="160">
                  <c:v>1325229.7940726981</c:v>
                </c:pt>
                <c:pt idx="161">
                  <c:v>1333733.788963055</c:v>
                </c:pt>
                <c:pt idx="162">
                  <c:v>1342240.8890806455</c:v>
                </c:pt>
                <c:pt idx="163">
                  <c:v>1350751.0897543933</c:v>
                </c:pt>
                <c:pt idx="164">
                  <c:v>1359264.3863030805</c:v>
                </c:pt>
                <c:pt idx="165">
                  <c:v>1367780.7740353609</c:v>
                </c:pt>
                <c:pt idx="166">
                  <c:v>1376300.2482497762</c:v>
                </c:pt>
                <c:pt idx="167">
                  <c:v>1384822.8042347706</c:v>
                </c:pt>
                <c:pt idx="168">
                  <c:v>1393348.4372687051</c:v>
                </c:pt>
                <c:pt idx="169">
                  <c:v>1401877.142619872</c:v>
                </c:pt>
                <c:pt idx="170">
                  <c:v>1410408.9155465104</c:v>
                </c:pt>
                <c:pt idx="171">
                  <c:v>1418943.7512968199</c:v>
                </c:pt>
                <c:pt idx="172">
                  <c:v>1427481.645108975</c:v>
                </c:pt>
                <c:pt idx="173">
                  <c:v>1436022.5922111399</c:v>
                </c:pt>
                <c:pt idx="174">
                  <c:v>1444566.5878214822</c:v>
                </c:pt>
                <c:pt idx="175">
                  <c:v>1453113.6271481873</c:v>
                </c:pt>
                <c:pt idx="176">
                  <c:v>1461663.7053894729</c:v>
                </c:pt>
                <c:pt idx="177">
                  <c:v>1470216.8177336021</c:v>
                </c:pt>
                <c:pt idx="178">
                  <c:v>1478772.9593588982</c:v>
                </c:pt>
                <c:pt idx="179">
                  <c:v>1487332.1254337577</c:v>
                </c:pt>
                <c:pt idx="180">
                  <c:v>1495893.6420403363</c:v>
                </c:pt>
                <c:pt idx="181">
                  <c:v>1504457.5058273906</c:v>
                </c:pt>
                <c:pt idx="182">
                  <c:v>1513023.713437886</c:v>
                </c:pt>
                <c:pt idx="183">
                  <c:v>1521592.2615089945</c:v>
                </c:pt>
                <c:pt idx="184">
                  <c:v>1530163.1466720926</c:v>
                </c:pt>
                <c:pt idx="185">
                  <c:v>1538736.3655527597</c:v>
                </c:pt>
                <c:pt idx="186">
                  <c:v>1547311.9147707757</c:v>
                </c:pt>
                <c:pt idx="187">
                  <c:v>1555889.7909401194</c:v>
                </c:pt>
                <c:pt idx="188">
                  <c:v>1564469.9906689643</c:v>
                </c:pt>
                <c:pt idx="189">
                  <c:v>1573052.5105596795</c:v>
                </c:pt>
                <c:pt idx="190">
                  <c:v>1581637.3472088242</c:v>
                </c:pt>
                <c:pt idx="191">
                  <c:v>1590224.4972071471</c:v>
                </c:pt>
                <c:pt idx="192">
                  <c:v>1598813.9571395833</c:v>
                </c:pt>
                <c:pt idx="193">
                  <c:v>1607405.7235852513</c:v>
                </c:pt>
                <c:pt idx="194">
                  <c:v>1615999.7931174499</c:v>
                </c:pt>
                <c:pt idx="195">
                  <c:v>1624596.1623036573</c:v>
                </c:pt>
                <c:pt idx="196">
                  <c:v>1633194.8277055256</c:v>
                </c:pt>
                <c:pt idx="197">
                  <c:v>1641795.7858788781</c:v>
                </c:pt>
                <c:pt idx="198">
                  <c:v>1650399.0333737084</c:v>
                </c:pt>
                <c:pt idx="199">
                  <c:v>1659004.5667341745</c:v>
                </c:pt>
                <c:pt idx="200">
                  <c:v>1667612.3824985959</c:v>
                </c:pt>
                <c:pt idx="201">
                  <c:v>1676222.4771994497</c:v>
                </c:pt>
                <c:pt idx="202">
                  <c:v>1684834.8473633681</c:v>
                </c:pt>
                <c:pt idx="203">
                  <c:v>1693449.4895111332</c:v>
                </c:pt>
                <c:pt idx="204">
                  <c:v>1702066.4001576728</c:v>
                </c:pt>
                <c:pt idx="205">
                  <c:v>1710685.5758120567</c:v>
                </c:pt>
                <c:pt idx="206">
                  <c:v>1719307.0129774918</c:v>
                </c:pt>
                <c:pt idx="207">
                  <c:v>1727930.7081513172</c:v>
                </c:pt>
                <c:pt idx="208">
                  <c:v>1736556.6578249997</c:v>
                </c:pt>
                <c:pt idx="209">
                  <c:v>1745184.858484128</c:v>
                </c:pt>
                <c:pt idx="210">
                  <c:v>1753815.3066084073</c:v>
                </c:pt>
                <c:pt idx="211">
                  <c:v>1762447.9986716544</c:v>
                </c:pt>
                <c:pt idx="212">
                  <c:v>1771082.9311417905</c:v>
                </c:pt>
                <c:pt idx="213">
                  <c:v>1779720.1004808359</c:v>
                </c:pt>
                <c:pt idx="214">
                  <c:v>1788359.5031449019</c:v>
                </c:pt>
                <c:pt idx="215">
                  <c:v>1797001.1355841865</c:v>
                </c:pt>
                <c:pt idx="216">
                  <c:v>1805644.9942429643</c:v>
                </c:pt>
                <c:pt idx="217">
                  <c:v>1814291.0755595798</c:v>
                </c:pt>
                <c:pt idx="218">
                  <c:v>1822939.37596644</c:v>
                </c:pt>
                <c:pt idx="219">
                  <c:v>1831589.8918900052</c:v>
                </c:pt>
                <c:pt idx="220">
                  <c:v>1840242.6197507794</c:v>
                </c:pt>
                <c:pt idx="221">
                  <c:v>1848897.5559633016</c:v>
                </c:pt>
                <c:pt idx="222">
                  <c:v>1857554.6969361361</c:v>
                </c:pt>
                <c:pt idx="223">
                  <c:v>1866214.0390718607</c:v>
                </c:pt>
                <c:pt idx="224">
                  <c:v>1874875.5787670561</c:v>
                </c:pt>
                <c:pt idx="225">
                  <c:v>1883539.3124122946</c:v>
                </c:pt>
                <c:pt idx="226">
                  <c:v>1892205.2363921262</c:v>
                </c:pt>
                <c:pt idx="227">
                  <c:v>1900873.3470850666</c:v>
                </c:pt>
                <c:pt idx="228">
                  <c:v>1909543.6408635816</c:v>
                </c:pt>
                <c:pt idx="229">
                  <c:v>1918216.1140940739</c:v>
                </c:pt>
                <c:pt idx="230">
                  <c:v>1926890.7631368663</c:v>
                </c:pt>
                <c:pt idx="231">
                  <c:v>1935567.584346184</c:v>
                </c:pt>
                <c:pt idx="232">
                  <c:v>1944246.5740701379</c:v>
                </c:pt>
                <c:pt idx="233">
                  <c:v>1952927.728650705</c:v>
                </c:pt>
                <c:pt idx="234">
                  <c:v>1961611.0444237082</c:v>
                </c:pt>
                <c:pt idx="235">
                  <c:v>1970296.5177187938</c:v>
                </c:pt>
                <c:pt idx="236">
                  <c:v>1978984.1448594099</c:v>
                </c:pt>
                <c:pt idx="237">
                  <c:v>1987673.9221627796</c:v>
                </c:pt>
                <c:pt idx="238">
                  <c:v>1996365.845939876</c:v>
                </c:pt>
                <c:pt idx="239">
                  <c:v>2005059.9124953947</c:v>
                </c:pt>
                <c:pt idx="240">
                  <c:v>2013755.7294202158</c:v>
                </c:pt>
                <c:pt idx="241">
                  <c:v>2022453.2959528239</c:v>
                </c:pt>
                <c:pt idx="242">
                  <c:v>2031152.6113298973</c:v>
                </c:pt>
                <c:pt idx="243">
                  <c:v>2039853.6747862711</c:v>
                </c:pt>
                <c:pt idx="244">
                  <c:v>2048556.4855548926</c:v>
                </c:pt>
                <c:pt idx="245">
                  <c:v>2057261.042866779</c:v>
                </c:pt>
                <c:pt idx="246">
                  <c:v>2065967.3459509667</c:v>
                </c:pt>
                <c:pt idx="247">
                  <c:v>2074675.3940344611</c:v>
                </c:pt>
                <c:pt idx="248">
                  <c:v>2083385.1863421795</c:v>
                </c:pt>
                <c:pt idx="249">
                  <c:v>2092096.7220968897</c:v>
                </c:pt>
                <c:pt idx="250">
                  <c:v>2100810.0005191453</c:v>
                </c:pt>
                <c:pt idx="251">
                  <c:v>2109525.0208272142</c:v>
                </c:pt>
                <c:pt idx="252">
                  <c:v>2118241.7822370031</c:v>
                </c:pt>
                <c:pt idx="253">
                  <c:v>2126960.2839619704</c:v>
                </c:pt>
                <c:pt idx="254">
                  <c:v>2135680.525213039</c:v>
                </c:pt>
                <c:pt idx="255">
                  <c:v>2144402.5051984941</c:v>
                </c:pt>
                <c:pt idx="256">
                  <c:v>2153126.2231238754</c:v>
                </c:pt>
                <c:pt idx="257">
                  <c:v>2161851.6781918611</c:v>
                </c:pt>
                <c:pt idx="258">
                  <c:v>2170578.8696021345</c:v>
                </c:pt>
                <c:pt idx="259">
                  <c:v>2179307.7965512425</c:v>
                </c:pt>
                <c:pt idx="260">
                  <c:v>2188038.4582324401</c:v>
                </c:pt>
                <c:pt idx="261">
                  <c:v>2196770.8538355157</c:v>
                </c:pt>
                <c:pt idx="262">
                  <c:v>2205504.9825465991</c:v>
                </c:pt>
                <c:pt idx="263">
                  <c:v>2214240.843547951</c:v>
                </c:pt>
                <c:pt idx="264">
                  <c:v>2222978.4360177247</c:v>
                </c:pt>
                <c:pt idx="265">
                  <c:v>2231717.759129704</c:v>
                </c:pt>
                <c:pt idx="266">
                  <c:v>2240458.8120530108</c:v>
                </c:pt>
                <c:pt idx="267">
                  <c:v>2249201.593951771</c:v>
                </c:pt>
                <c:pt idx="268">
                  <c:v>2257946.103984748</c:v>
                </c:pt>
                <c:pt idx="269">
                  <c:v>2266692.3413049192</c:v>
                </c:pt>
                <c:pt idx="270">
                  <c:v>2275440.3050590036</c:v>
                </c:pt>
                <c:pt idx="271">
                  <c:v>2284189.9943869202</c:v>
                </c:pt>
                <c:pt idx="272">
                  <c:v>2292941.40842117</c:v>
                </c:pt>
                <c:pt idx="273">
                  <c:v>2301694.5462861247</c:v>
                </c:pt>
                <c:pt idx="274">
                  <c:v>2310449.4070972102</c:v>
                </c:pt>
                <c:pt idx="275">
                  <c:v>2319205.9899599547</c:v>
                </c:pt>
                <c:pt idx="276">
                  <c:v>2327964.293968881</c:v>
                </c:pt>
                <c:pt idx="277">
                  <c:v>2336724.318206206</c:v>
                </c:pt>
                <c:pt idx="278">
                  <c:v>2345486.0617403015</c:v>
                </c:pt>
                <c:pt idx="279">
                  <c:v>2354249.523623867</c:v>
                </c:pt>
                <c:pt idx="280">
                  <c:v>2363014.7028917307</c:v>
                </c:pt>
                <c:pt idx="281">
                  <c:v>2371781.5985581926</c:v>
                </c:pt>
                <c:pt idx="282">
                  <c:v>2380550.2096137777</c:v>
                </c:pt>
                <c:pt idx="283">
                  <c:v>2389320.5350212259</c:v>
                </c:pt>
                <c:pt idx="284">
                  <c:v>2398092.5737104737</c:v>
                </c:pt>
                <c:pt idx="285">
                  <c:v>2406866.3245723108</c:v>
                </c:pt>
                <c:pt idx="286">
                  <c:v>2415641.7864502156</c:v>
                </c:pt>
                <c:pt idx="287">
                  <c:v>2424418.9581296872</c:v>
                </c:pt>
                <c:pt idx="288">
                  <c:v>2433197.8383240253</c:v>
                </c:pt>
                <c:pt idx="289">
                  <c:v>2441978.4256549357</c:v>
                </c:pt>
                <c:pt idx="290">
                  <c:v>2450760.7186253956</c:v>
                </c:pt>
                <c:pt idx="291">
                  <c:v>2459544.7155804657</c:v>
                </c:pt>
                <c:pt idx="292">
                  <c:v>2468330.4146485226</c:v>
                </c:pt>
                <c:pt idx="293">
                  <c:v>2477117.8136489359</c:v>
                </c:pt>
                <c:pt idx="294">
                  <c:v>2485906.9099382455</c:v>
                </c:pt>
                <c:pt idx="295">
                  <c:v>2494697.7001333581</c:v>
                </c:pt>
                <c:pt idx="296">
                  <c:v>2503490.1795581002</c:v>
                </c:pt>
                <c:pt idx="297">
                  <c:v>2512284.3409522409</c:v>
                </c:pt>
                <c:pt idx="298">
                  <c:v>2521080.1705997242</c:v>
                </c:pt>
                <c:pt idx="299">
                  <c:v>2529877.6289758398</c:v>
                </c:pt>
                <c:pt idx="300">
                  <c:v>2538119.1358638154</c:v>
                </c:pt>
                <c:pt idx="301">
                  <c:v>2543951.6261947751</c:v>
                </c:pt>
                <c:pt idx="302">
                  <c:v>2549785.3480335362</c:v>
                </c:pt>
                <c:pt idx="303">
                  <c:v>2555620.300180227</c:v>
                </c:pt>
                <c:pt idx="304">
                  <c:v>2561456.4814337194</c:v>
                </c:pt>
                <c:pt idx="305">
                  <c:v>2567293.8905916293</c:v>
                </c:pt>
                <c:pt idx="306">
                  <c:v>2573132.5264503225</c:v>
                </c:pt>
                <c:pt idx="307">
                  <c:v>2578972.3878049119</c:v>
                </c:pt>
                <c:pt idx="308">
                  <c:v>2584813.4734492647</c:v>
                </c:pt>
                <c:pt idx="309">
                  <c:v>2590655.7821759996</c:v>
                </c:pt>
                <c:pt idx="310">
                  <c:v>2596499.3127764948</c:v>
                </c:pt>
                <c:pt idx="311">
                  <c:v>2602344.0640408862</c:v>
                </c:pt>
                <c:pt idx="312">
                  <c:v>2607067.825683618</c:v>
                </c:pt>
                <c:pt idx="313">
                  <c:v>2611791.7004647008</c:v>
                </c:pt>
                <c:pt idx="314">
                  <c:v>2616515.6860807324</c:v>
                </c:pt>
                <c:pt idx="315">
                  <c:v>2621239.7802260006</c:v>
                </c:pt>
                <c:pt idx="316">
                  <c:v>2625963.9805924883</c:v>
                </c:pt>
                <c:pt idx="317">
                  <c:v>2630688.284869872</c:v>
                </c:pt>
                <c:pt idx="318">
                  <c:v>2635412.6907455265</c:v>
                </c:pt>
                <c:pt idx="319">
                  <c:v>2640137.1959045222</c:v>
                </c:pt>
                <c:pt idx="320">
                  <c:v>2644861.7980296304</c:v>
                </c:pt>
                <c:pt idx="321">
                  <c:v>2649586.494801322</c:v>
                </c:pt>
                <c:pt idx="322">
                  <c:v>2654311.283897771</c:v>
                </c:pt>
                <c:pt idx="323">
                  <c:v>2659036.1629948551</c:v>
                </c:pt>
                <c:pt idx="324">
                  <c:v>2663761.1297661569</c:v>
                </c:pt>
                <c:pt idx="325">
                  <c:v>2668486.1818829663</c:v>
                </c:pt>
                <c:pt idx="326">
                  <c:v>2673211.3170142821</c:v>
                </c:pt>
                <c:pt idx="327">
                  <c:v>2677936.532826812</c:v>
                </c:pt>
                <c:pt idx="328">
                  <c:v>2682661.8269849769</c:v>
                </c:pt>
                <c:pt idx="329">
                  <c:v>2687387.1971509103</c:v>
                </c:pt>
                <c:pt idx="330">
                  <c:v>2692112.6409844616</c:v>
                </c:pt>
                <c:pt idx="331">
                  <c:v>2696838.1561431969</c:v>
                </c:pt>
                <c:pt idx="332">
                  <c:v>2701563.7402823996</c:v>
                </c:pt>
                <c:pt idx="333">
                  <c:v>2706289.3910550755</c:v>
                </c:pt>
                <c:pt idx="334">
                  <c:v>2711015.1061119516</c:v>
                </c:pt>
                <c:pt idx="335">
                  <c:v>2715740.8831014792</c:v>
                </c:pt>
                <c:pt idx="336">
                  <c:v>2720466.7196698347</c:v>
                </c:pt>
                <c:pt idx="337">
                  <c:v>2725192.6134609226</c:v>
                </c:pt>
                <c:pt idx="338">
                  <c:v>2729918.5621163775</c:v>
                </c:pt>
                <c:pt idx="339">
                  <c:v>2734644.5632755649</c:v>
                </c:pt>
                <c:pt idx="340">
                  <c:v>2739370.6145755835</c:v>
                </c:pt>
                <c:pt idx="341">
                  <c:v>2744096.7136512683</c:v>
                </c:pt>
                <c:pt idx="342">
                  <c:v>2748822.8581351903</c:v>
                </c:pt>
                <c:pt idx="343">
                  <c:v>2753549.0456576608</c:v>
                </c:pt>
                <c:pt idx="344">
                  <c:v>2758275.2738467325</c:v>
                </c:pt>
                <c:pt idx="345">
                  <c:v>2763001.5403282004</c:v>
                </c:pt>
                <c:pt idx="346">
                  <c:v>2767727.8427256062</c:v>
                </c:pt>
                <c:pt idx="347">
                  <c:v>2772454.1786602386</c:v>
                </c:pt>
                <c:pt idx="348">
                  <c:v>2777180.5457511358</c:v>
                </c:pt>
                <c:pt idx="349">
                  <c:v>2781906.9416150884</c:v>
                </c:pt>
                <c:pt idx="350">
                  <c:v>2786633.3638666412</c:v>
                </c:pt>
                <c:pt idx="351">
                  <c:v>2791359.8101180941</c:v>
                </c:pt>
                <c:pt idx="352">
                  <c:v>2796086.2779795062</c:v>
                </c:pt>
                <c:pt idx="353">
                  <c:v>2800812.7650586977</c:v>
                </c:pt>
                <c:pt idx="354">
                  <c:v>2805539.2689612508</c:v>
                </c:pt>
                <c:pt idx="355">
                  <c:v>2810265.7872905135</c:v>
                </c:pt>
                <c:pt idx="356">
                  <c:v>2814992.3176476015</c:v>
                </c:pt>
                <c:pt idx="357">
                  <c:v>2819718.8576313998</c:v>
                </c:pt>
                <c:pt idx="358">
                  <c:v>2824445.4048385671</c:v>
                </c:pt>
                <c:pt idx="359">
                  <c:v>2829171.9568635351</c:v>
                </c:pt>
                <c:pt idx="360">
                  <c:v>2829171.9568635351</c:v>
                </c:pt>
                <c:pt idx="361">
                  <c:v>2829171.9568635351</c:v>
                </c:pt>
                <c:pt idx="362">
                  <c:v>2829171.9568635351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1F-42D5-861D-25E254349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934400"/>
        <c:axId val="206935936"/>
      </c:lineChart>
      <c:catAx>
        <c:axId val="206934400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6935936"/>
        <c:crosses val="autoZero"/>
        <c:auto val="1"/>
        <c:lblAlgn val="ctr"/>
        <c:lblOffset val="100"/>
        <c:noMultiLvlLbl val="0"/>
      </c:catAx>
      <c:valAx>
        <c:axId val="20693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₪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693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צמוד</a:t>
            </a:r>
            <a:r>
              <a:rPr lang="he-IL" baseline="0"/>
              <a:t> מדד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1E-4E65-BD37-B85CD235E0EE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1E-4E65-BD37-B85CD235E0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'ניתוח תמהיל נבחר'!$P$3:$P$5</c:f>
              <c:strCache>
                <c:ptCount val="2"/>
                <c:pt idx="0">
                  <c:v>צמוד</c:v>
                </c:pt>
                <c:pt idx="1">
                  <c:v>לא צמוד</c:v>
                </c:pt>
              </c:strCache>
            </c:strRef>
          </c:cat>
          <c:val>
            <c:numRef>
              <c:f>'ניתוח תמהיל נבחר'!$Q$3:$Q$5</c:f>
              <c:numCache>
                <c:formatCode>0.00%</c:formatCode>
                <c:ptCount val="2"/>
                <c:pt idx="0">
                  <c:v>0.15000000000000002</c:v>
                </c:pt>
                <c:pt idx="1">
                  <c:v>0.85000000000000009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1E-4E65-BD37-B85CD235E0E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36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400" b="0" i="0" u="none" strike="noStrike" baseline="0">
                <a:effectLst/>
              </a:rPr>
              <a:t>מרכיבי ההלוואה</a:t>
            </a:r>
            <a:r>
              <a:rPr lang="he-IL" sz="1400" b="0" i="0" u="none" strike="noStrike" baseline="0"/>
              <a:t> 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91C-4A90-8655-96EE31353A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91C-4A90-8655-96EE31353AF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91C-4A90-8655-96EE31353AF9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'ניתוח תמהיל נבחר'!$R$3:$R$6</c:f>
              <c:strCache>
                <c:ptCount val="3"/>
                <c:pt idx="0">
                  <c:v>משתנה</c:v>
                </c:pt>
                <c:pt idx="1">
                  <c:v>פריים</c:v>
                </c:pt>
                <c:pt idx="2">
                  <c:v>קבועה</c:v>
                </c:pt>
              </c:strCache>
            </c:strRef>
          </c:cat>
          <c:val>
            <c:numRef>
              <c:f>'ניתוח תמהיל נבחר'!$S$3:$S$6</c:f>
              <c:numCache>
                <c:formatCode>0.00%</c:formatCode>
                <c:ptCount val="3"/>
                <c:pt idx="0">
                  <c:v>0.35</c:v>
                </c:pt>
                <c:pt idx="1">
                  <c:v>0.3</c:v>
                </c:pt>
                <c:pt idx="2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1C-4A90-8655-96EE31353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36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עלות משכנתא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D3-4382-B456-3636EF940F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D3-4382-B456-3636EF940FF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CD3-4382-B456-3636EF940FF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CD3-4382-B456-3636EF940FF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CD3-4382-B456-3636EF940FF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bestFit"/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'נתוני משכנתא'!$AK$9:$AO$9</c:f>
              <c:strCache>
                <c:ptCount val="5"/>
                <c:pt idx="0">
                  <c:v>קל"צ</c:v>
                </c:pt>
                <c:pt idx="1">
                  <c:v>ק"צ</c:v>
                </c:pt>
                <c:pt idx="2">
                  <c:v>משתנה צמודה</c:v>
                </c:pt>
                <c:pt idx="3">
                  <c:v>משתנה לא צמודה</c:v>
                </c:pt>
                <c:pt idx="4">
                  <c:v>פריים</c:v>
                </c:pt>
              </c:strCache>
            </c:strRef>
          </c:cat>
          <c:val>
            <c:numRef>
              <c:f>('נתוני משכנתא'!$T$11,'נתוני משכנתא'!$X$11,'נתוני משכנתא'!$AB$11,'נתוני משכנתא'!$AF$11,'נתוני משכנתא'!$AJ$11)</c:f>
              <c:numCache>
                <c:formatCode>0%</c:formatCode>
                <c:ptCount val="5"/>
                <c:pt idx="0">
                  <c:v>0.1</c:v>
                </c:pt>
                <c:pt idx="1">
                  <c:v>0.39999999999999902</c:v>
                </c:pt>
                <c:pt idx="2">
                  <c:v>0.05</c:v>
                </c:pt>
                <c:pt idx="3">
                  <c:v>0.15</c:v>
                </c:pt>
                <c:pt idx="4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ED-43F2-8355-0790A6F2CDD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36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726072607260728"/>
          <c:y val="0.1906760707044321"/>
          <c:w val="0.35313531353135313"/>
          <c:h val="0.739342463708624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עלות 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8-896F-4FA1-8C61-EB3198833AC3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19-896F-4FA1-8C61-EB3198833AC3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1A-896F-4FA1-8C61-EB3198833AC3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1B-896F-4FA1-8C61-EB3198833AC3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1C-896F-4FA1-8C61-EB3198833AC3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'נתוני משכנתא'!$AK$9:$AO$9</c:f>
              <c:strCache>
                <c:ptCount val="5"/>
                <c:pt idx="0">
                  <c:v>קל"צ</c:v>
                </c:pt>
                <c:pt idx="1">
                  <c:v>ק"צ</c:v>
                </c:pt>
                <c:pt idx="2">
                  <c:v>משתנה צמודה</c:v>
                </c:pt>
                <c:pt idx="3">
                  <c:v>משתנה לא צמודה</c:v>
                </c:pt>
                <c:pt idx="4">
                  <c:v>פריים</c:v>
                </c:pt>
              </c:strCache>
            </c:strRef>
          </c:cat>
          <c:val>
            <c:numRef>
              <c:f>('נתוני משכנתא'!$T$12,'נתוני משכנתא'!$X$12,'נתוני משכנתא'!$AB$12,'נתוני משכנתא'!$AF$12,'נתוני משכנתא'!$AJ$12)</c:f>
              <c:numCache>
                <c:formatCode>0%</c:formatCode>
                <c:ptCount val="5"/>
                <c:pt idx="0">
                  <c:v>0.1</c:v>
                </c:pt>
                <c:pt idx="1">
                  <c:v>0.35</c:v>
                </c:pt>
                <c:pt idx="2">
                  <c:v>0.05</c:v>
                </c:pt>
                <c:pt idx="3">
                  <c:v>0.2</c:v>
                </c:pt>
                <c:pt idx="4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96F-4FA1-8C61-EB3198833AC3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96F-4FA1-8C61-EB3198833A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96F-4FA1-8C61-EB3198833A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96F-4FA1-8C61-EB3198833A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96F-4FA1-8C61-EB3198833AC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96F-4FA1-8C61-EB3198833A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bestFit"/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'נתוני משכנתא'!$AK$9:$AO$9</c:f>
              <c:strCache>
                <c:ptCount val="5"/>
                <c:pt idx="0">
                  <c:v>קל"צ</c:v>
                </c:pt>
                <c:pt idx="1">
                  <c:v>ק"צ</c:v>
                </c:pt>
                <c:pt idx="2">
                  <c:v>משתנה צמודה</c:v>
                </c:pt>
                <c:pt idx="3">
                  <c:v>משתנה לא צמודה</c:v>
                </c:pt>
                <c:pt idx="4">
                  <c:v>פריים</c:v>
                </c:pt>
              </c:strCache>
            </c:strRef>
          </c:cat>
          <c:val>
            <c:numRef>
              <c:f>('נתוני משכנתא'!$T$11,'נתוני משכנתא'!$X$11,'נתוני משכנתא'!$AB$11,'נתוני משכנתא'!$AF$11,'נתוני משכנתא'!$AJ$11)</c:f>
              <c:numCache>
                <c:formatCode>0%</c:formatCode>
                <c:ptCount val="5"/>
                <c:pt idx="0">
                  <c:v>0.1</c:v>
                </c:pt>
                <c:pt idx="1">
                  <c:v>0.39999999999999902</c:v>
                </c:pt>
                <c:pt idx="2">
                  <c:v>0.05</c:v>
                </c:pt>
                <c:pt idx="3">
                  <c:v>0.15</c:v>
                </c:pt>
                <c:pt idx="4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96F-4FA1-8C61-EB3198833AC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360"/>
      </c:pieChart>
    </c:plotArea>
    <c:plotVisOnly val="1"/>
    <c:dispBlanksAs val="gap"/>
    <c:showDLblsOverMax val="0"/>
  </c:chart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876300</xdr:colOff>
      <xdr:row>34</xdr:row>
      <xdr:rowOff>76201</xdr:rowOff>
    </xdr:from>
    <xdr:to>
      <xdr:col>12</xdr:col>
      <xdr:colOff>323850</xdr:colOff>
      <xdr:row>53</xdr:row>
      <xdr:rowOff>85725</xdr:rowOff>
    </xdr:to>
    <xdr:graphicFrame macro="">
      <xdr:nvGraphicFramePr>
        <xdr:cNvPr id="3" name="תרשים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876300</xdr:colOff>
      <xdr:row>53</xdr:row>
      <xdr:rowOff>152400</xdr:rowOff>
    </xdr:from>
    <xdr:to>
      <xdr:col>12</xdr:col>
      <xdr:colOff>323849</xdr:colOff>
      <xdr:row>69</xdr:row>
      <xdr:rowOff>38101</xdr:rowOff>
    </xdr:to>
    <xdr:graphicFrame macro="">
      <xdr:nvGraphicFramePr>
        <xdr:cNvPr id="4" name="תרשים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638175</xdr:colOff>
      <xdr:row>72</xdr:row>
      <xdr:rowOff>85726</xdr:rowOff>
    </xdr:from>
    <xdr:to>
      <xdr:col>8</xdr:col>
      <xdr:colOff>66675</xdr:colOff>
      <xdr:row>91</xdr:row>
      <xdr:rowOff>47625</xdr:rowOff>
    </xdr:to>
    <xdr:graphicFrame macro="">
      <xdr:nvGraphicFramePr>
        <xdr:cNvPr id="5" name="תרשים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91</xdr:row>
      <xdr:rowOff>180976</xdr:rowOff>
    </xdr:from>
    <xdr:to>
      <xdr:col>5</xdr:col>
      <xdr:colOff>523875</xdr:colOff>
      <xdr:row>105</xdr:row>
      <xdr:rowOff>95250</xdr:rowOff>
    </xdr:to>
    <xdr:graphicFrame macro="">
      <xdr:nvGraphicFramePr>
        <xdr:cNvPr id="6" name="תרשים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9526</xdr:colOff>
      <xdr:row>91</xdr:row>
      <xdr:rowOff>180975</xdr:rowOff>
    </xdr:from>
    <xdr:to>
      <xdr:col>12</xdr:col>
      <xdr:colOff>314325</xdr:colOff>
      <xdr:row>105</xdr:row>
      <xdr:rowOff>95250</xdr:rowOff>
    </xdr:to>
    <xdr:graphicFrame macro="">
      <xdr:nvGraphicFramePr>
        <xdr:cNvPr id="7" name="תרשים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276225</xdr:colOff>
      <xdr:row>71</xdr:row>
      <xdr:rowOff>180974</xdr:rowOff>
    </xdr:from>
    <xdr:to>
      <xdr:col>12</xdr:col>
      <xdr:colOff>266700</xdr:colOff>
      <xdr:row>80</xdr:row>
      <xdr:rowOff>142875</xdr:rowOff>
    </xdr:to>
    <xdr:graphicFrame macro="">
      <xdr:nvGraphicFramePr>
        <xdr:cNvPr id="8" name="תרשים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271464</xdr:colOff>
      <xdr:row>80</xdr:row>
      <xdr:rowOff>180975</xdr:rowOff>
    </xdr:from>
    <xdr:to>
      <xdr:col>12</xdr:col>
      <xdr:colOff>266700</xdr:colOff>
      <xdr:row>91</xdr:row>
      <xdr:rowOff>47625</xdr:rowOff>
    </xdr:to>
    <xdr:graphicFrame macro="">
      <xdr:nvGraphicFramePr>
        <xdr:cNvPr id="9" name="תרשים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438150</xdr:colOff>
      <xdr:row>20</xdr:row>
      <xdr:rowOff>142875</xdr:rowOff>
    </xdr:from>
    <xdr:to>
      <xdr:col>2</xdr:col>
      <xdr:colOff>685799</xdr:colOff>
      <xdr:row>30</xdr:row>
      <xdr:rowOff>114300</xdr:rowOff>
    </xdr:to>
    <xdr:graphicFrame macro="">
      <xdr:nvGraphicFramePr>
        <xdr:cNvPr id="13" name="תרשים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714377</xdr:colOff>
      <xdr:row>20</xdr:row>
      <xdr:rowOff>142875</xdr:rowOff>
    </xdr:from>
    <xdr:to>
      <xdr:col>4</xdr:col>
      <xdr:colOff>323852</xdr:colOff>
      <xdr:row>30</xdr:row>
      <xdr:rowOff>114300</xdr:rowOff>
    </xdr:to>
    <xdr:graphicFrame macro="">
      <xdr:nvGraphicFramePr>
        <xdr:cNvPr id="14" name="תרשים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276225</xdr:colOff>
      <xdr:row>20</xdr:row>
      <xdr:rowOff>142875</xdr:rowOff>
    </xdr:from>
    <xdr:to>
      <xdr:col>8</xdr:col>
      <xdr:colOff>504825</xdr:colOff>
      <xdr:row>30</xdr:row>
      <xdr:rowOff>114300</xdr:rowOff>
    </xdr:to>
    <xdr:graphicFrame macro="">
      <xdr:nvGraphicFramePr>
        <xdr:cNvPr id="15" name="תרשים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361950</xdr:colOff>
      <xdr:row>20</xdr:row>
      <xdr:rowOff>142875</xdr:rowOff>
    </xdr:from>
    <xdr:to>
      <xdr:col>6</xdr:col>
      <xdr:colOff>238125</xdr:colOff>
      <xdr:row>30</xdr:row>
      <xdr:rowOff>114300</xdr:rowOff>
    </xdr:to>
    <xdr:graphicFrame macro="">
      <xdr:nvGraphicFramePr>
        <xdr:cNvPr id="16" name="תרשים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542925</xdr:colOff>
      <xdr:row>20</xdr:row>
      <xdr:rowOff>142875</xdr:rowOff>
    </xdr:from>
    <xdr:to>
      <xdr:col>10</xdr:col>
      <xdr:colOff>190500</xdr:colOff>
      <xdr:row>30</xdr:row>
      <xdr:rowOff>114300</xdr:rowOff>
    </xdr:to>
    <xdr:graphicFrame macro="">
      <xdr:nvGraphicFramePr>
        <xdr:cNvPr id="17" name="תרשים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228600</xdr:colOff>
      <xdr:row>20</xdr:row>
      <xdr:rowOff>142875</xdr:rowOff>
    </xdr:from>
    <xdr:to>
      <xdr:col>12</xdr:col>
      <xdr:colOff>381000</xdr:colOff>
      <xdr:row>30</xdr:row>
      <xdr:rowOff>114300</xdr:rowOff>
    </xdr:to>
    <xdr:graphicFrame macro="">
      <xdr:nvGraphicFramePr>
        <xdr:cNvPr id="18" name="תרשים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295276</xdr:colOff>
      <xdr:row>10</xdr:row>
      <xdr:rowOff>180974</xdr:rowOff>
    </xdr:from>
    <xdr:to>
      <xdr:col>10</xdr:col>
      <xdr:colOff>95250</xdr:colOff>
      <xdr:row>37</xdr:row>
      <xdr:rowOff>9525</xdr:rowOff>
    </xdr:to>
    <xdr:graphicFrame macro="">
      <xdr:nvGraphicFramePr>
        <xdr:cNvPr id="2" name="תרשים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</xdr:row>
      <xdr:rowOff>0</xdr:rowOff>
    </xdr:from>
    <xdr:to>
      <xdr:col>21</xdr:col>
      <xdr:colOff>85724</xdr:colOff>
      <xdr:row>37</xdr:row>
      <xdr:rowOff>9526</xdr:rowOff>
    </xdr:to>
    <xdr:graphicFrame macro="">
      <xdr:nvGraphicFramePr>
        <xdr:cNvPr id="3" name="תרשים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11</xdr:row>
      <xdr:rowOff>0</xdr:rowOff>
    </xdr:from>
    <xdr:to>
      <xdr:col>32</xdr:col>
      <xdr:colOff>123824</xdr:colOff>
      <xdr:row>37</xdr:row>
      <xdr:rowOff>9526</xdr:rowOff>
    </xdr:to>
    <xdr:graphicFrame macro="">
      <xdr:nvGraphicFramePr>
        <xdr:cNvPr id="4" name="תרשים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438150</xdr:colOff>
      <xdr:row>11</xdr:row>
      <xdr:rowOff>28575</xdr:rowOff>
    </xdr:from>
    <xdr:to>
      <xdr:col>38</xdr:col>
      <xdr:colOff>266700</xdr:colOff>
      <xdr:row>26</xdr:row>
      <xdr:rowOff>57150</xdr:rowOff>
    </xdr:to>
    <xdr:graphicFrame macro="">
      <xdr:nvGraphicFramePr>
        <xdr:cNvPr id="7" name="תרשים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328613</xdr:colOff>
      <xdr:row>11</xdr:row>
      <xdr:rowOff>9525</xdr:rowOff>
    </xdr:from>
    <xdr:to>
      <xdr:col>42</xdr:col>
      <xdr:colOff>528638</xdr:colOff>
      <xdr:row>26</xdr:row>
      <xdr:rowOff>38100</xdr:rowOff>
    </xdr:to>
    <xdr:graphicFrame macro="">
      <xdr:nvGraphicFramePr>
        <xdr:cNvPr id="8" name="תרשים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oexcel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514;&#1512;&#1495;&#1497;&#1513;&#1497;%20&#1502;&#1513;&#1499;&#1504;&#1514;&#148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excel"/>
    </sheetNames>
    <sheetDataSet>
      <sheetData sheetId="0">
        <row r="2">
          <cell r="A2">
            <v>3800000</v>
          </cell>
          <cell r="B2">
            <v>2000000</v>
          </cell>
          <cell r="C2">
            <v>0.52631578947368396</v>
          </cell>
          <cell r="D2">
            <v>8000</v>
          </cell>
          <cell r="E2">
            <v>12000</v>
          </cell>
          <cell r="F2">
            <v>0.6</v>
          </cell>
          <cell r="G2">
            <v>0.3</v>
          </cell>
          <cell r="H2">
            <v>4</v>
          </cell>
          <cell r="I2">
            <v>0.05</v>
          </cell>
          <cell r="J2">
            <v>0.1</v>
          </cell>
          <cell r="K2">
            <v>0.4</v>
          </cell>
          <cell r="L2">
            <v>0.6</v>
          </cell>
        </row>
        <row r="5">
          <cell r="A5">
            <v>7995.1144388163202</v>
          </cell>
          <cell r="B5">
            <v>2985481.7126885499</v>
          </cell>
          <cell r="C5">
            <v>985481.71268855396</v>
          </cell>
          <cell r="D5">
            <v>10217.2917570999</v>
          </cell>
          <cell r="E5">
            <v>3283303.2210394102</v>
          </cell>
          <cell r="F5">
            <v>1283303.22103941</v>
          </cell>
          <cell r="G5">
            <v>11908.4209331943</v>
          </cell>
          <cell r="H5">
            <v>3.3133333333333299</v>
          </cell>
          <cell r="I5">
            <v>288</v>
          </cell>
          <cell r="J5">
            <v>200000</v>
          </cell>
          <cell r="K5">
            <v>0.1</v>
          </cell>
          <cell r="L5">
            <v>2.0999999999999899</v>
          </cell>
          <cell r="M5">
            <v>300</v>
          </cell>
          <cell r="N5">
            <v>799999.99999999895</v>
          </cell>
          <cell r="O5">
            <v>0.39999999999999902</v>
          </cell>
          <cell r="P5">
            <v>2.36666666666666</v>
          </cell>
          <cell r="Q5">
            <v>300</v>
          </cell>
          <cell r="R5">
            <v>100000</v>
          </cell>
          <cell r="S5">
            <v>0.05</v>
          </cell>
          <cell r="T5">
            <v>2.5</v>
          </cell>
          <cell r="U5">
            <v>360</v>
          </cell>
          <cell r="V5">
            <v>300000</v>
          </cell>
          <cell r="W5">
            <v>0.15</v>
          </cell>
          <cell r="X5">
            <v>-0.6</v>
          </cell>
          <cell r="Y5">
            <v>360</v>
          </cell>
          <cell r="Z5">
            <v>600000</v>
          </cell>
          <cell r="AA5">
            <v>0.3</v>
          </cell>
        </row>
        <row r="6">
          <cell r="A6">
            <v>7974.9541280024996</v>
          </cell>
          <cell r="B6">
            <v>2986918.6933997902</v>
          </cell>
          <cell r="C6">
            <v>986918.69339979102</v>
          </cell>
          <cell r="D6">
            <v>10193.4630349664</v>
          </cell>
          <cell r="E6">
            <v>3268758.4608813501</v>
          </cell>
          <cell r="F6">
            <v>1268758.4608813501</v>
          </cell>
          <cell r="G6">
            <v>11846.4385781376</v>
          </cell>
          <cell r="H6">
            <v>3.15</v>
          </cell>
          <cell r="I6">
            <v>300</v>
          </cell>
          <cell r="J6">
            <v>200000</v>
          </cell>
          <cell r="K6">
            <v>0.1</v>
          </cell>
          <cell r="L6">
            <v>2.0999999999999899</v>
          </cell>
          <cell r="M6">
            <v>300</v>
          </cell>
          <cell r="N6">
            <v>700000</v>
          </cell>
          <cell r="O6">
            <v>0.35</v>
          </cell>
          <cell r="P6">
            <v>2.36666666666666</v>
          </cell>
          <cell r="Q6">
            <v>300</v>
          </cell>
          <cell r="R6">
            <v>100000</v>
          </cell>
          <cell r="S6">
            <v>0.05</v>
          </cell>
          <cell r="T6">
            <v>2.5</v>
          </cell>
          <cell r="U6">
            <v>360</v>
          </cell>
          <cell r="V6">
            <v>400000</v>
          </cell>
          <cell r="W6">
            <v>0.2</v>
          </cell>
          <cell r="X6">
            <v>-0.6</v>
          </cell>
          <cell r="Y6">
            <v>348</v>
          </cell>
          <cell r="Z6">
            <v>600000</v>
          </cell>
          <cell r="AA6">
            <v>0.3</v>
          </cell>
        </row>
        <row r="7">
          <cell r="A7">
            <v>7984.2123557282903</v>
          </cell>
          <cell r="B7">
            <v>2990993.2737267599</v>
          </cell>
          <cell r="C7">
            <v>990993.27372676705</v>
          </cell>
          <cell r="D7">
            <v>10126.4570982244</v>
          </cell>
          <cell r="E7">
            <v>3271824.2361495802</v>
          </cell>
          <cell r="F7">
            <v>1271824.23614958</v>
          </cell>
          <cell r="G7">
            <v>11758.4380057255</v>
          </cell>
          <cell r="H7">
            <v>3.25</v>
          </cell>
          <cell r="I7">
            <v>312</v>
          </cell>
          <cell r="J7">
            <v>300000</v>
          </cell>
          <cell r="K7">
            <v>0.15</v>
          </cell>
          <cell r="L7">
            <v>2.0999999999999899</v>
          </cell>
          <cell r="M7">
            <v>300</v>
          </cell>
          <cell r="N7">
            <v>700000</v>
          </cell>
          <cell r="O7">
            <v>0.35</v>
          </cell>
          <cell r="P7">
            <v>2.36666666666666</v>
          </cell>
          <cell r="Q7">
            <v>300</v>
          </cell>
          <cell r="R7">
            <v>100000</v>
          </cell>
          <cell r="S7">
            <v>0.05</v>
          </cell>
          <cell r="T7">
            <v>2.5</v>
          </cell>
          <cell r="U7">
            <v>360</v>
          </cell>
          <cell r="V7">
            <v>300000</v>
          </cell>
          <cell r="W7">
            <v>0.15</v>
          </cell>
          <cell r="X7">
            <v>-0.6</v>
          </cell>
          <cell r="Y7">
            <v>360</v>
          </cell>
          <cell r="Z7">
            <v>600000</v>
          </cell>
          <cell r="AA7">
            <v>0.3</v>
          </cell>
        </row>
        <row r="8">
          <cell r="A8">
            <v>7995.1855819458897</v>
          </cell>
          <cell r="B8">
            <v>3025125.70069191</v>
          </cell>
          <cell r="C8">
            <v>1025125.70069191</v>
          </cell>
          <cell r="D8">
            <v>9647.0321841986297</v>
          </cell>
          <cell r="E8">
            <v>3245602.6940265102</v>
          </cell>
          <cell r="F8">
            <v>1245602.69402651</v>
          </cell>
          <cell r="G8">
            <v>10680.1226119986</v>
          </cell>
          <cell r="H8">
            <v>3.15</v>
          </cell>
          <cell r="I8">
            <v>300</v>
          </cell>
          <cell r="J8">
            <v>500000</v>
          </cell>
          <cell r="K8">
            <v>0.25</v>
          </cell>
          <cell r="L8">
            <v>2.19999999999999</v>
          </cell>
          <cell r="M8">
            <v>312</v>
          </cell>
          <cell r="N8">
            <v>200000</v>
          </cell>
          <cell r="O8">
            <v>0.1</v>
          </cell>
          <cell r="P8">
            <v>2.36666666666666</v>
          </cell>
          <cell r="Q8">
            <v>300</v>
          </cell>
          <cell r="R8">
            <v>100000</v>
          </cell>
          <cell r="S8">
            <v>0.05</v>
          </cell>
          <cell r="T8">
            <v>2.5</v>
          </cell>
          <cell r="U8">
            <v>360</v>
          </cell>
          <cell r="V8">
            <v>600000</v>
          </cell>
          <cell r="W8">
            <v>0.3</v>
          </cell>
          <cell r="X8">
            <v>-0.6</v>
          </cell>
          <cell r="Y8">
            <v>360</v>
          </cell>
          <cell r="Z8">
            <v>600000</v>
          </cell>
          <cell r="AA8">
            <v>0.3</v>
          </cell>
        </row>
        <row r="9">
          <cell r="A9">
            <v>7980.5040447106503</v>
          </cell>
          <cell r="B9">
            <v>3023491.5869768499</v>
          </cell>
          <cell r="C9">
            <v>1023491.5869768501</v>
          </cell>
          <cell r="D9">
            <v>9713.9501961232399</v>
          </cell>
          <cell r="E9">
            <v>3242261.5596268801</v>
          </cell>
          <cell r="F9">
            <v>1242261.5596268801</v>
          </cell>
          <cell r="G9">
            <v>10772.8515124695</v>
          </cell>
          <cell r="H9">
            <v>3.15</v>
          </cell>
          <cell r="I9">
            <v>300</v>
          </cell>
          <cell r="J9">
            <v>400000</v>
          </cell>
          <cell r="K9">
            <v>0.2</v>
          </cell>
          <cell r="L9">
            <v>2.0999999999999899</v>
          </cell>
          <cell r="M9">
            <v>300</v>
          </cell>
          <cell r="N9">
            <v>200000</v>
          </cell>
          <cell r="O9">
            <v>0.1</v>
          </cell>
          <cell r="P9">
            <v>2.36666666666666</v>
          </cell>
          <cell r="Q9">
            <v>300</v>
          </cell>
          <cell r="R9">
            <v>100000</v>
          </cell>
          <cell r="S9">
            <v>0.05</v>
          </cell>
          <cell r="T9">
            <v>2.5</v>
          </cell>
          <cell r="U9">
            <v>360</v>
          </cell>
          <cell r="V9">
            <v>700000</v>
          </cell>
          <cell r="W9">
            <v>0.35</v>
          </cell>
          <cell r="X9">
            <v>-0.6</v>
          </cell>
          <cell r="Y9">
            <v>348</v>
          </cell>
          <cell r="Z9">
            <v>600000</v>
          </cell>
          <cell r="AA9">
            <v>0.3</v>
          </cell>
        </row>
        <row r="10">
          <cell r="A10">
            <v>7997.19878217512</v>
          </cell>
          <cell r="B10">
            <v>3028545.8128019399</v>
          </cell>
          <cell r="C10">
            <v>1028545.81280194</v>
          </cell>
          <cell r="D10">
            <v>9718.6207585458596</v>
          </cell>
          <cell r="E10">
            <v>3269549.50580819</v>
          </cell>
          <cell r="F10">
            <v>1269549.50580819</v>
          </cell>
          <cell r="G10">
            <v>10859.5755748868</v>
          </cell>
          <cell r="H10">
            <v>3.15</v>
          </cell>
          <cell r="I10">
            <v>300</v>
          </cell>
          <cell r="J10">
            <v>500000</v>
          </cell>
          <cell r="K10">
            <v>0.25</v>
          </cell>
          <cell r="L10">
            <v>2.0999999999999899</v>
          </cell>
          <cell r="M10">
            <v>300</v>
          </cell>
          <cell r="N10">
            <v>300000</v>
          </cell>
          <cell r="O10">
            <v>0.15</v>
          </cell>
          <cell r="P10">
            <v>2.5</v>
          </cell>
          <cell r="Q10">
            <v>360</v>
          </cell>
          <cell r="R10">
            <v>100000</v>
          </cell>
          <cell r="S10">
            <v>0.05</v>
          </cell>
          <cell r="T10">
            <v>2.5</v>
          </cell>
          <cell r="U10">
            <v>360</v>
          </cell>
          <cell r="V10">
            <v>500000</v>
          </cell>
          <cell r="W10">
            <v>0.25</v>
          </cell>
          <cell r="X10">
            <v>-0.6</v>
          </cell>
          <cell r="Y10">
            <v>360</v>
          </cell>
          <cell r="Z10">
            <v>600000</v>
          </cell>
          <cell r="AA10">
            <v>0.3</v>
          </cell>
        </row>
        <row r="11">
          <cell r="A11">
            <v>7995.1855819458897</v>
          </cell>
          <cell r="B11">
            <v>3025125.70069191</v>
          </cell>
          <cell r="C11">
            <v>1025125.70069191</v>
          </cell>
          <cell r="D11">
            <v>9647.0321841986297</v>
          </cell>
          <cell r="E11">
            <v>3245602.6940265102</v>
          </cell>
          <cell r="F11">
            <v>1245602.69402651</v>
          </cell>
          <cell r="G11">
            <v>10680.1226119986</v>
          </cell>
          <cell r="H11">
            <v>3.15</v>
          </cell>
          <cell r="I11">
            <v>300</v>
          </cell>
          <cell r="J11">
            <v>500000</v>
          </cell>
          <cell r="K11">
            <v>0.25</v>
          </cell>
          <cell r="L11">
            <v>2.19999999999999</v>
          </cell>
          <cell r="M11">
            <v>312</v>
          </cell>
          <cell r="N11">
            <v>200000</v>
          </cell>
          <cell r="O11">
            <v>0.1</v>
          </cell>
          <cell r="P11">
            <v>2.36666666666666</v>
          </cell>
          <cell r="Q11">
            <v>300</v>
          </cell>
          <cell r="R11">
            <v>100000</v>
          </cell>
          <cell r="S11">
            <v>0.05</v>
          </cell>
          <cell r="T11">
            <v>2.5</v>
          </cell>
          <cell r="U11">
            <v>360</v>
          </cell>
          <cell r="V11">
            <v>600000</v>
          </cell>
          <cell r="W11">
            <v>0.3</v>
          </cell>
          <cell r="X11">
            <v>-0.6</v>
          </cell>
          <cell r="Y11">
            <v>360</v>
          </cell>
          <cell r="Z11">
            <v>600000</v>
          </cell>
          <cell r="AA11">
            <v>0.3</v>
          </cell>
        </row>
        <row r="12">
          <cell r="A12">
            <v>7980.5040447106503</v>
          </cell>
          <cell r="B12">
            <v>3023491.5869768499</v>
          </cell>
          <cell r="C12">
            <v>1023491.5869768501</v>
          </cell>
          <cell r="D12">
            <v>9713.9501961232399</v>
          </cell>
          <cell r="E12">
            <v>3242261.5596268801</v>
          </cell>
          <cell r="F12">
            <v>1242261.5596268801</v>
          </cell>
          <cell r="G12">
            <v>10772.8515124695</v>
          </cell>
          <cell r="H12">
            <v>3.15</v>
          </cell>
          <cell r="I12">
            <v>300</v>
          </cell>
          <cell r="J12">
            <v>400000</v>
          </cell>
          <cell r="K12">
            <v>0.2</v>
          </cell>
          <cell r="L12">
            <v>2.0999999999999899</v>
          </cell>
          <cell r="M12">
            <v>300</v>
          </cell>
          <cell r="N12">
            <v>200000</v>
          </cell>
          <cell r="O12">
            <v>0.1</v>
          </cell>
          <cell r="P12">
            <v>2.36666666666666</v>
          </cell>
          <cell r="Q12">
            <v>300</v>
          </cell>
          <cell r="R12">
            <v>100000</v>
          </cell>
          <cell r="S12">
            <v>0.05</v>
          </cell>
          <cell r="T12">
            <v>2.5</v>
          </cell>
          <cell r="U12">
            <v>360</v>
          </cell>
          <cell r="V12">
            <v>700000</v>
          </cell>
          <cell r="W12">
            <v>0.35</v>
          </cell>
          <cell r="X12">
            <v>-0.6</v>
          </cell>
          <cell r="Y12">
            <v>348</v>
          </cell>
          <cell r="Z12">
            <v>600000</v>
          </cell>
          <cell r="AA12">
            <v>0.3</v>
          </cell>
        </row>
        <row r="13">
          <cell r="A13">
            <v>7997.19878217512</v>
          </cell>
          <cell r="B13">
            <v>3028545.8128019399</v>
          </cell>
          <cell r="C13">
            <v>1028545.81280194</v>
          </cell>
          <cell r="D13">
            <v>9718.6207585458596</v>
          </cell>
          <cell r="E13">
            <v>3269549.50580819</v>
          </cell>
          <cell r="F13">
            <v>1269549.50580819</v>
          </cell>
          <cell r="G13">
            <v>10859.5755748868</v>
          </cell>
          <cell r="H13">
            <v>3.15</v>
          </cell>
          <cell r="I13">
            <v>300</v>
          </cell>
          <cell r="J13">
            <v>500000</v>
          </cell>
          <cell r="K13">
            <v>0.25</v>
          </cell>
          <cell r="L13">
            <v>2.0999999999999899</v>
          </cell>
          <cell r="M13">
            <v>300</v>
          </cell>
          <cell r="N13">
            <v>300000</v>
          </cell>
          <cell r="O13">
            <v>0.15</v>
          </cell>
          <cell r="P13">
            <v>2.5</v>
          </cell>
          <cell r="Q13">
            <v>360</v>
          </cell>
          <cell r="R13">
            <v>100000</v>
          </cell>
          <cell r="S13">
            <v>0.05</v>
          </cell>
          <cell r="T13">
            <v>2.5</v>
          </cell>
          <cell r="U13">
            <v>360</v>
          </cell>
          <cell r="V13">
            <v>500000</v>
          </cell>
          <cell r="W13">
            <v>0.25</v>
          </cell>
          <cell r="X13">
            <v>-0.6</v>
          </cell>
          <cell r="Y13">
            <v>360</v>
          </cell>
          <cell r="Z13">
            <v>600000</v>
          </cell>
          <cell r="AA13">
            <v>0.3</v>
          </cell>
        </row>
        <row r="14">
          <cell r="A14">
            <v>7993.7381268871204</v>
          </cell>
          <cell r="B14">
            <v>3128259.5190624599</v>
          </cell>
          <cell r="C14">
            <v>1128259.5190624599</v>
          </cell>
          <cell r="D14">
            <v>9219.1372177426601</v>
          </cell>
          <cell r="E14">
            <v>3314567.9273749799</v>
          </cell>
          <cell r="F14">
            <v>1314567.9273749799</v>
          </cell>
          <cell r="G14">
            <v>10023.4813640395</v>
          </cell>
          <cell r="H14">
            <v>3.5</v>
          </cell>
          <cell r="I14">
            <v>360</v>
          </cell>
          <cell r="J14">
            <v>899999.99999999895</v>
          </cell>
          <cell r="K14">
            <v>0.44999999999999901</v>
          </cell>
          <cell r="L14">
            <v>2.5</v>
          </cell>
          <cell r="M14">
            <v>360</v>
          </cell>
          <cell r="N14">
            <v>100000</v>
          </cell>
          <cell r="O14">
            <v>0.05</v>
          </cell>
          <cell r="P14">
            <v>2.36666666666666</v>
          </cell>
          <cell r="Q14">
            <v>300</v>
          </cell>
          <cell r="R14">
            <v>100000</v>
          </cell>
          <cell r="S14">
            <v>0.05</v>
          </cell>
          <cell r="T14">
            <v>2.5</v>
          </cell>
          <cell r="U14">
            <v>360</v>
          </cell>
          <cell r="V14">
            <v>300000</v>
          </cell>
          <cell r="W14">
            <v>0.15</v>
          </cell>
          <cell r="X14">
            <v>-0.6</v>
          </cell>
          <cell r="Y14">
            <v>360</v>
          </cell>
          <cell r="Z14">
            <v>600000</v>
          </cell>
          <cell r="AA14">
            <v>0.3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נתוני משכנתא"/>
      <sheetName val="סיכון נמוך"/>
      <sheetName val="סיכון נמוך בינוני"/>
      <sheetName val="סיכון בינוני"/>
      <sheetName val="סיכון בינוני גבוה"/>
      <sheetName val="סיכון גבוה"/>
      <sheetName val="תמהיל להשוואה"/>
      <sheetName val="תחזיות"/>
      <sheetName val="csvCPI"/>
      <sheetName val="csvPrime"/>
    </sheetNames>
    <sheetDataSet>
      <sheetData sheetId="0">
        <row r="6">
          <cell r="B6">
            <v>0</v>
          </cell>
        </row>
      </sheetData>
      <sheetData sheetId="1" refreshError="1"/>
      <sheetData sheetId="2">
        <row r="50">
          <cell r="B50">
            <v>1</v>
          </cell>
        </row>
        <row r="51">
          <cell r="B51">
            <v>2</v>
          </cell>
        </row>
        <row r="52">
          <cell r="B52">
            <v>3</v>
          </cell>
        </row>
        <row r="53">
          <cell r="B53">
            <v>4</v>
          </cell>
        </row>
        <row r="54">
          <cell r="B54">
            <v>5</v>
          </cell>
        </row>
        <row r="55">
          <cell r="B55">
            <v>6</v>
          </cell>
        </row>
        <row r="56">
          <cell r="B56">
            <v>7</v>
          </cell>
        </row>
        <row r="57">
          <cell r="B57">
            <v>8</v>
          </cell>
        </row>
        <row r="58">
          <cell r="B58">
            <v>9</v>
          </cell>
        </row>
        <row r="59">
          <cell r="B59">
            <v>10</v>
          </cell>
        </row>
        <row r="60">
          <cell r="B60">
            <v>11</v>
          </cell>
        </row>
        <row r="61">
          <cell r="B61">
            <v>12</v>
          </cell>
        </row>
        <row r="62">
          <cell r="B62">
            <v>13</v>
          </cell>
        </row>
        <row r="63">
          <cell r="B63">
            <v>14</v>
          </cell>
        </row>
        <row r="64">
          <cell r="B64">
            <v>15</v>
          </cell>
        </row>
        <row r="65">
          <cell r="B65">
            <v>16</v>
          </cell>
        </row>
        <row r="66">
          <cell r="B66">
            <v>17</v>
          </cell>
        </row>
        <row r="67">
          <cell r="B67">
            <v>18</v>
          </cell>
        </row>
        <row r="68">
          <cell r="B68">
            <v>19</v>
          </cell>
        </row>
        <row r="69">
          <cell r="B69">
            <v>20</v>
          </cell>
        </row>
        <row r="70">
          <cell r="B70">
            <v>21</v>
          </cell>
        </row>
        <row r="71">
          <cell r="B71">
            <v>22</v>
          </cell>
        </row>
        <row r="72">
          <cell r="B72">
            <v>23</v>
          </cell>
        </row>
        <row r="73">
          <cell r="B73">
            <v>24</v>
          </cell>
        </row>
        <row r="74">
          <cell r="B74">
            <v>25</v>
          </cell>
        </row>
        <row r="75">
          <cell r="B75">
            <v>26</v>
          </cell>
        </row>
        <row r="76">
          <cell r="B76">
            <v>27</v>
          </cell>
        </row>
        <row r="77">
          <cell r="B77">
            <v>28</v>
          </cell>
        </row>
        <row r="78">
          <cell r="B78">
            <v>29</v>
          </cell>
        </row>
        <row r="79">
          <cell r="B79">
            <v>30</v>
          </cell>
        </row>
        <row r="80">
          <cell r="B80">
            <v>31</v>
          </cell>
        </row>
        <row r="81">
          <cell r="B81">
            <v>32</v>
          </cell>
        </row>
        <row r="82">
          <cell r="B82">
            <v>33</v>
          </cell>
        </row>
        <row r="83">
          <cell r="B83">
            <v>34</v>
          </cell>
        </row>
        <row r="84">
          <cell r="B84">
            <v>35</v>
          </cell>
        </row>
        <row r="85">
          <cell r="B85">
            <v>36</v>
          </cell>
        </row>
        <row r="86">
          <cell r="B86">
            <v>37</v>
          </cell>
        </row>
        <row r="87">
          <cell r="B87">
            <v>38</v>
          </cell>
        </row>
        <row r="88">
          <cell r="B88">
            <v>39</v>
          </cell>
        </row>
        <row r="89">
          <cell r="B89">
            <v>40</v>
          </cell>
        </row>
        <row r="90">
          <cell r="B90">
            <v>41</v>
          </cell>
        </row>
        <row r="91">
          <cell r="B91">
            <v>42</v>
          </cell>
        </row>
        <row r="92">
          <cell r="B92">
            <v>43</v>
          </cell>
        </row>
        <row r="93">
          <cell r="B93">
            <v>44</v>
          </cell>
        </row>
        <row r="94">
          <cell r="B94">
            <v>45</v>
          </cell>
        </row>
        <row r="95">
          <cell r="B95">
            <v>46</v>
          </cell>
        </row>
        <row r="96">
          <cell r="B96">
            <v>47</v>
          </cell>
        </row>
        <row r="97">
          <cell r="B97">
            <v>48</v>
          </cell>
        </row>
        <row r="98">
          <cell r="B98">
            <v>49</v>
          </cell>
        </row>
        <row r="99">
          <cell r="B99">
            <v>50</v>
          </cell>
        </row>
        <row r="100">
          <cell r="B100">
            <v>51</v>
          </cell>
        </row>
        <row r="101">
          <cell r="B101">
            <v>52</v>
          </cell>
        </row>
        <row r="102">
          <cell r="B102">
            <v>53</v>
          </cell>
        </row>
        <row r="103">
          <cell r="B103">
            <v>54</v>
          </cell>
        </row>
        <row r="104">
          <cell r="B104">
            <v>55</v>
          </cell>
        </row>
        <row r="105">
          <cell r="B105">
            <v>56</v>
          </cell>
        </row>
        <row r="106">
          <cell r="B106">
            <v>57</v>
          </cell>
        </row>
        <row r="107">
          <cell r="B107">
            <v>58</v>
          </cell>
        </row>
        <row r="108">
          <cell r="B108">
            <v>59</v>
          </cell>
        </row>
        <row r="109">
          <cell r="B109">
            <v>60</v>
          </cell>
        </row>
        <row r="110">
          <cell r="B110">
            <v>61</v>
          </cell>
        </row>
        <row r="111">
          <cell r="B111">
            <v>62</v>
          </cell>
        </row>
        <row r="112">
          <cell r="B112">
            <v>63</v>
          </cell>
        </row>
        <row r="113">
          <cell r="B113">
            <v>64</v>
          </cell>
        </row>
        <row r="114">
          <cell r="B114">
            <v>65</v>
          </cell>
        </row>
        <row r="115">
          <cell r="B115">
            <v>66</v>
          </cell>
        </row>
        <row r="116">
          <cell r="B116">
            <v>67</v>
          </cell>
        </row>
        <row r="117">
          <cell r="B117">
            <v>68</v>
          </cell>
        </row>
        <row r="118">
          <cell r="B118">
            <v>69</v>
          </cell>
        </row>
        <row r="119">
          <cell r="B119">
            <v>70</v>
          </cell>
        </row>
        <row r="120">
          <cell r="B120">
            <v>71</v>
          </cell>
        </row>
        <row r="121">
          <cell r="B121">
            <v>72</v>
          </cell>
        </row>
        <row r="122">
          <cell r="B122">
            <v>73</v>
          </cell>
        </row>
        <row r="123">
          <cell r="B123">
            <v>74</v>
          </cell>
        </row>
        <row r="124">
          <cell r="B124">
            <v>75</v>
          </cell>
        </row>
        <row r="125">
          <cell r="B125">
            <v>76</v>
          </cell>
        </row>
        <row r="126">
          <cell r="B126">
            <v>77</v>
          </cell>
        </row>
        <row r="127">
          <cell r="B127">
            <v>78</v>
          </cell>
        </row>
        <row r="128">
          <cell r="B128">
            <v>79</v>
          </cell>
        </row>
        <row r="129">
          <cell r="B129">
            <v>80</v>
          </cell>
        </row>
        <row r="130">
          <cell r="B130">
            <v>81</v>
          </cell>
        </row>
        <row r="131">
          <cell r="B131">
            <v>82</v>
          </cell>
        </row>
        <row r="132">
          <cell r="B132">
            <v>83</v>
          </cell>
        </row>
        <row r="133">
          <cell r="B133">
            <v>84</v>
          </cell>
        </row>
        <row r="134">
          <cell r="B134">
            <v>85</v>
          </cell>
        </row>
        <row r="135">
          <cell r="B135">
            <v>86</v>
          </cell>
        </row>
        <row r="136">
          <cell r="B136">
            <v>87</v>
          </cell>
        </row>
        <row r="137">
          <cell r="B137">
            <v>88</v>
          </cell>
        </row>
        <row r="138">
          <cell r="B138">
            <v>89</v>
          </cell>
        </row>
        <row r="139">
          <cell r="B139">
            <v>90</v>
          </cell>
        </row>
        <row r="140">
          <cell r="B140">
            <v>91</v>
          </cell>
        </row>
        <row r="141">
          <cell r="B141">
            <v>92</v>
          </cell>
        </row>
        <row r="142">
          <cell r="B142">
            <v>93</v>
          </cell>
        </row>
        <row r="143">
          <cell r="B143">
            <v>94</v>
          </cell>
        </row>
        <row r="144">
          <cell r="B144">
            <v>95</v>
          </cell>
        </row>
        <row r="145">
          <cell r="B145">
            <v>96</v>
          </cell>
        </row>
        <row r="146">
          <cell r="B146">
            <v>97</v>
          </cell>
        </row>
        <row r="147">
          <cell r="B147">
            <v>98</v>
          </cell>
        </row>
        <row r="148">
          <cell r="B148">
            <v>99</v>
          </cell>
        </row>
        <row r="149">
          <cell r="B149">
            <v>100</v>
          </cell>
        </row>
        <row r="150">
          <cell r="B150">
            <v>101</v>
          </cell>
        </row>
        <row r="151">
          <cell r="B151">
            <v>102</v>
          </cell>
        </row>
        <row r="152">
          <cell r="B152">
            <v>103</v>
          </cell>
        </row>
        <row r="153">
          <cell r="B153">
            <v>104</v>
          </cell>
        </row>
        <row r="154">
          <cell r="B154">
            <v>105</v>
          </cell>
        </row>
        <row r="155">
          <cell r="B155">
            <v>106</v>
          </cell>
        </row>
        <row r="156">
          <cell r="B156">
            <v>107</v>
          </cell>
        </row>
        <row r="157">
          <cell r="B157">
            <v>108</v>
          </cell>
        </row>
        <row r="158">
          <cell r="B158">
            <v>109</v>
          </cell>
        </row>
        <row r="159">
          <cell r="B159">
            <v>110</v>
          </cell>
        </row>
        <row r="160">
          <cell r="B160">
            <v>111</v>
          </cell>
        </row>
        <row r="161">
          <cell r="B161">
            <v>112</v>
          </cell>
        </row>
        <row r="162">
          <cell r="B162">
            <v>113</v>
          </cell>
        </row>
        <row r="163">
          <cell r="B163">
            <v>114</v>
          </cell>
        </row>
        <row r="164">
          <cell r="B164">
            <v>115</v>
          </cell>
        </row>
        <row r="165">
          <cell r="B165">
            <v>116</v>
          </cell>
        </row>
        <row r="166">
          <cell r="B166">
            <v>117</v>
          </cell>
        </row>
        <row r="167">
          <cell r="B167">
            <v>118</v>
          </cell>
        </row>
        <row r="168">
          <cell r="B168">
            <v>119</v>
          </cell>
        </row>
        <row r="169">
          <cell r="B169">
            <v>120</v>
          </cell>
        </row>
        <row r="170">
          <cell r="B170">
            <v>121</v>
          </cell>
        </row>
        <row r="171">
          <cell r="B171">
            <v>122</v>
          </cell>
        </row>
        <row r="172">
          <cell r="B172">
            <v>123</v>
          </cell>
        </row>
        <row r="173">
          <cell r="B173">
            <v>124</v>
          </cell>
        </row>
        <row r="174">
          <cell r="B174">
            <v>125</v>
          </cell>
        </row>
        <row r="175">
          <cell r="B175">
            <v>126</v>
          </cell>
        </row>
        <row r="176">
          <cell r="B176">
            <v>127</v>
          </cell>
        </row>
        <row r="177">
          <cell r="B177">
            <v>128</v>
          </cell>
        </row>
        <row r="178">
          <cell r="B178">
            <v>129</v>
          </cell>
        </row>
        <row r="179">
          <cell r="B179">
            <v>130</v>
          </cell>
        </row>
        <row r="180">
          <cell r="B180">
            <v>131</v>
          </cell>
        </row>
        <row r="181">
          <cell r="B181">
            <v>132</v>
          </cell>
        </row>
        <row r="182">
          <cell r="B182">
            <v>133</v>
          </cell>
        </row>
        <row r="183">
          <cell r="B183">
            <v>134</v>
          </cell>
        </row>
        <row r="184">
          <cell r="B184">
            <v>135</v>
          </cell>
        </row>
        <row r="185">
          <cell r="B185">
            <v>136</v>
          </cell>
        </row>
        <row r="186">
          <cell r="B186">
            <v>137</v>
          </cell>
        </row>
        <row r="187">
          <cell r="B187">
            <v>138</v>
          </cell>
        </row>
        <row r="188">
          <cell r="B188">
            <v>139</v>
          </cell>
        </row>
        <row r="189">
          <cell r="B189">
            <v>140</v>
          </cell>
        </row>
        <row r="190">
          <cell r="B190">
            <v>141</v>
          </cell>
        </row>
        <row r="191">
          <cell r="B191">
            <v>142</v>
          </cell>
        </row>
        <row r="192">
          <cell r="B192">
            <v>143</v>
          </cell>
        </row>
        <row r="193">
          <cell r="B193">
            <v>144</v>
          </cell>
        </row>
        <row r="194">
          <cell r="B194">
            <v>145</v>
          </cell>
        </row>
        <row r="195">
          <cell r="B195">
            <v>146</v>
          </cell>
        </row>
        <row r="196">
          <cell r="B196">
            <v>147</v>
          </cell>
        </row>
        <row r="197">
          <cell r="B197">
            <v>148</v>
          </cell>
        </row>
        <row r="198">
          <cell r="B198">
            <v>149</v>
          </cell>
        </row>
        <row r="199">
          <cell r="B199">
            <v>150</v>
          </cell>
        </row>
        <row r="200">
          <cell r="B200">
            <v>151</v>
          </cell>
        </row>
        <row r="201">
          <cell r="B201">
            <v>152</v>
          </cell>
        </row>
        <row r="202">
          <cell r="B202">
            <v>153</v>
          </cell>
        </row>
        <row r="203">
          <cell r="B203">
            <v>154</v>
          </cell>
        </row>
        <row r="204">
          <cell r="B204">
            <v>155</v>
          </cell>
        </row>
        <row r="205">
          <cell r="B205">
            <v>156</v>
          </cell>
        </row>
        <row r="206">
          <cell r="B206">
            <v>157</v>
          </cell>
        </row>
        <row r="207">
          <cell r="B207">
            <v>158</v>
          </cell>
        </row>
        <row r="208">
          <cell r="B208">
            <v>159</v>
          </cell>
        </row>
        <row r="209">
          <cell r="B209">
            <v>160</v>
          </cell>
        </row>
        <row r="210">
          <cell r="B210">
            <v>161</v>
          </cell>
        </row>
        <row r="211">
          <cell r="B211">
            <v>162</v>
          </cell>
        </row>
        <row r="212">
          <cell r="B212">
            <v>163</v>
          </cell>
        </row>
        <row r="213">
          <cell r="B213">
            <v>164</v>
          </cell>
        </row>
        <row r="214">
          <cell r="B214">
            <v>165</v>
          </cell>
        </row>
        <row r="215">
          <cell r="B215">
            <v>166</v>
          </cell>
        </row>
        <row r="216">
          <cell r="B216">
            <v>167</v>
          </cell>
        </row>
        <row r="217">
          <cell r="B217">
            <v>168</v>
          </cell>
        </row>
        <row r="218">
          <cell r="B218">
            <v>169</v>
          </cell>
        </row>
        <row r="219">
          <cell r="B219">
            <v>170</v>
          </cell>
        </row>
        <row r="220">
          <cell r="B220">
            <v>171</v>
          </cell>
        </row>
        <row r="221">
          <cell r="B221">
            <v>172</v>
          </cell>
        </row>
        <row r="222">
          <cell r="B222">
            <v>173</v>
          </cell>
        </row>
        <row r="223">
          <cell r="B223">
            <v>174</v>
          </cell>
        </row>
        <row r="224">
          <cell r="B224">
            <v>175</v>
          </cell>
        </row>
        <row r="225">
          <cell r="B225">
            <v>176</v>
          </cell>
        </row>
        <row r="226">
          <cell r="B226">
            <v>177</v>
          </cell>
        </row>
        <row r="227">
          <cell r="B227">
            <v>178</v>
          </cell>
        </row>
        <row r="228">
          <cell r="B228">
            <v>179</v>
          </cell>
        </row>
        <row r="229">
          <cell r="B229">
            <v>180</v>
          </cell>
        </row>
        <row r="230">
          <cell r="B230">
            <v>181</v>
          </cell>
        </row>
        <row r="231">
          <cell r="B231">
            <v>182</v>
          </cell>
        </row>
        <row r="232">
          <cell r="B232">
            <v>183</v>
          </cell>
        </row>
        <row r="233">
          <cell r="B233">
            <v>184</v>
          </cell>
        </row>
        <row r="234">
          <cell r="B234">
            <v>185</v>
          </cell>
        </row>
        <row r="235">
          <cell r="B235">
            <v>186</v>
          </cell>
        </row>
        <row r="236">
          <cell r="B236">
            <v>187</v>
          </cell>
        </row>
        <row r="237">
          <cell r="B237">
            <v>188</v>
          </cell>
        </row>
        <row r="238">
          <cell r="B238">
            <v>189</v>
          </cell>
        </row>
        <row r="239">
          <cell r="B239">
            <v>190</v>
          </cell>
        </row>
        <row r="240">
          <cell r="B240">
            <v>191</v>
          </cell>
        </row>
        <row r="241">
          <cell r="B241">
            <v>192</v>
          </cell>
        </row>
        <row r="242">
          <cell r="B242">
            <v>193</v>
          </cell>
        </row>
        <row r="243">
          <cell r="B243">
            <v>194</v>
          </cell>
        </row>
        <row r="244">
          <cell r="B244">
            <v>195</v>
          </cell>
        </row>
        <row r="245">
          <cell r="B245">
            <v>196</v>
          </cell>
        </row>
        <row r="246">
          <cell r="B246">
            <v>197</v>
          </cell>
        </row>
        <row r="247">
          <cell r="B247">
            <v>198</v>
          </cell>
        </row>
        <row r="248">
          <cell r="B248">
            <v>199</v>
          </cell>
        </row>
        <row r="249">
          <cell r="B249">
            <v>200</v>
          </cell>
        </row>
        <row r="250">
          <cell r="B250">
            <v>201</v>
          </cell>
        </row>
        <row r="251">
          <cell r="B251">
            <v>202</v>
          </cell>
        </row>
        <row r="252">
          <cell r="B252">
            <v>203</v>
          </cell>
        </row>
        <row r="253">
          <cell r="B253">
            <v>204</v>
          </cell>
        </row>
        <row r="254">
          <cell r="B254">
            <v>205</v>
          </cell>
        </row>
        <row r="255">
          <cell r="B255">
            <v>206</v>
          </cell>
        </row>
        <row r="256">
          <cell r="B256">
            <v>207</v>
          </cell>
        </row>
        <row r="257">
          <cell r="B257">
            <v>208</v>
          </cell>
        </row>
        <row r="258">
          <cell r="B258">
            <v>209</v>
          </cell>
        </row>
        <row r="259">
          <cell r="B259">
            <v>210</v>
          </cell>
        </row>
        <row r="260">
          <cell r="B260">
            <v>211</v>
          </cell>
        </row>
        <row r="261">
          <cell r="B261">
            <v>212</v>
          </cell>
        </row>
        <row r="262">
          <cell r="B262">
            <v>213</v>
          </cell>
        </row>
        <row r="263">
          <cell r="B263">
            <v>214</v>
          </cell>
        </row>
        <row r="264">
          <cell r="B264">
            <v>215</v>
          </cell>
        </row>
        <row r="265">
          <cell r="B265">
            <v>216</v>
          </cell>
        </row>
        <row r="266">
          <cell r="B266">
            <v>217</v>
          </cell>
        </row>
        <row r="267">
          <cell r="B267">
            <v>218</v>
          </cell>
        </row>
        <row r="268">
          <cell r="B268">
            <v>219</v>
          </cell>
        </row>
        <row r="269">
          <cell r="B269">
            <v>220</v>
          </cell>
        </row>
        <row r="270">
          <cell r="B270">
            <v>221</v>
          </cell>
        </row>
        <row r="271">
          <cell r="B271">
            <v>222</v>
          </cell>
        </row>
        <row r="272">
          <cell r="B272">
            <v>223</v>
          </cell>
        </row>
        <row r="273">
          <cell r="B273">
            <v>224</v>
          </cell>
        </row>
        <row r="274">
          <cell r="B274">
            <v>225</v>
          </cell>
        </row>
        <row r="275">
          <cell r="B275">
            <v>226</v>
          </cell>
        </row>
        <row r="276">
          <cell r="B276">
            <v>227</v>
          </cell>
        </row>
        <row r="277">
          <cell r="B277">
            <v>228</v>
          </cell>
        </row>
        <row r="278">
          <cell r="B278">
            <v>229</v>
          </cell>
        </row>
        <row r="279">
          <cell r="B279">
            <v>230</v>
          </cell>
        </row>
        <row r="280">
          <cell r="B280">
            <v>231</v>
          </cell>
        </row>
        <row r="281">
          <cell r="B281">
            <v>232</v>
          </cell>
        </row>
        <row r="282">
          <cell r="B282">
            <v>233</v>
          </cell>
        </row>
        <row r="283">
          <cell r="B283">
            <v>234</v>
          </cell>
        </row>
        <row r="284">
          <cell r="B284">
            <v>235</v>
          </cell>
        </row>
        <row r="285">
          <cell r="B285">
            <v>236</v>
          </cell>
        </row>
        <row r="286">
          <cell r="B286">
            <v>237</v>
          </cell>
        </row>
        <row r="287">
          <cell r="B287">
            <v>238</v>
          </cell>
        </row>
        <row r="288">
          <cell r="B288">
            <v>239</v>
          </cell>
        </row>
        <row r="289">
          <cell r="B289">
            <v>240</v>
          </cell>
        </row>
        <row r="290">
          <cell r="B290">
            <v>241</v>
          </cell>
        </row>
        <row r="291">
          <cell r="B291">
            <v>242</v>
          </cell>
        </row>
        <row r="292">
          <cell r="B292">
            <v>243</v>
          </cell>
        </row>
        <row r="293">
          <cell r="B293">
            <v>244</v>
          </cell>
        </row>
        <row r="294">
          <cell r="B294">
            <v>245</v>
          </cell>
        </row>
        <row r="295">
          <cell r="B295">
            <v>246</v>
          </cell>
        </row>
        <row r="296">
          <cell r="B296">
            <v>247</v>
          </cell>
        </row>
        <row r="297">
          <cell r="B297">
            <v>248</v>
          </cell>
        </row>
        <row r="298">
          <cell r="B298">
            <v>249</v>
          </cell>
        </row>
        <row r="299">
          <cell r="B299">
            <v>250</v>
          </cell>
        </row>
        <row r="300">
          <cell r="B300">
            <v>251</v>
          </cell>
        </row>
        <row r="301">
          <cell r="B301">
            <v>252</v>
          </cell>
        </row>
        <row r="302">
          <cell r="B302">
            <v>253</v>
          </cell>
        </row>
        <row r="303">
          <cell r="B303">
            <v>254</v>
          </cell>
        </row>
        <row r="304">
          <cell r="B304">
            <v>255</v>
          </cell>
        </row>
        <row r="305">
          <cell r="B305">
            <v>256</v>
          </cell>
        </row>
        <row r="306">
          <cell r="B306">
            <v>257</v>
          </cell>
        </row>
        <row r="307">
          <cell r="B307">
            <v>258</v>
          </cell>
        </row>
        <row r="308">
          <cell r="B308">
            <v>259</v>
          </cell>
        </row>
        <row r="309">
          <cell r="B309">
            <v>260</v>
          </cell>
        </row>
        <row r="310">
          <cell r="B310">
            <v>261</v>
          </cell>
        </row>
        <row r="311">
          <cell r="B311">
            <v>262</v>
          </cell>
        </row>
        <row r="312">
          <cell r="B312">
            <v>263</v>
          </cell>
        </row>
        <row r="313">
          <cell r="B313">
            <v>264</v>
          </cell>
        </row>
        <row r="314">
          <cell r="B314">
            <v>265</v>
          </cell>
        </row>
        <row r="315">
          <cell r="B315">
            <v>266</v>
          </cell>
        </row>
        <row r="316">
          <cell r="B316">
            <v>267</v>
          </cell>
        </row>
        <row r="317">
          <cell r="B317">
            <v>268</v>
          </cell>
        </row>
        <row r="318">
          <cell r="B318">
            <v>269</v>
          </cell>
        </row>
        <row r="319">
          <cell r="B319">
            <v>270</v>
          </cell>
        </row>
        <row r="320">
          <cell r="B320">
            <v>271</v>
          </cell>
        </row>
        <row r="321">
          <cell r="B321">
            <v>272</v>
          </cell>
        </row>
        <row r="322">
          <cell r="B322">
            <v>273</v>
          </cell>
        </row>
        <row r="323">
          <cell r="B323">
            <v>274</v>
          </cell>
        </row>
        <row r="324">
          <cell r="B324">
            <v>275</v>
          </cell>
        </row>
        <row r="325">
          <cell r="B325">
            <v>276</v>
          </cell>
        </row>
        <row r="326">
          <cell r="B326">
            <v>277</v>
          </cell>
        </row>
        <row r="327">
          <cell r="B327">
            <v>278</v>
          </cell>
        </row>
        <row r="328">
          <cell r="B328">
            <v>279</v>
          </cell>
        </row>
        <row r="329">
          <cell r="B329">
            <v>280</v>
          </cell>
        </row>
        <row r="330">
          <cell r="B330">
            <v>281</v>
          </cell>
        </row>
        <row r="331">
          <cell r="B331">
            <v>282</v>
          </cell>
        </row>
        <row r="332">
          <cell r="B332">
            <v>283</v>
          </cell>
        </row>
        <row r="333">
          <cell r="B333">
            <v>284</v>
          </cell>
        </row>
        <row r="334">
          <cell r="B334">
            <v>285</v>
          </cell>
        </row>
        <row r="335">
          <cell r="B335">
            <v>286</v>
          </cell>
        </row>
        <row r="336">
          <cell r="B336">
            <v>287</v>
          </cell>
        </row>
        <row r="337">
          <cell r="B337">
            <v>288</v>
          </cell>
        </row>
        <row r="338">
          <cell r="B338">
            <v>289</v>
          </cell>
        </row>
        <row r="339">
          <cell r="B339">
            <v>290</v>
          </cell>
        </row>
        <row r="340">
          <cell r="B340">
            <v>291</v>
          </cell>
        </row>
        <row r="341">
          <cell r="B341">
            <v>292</v>
          </cell>
        </row>
        <row r="342">
          <cell r="B342">
            <v>293</v>
          </cell>
        </row>
        <row r="343">
          <cell r="B343">
            <v>294</v>
          </cell>
        </row>
        <row r="344">
          <cell r="B344">
            <v>295</v>
          </cell>
        </row>
        <row r="345">
          <cell r="B345">
            <v>296</v>
          </cell>
        </row>
        <row r="346">
          <cell r="B346">
            <v>297</v>
          </cell>
        </row>
        <row r="347">
          <cell r="B347">
            <v>298</v>
          </cell>
        </row>
        <row r="348">
          <cell r="B348">
            <v>299</v>
          </cell>
        </row>
        <row r="349">
          <cell r="B349">
            <v>300</v>
          </cell>
        </row>
        <row r="350">
          <cell r="B350">
            <v>301</v>
          </cell>
        </row>
        <row r="351">
          <cell r="B351">
            <v>302</v>
          </cell>
        </row>
        <row r="352">
          <cell r="B352">
            <v>303</v>
          </cell>
        </row>
        <row r="353">
          <cell r="B353">
            <v>304</v>
          </cell>
        </row>
        <row r="354">
          <cell r="B354">
            <v>305</v>
          </cell>
        </row>
        <row r="355">
          <cell r="B355">
            <v>306</v>
          </cell>
        </row>
        <row r="356">
          <cell r="B356">
            <v>307</v>
          </cell>
        </row>
        <row r="357">
          <cell r="B357">
            <v>308</v>
          </cell>
        </row>
        <row r="358">
          <cell r="B358">
            <v>309</v>
          </cell>
        </row>
        <row r="359">
          <cell r="B359">
            <v>310</v>
          </cell>
        </row>
        <row r="360">
          <cell r="B360">
            <v>311</v>
          </cell>
        </row>
        <row r="361">
          <cell r="B361">
            <v>312</v>
          </cell>
        </row>
        <row r="362">
          <cell r="B362">
            <v>313</v>
          </cell>
        </row>
        <row r="363">
          <cell r="B363">
            <v>314</v>
          </cell>
        </row>
        <row r="364">
          <cell r="B364">
            <v>315</v>
          </cell>
        </row>
        <row r="365">
          <cell r="B365">
            <v>316</v>
          </cell>
        </row>
        <row r="366">
          <cell r="B366">
            <v>317</v>
          </cell>
        </row>
        <row r="367">
          <cell r="B367">
            <v>318</v>
          </cell>
        </row>
        <row r="368">
          <cell r="B368">
            <v>319</v>
          </cell>
        </row>
        <row r="369">
          <cell r="B369">
            <v>320</v>
          </cell>
        </row>
        <row r="370">
          <cell r="B370">
            <v>321</v>
          </cell>
        </row>
        <row r="371">
          <cell r="B371">
            <v>322</v>
          </cell>
        </row>
        <row r="372">
          <cell r="B372">
            <v>323</v>
          </cell>
        </row>
        <row r="373">
          <cell r="B373">
            <v>324</v>
          </cell>
        </row>
        <row r="374">
          <cell r="B374">
            <v>325</v>
          </cell>
        </row>
        <row r="375">
          <cell r="B375">
            <v>326</v>
          </cell>
        </row>
        <row r="376">
          <cell r="B376">
            <v>327</v>
          </cell>
        </row>
        <row r="377">
          <cell r="B377">
            <v>328</v>
          </cell>
        </row>
        <row r="378">
          <cell r="B378">
            <v>329</v>
          </cell>
        </row>
        <row r="379">
          <cell r="B379">
            <v>330</v>
          </cell>
        </row>
        <row r="380">
          <cell r="B380">
            <v>331</v>
          </cell>
        </row>
        <row r="381">
          <cell r="B381">
            <v>332</v>
          </cell>
        </row>
        <row r="382">
          <cell r="B382">
            <v>333</v>
          </cell>
        </row>
        <row r="383">
          <cell r="B383">
            <v>334</v>
          </cell>
        </row>
        <row r="384">
          <cell r="B384">
            <v>335</v>
          </cell>
        </row>
        <row r="385">
          <cell r="B385">
            <v>336</v>
          </cell>
        </row>
        <row r="386">
          <cell r="B386">
            <v>337</v>
          </cell>
        </row>
        <row r="387">
          <cell r="B387">
            <v>338</v>
          </cell>
        </row>
        <row r="388">
          <cell r="B388">
            <v>339</v>
          </cell>
        </row>
        <row r="389">
          <cell r="B389">
            <v>340</v>
          </cell>
        </row>
        <row r="390">
          <cell r="B390">
            <v>341</v>
          </cell>
        </row>
        <row r="391">
          <cell r="B391">
            <v>342</v>
          </cell>
        </row>
        <row r="392">
          <cell r="B392">
            <v>343</v>
          </cell>
        </row>
        <row r="393">
          <cell r="B393">
            <v>344</v>
          </cell>
        </row>
        <row r="394">
          <cell r="B394">
            <v>345</v>
          </cell>
        </row>
        <row r="395">
          <cell r="B395">
            <v>346</v>
          </cell>
        </row>
        <row r="396">
          <cell r="B396">
            <v>347</v>
          </cell>
        </row>
        <row r="397">
          <cell r="B397">
            <v>348</v>
          </cell>
        </row>
        <row r="398">
          <cell r="B398">
            <v>349</v>
          </cell>
        </row>
        <row r="399">
          <cell r="B399">
            <v>350</v>
          </cell>
        </row>
        <row r="400">
          <cell r="B400">
            <v>351</v>
          </cell>
        </row>
        <row r="401">
          <cell r="B401">
            <v>352</v>
          </cell>
        </row>
        <row r="402">
          <cell r="B402">
            <v>353</v>
          </cell>
        </row>
        <row r="403">
          <cell r="B403">
            <v>354</v>
          </cell>
        </row>
        <row r="404">
          <cell r="B404">
            <v>355</v>
          </cell>
        </row>
        <row r="405">
          <cell r="B405">
            <v>356</v>
          </cell>
        </row>
        <row r="406">
          <cell r="B406">
            <v>357</v>
          </cell>
        </row>
        <row r="407">
          <cell r="B407">
            <v>358</v>
          </cell>
        </row>
        <row r="408">
          <cell r="B408">
            <v>359</v>
          </cell>
        </row>
        <row r="409">
          <cell r="B409">
            <v>360</v>
          </cell>
        </row>
        <row r="410">
          <cell r="B410">
            <v>361</v>
          </cell>
        </row>
        <row r="411">
          <cell r="B411">
            <v>362</v>
          </cell>
        </row>
        <row r="412">
          <cell r="B412">
            <v>363</v>
          </cell>
        </row>
        <row r="413">
          <cell r="B413">
            <v>364</v>
          </cell>
        </row>
        <row r="414">
          <cell r="B414">
            <v>365</v>
          </cell>
        </row>
        <row r="415">
          <cell r="B415">
            <v>366</v>
          </cell>
        </row>
        <row r="416">
          <cell r="B416">
            <v>367</v>
          </cell>
        </row>
        <row r="417">
          <cell r="B417">
            <v>368</v>
          </cell>
        </row>
        <row r="418">
          <cell r="B418">
            <v>369</v>
          </cell>
        </row>
        <row r="419">
          <cell r="B419">
            <v>370</v>
          </cell>
        </row>
        <row r="420">
          <cell r="B420">
            <v>371</v>
          </cell>
        </row>
        <row r="421">
          <cell r="B421">
            <v>372</v>
          </cell>
        </row>
        <row r="422">
          <cell r="B422">
            <v>373</v>
          </cell>
        </row>
        <row r="423">
          <cell r="B423">
            <v>374</v>
          </cell>
        </row>
        <row r="424">
          <cell r="B424">
            <v>375</v>
          </cell>
        </row>
        <row r="425">
          <cell r="B425">
            <v>376</v>
          </cell>
        </row>
        <row r="426">
          <cell r="B426">
            <v>377</v>
          </cell>
        </row>
        <row r="427">
          <cell r="B427">
            <v>378</v>
          </cell>
        </row>
        <row r="428">
          <cell r="B428">
            <v>379</v>
          </cell>
        </row>
        <row r="429">
          <cell r="B429">
            <v>380</v>
          </cell>
        </row>
        <row r="430">
          <cell r="B430">
            <v>381</v>
          </cell>
        </row>
        <row r="431">
          <cell r="B431">
            <v>382</v>
          </cell>
        </row>
        <row r="432">
          <cell r="B432">
            <v>383</v>
          </cell>
        </row>
        <row r="433">
          <cell r="B433">
            <v>384</v>
          </cell>
        </row>
        <row r="434">
          <cell r="B434">
            <v>385</v>
          </cell>
        </row>
        <row r="435">
          <cell r="B435">
            <v>386</v>
          </cell>
        </row>
        <row r="436">
          <cell r="B436">
            <v>387</v>
          </cell>
        </row>
        <row r="437">
          <cell r="B437">
            <v>388</v>
          </cell>
        </row>
        <row r="438">
          <cell r="B438">
            <v>389</v>
          </cell>
        </row>
        <row r="439">
          <cell r="B439">
            <v>390</v>
          </cell>
        </row>
        <row r="440">
          <cell r="B440">
            <v>391</v>
          </cell>
        </row>
        <row r="441">
          <cell r="B441">
            <v>392</v>
          </cell>
        </row>
        <row r="442">
          <cell r="B442">
            <v>393</v>
          </cell>
        </row>
        <row r="443">
          <cell r="B443">
            <v>394</v>
          </cell>
        </row>
        <row r="444">
          <cell r="B444">
            <v>395</v>
          </cell>
        </row>
        <row r="445">
          <cell r="B445">
            <v>396</v>
          </cell>
        </row>
        <row r="446">
          <cell r="B446">
            <v>397</v>
          </cell>
        </row>
        <row r="447">
          <cell r="B447">
            <v>398</v>
          </cell>
        </row>
        <row r="448">
          <cell r="B448">
            <v>399</v>
          </cell>
        </row>
        <row r="449">
          <cell r="B449">
            <v>400</v>
          </cell>
        </row>
        <row r="450">
          <cell r="B450">
            <v>401</v>
          </cell>
        </row>
        <row r="451">
          <cell r="B451">
            <v>402</v>
          </cell>
        </row>
        <row r="452">
          <cell r="B452">
            <v>403</v>
          </cell>
        </row>
        <row r="453">
          <cell r="B453">
            <v>404</v>
          </cell>
        </row>
        <row r="454">
          <cell r="B454">
            <v>405</v>
          </cell>
        </row>
        <row r="455">
          <cell r="B455">
            <v>406</v>
          </cell>
        </row>
        <row r="456">
          <cell r="B456">
            <v>407</v>
          </cell>
        </row>
        <row r="457">
          <cell r="B457">
            <v>408</v>
          </cell>
        </row>
        <row r="458">
          <cell r="B458">
            <v>409</v>
          </cell>
        </row>
        <row r="459">
          <cell r="B459">
            <v>410</v>
          </cell>
        </row>
        <row r="460">
          <cell r="B460">
            <v>411</v>
          </cell>
        </row>
        <row r="461">
          <cell r="B461">
            <v>412</v>
          </cell>
        </row>
        <row r="462">
          <cell r="B462">
            <v>413</v>
          </cell>
        </row>
        <row r="463">
          <cell r="B463">
            <v>414</v>
          </cell>
        </row>
        <row r="464">
          <cell r="B464">
            <v>415</v>
          </cell>
        </row>
        <row r="465">
          <cell r="B465">
            <v>416</v>
          </cell>
        </row>
        <row r="466">
          <cell r="B466">
            <v>417</v>
          </cell>
        </row>
        <row r="467">
          <cell r="B467">
            <v>418</v>
          </cell>
        </row>
        <row r="468">
          <cell r="B468">
            <v>419</v>
          </cell>
        </row>
        <row r="469">
          <cell r="B469">
            <v>420</v>
          </cell>
        </row>
        <row r="470">
          <cell r="B470">
            <v>421</v>
          </cell>
        </row>
        <row r="471">
          <cell r="B471">
            <v>422</v>
          </cell>
        </row>
        <row r="472">
          <cell r="B472">
            <v>423</v>
          </cell>
        </row>
        <row r="473">
          <cell r="B473">
            <v>424</v>
          </cell>
        </row>
        <row r="474">
          <cell r="B474">
            <v>425</v>
          </cell>
        </row>
        <row r="475">
          <cell r="B475">
            <v>426</v>
          </cell>
        </row>
        <row r="476">
          <cell r="B476">
            <v>427</v>
          </cell>
        </row>
        <row r="477">
          <cell r="B477">
            <v>428</v>
          </cell>
        </row>
        <row r="478">
          <cell r="B478">
            <v>429</v>
          </cell>
        </row>
        <row r="479">
          <cell r="B479">
            <v>430</v>
          </cell>
        </row>
        <row r="480">
          <cell r="B480">
            <v>431</v>
          </cell>
        </row>
        <row r="481">
          <cell r="B481">
            <v>432</v>
          </cell>
        </row>
        <row r="482">
          <cell r="B482">
            <v>433</v>
          </cell>
        </row>
        <row r="483">
          <cell r="B483">
            <v>434</v>
          </cell>
        </row>
        <row r="484">
          <cell r="B484">
            <v>435</v>
          </cell>
        </row>
        <row r="485">
          <cell r="B485">
            <v>436</v>
          </cell>
        </row>
        <row r="486">
          <cell r="B486">
            <v>437</v>
          </cell>
        </row>
        <row r="487">
          <cell r="B487">
            <v>438</v>
          </cell>
        </row>
        <row r="488">
          <cell r="B488">
            <v>439</v>
          </cell>
        </row>
        <row r="489">
          <cell r="B489">
            <v>440</v>
          </cell>
        </row>
        <row r="490">
          <cell r="B490">
            <v>441</v>
          </cell>
        </row>
        <row r="491">
          <cell r="B491">
            <v>442</v>
          </cell>
        </row>
        <row r="492">
          <cell r="B492">
            <v>443</v>
          </cell>
        </row>
        <row r="493">
          <cell r="B493">
            <v>444</v>
          </cell>
        </row>
        <row r="494">
          <cell r="B494">
            <v>445</v>
          </cell>
        </row>
        <row r="495">
          <cell r="B495">
            <v>446</v>
          </cell>
        </row>
        <row r="496">
          <cell r="B496">
            <v>447</v>
          </cell>
        </row>
        <row r="497">
          <cell r="B497">
            <v>448</v>
          </cell>
        </row>
        <row r="498">
          <cell r="B498">
            <v>449</v>
          </cell>
        </row>
        <row r="499">
          <cell r="B499">
            <v>450</v>
          </cell>
        </row>
        <row r="500">
          <cell r="B500">
            <v>451</v>
          </cell>
        </row>
        <row r="501">
          <cell r="B501">
            <v>452</v>
          </cell>
        </row>
        <row r="502">
          <cell r="B502">
            <v>453</v>
          </cell>
        </row>
        <row r="503">
          <cell r="B503">
            <v>454</v>
          </cell>
        </row>
        <row r="504">
          <cell r="B504">
            <v>455</v>
          </cell>
        </row>
        <row r="505">
          <cell r="B505">
            <v>456</v>
          </cell>
        </row>
        <row r="506">
          <cell r="B506">
            <v>457</v>
          </cell>
        </row>
        <row r="507">
          <cell r="B507">
            <v>458</v>
          </cell>
        </row>
      </sheetData>
      <sheetData sheetId="3" refreshError="1"/>
      <sheetData sheetId="4" refreshError="1"/>
      <sheetData sheetId="5" refreshError="1"/>
      <sheetData sheetId="6" refreshError="1"/>
      <sheetData sheetId="7">
        <row r="4">
          <cell r="B4">
            <v>1</v>
          </cell>
          <cell r="C4">
            <v>1.6E-2</v>
          </cell>
          <cell r="D4">
            <v>1.6E-2</v>
          </cell>
          <cell r="E4">
            <v>2.112E-2</v>
          </cell>
          <cell r="F4">
            <v>1.1999999999999999E-3</v>
          </cell>
          <cell r="G4">
            <v>1.1999999999999999E-3</v>
          </cell>
          <cell r="H4">
            <v>2.0399999999999997E-3</v>
          </cell>
        </row>
        <row r="5">
          <cell r="B5">
            <v>2</v>
          </cell>
          <cell r="C5">
            <v>1.6E-2</v>
          </cell>
          <cell r="D5">
            <v>1.6E-2</v>
          </cell>
          <cell r="E5">
            <v>2.112E-2</v>
          </cell>
          <cell r="F5">
            <v>2.3999999999999998E-3</v>
          </cell>
          <cell r="G5">
            <v>2.1818181818181815E-3</v>
          </cell>
          <cell r="H5">
            <v>4.0799999999999994E-3</v>
          </cell>
        </row>
        <row r="6">
          <cell r="B6">
            <v>3</v>
          </cell>
          <cell r="C6">
            <v>1.6E-2</v>
          </cell>
          <cell r="D6">
            <v>1.6E-2</v>
          </cell>
          <cell r="E6">
            <v>2.112E-2</v>
          </cell>
          <cell r="F6">
            <v>3.5000000000000001E-3</v>
          </cell>
          <cell r="G6">
            <v>3.1818181818181815E-3</v>
          </cell>
          <cell r="H6">
            <v>5.9499999999999996E-3</v>
          </cell>
        </row>
        <row r="7">
          <cell r="B7">
            <v>4</v>
          </cell>
          <cell r="C7">
            <v>1.6E-2</v>
          </cell>
          <cell r="D7">
            <v>1.6E-2</v>
          </cell>
          <cell r="E7">
            <v>2.112E-2</v>
          </cell>
          <cell r="F7">
            <v>4.4999999999999997E-3</v>
          </cell>
          <cell r="G7">
            <v>4.0909090909090904E-3</v>
          </cell>
          <cell r="H7">
            <v>7.6499999999999988E-3</v>
          </cell>
        </row>
        <row r="8">
          <cell r="B8">
            <v>5</v>
          </cell>
          <cell r="C8">
            <v>1.6E-2</v>
          </cell>
          <cell r="D8">
            <v>1.6E-2</v>
          </cell>
          <cell r="E8">
            <v>2.112E-2</v>
          </cell>
          <cell r="F8">
            <v>5.3E-3</v>
          </cell>
          <cell r="G8">
            <v>4.8181818181818178E-3</v>
          </cell>
          <cell r="H8">
            <v>9.0100000000000006E-3</v>
          </cell>
        </row>
        <row r="9">
          <cell r="B9">
            <v>6</v>
          </cell>
          <cell r="C9">
            <v>1.6E-2</v>
          </cell>
          <cell r="D9">
            <v>1.6E-2</v>
          </cell>
          <cell r="E9">
            <v>2.112E-2</v>
          </cell>
          <cell r="F9">
            <v>6.0000000000000001E-3</v>
          </cell>
          <cell r="G9">
            <v>5.4545454545454541E-3</v>
          </cell>
          <cell r="H9">
            <v>1.0200000000000001E-2</v>
          </cell>
        </row>
        <row r="10">
          <cell r="B10">
            <v>7</v>
          </cell>
          <cell r="C10">
            <v>1.6108299999999999E-2</v>
          </cell>
          <cell r="D10">
            <v>1.6108299999999999E-2</v>
          </cell>
          <cell r="E10">
            <v>2.1262956E-2</v>
          </cell>
          <cell r="F10">
            <v>6.7000000000000002E-3</v>
          </cell>
          <cell r="G10">
            <v>6.0909090909090904E-3</v>
          </cell>
          <cell r="H10">
            <v>1.1390000000000001E-2</v>
          </cell>
        </row>
        <row r="11">
          <cell r="B11">
            <v>8</v>
          </cell>
          <cell r="C11">
            <v>1.6216599999999998E-2</v>
          </cell>
          <cell r="D11">
            <v>1.6216599999999998E-2</v>
          </cell>
          <cell r="E11">
            <v>2.1405911999999999E-2</v>
          </cell>
          <cell r="F11">
            <v>7.3000000000000001E-3</v>
          </cell>
          <cell r="G11">
            <v>6.6363636363636356E-3</v>
          </cell>
          <cell r="H11">
            <v>1.2409999999999999E-2</v>
          </cell>
        </row>
        <row r="12">
          <cell r="B12">
            <v>9</v>
          </cell>
          <cell r="C12">
            <v>1.6324899999999996E-2</v>
          </cell>
          <cell r="D12">
            <v>1.6324899999999996E-2</v>
          </cell>
          <cell r="E12">
            <v>2.1548867999999995E-2</v>
          </cell>
          <cell r="F12">
            <v>7.7999999999999996E-3</v>
          </cell>
          <cell r="G12">
            <v>7.0909090909090904E-3</v>
          </cell>
          <cell r="H12">
            <v>1.3259999999999999E-2</v>
          </cell>
        </row>
        <row r="13">
          <cell r="B13">
            <v>10</v>
          </cell>
          <cell r="C13">
            <v>1.6433199999999995E-2</v>
          </cell>
          <cell r="D13">
            <v>1.6433199999999995E-2</v>
          </cell>
          <cell r="E13">
            <v>2.1691823999999995E-2</v>
          </cell>
          <cell r="F13">
            <v>8.3000000000000001E-3</v>
          </cell>
          <cell r="G13">
            <v>7.5454545454545453E-3</v>
          </cell>
          <cell r="H13">
            <v>1.4109999999999999E-2</v>
          </cell>
        </row>
        <row r="14">
          <cell r="B14">
            <v>11</v>
          </cell>
          <cell r="C14">
            <v>1.6541499999999994E-2</v>
          </cell>
          <cell r="D14">
            <v>1.6541499999999994E-2</v>
          </cell>
          <cell r="E14">
            <v>2.1834779999999991E-2</v>
          </cell>
          <cell r="F14">
            <v>9.1000000000000004E-3</v>
          </cell>
          <cell r="G14">
            <v>8.2727272727272719E-3</v>
          </cell>
          <cell r="H14">
            <v>1.5470000000000001E-2</v>
          </cell>
        </row>
        <row r="15">
          <cell r="B15">
            <v>12</v>
          </cell>
          <cell r="C15">
            <v>1.6649799999999992E-2</v>
          </cell>
          <cell r="D15">
            <v>1.6649799999999992E-2</v>
          </cell>
          <cell r="E15">
            <v>2.1977735999999991E-2</v>
          </cell>
          <cell r="F15">
            <v>9.4000000000000004E-3</v>
          </cell>
          <cell r="G15">
            <v>8.5454545454545453E-3</v>
          </cell>
          <cell r="H15">
            <v>1.5980000000000001E-2</v>
          </cell>
        </row>
        <row r="16">
          <cell r="B16">
            <v>13</v>
          </cell>
          <cell r="C16">
            <v>1.6758099999999991E-2</v>
          </cell>
          <cell r="D16">
            <v>1.6758099999999991E-2</v>
          </cell>
          <cell r="E16">
            <v>2.212069199999999E-2</v>
          </cell>
          <cell r="F16">
            <v>9.5999999999999992E-3</v>
          </cell>
          <cell r="G16">
            <v>8.7272727272727259E-3</v>
          </cell>
          <cell r="H16">
            <v>1.6319999999999998E-2</v>
          </cell>
        </row>
        <row r="17">
          <cell r="B17">
            <v>14</v>
          </cell>
          <cell r="C17">
            <v>1.686639999999999E-2</v>
          </cell>
          <cell r="D17">
            <v>1.686639999999999E-2</v>
          </cell>
          <cell r="E17">
            <v>2.2263647999999987E-2</v>
          </cell>
          <cell r="F17">
            <v>1.0999999999999999E-2</v>
          </cell>
          <cell r="G17">
            <v>9.9999999999999985E-3</v>
          </cell>
          <cell r="H17">
            <v>1.8699999999999998E-2</v>
          </cell>
        </row>
        <row r="18">
          <cell r="B18">
            <v>15</v>
          </cell>
          <cell r="C18">
            <v>1.6974699999999988E-2</v>
          </cell>
          <cell r="D18">
            <v>1.6974699999999988E-2</v>
          </cell>
          <cell r="E18">
            <v>2.2406603999999986E-2</v>
          </cell>
          <cell r="F18">
            <v>1.11E-2</v>
          </cell>
          <cell r="G18">
            <v>1.0090909090909091E-2</v>
          </cell>
          <cell r="H18">
            <v>1.8870000000000001E-2</v>
          </cell>
        </row>
        <row r="19">
          <cell r="B19">
            <v>16</v>
          </cell>
          <cell r="C19">
            <v>1.7082999999999987E-2</v>
          </cell>
          <cell r="D19">
            <v>1.7082999999999987E-2</v>
          </cell>
          <cell r="E19">
            <v>2.2549559999999982E-2</v>
          </cell>
          <cell r="F19">
            <v>1.11E-2</v>
          </cell>
          <cell r="G19">
            <v>1.0090909090909091E-2</v>
          </cell>
          <cell r="H19">
            <v>1.8870000000000001E-2</v>
          </cell>
        </row>
        <row r="20">
          <cell r="B20">
            <v>17</v>
          </cell>
          <cell r="C20">
            <v>1.7191299999999986E-2</v>
          </cell>
          <cell r="D20">
            <v>1.7191299999999986E-2</v>
          </cell>
          <cell r="E20">
            <v>2.2692515999999982E-2</v>
          </cell>
          <cell r="F20">
            <v>1.11E-2</v>
          </cell>
          <cell r="G20">
            <v>1.0090909090909091E-2</v>
          </cell>
          <cell r="H20">
            <v>1.8870000000000001E-2</v>
          </cell>
        </row>
        <row r="21">
          <cell r="B21">
            <v>18</v>
          </cell>
          <cell r="C21">
            <v>1.7299599999999984E-2</v>
          </cell>
          <cell r="D21">
            <v>1.7299599999999984E-2</v>
          </cell>
          <cell r="E21">
            <v>2.2835471999999982E-2</v>
          </cell>
          <cell r="F21">
            <v>1.11E-2</v>
          </cell>
          <cell r="G21">
            <v>1.0090909090909091E-2</v>
          </cell>
          <cell r="H21">
            <v>1.8870000000000001E-2</v>
          </cell>
        </row>
        <row r="22">
          <cell r="B22">
            <v>19</v>
          </cell>
          <cell r="C22">
            <v>1.7407899999999983E-2</v>
          </cell>
          <cell r="D22">
            <v>1.7407899999999983E-2</v>
          </cell>
          <cell r="E22">
            <v>2.2978427999999978E-2</v>
          </cell>
          <cell r="F22">
            <v>1.11E-2</v>
          </cell>
          <cell r="G22">
            <v>1.0090909090909091E-2</v>
          </cell>
          <cell r="H22">
            <v>1.8870000000000001E-2</v>
          </cell>
        </row>
        <row r="23">
          <cell r="B23">
            <v>20</v>
          </cell>
          <cell r="C23">
            <v>1.7539379999999983E-2</v>
          </cell>
          <cell r="D23">
            <v>1.7539379999999983E-2</v>
          </cell>
          <cell r="E23">
            <v>2.3151981599999979E-2</v>
          </cell>
          <cell r="F23">
            <v>1.11E-2</v>
          </cell>
          <cell r="G23">
            <v>1.0090909090909091E-2</v>
          </cell>
          <cell r="H23">
            <v>1.8870000000000001E-2</v>
          </cell>
        </row>
        <row r="24">
          <cell r="B24">
            <v>21</v>
          </cell>
          <cell r="C24">
            <v>1.7670859999999983E-2</v>
          </cell>
          <cell r="D24">
            <v>1.7670859999999983E-2</v>
          </cell>
          <cell r="E24">
            <v>2.332553519999998E-2</v>
          </cell>
          <cell r="F24">
            <v>1.11E-2</v>
          </cell>
          <cell r="G24">
            <v>1.0090909090909091E-2</v>
          </cell>
          <cell r="H24">
            <v>1.8870000000000001E-2</v>
          </cell>
        </row>
        <row r="25">
          <cell r="B25">
            <v>22</v>
          </cell>
          <cell r="C25">
            <v>1.7802339999999982E-2</v>
          </cell>
          <cell r="D25">
            <v>1.7802339999999982E-2</v>
          </cell>
          <cell r="E25">
            <v>2.3499088799999977E-2</v>
          </cell>
          <cell r="F25">
            <v>1.11E-2</v>
          </cell>
          <cell r="G25">
            <v>1.0090909090909091E-2</v>
          </cell>
          <cell r="H25">
            <v>1.8870000000000001E-2</v>
          </cell>
        </row>
        <row r="26">
          <cell r="B26">
            <v>23</v>
          </cell>
          <cell r="C26">
            <v>1.7933819999999982E-2</v>
          </cell>
          <cell r="D26">
            <v>1.7933819999999982E-2</v>
          </cell>
          <cell r="E26">
            <v>2.3672642399999978E-2</v>
          </cell>
          <cell r="F26">
            <v>1.11E-2</v>
          </cell>
          <cell r="G26">
            <v>1.0090909090909091E-2</v>
          </cell>
          <cell r="H26">
            <v>1.8870000000000001E-2</v>
          </cell>
        </row>
        <row r="27">
          <cell r="B27">
            <v>24</v>
          </cell>
          <cell r="C27">
            <v>1.8065299999999982E-2</v>
          </cell>
          <cell r="D27">
            <v>1.8065299999999982E-2</v>
          </cell>
          <cell r="E27">
            <v>2.3846195999999976E-2</v>
          </cell>
          <cell r="F27">
            <v>1.11E-2</v>
          </cell>
          <cell r="G27">
            <v>1.0090909090909091E-2</v>
          </cell>
          <cell r="H27">
            <v>1.8870000000000001E-2</v>
          </cell>
        </row>
        <row r="28">
          <cell r="B28">
            <v>25</v>
          </cell>
          <cell r="C28">
            <v>1.8196779999999982E-2</v>
          </cell>
          <cell r="D28">
            <v>1.8196779999999982E-2</v>
          </cell>
          <cell r="E28">
            <v>2.4019749599999977E-2</v>
          </cell>
          <cell r="F28">
            <v>1.11E-2</v>
          </cell>
          <cell r="G28">
            <v>1.0090909090909091E-2</v>
          </cell>
          <cell r="H28">
            <v>1.8870000000000001E-2</v>
          </cell>
        </row>
        <row r="29">
          <cell r="B29">
            <v>26</v>
          </cell>
          <cell r="C29">
            <v>1.8328259999999982E-2</v>
          </cell>
          <cell r="D29">
            <v>1.8328259999999982E-2</v>
          </cell>
          <cell r="E29">
            <v>2.4193303199999978E-2</v>
          </cell>
          <cell r="F29">
            <v>1.11E-2</v>
          </cell>
          <cell r="G29">
            <v>1.0090909090909091E-2</v>
          </cell>
          <cell r="H29">
            <v>1.8870000000000001E-2</v>
          </cell>
        </row>
        <row r="30">
          <cell r="B30">
            <v>27</v>
          </cell>
          <cell r="C30">
            <v>1.8459739999999981E-2</v>
          </cell>
          <cell r="D30">
            <v>1.6051947826086942E-2</v>
          </cell>
          <cell r="E30">
            <v>2.4366856799999975E-2</v>
          </cell>
          <cell r="F30">
            <v>1.11E-2</v>
          </cell>
          <cell r="G30">
            <v>1.0090909090909091E-2</v>
          </cell>
          <cell r="H30">
            <v>1.8870000000000001E-2</v>
          </cell>
        </row>
        <row r="31">
          <cell r="B31">
            <v>28</v>
          </cell>
          <cell r="C31">
            <v>1.8591219999999981E-2</v>
          </cell>
          <cell r="D31">
            <v>1.6166278260869551E-2</v>
          </cell>
          <cell r="E31">
            <v>2.4540410399999976E-2</v>
          </cell>
          <cell r="F31">
            <v>1.11E-2</v>
          </cell>
          <cell r="G31">
            <v>1.0090909090909091E-2</v>
          </cell>
          <cell r="H31">
            <v>1.8870000000000001E-2</v>
          </cell>
        </row>
        <row r="32">
          <cell r="B32">
            <v>29</v>
          </cell>
          <cell r="C32">
            <v>1.8722699999999981E-2</v>
          </cell>
          <cell r="D32">
            <v>1.6280608695652159E-2</v>
          </cell>
          <cell r="E32">
            <v>2.4713963999999977E-2</v>
          </cell>
          <cell r="F32">
            <v>1.11E-2</v>
          </cell>
          <cell r="G32">
            <v>1.0090909090909091E-2</v>
          </cell>
          <cell r="H32">
            <v>1.8870000000000001E-2</v>
          </cell>
        </row>
        <row r="33">
          <cell r="B33">
            <v>30</v>
          </cell>
          <cell r="C33">
            <v>1.8854179999999981E-2</v>
          </cell>
          <cell r="D33">
            <v>1.6394939130434768E-2</v>
          </cell>
          <cell r="E33">
            <v>2.4887517599999975E-2</v>
          </cell>
          <cell r="F33">
            <v>1.11E-2</v>
          </cell>
          <cell r="G33">
            <v>1.0090909090909091E-2</v>
          </cell>
          <cell r="H33">
            <v>1.8870000000000001E-2</v>
          </cell>
        </row>
        <row r="34">
          <cell r="B34">
            <v>31</v>
          </cell>
          <cell r="C34">
            <v>1.8985659999999981E-2</v>
          </cell>
          <cell r="D34">
            <v>1.6509269565217376E-2</v>
          </cell>
          <cell r="E34">
            <v>2.5061071199999976E-2</v>
          </cell>
          <cell r="F34">
            <v>1.11E-2</v>
          </cell>
          <cell r="G34">
            <v>1.0090909090909091E-2</v>
          </cell>
          <cell r="H34">
            <v>1.8870000000000001E-2</v>
          </cell>
        </row>
        <row r="35">
          <cell r="B35">
            <v>32</v>
          </cell>
          <cell r="C35">
            <v>1.911713999999998E-2</v>
          </cell>
          <cell r="D35">
            <v>1.6623599999999985E-2</v>
          </cell>
          <cell r="E35">
            <v>2.5234624799999977E-2</v>
          </cell>
          <cell r="F35">
            <v>1.11E-2</v>
          </cell>
          <cell r="G35">
            <v>1.0090909090909091E-2</v>
          </cell>
          <cell r="H35">
            <v>1.8870000000000001E-2</v>
          </cell>
        </row>
        <row r="36">
          <cell r="B36">
            <v>33</v>
          </cell>
          <cell r="C36">
            <v>1.924861999999998E-2</v>
          </cell>
          <cell r="D36">
            <v>1.6737930434782593E-2</v>
          </cell>
          <cell r="E36">
            <v>2.5408178399999974E-2</v>
          </cell>
          <cell r="F36">
            <v>1.11E-2</v>
          </cell>
          <cell r="G36">
            <v>1.0090909090909091E-2</v>
          </cell>
          <cell r="H36">
            <v>1.8870000000000001E-2</v>
          </cell>
        </row>
        <row r="37">
          <cell r="B37">
            <v>34</v>
          </cell>
          <cell r="C37">
            <v>1.938009999999998E-2</v>
          </cell>
          <cell r="D37">
            <v>1.6852260869565202E-2</v>
          </cell>
          <cell r="E37">
            <v>2.5581731999999975E-2</v>
          </cell>
          <cell r="F37">
            <v>1.11E-2</v>
          </cell>
          <cell r="G37">
            <v>1.0090909090909091E-2</v>
          </cell>
          <cell r="H37">
            <v>1.8870000000000001E-2</v>
          </cell>
        </row>
        <row r="38">
          <cell r="B38">
            <v>35</v>
          </cell>
          <cell r="C38">
            <v>1.951157999999998E-2</v>
          </cell>
          <cell r="D38">
            <v>1.696659130434781E-2</v>
          </cell>
          <cell r="E38">
            <v>2.5755285599999976E-2</v>
          </cell>
          <cell r="F38">
            <v>1.11E-2</v>
          </cell>
          <cell r="G38">
            <v>1.0090909090909091E-2</v>
          </cell>
          <cell r="H38">
            <v>1.8870000000000001E-2</v>
          </cell>
        </row>
        <row r="39">
          <cell r="B39">
            <v>36</v>
          </cell>
          <cell r="C39">
            <v>1.964305999999998E-2</v>
          </cell>
          <cell r="D39">
            <v>1.7080921739130419E-2</v>
          </cell>
          <cell r="E39">
            <v>2.5928839199999974E-2</v>
          </cell>
          <cell r="F39">
            <v>1.11E-2</v>
          </cell>
          <cell r="G39">
            <v>1.0090909090909091E-2</v>
          </cell>
          <cell r="H39">
            <v>1.8870000000000001E-2</v>
          </cell>
        </row>
        <row r="40">
          <cell r="B40">
            <v>37</v>
          </cell>
          <cell r="C40">
            <v>1.9774539999999979E-2</v>
          </cell>
          <cell r="D40">
            <v>1.7195252173913027E-2</v>
          </cell>
          <cell r="E40">
            <v>2.6102392799999975E-2</v>
          </cell>
          <cell r="F40">
            <v>1.11E-2</v>
          </cell>
          <cell r="G40">
            <v>1.0090909090909091E-2</v>
          </cell>
          <cell r="H40">
            <v>1.8870000000000001E-2</v>
          </cell>
        </row>
        <row r="41">
          <cell r="B41">
            <v>38</v>
          </cell>
          <cell r="C41">
            <v>1.9906019999999979E-2</v>
          </cell>
          <cell r="D41">
            <v>1.7309582608695636E-2</v>
          </cell>
          <cell r="E41">
            <v>2.6275946399999972E-2</v>
          </cell>
          <cell r="F41">
            <v>1.11E-2</v>
          </cell>
          <cell r="G41">
            <v>1.0090909090909091E-2</v>
          </cell>
          <cell r="H41">
            <v>1.8870000000000001E-2</v>
          </cell>
        </row>
        <row r="42">
          <cell r="B42">
            <v>39</v>
          </cell>
          <cell r="C42">
            <v>2.0037499999999979E-2</v>
          </cell>
          <cell r="D42">
            <v>1.7423913043478245E-2</v>
          </cell>
          <cell r="E42">
            <v>2.6449499999999973E-2</v>
          </cell>
          <cell r="F42">
            <v>1.11E-2</v>
          </cell>
          <cell r="G42">
            <v>1.0090909090909091E-2</v>
          </cell>
          <cell r="H42">
            <v>1.8870000000000001E-2</v>
          </cell>
        </row>
        <row r="43">
          <cell r="B43">
            <v>40</v>
          </cell>
          <cell r="C43">
            <v>2.0168979999999979E-2</v>
          </cell>
          <cell r="D43">
            <v>1.7538243478260853E-2</v>
          </cell>
          <cell r="E43">
            <v>2.6623053599999974E-2</v>
          </cell>
          <cell r="F43">
            <v>1.11E-2</v>
          </cell>
          <cell r="G43">
            <v>1.0090909090909091E-2</v>
          </cell>
          <cell r="H43">
            <v>1.8870000000000001E-2</v>
          </cell>
        </row>
        <row r="44">
          <cell r="B44">
            <v>41</v>
          </cell>
          <cell r="C44">
            <v>2.0300459999999979E-2</v>
          </cell>
          <cell r="D44">
            <v>1.7652573913043462E-2</v>
          </cell>
          <cell r="E44">
            <v>2.6796607199999972E-2</v>
          </cell>
          <cell r="F44">
            <v>1.11E-2</v>
          </cell>
          <cell r="G44">
            <v>1.0090909090909091E-2</v>
          </cell>
          <cell r="H44">
            <v>1.8870000000000001E-2</v>
          </cell>
        </row>
        <row r="45">
          <cell r="B45">
            <v>42</v>
          </cell>
          <cell r="C45">
            <v>2.0431939999999978E-2</v>
          </cell>
          <cell r="D45">
            <v>1.776690434782607E-2</v>
          </cell>
          <cell r="E45">
            <v>2.6970160799999972E-2</v>
          </cell>
          <cell r="F45">
            <v>1.11E-2</v>
          </cell>
          <cell r="G45">
            <v>1.0090909090909091E-2</v>
          </cell>
          <cell r="H45">
            <v>1.8870000000000001E-2</v>
          </cell>
        </row>
        <row r="46">
          <cell r="B46">
            <v>43</v>
          </cell>
          <cell r="C46">
            <v>2.0563419999999978E-2</v>
          </cell>
          <cell r="D46">
            <v>1.7881234782608679E-2</v>
          </cell>
          <cell r="E46">
            <v>2.7143714399999973E-2</v>
          </cell>
          <cell r="F46">
            <v>1.11E-2</v>
          </cell>
          <cell r="G46">
            <v>1.0090909090909091E-2</v>
          </cell>
          <cell r="H46">
            <v>1.8870000000000001E-2</v>
          </cell>
        </row>
        <row r="47">
          <cell r="B47">
            <v>44</v>
          </cell>
          <cell r="C47">
            <v>2.0694899999999978E-2</v>
          </cell>
          <cell r="D47">
            <v>1.7995565217391287E-2</v>
          </cell>
          <cell r="E47">
            <v>2.7317267999999971E-2</v>
          </cell>
          <cell r="F47">
            <v>1.11E-2</v>
          </cell>
          <cell r="G47">
            <v>1.0090909090909091E-2</v>
          </cell>
          <cell r="H47">
            <v>1.8870000000000001E-2</v>
          </cell>
        </row>
        <row r="48">
          <cell r="B48">
            <v>45</v>
          </cell>
          <cell r="C48">
            <v>2.0826379999999978E-2</v>
          </cell>
          <cell r="D48">
            <v>1.8109895652173896E-2</v>
          </cell>
          <cell r="E48">
            <v>2.7490821599999972E-2</v>
          </cell>
          <cell r="F48">
            <v>1.11E-2</v>
          </cell>
          <cell r="G48">
            <v>1.0090909090909091E-2</v>
          </cell>
          <cell r="H48">
            <v>1.8870000000000001E-2</v>
          </cell>
        </row>
        <row r="49">
          <cell r="B49">
            <v>46</v>
          </cell>
          <cell r="C49">
            <v>2.0957859999999977E-2</v>
          </cell>
          <cell r="D49">
            <v>1.8224226086956504E-2</v>
          </cell>
          <cell r="E49">
            <v>2.7664375199999973E-2</v>
          </cell>
          <cell r="F49">
            <v>1.11E-2</v>
          </cell>
          <cell r="G49">
            <v>1.0090909090909091E-2</v>
          </cell>
          <cell r="H49">
            <v>1.8870000000000001E-2</v>
          </cell>
        </row>
        <row r="50">
          <cell r="B50">
            <v>47</v>
          </cell>
          <cell r="C50">
            <v>2.1089339999999977E-2</v>
          </cell>
          <cell r="D50">
            <v>1.8338556521739113E-2</v>
          </cell>
          <cell r="E50">
            <v>2.783792879999997E-2</v>
          </cell>
          <cell r="F50">
            <v>1.11E-2</v>
          </cell>
          <cell r="G50">
            <v>1.0090909090909091E-2</v>
          </cell>
          <cell r="H50">
            <v>1.8870000000000001E-2</v>
          </cell>
        </row>
        <row r="51">
          <cell r="B51">
            <v>48</v>
          </cell>
          <cell r="C51">
            <v>2.1220819999999977E-2</v>
          </cell>
          <cell r="D51">
            <v>1.8452886956521721E-2</v>
          </cell>
          <cell r="E51">
            <v>2.8011482399999971E-2</v>
          </cell>
          <cell r="F51">
            <v>1.11E-2</v>
          </cell>
          <cell r="G51">
            <v>1.0090909090909091E-2</v>
          </cell>
          <cell r="H51">
            <v>1.8870000000000001E-2</v>
          </cell>
        </row>
        <row r="52">
          <cell r="B52">
            <v>49</v>
          </cell>
          <cell r="C52">
            <v>2.1352299999999977E-2</v>
          </cell>
          <cell r="D52">
            <v>1.856721739130433E-2</v>
          </cell>
          <cell r="E52">
            <v>2.8185035999999972E-2</v>
          </cell>
          <cell r="F52">
            <v>1.11E-2</v>
          </cell>
          <cell r="G52">
            <v>1.0090909090909091E-2</v>
          </cell>
          <cell r="H52">
            <v>1.8870000000000001E-2</v>
          </cell>
        </row>
        <row r="53">
          <cell r="B53">
            <v>50</v>
          </cell>
          <cell r="C53">
            <v>2.1483779999999977E-2</v>
          </cell>
          <cell r="D53">
            <v>1.8681547826086938E-2</v>
          </cell>
          <cell r="E53">
            <v>2.835858959999997E-2</v>
          </cell>
          <cell r="F53">
            <v>1.11E-2</v>
          </cell>
          <cell r="G53">
            <v>1.0090909090909091E-2</v>
          </cell>
          <cell r="H53">
            <v>1.8870000000000001E-2</v>
          </cell>
        </row>
        <row r="54">
          <cell r="B54">
            <v>51</v>
          </cell>
          <cell r="C54">
            <v>2.1615259999999976E-2</v>
          </cell>
          <cell r="D54">
            <v>1.8795878260869547E-2</v>
          </cell>
          <cell r="E54">
            <v>2.8532143199999971E-2</v>
          </cell>
          <cell r="F54">
            <v>1.11E-2</v>
          </cell>
          <cell r="G54">
            <v>1.0090909090909091E-2</v>
          </cell>
          <cell r="H54">
            <v>1.8870000000000001E-2</v>
          </cell>
        </row>
        <row r="55">
          <cell r="B55">
            <v>52</v>
          </cell>
          <cell r="C55">
            <v>2.1746739999999976E-2</v>
          </cell>
          <cell r="D55">
            <v>1.8910208695652155E-2</v>
          </cell>
          <cell r="E55">
            <v>2.8705696799999968E-2</v>
          </cell>
          <cell r="F55">
            <v>1.11E-2</v>
          </cell>
          <cell r="G55">
            <v>1.0090909090909091E-2</v>
          </cell>
          <cell r="H55">
            <v>1.8870000000000001E-2</v>
          </cell>
        </row>
        <row r="56">
          <cell r="B56">
            <v>53</v>
          </cell>
          <cell r="C56">
            <v>2.1878219999999976E-2</v>
          </cell>
          <cell r="D56">
            <v>1.9024539130434764E-2</v>
          </cell>
          <cell r="E56">
            <v>2.8879250399999969E-2</v>
          </cell>
          <cell r="F56">
            <v>1.11E-2</v>
          </cell>
          <cell r="G56">
            <v>1.0090909090909091E-2</v>
          </cell>
          <cell r="H56">
            <v>1.8870000000000001E-2</v>
          </cell>
        </row>
        <row r="57">
          <cell r="B57">
            <v>54</v>
          </cell>
          <cell r="C57">
            <v>2.2009699999999976E-2</v>
          </cell>
          <cell r="D57">
            <v>1.9138869565217372E-2</v>
          </cell>
          <cell r="E57">
            <v>2.905280399999997E-2</v>
          </cell>
          <cell r="F57">
            <v>1.11E-2</v>
          </cell>
          <cell r="G57">
            <v>1.0090909090909091E-2</v>
          </cell>
          <cell r="H57">
            <v>1.8870000000000001E-2</v>
          </cell>
        </row>
        <row r="58">
          <cell r="B58">
            <v>55</v>
          </cell>
          <cell r="C58">
            <v>2.2141179999999976E-2</v>
          </cell>
          <cell r="D58">
            <v>1.9253199999999981E-2</v>
          </cell>
          <cell r="E58">
            <v>2.9226357599999968E-2</v>
          </cell>
          <cell r="F58">
            <v>1.11E-2</v>
          </cell>
          <cell r="G58">
            <v>1.0090909090909091E-2</v>
          </cell>
          <cell r="H58">
            <v>1.8870000000000001E-2</v>
          </cell>
        </row>
        <row r="59">
          <cell r="B59">
            <v>56</v>
          </cell>
          <cell r="C59">
            <v>2.2272659999999975E-2</v>
          </cell>
          <cell r="D59">
            <v>1.9367530434782589E-2</v>
          </cell>
          <cell r="E59">
            <v>2.9399911199999969E-2</v>
          </cell>
          <cell r="F59">
            <v>1.11E-2</v>
          </cell>
          <cell r="G59">
            <v>1.0090909090909091E-2</v>
          </cell>
          <cell r="H59">
            <v>1.8870000000000001E-2</v>
          </cell>
        </row>
        <row r="60">
          <cell r="B60">
            <v>57</v>
          </cell>
          <cell r="C60">
            <v>2.2404139999999975E-2</v>
          </cell>
          <cell r="D60">
            <v>1.9481860869565198E-2</v>
          </cell>
          <cell r="E60">
            <v>2.957346479999997E-2</v>
          </cell>
          <cell r="F60">
            <v>1.11E-2</v>
          </cell>
          <cell r="G60">
            <v>1.0090909090909091E-2</v>
          </cell>
          <cell r="H60">
            <v>1.8870000000000001E-2</v>
          </cell>
        </row>
        <row r="61">
          <cell r="B61">
            <v>58</v>
          </cell>
          <cell r="C61">
            <v>2.2535619999999975E-2</v>
          </cell>
          <cell r="D61">
            <v>1.9596191304347806E-2</v>
          </cell>
          <cell r="E61">
            <v>2.9747018399999967E-2</v>
          </cell>
          <cell r="F61">
            <v>1.11E-2</v>
          </cell>
          <cell r="G61">
            <v>1.0090909090909091E-2</v>
          </cell>
          <cell r="H61">
            <v>1.8870000000000001E-2</v>
          </cell>
        </row>
        <row r="62">
          <cell r="B62">
            <v>59</v>
          </cell>
          <cell r="C62">
            <v>2.2667099999999975E-2</v>
          </cell>
          <cell r="D62">
            <v>1.9710521739130415E-2</v>
          </cell>
          <cell r="E62">
            <v>2.9920571999999968E-2</v>
          </cell>
          <cell r="F62">
            <v>1.11E-2</v>
          </cell>
          <cell r="G62">
            <v>1.0090909090909091E-2</v>
          </cell>
          <cell r="H62">
            <v>1.8870000000000001E-2</v>
          </cell>
        </row>
        <row r="63">
          <cell r="B63">
            <v>60</v>
          </cell>
          <cell r="C63">
            <v>2.2798579999999975E-2</v>
          </cell>
          <cell r="D63">
            <v>1.9824852173913023E-2</v>
          </cell>
          <cell r="E63">
            <v>3.0094125599999969E-2</v>
          </cell>
          <cell r="F63">
            <v>1.1118300000000001E-2</v>
          </cell>
          <cell r="G63">
            <v>1.0107545454545454E-2</v>
          </cell>
          <cell r="H63">
            <v>1.8901110000000002E-2</v>
          </cell>
        </row>
        <row r="64">
          <cell r="B64">
            <v>61</v>
          </cell>
          <cell r="C64">
            <v>2.2930059999999974E-2</v>
          </cell>
          <cell r="D64">
            <v>1.9939182608695632E-2</v>
          </cell>
          <cell r="E64">
            <v>3.0267679199999967E-2</v>
          </cell>
          <cell r="F64">
            <v>1.1136600000000002E-2</v>
          </cell>
          <cell r="G64">
            <v>1.0124181818181819E-2</v>
          </cell>
          <cell r="H64">
            <v>1.8932220000000003E-2</v>
          </cell>
        </row>
        <row r="65">
          <cell r="B65">
            <v>62</v>
          </cell>
          <cell r="C65">
            <v>2.3061539999999974E-2</v>
          </cell>
          <cell r="D65">
            <v>2.005351304347824E-2</v>
          </cell>
          <cell r="E65">
            <v>3.0441232799999968E-2</v>
          </cell>
          <cell r="F65">
            <v>1.1154900000000002E-2</v>
          </cell>
          <cell r="G65">
            <v>1.0140818181818183E-2</v>
          </cell>
          <cell r="H65">
            <v>1.8963330000000004E-2</v>
          </cell>
        </row>
        <row r="66">
          <cell r="B66">
            <v>63</v>
          </cell>
          <cell r="C66">
            <v>2.3193019999999974E-2</v>
          </cell>
          <cell r="D66">
            <v>2.0167843478260849E-2</v>
          </cell>
          <cell r="E66">
            <v>3.0614786399999969E-2</v>
          </cell>
          <cell r="F66">
            <v>1.1173200000000003E-2</v>
          </cell>
          <cell r="G66">
            <v>1.0157454545454548E-2</v>
          </cell>
          <cell r="H66">
            <v>1.8994440000000005E-2</v>
          </cell>
        </row>
        <row r="67">
          <cell r="B67">
            <v>64</v>
          </cell>
          <cell r="C67">
            <v>2.3324499999999974E-2</v>
          </cell>
          <cell r="D67">
            <v>2.0282173913043457E-2</v>
          </cell>
          <cell r="E67">
            <v>3.0788339999999966E-2</v>
          </cell>
          <cell r="F67">
            <v>1.1191500000000004E-2</v>
          </cell>
          <cell r="G67">
            <v>1.0174090909090912E-2</v>
          </cell>
          <cell r="H67">
            <v>1.9025550000000006E-2</v>
          </cell>
        </row>
        <row r="68">
          <cell r="B68">
            <v>65</v>
          </cell>
          <cell r="C68">
            <v>2.3455979999999974E-2</v>
          </cell>
          <cell r="D68">
            <v>2.0396504347826066E-2</v>
          </cell>
          <cell r="E68">
            <v>3.0961893599999967E-2</v>
          </cell>
          <cell r="F68">
            <v>1.1209800000000004E-2</v>
          </cell>
          <cell r="G68">
            <v>1.0190727272727275E-2</v>
          </cell>
          <cell r="H68">
            <v>1.9056660000000007E-2</v>
          </cell>
        </row>
        <row r="69">
          <cell r="B69">
            <v>66</v>
          </cell>
          <cell r="C69">
            <v>2.3587459999999973E-2</v>
          </cell>
          <cell r="D69">
            <v>2.0510834782608674E-2</v>
          </cell>
          <cell r="E69">
            <v>3.1135447199999965E-2</v>
          </cell>
          <cell r="F69">
            <v>1.1228100000000005E-2</v>
          </cell>
          <cell r="G69">
            <v>1.0207363636363639E-2</v>
          </cell>
          <cell r="H69">
            <v>1.9087770000000007E-2</v>
          </cell>
        </row>
        <row r="70">
          <cell r="B70">
            <v>67</v>
          </cell>
          <cell r="C70">
            <v>2.3718939999999973E-2</v>
          </cell>
          <cell r="D70">
            <v>2.0625165217391283E-2</v>
          </cell>
          <cell r="E70">
            <v>3.1309000799999966E-2</v>
          </cell>
          <cell r="F70">
            <v>1.1246400000000005E-2</v>
          </cell>
          <cell r="G70">
            <v>1.0224000000000004E-2</v>
          </cell>
          <cell r="H70">
            <v>1.9118880000000008E-2</v>
          </cell>
        </row>
        <row r="71">
          <cell r="B71">
            <v>68</v>
          </cell>
          <cell r="C71">
            <v>2.3850419999999973E-2</v>
          </cell>
          <cell r="D71">
            <v>2.0739495652173891E-2</v>
          </cell>
          <cell r="E71">
            <v>3.1482554399999967E-2</v>
          </cell>
          <cell r="F71">
            <v>1.1264700000000006E-2</v>
          </cell>
          <cell r="G71">
            <v>1.0240636363636368E-2</v>
          </cell>
          <cell r="H71">
            <v>1.9149990000000009E-2</v>
          </cell>
        </row>
        <row r="72">
          <cell r="B72">
            <v>69</v>
          </cell>
          <cell r="C72">
            <v>2.3981899999999973E-2</v>
          </cell>
          <cell r="D72">
            <v>2.08538260869565E-2</v>
          </cell>
          <cell r="E72">
            <v>3.1656107999999968E-2</v>
          </cell>
          <cell r="F72">
            <v>1.1283000000000007E-2</v>
          </cell>
          <cell r="G72">
            <v>1.0257272727272733E-2</v>
          </cell>
          <cell r="H72">
            <v>1.918110000000001E-2</v>
          </cell>
        </row>
        <row r="73">
          <cell r="B73">
            <v>70</v>
          </cell>
          <cell r="C73">
            <v>2.4113379999999972E-2</v>
          </cell>
          <cell r="D73">
            <v>2.0968156521739108E-2</v>
          </cell>
          <cell r="E73">
            <v>3.1829661599999969E-2</v>
          </cell>
          <cell r="F73">
            <v>1.1301300000000007E-2</v>
          </cell>
          <cell r="G73">
            <v>1.0273909090909097E-2</v>
          </cell>
          <cell r="H73">
            <v>1.9212210000000011E-2</v>
          </cell>
        </row>
        <row r="74">
          <cell r="B74">
            <v>71</v>
          </cell>
          <cell r="C74">
            <v>2.4244859999999972E-2</v>
          </cell>
          <cell r="D74">
            <v>2.1082486956521717E-2</v>
          </cell>
          <cell r="E74">
            <v>3.2003215199999963E-2</v>
          </cell>
          <cell r="F74">
            <v>1.1319600000000008E-2</v>
          </cell>
          <cell r="G74">
            <v>1.029054545454546E-2</v>
          </cell>
          <cell r="H74">
            <v>1.9243320000000012E-2</v>
          </cell>
        </row>
        <row r="75">
          <cell r="B75">
            <v>72</v>
          </cell>
          <cell r="C75">
            <v>2.4376339999999972E-2</v>
          </cell>
          <cell r="D75">
            <v>2.1196817391304325E-2</v>
          </cell>
          <cell r="E75">
            <v>3.2176768799999964E-2</v>
          </cell>
          <cell r="F75">
            <v>1.1337900000000008E-2</v>
          </cell>
          <cell r="G75">
            <v>1.0307181818181825E-2</v>
          </cell>
          <cell r="H75">
            <v>1.9274430000000013E-2</v>
          </cell>
        </row>
        <row r="76">
          <cell r="B76">
            <v>73</v>
          </cell>
          <cell r="C76">
            <v>2.4507819999999972E-2</v>
          </cell>
          <cell r="D76">
            <v>2.1311147826086934E-2</v>
          </cell>
          <cell r="E76">
            <v>3.2350322399999965E-2</v>
          </cell>
          <cell r="F76">
            <v>1.1356200000000009E-2</v>
          </cell>
          <cell r="G76">
            <v>1.0323818181818189E-2</v>
          </cell>
          <cell r="H76">
            <v>1.9305540000000013E-2</v>
          </cell>
        </row>
        <row r="77">
          <cell r="B77">
            <v>74</v>
          </cell>
          <cell r="C77">
            <v>2.4639299999999972E-2</v>
          </cell>
          <cell r="D77">
            <v>2.1425478260869543E-2</v>
          </cell>
          <cell r="E77">
            <v>3.2523875999999965E-2</v>
          </cell>
          <cell r="F77">
            <v>1.137450000000001E-2</v>
          </cell>
          <cell r="G77">
            <v>1.0340454545454554E-2</v>
          </cell>
          <cell r="H77">
            <v>1.9336650000000014E-2</v>
          </cell>
        </row>
        <row r="78">
          <cell r="B78">
            <v>75</v>
          </cell>
          <cell r="C78">
            <v>2.4770779999999971E-2</v>
          </cell>
          <cell r="D78">
            <v>2.1539808695652151E-2</v>
          </cell>
          <cell r="E78">
            <v>3.2697429599999966E-2</v>
          </cell>
          <cell r="F78">
            <v>1.139280000000001E-2</v>
          </cell>
          <cell r="G78">
            <v>1.0357090909090918E-2</v>
          </cell>
          <cell r="H78">
            <v>1.9367760000000019E-2</v>
          </cell>
        </row>
        <row r="79">
          <cell r="B79">
            <v>76</v>
          </cell>
          <cell r="C79">
            <v>2.4902259999999971E-2</v>
          </cell>
          <cell r="D79">
            <v>2.165413913043476E-2</v>
          </cell>
          <cell r="E79">
            <v>3.287098319999996E-2</v>
          </cell>
          <cell r="F79">
            <v>1.1411100000000011E-2</v>
          </cell>
          <cell r="G79">
            <v>1.0373727272727281E-2</v>
          </cell>
          <cell r="H79">
            <v>1.9398870000000019E-2</v>
          </cell>
        </row>
        <row r="80">
          <cell r="B80">
            <v>77</v>
          </cell>
          <cell r="C80">
            <v>2.5033739999999971E-2</v>
          </cell>
          <cell r="D80">
            <v>2.1768469565217368E-2</v>
          </cell>
          <cell r="E80">
            <v>3.3044536799999961E-2</v>
          </cell>
          <cell r="F80">
            <v>1.1429400000000011E-2</v>
          </cell>
          <cell r="G80">
            <v>1.0390363636363645E-2</v>
          </cell>
          <cell r="H80">
            <v>1.942998000000002E-2</v>
          </cell>
        </row>
        <row r="81">
          <cell r="B81">
            <v>78</v>
          </cell>
          <cell r="C81">
            <v>2.5165219999999971E-2</v>
          </cell>
          <cell r="D81">
            <v>2.1882799999999977E-2</v>
          </cell>
          <cell r="E81">
            <v>3.3218090399999962E-2</v>
          </cell>
          <cell r="F81">
            <v>1.1447700000000012E-2</v>
          </cell>
          <cell r="G81">
            <v>1.040700000000001E-2</v>
          </cell>
          <cell r="H81">
            <v>1.9461090000000021E-2</v>
          </cell>
        </row>
        <row r="82">
          <cell r="B82">
            <v>79</v>
          </cell>
          <cell r="C82">
            <v>2.5296699999999971E-2</v>
          </cell>
          <cell r="D82">
            <v>2.1997130434782585E-2</v>
          </cell>
          <cell r="E82">
            <v>3.3391643999999963E-2</v>
          </cell>
          <cell r="F82">
            <v>1.1466000000000013E-2</v>
          </cell>
          <cell r="G82">
            <v>1.0423636363636374E-2</v>
          </cell>
          <cell r="H82">
            <v>1.9492200000000022E-2</v>
          </cell>
        </row>
        <row r="83">
          <cell r="B83">
            <v>80</v>
          </cell>
          <cell r="C83">
            <v>2.542817999999997E-2</v>
          </cell>
          <cell r="D83">
            <v>2.2111460869565194E-2</v>
          </cell>
          <cell r="E83">
            <v>3.3565197599999964E-2</v>
          </cell>
          <cell r="F83">
            <v>1.1484300000000013E-2</v>
          </cell>
          <cell r="G83">
            <v>1.0440272727272739E-2</v>
          </cell>
          <cell r="H83">
            <v>1.9523310000000023E-2</v>
          </cell>
        </row>
        <row r="84">
          <cell r="B84">
            <v>81</v>
          </cell>
          <cell r="C84">
            <v>2.555965999999997E-2</v>
          </cell>
          <cell r="D84">
            <v>2.2225791304347802E-2</v>
          </cell>
          <cell r="E84">
            <v>3.3738751199999965E-2</v>
          </cell>
          <cell r="F84">
            <v>1.1502600000000014E-2</v>
          </cell>
          <cell r="G84">
            <v>1.0456909090909104E-2</v>
          </cell>
          <cell r="H84">
            <v>1.9554420000000024E-2</v>
          </cell>
        </row>
        <row r="85">
          <cell r="B85">
            <v>82</v>
          </cell>
          <cell r="C85">
            <v>2.569113999999997E-2</v>
          </cell>
          <cell r="D85">
            <v>2.2340121739130411E-2</v>
          </cell>
          <cell r="E85">
            <v>3.3912304799999959E-2</v>
          </cell>
          <cell r="F85">
            <v>1.1520900000000014E-2</v>
          </cell>
          <cell r="G85">
            <v>1.0473545454545466E-2</v>
          </cell>
          <cell r="H85">
            <v>1.9585530000000025E-2</v>
          </cell>
        </row>
        <row r="86">
          <cell r="B86">
            <v>83</v>
          </cell>
          <cell r="C86">
            <v>2.582261999999997E-2</v>
          </cell>
          <cell r="D86">
            <v>2.2454452173913019E-2</v>
          </cell>
          <cell r="E86">
            <v>3.408585839999996E-2</v>
          </cell>
          <cell r="F86">
            <v>1.1539200000000015E-2</v>
          </cell>
          <cell r="G86">
            <v>1.0490181818181831E-2</v>
          </cell>
          <cell r="H86">
            <v>1.9616640000000025E-2</v>
          </cell>
        </row>
        <row r="87">
          <cell r="B87">
            <v>84</v>
          </cell>
          <cell r="C87">
            <v>2.595409999999997E-2</v>
          </cell>
          <cell r="D87">
            <v>2.2568782608695628E-2</v>
          </cell>
          <cell r="E87">
            <v>3.4259411999999961E-2</v>
          </cell>
          <cell r="F87">
            <v>1.1557500000000016E-2</v>
          </cell>
          <cell r="G87">
            <v>1.0506818181818195E-2</v>
          </cell>
          <cell r="H87">
            <v>1.9647750000000026E-2</v>
          </cell>
        </row>
        <row r="88">
          <cell r="B88">
            <v>85</v>
          </cell>
          <cell r="C88">
            <v>2.6085579999999969E-2</v>
          </cell>
          <cell r="D88">
            <v>2.2683113043478236E-2</v>
          </cell>
          <cell r="E88">
            <v>3.4432965599999962E-2</v>
          </cell>
          <cell r="F88">
            <v>1.1575800000000016E-2</v>
          </cell>
          <cell r="G88">
            <v>1.052345454545456E-2</v>
          </cell>
          <cell r="H88">
            <v>1.9678860000000027E-2</v>
          </cell>
        </row>
        <row r="89">
          <cell r="B89">
            <v>86</v>
          </cell>
          <cell r="C89">
            <v>2.6217059999999969E-2</v>
          </cell>
          <cell r="D89">
            <v>2.2797443478260845E-2</v>
          </cell>
          <cell r="E89">
            <v>3.4606519199999963E-2</v>
          </cell>
          <cell r="F89">
            <v>1.1594100000000017E-2</v>
          </cell>
          <cell r="G89">
            <v>1.0540090909090924E-2</v>
          </cell>
          <cell r="H89">
            <v>1.9709970000000028E-2</v>
          </cell>
        </row>
        <row r="90">
          <cell r="B90">
            <v>87</v>
          </cell>
          <cell r="C90">
            <v>2.6348539999999969E-2</v>
          </cell>
          <cell r="D90">
            <v>2.2911773913043453E-2</v>
          </cell>
          <cell r="E90">
            <v>3.4780072799999957E-2</v>
          </cell>
          <cell r="F90">
            <v>1.1612400000000017E-2</v>
          </cell>
          <cell r="G90">
            <v>1.0556727272727287E-2</v>
          </cell>
          <cell r="H90">
            <v>1.9741080000000029E-2</v>
          </cell>
        </row>
        <row r="91">
          <cell r="B91">
            <v>88</v>
          </cell>
          <cell r="C91">
            <v>2.6480019999999969E-2</v>
          </cell>
          <cell r="D91">
            <v>2.3026104347826062E-2</v>
          </cell>
          <cell r="E91">
            <v>3.4953626399999958E-2</v>
          </cell>
          <cell r="F91">
            <v>1.1630700000000018E-2</v>
          </cell>
          <cell r="G91">
            <v>1.0573363636363652E-2</v>
          </cell>
          <cell r="H91">
            <v>1.977219000000003E-2</v>
          </cell>
        </row>
        <row r="92">
          <cell r="B92">
            <v>89</v>
          </cell>
          <cell r="C92">
            <v>2.6611499999999969E-2</v>
          </cell>
          <cell r="D92">
            <v>2.314043478260867E-2</v>
          </cell>
          <cell r="E92">
            <v>3.5127179999999959E-2</v>
          </cell>
          <cell r="F92">
            <v>1.1649000000000019E-2</v>
          </cell>
          <cell r="G92">
            <v>1.0590000000000016E-2</v>
          </cell>
          <cell r="H92">
            <v>1.9803300000000031E-2</v>
          </cell>
        </row>
        <row r="93">
          <cell r="B93">
            <v>90</v>
          </cell>
          <cell r="C93">
            <v>2.6742979999999968E-2</v>
          </cell>
          <cell r="D93">
            <v>2.3254765217391279E-2</v>
          </cell>
          <cell r="E93">
            <v>3.530073359999996E-2</v>
          </cell>
          <cell r="F93">
            <v>1.1667300000000019E-2</v>
          </cell>
          <cell r="G93">
            <v>1.0606636363636381E-2</v>
          </cell>
          <cell r="H93">
            <v>1.9834410000000031E-2</v>
          </cell>
        </row>
        <row r="94">
          <cell r="B94">
            <v>91</v>
          </cell>
          <cell r="C94">
            <v>2.6874459999999968E-2</v>
          </cell>
          <cell r="D94">
            <v>2.3369095652173887E-2</v>
          </cell>
          <cell r="E94">
            <v>3.5474287199999961E-2</v>
          </cell>
          <cell r="F94">
            <v>1.168560000000002E-2</v>
          </cell>
          <cell r="G94">
            <v>1.0623272727272745E-2</v>
          </cell>
          <cell r="H94">
            <v>1.9865520000000032E-2</v>
          </cell>
        </row>
        <row r="95">
          <cell r="B95">
            <v>92</v>
          </cell>
          <cell r="C95">
            <v>2.7005939999999968E-2</v>
          </cell>
          <cell r="D95">
            <v>2.3483426086956496E-2</v>
          </cell>
          <cell r="E95">
            <v>3.5647840799999962E-2</v>
          </cell>
          <cell r="F95">
            <v>1.1703900000000021E-2</v>
          </cell>
          <cell r="G95">
            <v>1.063990909090911E-2</v>
          </cell>
          <cell r="H95">
            <v>1.9896630000000033E-2</v>
          </cell>
        </row>
        <row r="96">
          <cell r="B96">
            <v>93</v>
          </cell>
          <cell r="C96">
            <v>2.7137419999999968E-2</v>
          </cell>
          <cell r="D96">
            <v>2.3597756521739104E-2</v>
          </cell>
          <cell r="E96">
            <v>3.5821394399999956E-2</v>
          </cell>
          <cell r="F96">
            <v>1.1722200000000021E-2</v>
          </cell>
          <cell r="G96">
            <v>1.0656545454545472E-2</v>
          </cell>
          <cell r="H96">
            <v>1.9927740000000034E-2</v>
          </cell>
        </row>
        <row r="97">
          <cell r="B97">
            <v>94</v>
          </cell>
          <cell r="C97">
            <v>2.7268899999999967E-2</v>
          </cell>
          <cell r="D97">
            <v>2.3712086956521713E-2</v>
          </cell>
          <cell r="E97">
            <v>3.5994947999999957E-2</v>
          </cell>
          <cell r="F97">
            <v>1.1740500000000022E-2</v>
          </cell>
          <cell r="G97">
            <v>1.0673181818181837E-2</v>
          </cell>
          <cell r="H97">
            <v>1.9958850000000035E-2</v>
          </cell>
        </row>
        <row r="98">
          <cell r="B98">
            <v>95</v>
          </cell>
          <cell r="C98">
            <v>2.7400379999999967E-2</v>
          </cell>
          <cell r="D98">
            <v>2.3826417391304321E-2</v>
          </cell>
          <cell r="E98">
            <v>3.6168501599999958E-2</v>
          </cell>
          <cell r="F98">
            <v>1.1758800000000022E-2</v>
          </cell>
          <cell r="G98">
            <v>1.0689818181818201E-2</v>
          </cell>
          <cell r="H98">
            <v>1.9989960000000036E-2</v>
          </cell>
        </row>
        <row r="99">
          <cell r="B99">
            <v>96</v>
          </cell>
          <cell r="C99">
            <v>2.7531859999999967E-2</v>
          </cell>
          <cell r="D99">
            <v>2.394074782608693E-2</v>
          </cell>
          <cell r="E99">
            <v>3.6342055199999959E-2</v>
          </cell>
          <cell r="F99">
            <v>1.1777100000000023E-2</v>
          </cell>
          <cell r="G99">
            <v>1.0706454545454566E-2</v>
          </cell>
          <cell r="H99">
            <v>2.002107000000004E-2</v>
          </cell>
        </row>
        <row r="100">
          <cell r="B100">
            <v>97</v>
          </cell>
          <cell r="C100">
            <v>2.7663339999999967E-2</v>
          </cell>
          <cell r="D100">
            <v>2.4055078260869538E-2</v>
          </cell>
          <cell r="E100">
            <v>3.651560879999996E-2</v>
          </cell>
          <cell r="F100">
            <v>1.1795400000000024E-2</v>
          </cell>
          <cell r="G100">
            <v>1.072309090909093E-2</v>
          </cell>
          <cell r="H100">
            <v>2.0052180000000041E-2</v>
          </cell>
        </row>
        <row r="101">
          <cell r="B101">
            <v>98</v>
          </cell>
          <cell r="C101">
            <v>2.7794819999999967E-2</v>
          </cell>
          <cell r="D101">
            <v>2.4169408695652147E-2</v>
          </cell>
          <cell r="E101">
            <v>3.6689162399999961E-2</v>
          </cell>
          <cell r="F101">
            <v>1.1813700000000024E-2</v>
          </cell>
          <cell r="G101">
            <v>1.0739727272727293E-2</v>
          </cell>
          <cell r="H101">
            <v>2.0083290000000042E-2</v>
          </cell>
        </row>
        <row r="102">
          <cell r="B102">
            <v>99</v>
          </cell>
          <cell r="C102">
            <v>2.7926299999999966E-2</v>
          </cell>
          <cell r="D102">
            <v>2.4283739130434755E-2</v>
          </cell>
          <cell r="E102">
            <v>3.6862715999999955E-2</v>
          </cell>
          <cell r="F102">
            <v>1.1832000000000025E-2</v>
          </cell>
          <cell r="G102">
            <v>1.0756363636363658E-2</v>
          </cell>
          <cell r="H102">
            <v>2.0114400000000043E-2</v>
          </cell>
        </row>
        <row r="103">
          <cell r="B103">
            <v>100</v>
          </cell>
          <cell r="C103">
            <v>2.8057779999999966E-2</v>
          </cell>
          <cell r="D103">
            <v>2.4398069565217364E-2</v>
          </cell>
          <cell r="E103">
            <v>3.7036269599999956E-2</v>
          </cell>
          <cell r="F103">
            <v>1.1850300000000025E-2</v>
          </cell>
          <cell r="G103">
            <v>1.0773000000000022E-2</v>
          </cell>
          <cell r="H103">
            <v>2.0145510000000044E-2</v>
          </cell>
        </row>
        <row r="104">
          <cell r="B104">
            <v>101</v>
          </cell>
          <cell r="C104">
            <v>2.8189259999999966E-2</v>
          </cell>
          <cell r="D104">
            <v>2.4512399999999972E-2</v>
          </cell>
          <cell r="E104">
            <v>3.7209823199999957E-2</v>
          </cell>
          <cell r="F104">
            <v>1.1868600000000026E-2</v>
          </cell>
          <cell r="G104">
            <v>1.0789636363636387E-2</v>
          </cell>
          <cell r="H104">
            <v>2.0176620000000044E-2</v>
          </cell>
        </row>
        <row r="105">
          <cell r="B105">
            <v>102</v>
          </cell>
          <cell r="C105">
            <v>2.8320739999999966E-2</v>
          </cell>
          <cell r="D105">
            <v>2.4626730434782581E-2</v>
          </cell>
          <cell r="E105">
            <v>3.7383376799999958E-2</v>
          </cell>
          <cell r="F105">
            <v>1.1886900000000027E-2</v>
          </cell>
          <cell r="G105">
            <v>1.0806272727272751E-2</v>
          </cell>
          <cell r="H105">
            <v>2.0207730000000045E-2</v>
          </cell>
        </row>
        <row r="106">
          <cell r="B106">
            <v>103</v>
          </cell>
          <cell r="C106">
            <v>2.8452219999999966E-2</v>
          </cell>
          <cell r="D106">
            <v>2.4741060869565189E-2</v>
          </cell>
          <cell r="E106">
            <v>3.7556930399999959E-2</v>
          </cell>
          <cell r="F106">
            <v>1.1905200000000027E-2</v>
          </cell>
          <cell r="G106">
            <v>1.0822909090909114E-2</v>
          </cell>
          <cell r="H106">
            <v>2.0238840000000046E-2</v>
          </cell>
        </row>
        <row r="107">
          <cell r="B107">
            <v>104</v>
          </cell>
          <cell r="C107">
            <v>2.8583699999999965E-2</v>
          </cell>
          <cell r="D107">
            <v>2.4855391304347798E-2</v>
          </cell>
          <cell r="E107">
            <v>3.7730483999999953E-2</v>
          </cell>
          <cell r="F107">
            <v>1.1923500000000028E-2</v>
          </cell>
          <cell r="G107">
            <v>1.0839545454545478E-2</v>
          </cell>
          <cell r="H107">
            <v>2.0269950000000047E-2</v>
          </cell>
        </row>
        <row r="108">
          <cell r="B108">
            <v>105</v>
          </cell>
          <cell r="C108">
            <v>2.8715179999999965E-2</v>
          </cell>
          <cell r="D108">
            <v>2.4969721739130406E-2</v>
          </cell>
          <cell r="E108">
            <v>3.7904037599999954E-2</v>
          </cell>
          <cell r="F108">
            <v>1.1941800000000028E-2</v>
          </cell>
          <cell r="G108">
            <v>1.0856181818181843E-2</v>
          </cell>
          <cell r="H108">
            <v>2.0301060000000048E-2</v>
          </cell>
        </row>
        <row r="109">
          <cell r="B109">
            <v>106</v>
          </cell>
          <cell r="C109">
            <v>2.8846659999999965E-2</v>
          </cell>
          <cell r="D109">
            <v>2.5084052173913015E-2</v>
          </cell>
          <cell r="E109">
            <v>3.8077591199999955E-2</v>
          </cell>
          <cell r="F109">
            <v>1.1960100000000029E-2</v>
          </cell>
          <cell r="G109">
            <v>1.0872818181818207E-2</v>
          </cell>
          <cell r="H109">
            <v>2.0332170000000049E-2</v>
          </cell>
        </row>
        <row r="110">
          <cell r="B110">
            <v>107</v>
          </cell>
          <cell r="C110">
            <v>2.8978139999999965E-2</v>
          </cell>
          <cell r="D110">
            <v>2.5198382608695623E-2</v>
          </cell>
          <cell r="E110">
            <v>3.8251144799999956E-2</v>
          </cell>
          <cell r="F110">
            <v>1.197840000000003E-2</v>
          </cell>
          <cell r="G110">
            <v>1.0889454545454572E-2</v>
          </cell>
          <cell r="H110">
            <v>2.036328000000005E-2</v>
          </cell>
        </row>
        <row r="111">
          <cell r="B111">
            <v>108</v>
          </cell>
          <cell r="C111">
            <v>2.9109619999999965E-2</v>
          </cell>
          <cell r="D111">
            <v>2.5312713043478232E-2</v>
          </cell>
          <cell r="E111">
            <v>3.8424698399999957E-2</v>
          </cell>
          <cell r="F111">
            <v>1.199670000000003E-2</v>
          </cell>
          <cell r="G111">
            <v>1.0906090909090936E-2</v>
          </cell>
          <cell r="H111">
            <v>2.039439000000005E-2</v>
          </cell>
        </row>
        <row r="112">
          <cell r="B112">
            <v>109</v>
          </cell>
          <cell r="C112">
            <v>2.9241099999999964E-2</v>
          </cell>
          <cell r="D112">
            <v>2.5427043478260841E-2</v>
          </cell>
          <cell r="E112">
            <v>3.8598251999999958E-2</v>
          </cell>
          <cell r="F112">
            <v>1.2015000000000031E-2</v>
          </cell>
          <cell r="G112">
            <v>1.0922727272727299E-2</v>
          </cell>
          <cell r="H112">
            <v>2.0425500000000051E-2</v>
          </cell>
        </row>
        <row r="113">
          <cell r="B113">
            <v>110</v>
          </cell>
          <cell r="C113">
            <v>2.9372579999999964E-2</v>
          </cell>
          <cell r="D113">
            <v>2.5541373913043449E-2</v>
          </cell>
          <cell r="E113">
            <v>3.8771805599999952E-2</v>
          </cell>
          <cell r="F113">
            <v>1.2033300000000031E-2</v>
          </cell>
          <cell r="G113">
            <v>1.0939363636363664E-2</v>
          </cell>
          <cell r="H113">
            <v>2.0456610000000052E-2</v>
          </cell>
        </row>
        <row r="114">
          <cell r="B114">
            <v>111</v>
          </cell>
          <cell r="C114">
            <v>2.9504059999999964E-2</v>
          </cell>
          <cell r="D114">
            <v>2.5655704347826058E-2</v>
          </cell>
          <cell r="E114">
            <v>3.8945359199999953E-2</v>
          </cell>
          <cell r="F114">
            <v>1.2051600000000032E-2</v>
          </cell>
          <cell r="G114">
            <v>1.0956000000000028E-2</v>
          </cell>
          <cell r="H114">
            <v>2.0487720000000053E-2</v>
          </cell>
        </row>
        <row r="115">
          <cell r="B115">
            <v>112</v>
          </cell>
          <cell r="C115">
            <v>2.9635539999999964E-2</v>
          </cell>
          <cell r="D115">
            <v>2.5770034782608666E-2</v>
          </cell>
          <cell r="E115">
            <v>3.9118912799999954E-2</v>
          </cell>
          <cell r="F115">
            <v>1.2069900000000033E-2</v>
          </cell>
          <cell r="G115">
            <v>1.0972636363636393E-2</v>
          </cell>
          <cell r="H115">
            <v>2.0518830000000054E-2</v>
          </cell>
        </row>
        <row r="116">
          <cell r="B116">
            <v>113</v>
          </cell>
          <cell r="C116">
            <v>2.9767019999999964E-2</v>
          </cell>
          <cell r="D116">
            <v>2.5884365217391275E-2</v>
          </cell>
          <cell r="E116">
            <v>3.9292466399999955E-2</v>
          </cell>
          <cell r="F116">
            <v>1.2088200000000033E-2</v>
          </cell>
          <cell r="G116">
            <v>1.0989272727272757E-2</v>
          </cell>
          <cell r="H116">
            <v>2.0549940000000055E-2</v>
          </cell>
        </row>
        <row r="117">
          <cell r="B117">
            <v>114</v>
          </cell>
          <cell r="C117">
            <v>2.9898499999999963E-2</v>
          </cell>
          <cell r="D117">
            <v>2.5998695652173883E-2</v>
          </cell>
          <cell r="E117">
            <v>3.9466019999999956E-2</v>
          </cell>
          <cell r="F117">
            <v>1.2106500000000034E-2</v>
          </cell>
          <cell r="G117">
            <v>1.100590909090912E-2</v>
          </cell>
          <cell r="H117">
            <v>2.0581050000000056E-2</v>
          </cell>
        </row>
        <row r="118">
          <cell r="B118">
            <v>115</v>
          </cell>
          <cell r="C118">
            <v>3.0029979999999963E-2</v>
          </cell>
          <cell r="D118">
            <v>2.6113026086956492E-2</v>
          </cell>
          <cell r="E118">
            <v>3.963957359999995E-2</v>
          </cell>
          <cell r="F118">
            <v>1.2124800000000035E-2</v>
          </cell>
          <cell r="G118">
            <v>1.1022545454545484E-2</v>
          </cell>
          <cell r="H118">
            <v>2.0612160000000056E-2</v>
          </cell>
        </row>
        <row r="119">
          <cell r="B119">
            <v>116</v>
          </cell>
          <cell r="C119">
            <v>3.0161459999999963E-2</v>
          </cell>
          <cell r="D119">
            <v>2.62273565217391E-2</v>
          </cell>
          <cell r="E119">
            <v>3.9813127199999951E-2</v>
          </cell>
          <cell r="F119">
            <v>1.2143100000000035E-2</v>
          </cell>
          <cell r="G119">
            <v>1.1039181818181849E-2</v>
          </cell>
          <cell r="H119">
            <v>2.0643270000000061E-2</v>
          </cell>
        </row>
        <row r="120">
          <cell r="B120">
            <v>117</v>
          </cell>
          <cell r="C120">
            <v>3.0292939999999963E-2</v>
          </cell>
          <cell r="D120">
            <v>2.6341686956521709E-2</v>
          </cell>
          <cell r="E120">
            <v>3.9986680799999952E-2</v>
          </cell>
          <cell r="F120">
            <v>1.2161400000000036E-2</v>
          </cell>
          <cell r="G120">
            <v>1.1055818181818214E-2</v>
          </cell>
          <cell r="H120">
            <v>2.0674380000000062E-2</v>
          </cell>
        </row>
        <row r="121">
          <cell r="B121">
            <v>118</v>
          </cell>
          <cell r="C121">
            <v>3.0424419999999962E-2</v>
          </cell>
          <cell r="D121">
            <v>2.6456017391304317E-2</v>
          </cell>
          <cell r="E121">
            <v>4.0160234399999953E-2</v>
          </cell>
          <cell r="F121">
            <v>1.2179700000000036E-2</v>
          </cell>
          <cell r="G121">
            <v>1.1072454545454578E-2</v>
          </cell>
          <cell r="H121">
            <v>2.0705490000000062E-2</v>
          </cell>
        </row>
        <row r="122">
          <cell r="B122">
            <v>119</v>
          </cell>
          <cell r="C122">
            <v>3.0555899999999962E-2</v>
          </cell>
          <cell r="D122">
            <v>2.6570347826086926E-2</v>
          </cell>
          <cell r="E122">
            <v>4.0333787999999954E-2</v>
          </cell>
          <cell r="F122">
            <v>1.2198000000000037E-2</v>
          </cell>
          <cell r="G122">
            <v>1.1089090909090943E-2</v>
          </cell>
          <cell r="H122">
            <v>2.0736600000000063E-2</v>
          </cell>
        </row>
        <row r="123">
          <cell r="B123">
            <v>120</v>
          </cell>
          <cell r="C123">
            <v>3.0687379999999962E-2</v>
          </cell>
          <cell r="D123">
            <v>2.6684678260869534E-2</v>
          </cell>
          <cell r="E123">
            <v>4.0507341599999955E-2</v>
          </cell>
          <cell r="F123">
            <v>1.2216300000000038E-2</v>
          </cell>
          <cell r="G123">
            <v>1.1105727272727305E-2</v>
          </cell>
          <cell r="H123">
            <v>2.0767710000000064E-2</v>
          </cell>
        </row>
        <row r="124">
          <cell r="B124">
            <v>121</v>
          </cell>
          <cell r="C124">
            <v>3.0803379999999964E-2</v>
          </cell>
          <cell r="D124">
            <v>2.6785547826086928E-2</v>
          </cell>
          <cell r="E124">
            <v>4.0660461599999954E-2</v>
          </cell>
          <cell r="F124">
            <v>1.2229300000000038E-2</v>
          </cell>
          <cell r="G124">
            <v>1.1117545454545489E-2</v>
          </cell>
          <cell r="H124">
            <v>2.0789810000000065E-2</v>
          </cell>
        </row>
        <row r="125">
          <cell r="B125">
            <v>122</v>
          </cell>
          <cell r="C125">
            <v>3.0919379999999965E-2</v>
          </cell>
          <cell r="D125">
            <v>2.6886417391304318E-2</v>
          </cell>
          <cell r="E125">
            <v>4.0813581599999954E-2</v>
          </cell>
          <cell r="F125">
            <v>1.2242300000000039E-2</v>
          </cell>
          <cell r="G125">
            <v>1.1129363636363672E-2</v>
          </cell>
          <cell r="H125">
            <v>2.0811910000000065E-2</v>
          </cell>
        </row>
        <row r="126">
          <cell r="B126">
            <v>123</v>
          </cell>
          <cell r="C126">
            <v>3.1035379999999967E-2</v>
          </cell>
          <cell r="D126">
            <v>2.6987286956521712E-2</v>
          </cell>
          <cell r="E126">
            <v>4.0966701599999961E-2</v>
          </cell>
          <cell r="F126">
            <v>1.225530000000004E-2</v>
          </cell>
          <cell r="G126">
            <v>1.1141181818181854E-2</v>
          </cell>
          <cell r="H126">
            <v>2.0834010000000066E-2</v>
          </cell>
        </row>
        <row r="127">
          <cell r="B127">
            <v>124</v>
          </cell>
          <cell r="C127">
            <v>3.1151379999999968E-2</v>
          </cell>
          <cell r="D127">
            <v>2.7088156521739105E-2</v>
          </cell>
          <cell r="E127">
            <v>4.111982159999996E-2</v>
          </cell>
          <cell r="F127">
            <v>1.2268300000000041E-2</v>
          </cell>
          <cell r="G127">
            <v>1.1153000000000036E-2</v>
          </cell>
          <cell r="H127">
            <v>2.085611000000007E-2</v>
          </cell>
        </row>
        <row r="128">
          <cell r="B128">
            <v>125</v>
          </cell>
          <cell r="C128">
            <v>3.126737999999997E-2</v>
          </cell>
          <cell r="D128">
            <v>2.7189026086956499E-2</v>
          </cell>
          <cell r="E128">
            <v>4.127294159999996E-2</v>
          </cell>
          <cell r="F128">
            <v>1.2281300000000042E-2</v>
          </cell>
          <cell r="G128">
            <v>1.1164818181818218E-2</v>
          </cell>
          <cell r="H128">
            <v>2.0878210000000071E-2</v>
          </cell>
        </row>
        <row r="129">
          <cell r="B129">
            <v>126</v>
          </cell>
          <cell r="C129">
            <v>3.1383379999999968E-2</v>
          </cell>
          <cell r="D129">
            <v>2.7289895652173886E-2</v>
          </cell>
          <cell r="E129">
            <v>4.142606159999996E-2</v>
          </cell>
          <cell r="F129">
            <v>1.2294300000000043E-2</v>
          </cell>
          <cell r="G129">
            <v>1.1176636363636401E-2</v>
          </cell>
          <cell r="H129">
            <v>2.0900310000000071E-2</v>
          </cell>
        </row>
        <row r="130">
          <cell r="B130">
            <v>127</v>
          </cell>
          <cell r="C130">
            <v>3.1499379999999966E-2</v>
          </cell>
          <cell r="D130">
            <v>2.7390765217391276E-2</v>
          </cell>
          <cell r="E130">
            <v>4.1579181599999959E-2</v>
          </cell>
          <cell r="F130">
            <v>1.2307300000000044E-2</v>
          </cell>
          <cell r="G130">
            <v>1.1188454545454585E-2</v>
          </cell>
          <cell r="H130">
            <v>2.0922410000000072E-2</v>
          </cell>
        </row>
        <row r="131">
          <cell r="B131">
            <v>128</v>
          </cell>
          <cell r="C131">
            <v>3.1615379999999964E-2</v>
          </cell>
          <cell r="D131">
            <v>2.7491634782608666E-2</v>
          </cell>
          <cell r="E131">
            <v>4.1732301599999952E-2</v>
          </cell>
          <cell r="F131">
            <v>1.2320300000000044E-2</v>
          </cell>
          <cell r="G131">
            <v>1.1200272727272767E-2</v>
          </cell>
          <cell r="H131">
            <v>2.0944510000000076E-2</v>
          </cell>
        </row>
        <row r="132">
          <cell r="B132">
            <v>129</v>
          </cell>
          <cell r="C132">
            <v>3.1731379999999962E-2</v>
          </cell>
          <cell r="D132">
            <v>2.7592504347826056E-2</v>
          </cell>
          <cell r="E132">
            <v>4.1885421599999952E-2</v>
          </cell>
          <cell r="F132">
            <v>1.2333300000000045E-2</v>
          </cell>
          <cell r="G132">
            <v>1.1212090909090949E-2</v>
          </cell>
          <cell r="H132">
            <v>2.0966610000000076E-2</v>
          </cell>
        </row>
        <row r="133">
          <cell r="B133">
            <v>130</v>
          </cell>
          <cell r="C133">
            <v>3.184737999999996E-2</v>
          </cell>
          <cell r="D133">
            <v>2.7693373913043447E-2</v>
          </cell>
          <cell r="E133">
            <v>4.2038541599999951E-2</v>
          </cell>
          <cell r="F133">
            <v>1.2346300000000046E-2</v>
          </cell>
          <cell r="G133">
            <v>1.1223909090909132E-2</v>
          </cell>
          <cell r="H133">
            <v>2.0988710000000077E-2</v>
          </cell>
        </row>
        <row r="134">
          <cell r="B134">
            <v>131</v>
          </cell>
          <cell r="C134">
            <v>3.1963379999999958E-2</v>
          </cell>
          <cell r="D134">
            <v>2.7794243478260833E-2</v>
          </cell>
          <cell r="E134">
            <v>4.2191661599999944E-2</v>
          </cell>
          <cell r="F134">
            <v>1.2359300000000047E-2</v>
          </cell>
          <cell r="G134">
            <v>1.1235727272727314E-2</v>
          </cell>
          <cell r="H134">
            <v>2.1010810000000078E-2</v>
          </cell>
        </row>
        <row r="135">
          <cell r="B135">
            <v>132</v>
          </cell>
          <cell r="C135">
            <v>3.2079379999999956E-2</v>
          </cell>
          <cell r="D135">
            <v>2.7895113043478224E-2</v>
          </cell>
          <cell r="E135">
            <v>4.2344781599999944E-2</v>
          </cell>
          <cell r="F135">
            <v>1.2372300000000048E-2</v>
          </cell>
          <cell r="G135">
            <v>1.1247545454545498E-2</v>
          </cell>
          <cell r="H135">
            <v>2.1032910000000082E-2</v>
          </cell>
        </row>
        <row r="136">
          <cell r="B136">
            <v>133</v>
          </cell>
          <cell r="C136">
            <v>3.2195379999999954E-2</v>
          </cell>
          <cell r="D136">
            <v>2.7995982608695614E-2</v>
          </cell>
          <cell r="E136">
            <v>4.2497901599999943E-2</v>
          </cell>
          <cell r="F136">
            <v>1.2385300000000049E-2</v>
          </cell>
          <cell r="G136">
            <v>1.125936363636368E-2</v>
          </cell>
          <cell r="H136">
            <v>2.1055010000000082E-2</v>
          </cell>
        </row>
        <row r="137">
          <cell r="B137">
            <v>134</v>
          </cell>
          <cell r="C137">
            <v>3.2311379999999952E-2</v>
          </cell>
          <cell r="D137">
            <v>2.8096852173913004E-2</v>
          </cell>
          <cell r="E137">
            <v>4.2651021599999936E-2</v>
          </cell>
          <cell r="F137">
            <v>1.239830000000005E-2</v>
          </cell>
          <cell r="G137">
            <v>1.1271181818181862E-2</v>
          </cell>
          <cell r="H137">
            <v>2.1077110000000083E-2</v>
          </cell>
        </row>
        <row r="138">
          <cell r="B138">
            <v>135</v>
          </cell>
          <cell r="C138">
            <v>3.242737999999995E-2</v>
          </cell>
          <cell r="D138">
            <v>2.8197721739130394E-2</v>
          </cell>
          <cell r="E138">
            <v>4.2804141599999936E-2</v>
          </cell>
          <cell r="F138">
            <v>1.241130000000005E-2</v>
          </cell>
          <cell r="G138">
            <v>1.1283000000000045E-2</v>
          </cell>
          <cell r="H138">
            <v>2.1099210000000083E-2</v>
          </cell>
        </row>
        <row r="139">
          <cell r="B139">
            <v>136</v>
          </cell>
          <cell r="C139">
            <v>3.2543379999999948E-2</v>
          </cell>
          <cell r="D139">
            <v>2.8298591304347784E-2</v>
          </cell>
          <cell r="E139">
            <v>4.2957261599999935E-2</v>
          </cell>
          <cell r="F139">
            <v>1.2424300000000051E-2</v>
          </cell>
          <cell r="G139">
            <v>1.1294818181818227E-2</v>
          </cell>
          <cell r="H139">
            <v>2.1121310000000088E-2</v>
          </cell>
        </row>
        <row r="140">
          <cell r="B140">
            <v>137</v>
          </cell>
          <cell r="C140">
            <v>3.2659379999999946E-2</v>
          </cell>
          <cell r="D140">
            <v>2.8399460869565171E-2</v>
          </cell>
          <cell r="E140">
            <v>4.3110381599999928E-2</v>
          </cell>
          <cell r="F140">
            <v>1.2437300000000052E-2</v>
          </cell>
          <cell r="G140">
            <v>1.1306636363636409E-2</v>
          </cell>
          <cell r="H140">
            <v>2.1143410000000088E-2</v>
          </cell>
        </row>
        <row r="141">
          <cell r="B141">
            <v>138</v>
          </cell>
          <cell r="C141">
            <v>3.2775379999999944E-2</v>
          </cell>
          <cell r="D141">
            <v>2.8500330434782561E-2</v>
          </cell>
          <cell r="E141">
            <v>4.3263501599999928E-2</v>
          </cell>
          <cell r="F141">
            <v>1.2450300000000053E-2</v>
          </cell>
          <cell r="G141">
            <v>1.1318454545454593E-2</v>
          </cell>
          <cell r="H141">
            <v>2.1165510000000089E-2</v>
          </cell>
        </row>
        <row r="142">
          <cell r="B142">
            <v>139</v>
          </cell>
          <cell r="C142">
            <v>3.2891379999999942E-2</v>
          </cell>
          <cell r="D142">
            <v>2.8601199999999952E-2</v>
          </cell>
          <cell r="E142">
            <v>4.3416621599999927E-2</v>
          </cell>
          <cell r="F142">
            <v>1.2463300000000054E-2</v>
          </cell>
          <cell r="G142">
            <v>1.1330272727272776E-2</v>
          </cell>
          <cell r="H142">
            <v>2.1187610000000089E-2</v>
          </cell>
        </row>
        <row r="143">
          <cell r="B143">
            <v>140</v>
          </cell>
          <cell r="C143">
            <v>3.300737999999994E-2</v>
          </cell>
          <cell r="D143">
            <v>2.8702069565217342E-2</v>
          </cell>
          <cell r="E143">
            <v>4.356974159999992E-2</v>
          </cell>
          <cell r="F143">
            <v>1.2476300000000055E-2</v>
          </cell>
          <cell r="G143">
            <v>1.1342090909090958E-2</v>
          </cell>
          <cell r="H143">
            <v>2.1209710000000093E-2</v>
          </cell>
        </row>
        <row r="144">
          <cell r="B144">
            <v>141</v>
          </cell>
          <cell r="C144">
            <v>3.3123379999999938E-2</v>
          </cell>
          <cell r="D144">
            <v>2.8802939130434732E-2</v>
          </cell>
          <cell r="E144">
            <v>4.372286159999992E-2</v>
          </cell>
          <cell r="F144">
            <v>1.2489300000000056E-2</v>
          </cell>
          <cell r="G144">
            <v>1.135390909090914E-2</v>
          </cell>
          <cell r="H144">
            <v>2.1231810000000094E-2</v>
          </cell>
        </row>
        <row r="145">
          <cell r="B145">
            <v>142</v>
          </cell>
          <cell r="C145">
            <v>3.3239379999999936E-2</v>
          </cell>
          <cell r="D145">
            <v>2.8903808695652122E-2</v>
          </cell>
          <cell r="E145">
            <v>4.3875981599999919E-2</v>
          </cell>
          <cell r="F145">
            <v>1.2502300000000056E-2</v>
          </cell>
          <cell r="G145">
            <v>1.1365727272727322E-2</v>
          </cell>
          <cell r="H145">
            <v>2.1253910000000095E-2</v>
          </cell>
        </row>
        <row r="146">
          <cell r="B146">
            <v>143</v>
          </cell>
          <cell r="C146">
            <v>3.3355379999999935E-2</v>
          </cell>
          <cell r="D146">
            <v>2.9004678260869509E-2</v>
          </cell>
          <cell r="E146">
            <v>4.4029101599999919E-2</v>
          </cell>
          <cell r="F146">
            <v>1.2515300000000057E-2</v>
          </cell>
          <cell r="G146">
            <v>1.1377545454545506E-2</v>
          </cell>
          <cell r="H146">
            <v>2.1276010000000095E-2</v>
          </cell>
        </row>
        <row r="147">
          <cell r="B147">
            <v>144</v>
          </cell>
          <cell r="C147">
            <v>3.3471379999999933E-2</v>
          </cell>
          <cell r="D147">
            <v>2.9105547826086899E-2</v>
          </cell>
          <cell r="E147">
            <v>4.4182221599999912E-2</v>
          </cell>
          <cell r="F147">
            <v>1.2528300000000058E-2</v>
          </cell>
          <cell r="G147">
            <v>1.1389363636363689E-2</v>
          </cell>
          <cell r="H147">
            <v>2.1298110000000099E-2</v>
          </cell>
        </row>
        <row r="148">
          <cell r="B148">
            <v>145</v>
          </cell>
          <cell r="C148">
            <v>3.3587379999999931E-2</v>
          </cell>
          <cell r="D148">
            <v>2.9206417391304289E-2</v>
          </cell>
          <cell r="E148">
            <v>4.4335341599999911E-2</v>
          </cell>
          <cell r="F148">
            <v>1.2541300000000059E-2</v>
          </cell>
          <cell r="G148">
            <v>1.1401181818181871E-2</v>
          </cell>
          <cell r="H148">
            <v>2.13202100000001E-2</v>
          </cell>
        </row>
        <row r="149">
          <cell r="B149">
            <v>146</v>
          </cell>
          <cell r="C149">
            <v>3.3703379999999929E-2</v>
          </cell>
          <cell r="D149">
            <v>2.930728695652168E-2</v>
          </cell>
          <cell r="E149">
            <v>4.4488461599999911E-2</v>
          </cell>
          <cell r="F149">
            <v>1.255430000000006E-2</v>
          </cell>
          <cell r="G149">
            <v>1.1413000000000053E-2</v>
          </cell>
          <cell r="H149">
            <v>2.13423100000001E-2</v>
          </cell>
        </row>
        <row r="150">
          <cell r="B150">
            <v>147</v>
          </cell>
          <cell r="C150">
            <v>3.3819379999999927E-2</v>
          </cell>
          <cell r="D150">
            <v>2.940815652173907E-2</v>
          </cell>
          <cell r="E150">
            <v>4.4641581599999904E-2</v>
          </cell>
          <cell r="F150">
            <v>1.2567300000000061E-2</v>
          </cell>
          <cell r="G150">
            <v>1.1424818181818236E-2</v>
          </cell>
          <cell r="H150">
            <v>2.1364410000000101E-2</v>
          </cell>
        </row>
        <row r="151">
          <cell r="B151">
            <v>148</v>
          </cell>
          <cell r="C151">
            <v>3.3935379999999925E-2</v>
          </cell>
          <cell r="D151">
            <v>2.950902608695646E-2</v>
          </cell>
          <cell r="E151">
            <v>4.4794701599999903E-2</v>
          </cell>
          <cell r="F151">
            <v>1.2580300000000062E-2</v>
          </cell>
          <cell r="G151">
            <v>1.1436636363636418E-2</v>
          </cell>
          <cell r="H151">
            <v>2.1386510000000105E-2</v>
          </cell>
        </row>
        <row r="152">
          <cell r="B152">
            <v>149</v>
          </cell>
          <cell r="C152">
            <v>3.4051379999999923E-2</v>
          </cell>
          <cell r="D152">
            <v>2.9609895652173847E-2</v>
          </cell>
          <cell r="E152">
            <v>4.4947821599999903E-2</v>
          </cell>
          <cell r="F152">
            <v>1.2593300000000062E-2</v>
          </cell>
          <cell r="G152">
            <v>1.1448454545454602E-2</v>
          </cell>
          <cell r="H152">
            <v>2.1408610000000106E-2</v>
          </cell>
        </row>
        <row r="153">
          <cell r="B153">
            <v>150</v>
          </cell>
          <cell r="C153">
            <v>3.4167379999999921E-2</v>
          </cell>
          <cell r="D153">
            <v>2.9710765217391237E-2</v>
          </cell>
          <cell r="E153">
            <v>4.5100941599999896E-2</v>
          </cell>
          <cell r="F153">
            <v>1.2606300000000063E-2</v>
          </cell>
          <cell r="G153">
            <v>1.1460272727272784E-2</v>
          </cell>
          <cell r="H153">
            <v>2.1430710000000106E-2</v>
          </cell>
        </row>
        <row r="154">
          <cell r="B154">
            <v>151</v>
          </cell>
          <cell r="C154">
            <v>3.4283379999999919E-2</v>
          </cell>
          <cell r="D154">
            <v>2.9811634782608627E-2</v>
          </cell>
          <cell r="E154">
            <v>4.5254061599999895E-2</v>
          </cell>
          <cell r="F154">
            <v>1.2619300000000064E-2</v>
          </cell>
          <cell r="G154">
            <v>1.1472090909090966E-2</v>
          </cell>
          <cell r="H154">
            <v>2.1452810000000107E-2</v>
          </cell>
        </row>
        <row r="155">
          <cell r="B155">
            <v>152</v>
          </cell>
          <cell r="C155">
            <v>3.4399379999999917E-2</v>
          </cell>
          <cell r="D155">
            <v>2.9912504347826017E-2</v>
          </cell>
          <cell r="E155">
            <v>4.5407181599999895E-2</v>
          </cell>
          <cell r="F155">
            <v>1.2632300000000065E-2</v>
          </cell>
          <cell r="G155">
            <v>1.1483909090909149E-2</v>
          </cell>
          <cell r="H155">
            <v>2.1474910000000111E-2</v>
          </cell>
        </row>
        <row r="156">
          <cell r="B156">
            <v>153</v>
          </cell>
          <cell r="C156">
            <v>3.4515379999999915E-2</v>
          </cell>
          <cell r="D156">
            <v>3.0013373913043408E-2</v>
          </cell>
          <cell r="E156">
            <v>4.5560301599999888E-2</v>
          </cell>
          <cell r="F156">
            <v>1.2645300000000066E-2</v>
          </cell>
          <cell r="G156">
            <v>1.1495727272727331E-2</v>
          </cell>
          <cell r="H156">
            <v>2.1497010000000111E-2</v>
          </cell>
        </row>
        <row r="157">
          <cell r="B157">
            <v>154</v>
          </cell>
          <cell r="C157">
            <v>3.4631379999999913E-2</v>
          </cell>
          <cell r="D157">
            <v>3.0114243478260798E-2</v>
          </cell>
          <cell r="E157">
            <v>4.5713421599999887E-2</v>
          </cell>
          <cell r="F157">
            <v>1.2658300000000067E-2</v>
          </cell>
          <cell r="G157">
            <v>1.1507545454545515E-2</v>
          </cell>
          <cell r="H157">
            <v>2.1519110000000112E-2</v>
          </cell>
        </row>
        <row r="158">
          <cell r="B158">
            <v>155</v>
          </cell>
          <cell r="C158">
            <v>3.4747379999999911E-2</v>
          </cell>
          <cell r="D158">
            <v>3.0215113043478185E-2</v>
          </cell>
          <cell r="E158">
            <v>4.5866541599999887E-2</v>
          </cell>
          <cell r="F158">
            <v>1.2671300000000068E-2</v>
          </cell>
          <cell r="G158">
            <v>1.1519363636363697E-2</v>
          </cell>
          <cell r="H158">
            <v>2.1541210000000113E-2</v>
          </cell>
        </row>
        <row r="159">
          <cell r="B159">
            <v>156</v>
          </cell>
          <cell r="C159">
            <v>3.4863379999999909E-2</v>
          </cell>
          <cell r="D159">
            <v>3.0315982608695575E-2</v>
          </cell>
          <cell r="E159">
            <v>4.601966159999988E-2</v>
          </cell>
          <cell r="F159">
            <v>1.2684300000000068E-2</v>
          </cell>
          <cell r="G159">
            <v>1.153118181818188E-2</v>
          </cell>
          <cell r="H159">
            <v>2.1563310000000117E-2</v>
          </cell>
        </row>
        <row r="160">
          <cell r="B160">
            <v>157</v>
          </cell>
          <cell r="C160">
            <v>3.4979379999999907E-2</v>
          </cell>
          <cell r="D160">
            <v>3.0416852173912965E-2</v>
          </cell>
          <cell r="E160">
            <v>4.6172781599999879E-2</v>
          </cell>
          <cell r="F160">
            <v>1.2697300000000069E-2</v>
          </cell>
          <cell r="G160">
            <v>1.1543000000000062E-2</v>
          </cell>
          <cell r="H160">
            <v>2.1585410000000117E-2</v>
          </cell>
        </row>
        <row r="161">
          <cell r="B161">
            <v>158</v>
          </cell>
          <cell r="C161">
            <v>3.5095379999999905E-2</v>
          </cell>
          <cell r="D161">
            <v>3.0517721739130355E-2</v>
          </cell>
          <cell r="E161">
            <v>4.6325901599999879E-2</v>
          </cell>
          <cell r="F161">
            <v>1.271030000000007E-2</v>
          </cell>
          <cell r="G161">
            <v>1.1554818181818244E-2</v>
          </cell>
          <cell r="H161">
            <v>2.1607510000000118E-2</v>
          </cell>
        </row>
        <row r="162">
          <cell r="B162">
            <v>159</v>
          </cell>
          <cell r="C162">
            <v>3.5211379999999903E-2</v>
          </cell>
          <cell r="D162">
            <v>3.0618591304347745E-2</v>
          </cell>
          <cell r="E162">
            <v>4.6479021599999872E-2</v>
          </cell>
          <cell r="F162">
            <v>1.2723300000000071E-2</v>
          </cell>
          <cell r="G162">
            <v>1.1566636363636426E-2</v>
          </cell>
          <cell r="H162">
            <v>2.1629610000000118E-2</v>
          </cell>
        </row>
        <row r="163">
          <cell r="B163">
            <v>160</v>
          </cell>
          <cell r="C163">
            <v>3.5327379999999901E-2</v>
          </cell>
          <cell r="D163">
            <v>3.0719460869565136E-2</v>
          </cell>
          <cell r="E163">
            <v>4.6632141599999871E-2</v>
          </cell>
          <cell r="F163">
            <v>1.2736300000000072E-2</v>
          </cell>
          <cell r="G163">
            <v>1.157845454545461E-2</v>
          </cell>
          <cell r="H163">
            <v>2.1651710000000123E-2</v>
          </cell>
        </row>
        <row r="164">
          <cell r="B164">
            <v>161</v>
          </cell>
          <cell r="C164">
            <v>3.5443379999999899E-2</v>
          </cell>
          <cell r="D164">
            <v>3.0820330434782522E-2</v>
          </cell>
          <cell r="E164">
            <v>4.6785261599999871E-2</v>
          </cell>
          <cell r="F164">
            <v>1.2749300000000073E-2</v>
          </cell>
          <cell r="G164">
            <v>1.1590272727272793E-2</v>
          </cell>
          <cell r="H164">
            <v>2.1673810000000123E-2</v>
          </cell>
        </row>
        <row r="165">
          <cell r="B165">
            <v>162</v>
          </cell>
          <cell r="C165">
            <v>3.5559379999999897E-2</v>
          </cell>
          <cell r="D165">
            <v>3.0921199999999913E-2</v>
          </cell>
          <cell r="E165">
            <v>4.6938381599999864E-2</v>
          </cell>
          <cell r="F165">
            <v>1.2762300000000074E-2</v>
          </cell>
          <cell r="G165">
            <v>1.1602090909090975E-2</v>
          </cell>
          <cell r="H165">
            <v>2.1695910000000124E-2</v>
          </cell>
        </row>
        <row r="166">
          <cell r="B166">
            <v>163</v>
          </cell>
          <cell r="C166">
            <v>3.5675379999999896E-2</v>
          </cell>
          <cell r="D166">
            <v>3.1022069565217303E-2</v>
          </cell>
          <cell r="E166">
            <v>4.7091501599999863E-2</v>
          </cell>
          <cell r="F166">
            <v>1.2775300000000074E-2</v>
          </cell>
          <cell r="G166">
            <v>1.1613909090909157E-2</v>
          </cell>
          <cell r="H166">
            <v>2.1718010000000124E-2</v>
          </cell>
        </row>
        <row r="167">
          <cell r="B167">
            <v>164</v>
          </cell>
          <cell r="C167">
            <v>3.5791379999999894E-2</v>
          </cell>
          <cell r="D167">
            <v>3.1122939130434693E-2</v>
          </cell>
          <cell r="E167">
            <v>4.7244621599999863E-2</v>
          </cell>
          <cell r="F167">
            <v>1.2788300000000075E-2</v>
          </cell>
          <cell r="G167">
            <v>1.162572727272734E-2</v>
          </cell>
          <cell r="H167">
            <v>2.1740110000000128E-2</v>
          </cell>
        </row>
        <row r="168">
          <cell r="B168">
            <v>165</v>
          </cell>
          <cell r="C168">
            <v>3.5907379999999892E-2</v>
          </cell>
          <cell r="D168">
            <v>3.1223808695652083E-2</v>
          </cell>
          <cell r="E168">
            <v>4.7397741599999862E-2</v>
          </cell>
          <cell r="F168">
            <v>1.2801300000000076E-2</v>
          </cell>
          <cell r="G168">
            <v>1.1637545454545524E-2</v>
          </cell>
          <cell r="H168">
            <v>2.1762210000000129E-2</v>
          </cell>
        </row>
        <row r="169">
          <cell r="B169">
            <v>166</v>
          </cell>
          <cell r="C169">
            <v>3.602337999999989E-2</v>
          </cell>
          <cell r="D169">
            <v>3.1324678260869473E-2</v>
          </cell>
          <cell r="E169">
            <v>4.7550861599999855E-2</v>
          </cell>
          <cell r="F169">
            <v>1.2814300000000077E-2</v>
          </cell>
          <cell r="G169">
            <v>1.1649363636363706E-2</v>
          </cell>
          <cell r="H169">
            <v>2.178431000000013E-2</v>
          </cell>
        </row>
        <row r="170">
          <cell r="B170">
            <v>167</v>
          </cell>
          <cell r="C170">
            <v>3.6139379999999888E-2</v>
          </cell>
          <cell r="D170">
            <v>3.1425547826086864E-2</v>
          </cell>
          <cell r="E170">
            <v>4.7703981599999855E-2</v>
          </cell>
          <cell r="F170">
            <v>1.2827300000000078E-2</v>
          </cell>
          <cell r="G170">
            <v>1.1661181818181888E-2</v>
          </cell>
          <cell r="H170">
            <v>2.180641000000013E-2</v>
          </cell>
        </row>
        <row r="171">
          <cell r="B171">
            <v>168</v>
          </cell>
          <cell r="C171">
            <v>3.6255379999999886E-2</v>
          </cell>
          <cell r="D171">
            <v>3.1526417391304254E-2</v>
          </cell>
          <cell r="E171">
            <v>4.7857101599999854E-2</v>
          </cell>
          <cell r="F171">
            <v>1.2840300000000079E-2</v>
          </cell>
          <cell r="G171">
            <v>1.167300000000007E-2</v>
          </cell>
          <cell r="H171">
            <v>2.1828510000000134E-2</v>
          </cell>
        </row>
        <row r="172">
          <cell r="B172">
            <v>169</v>
          </cell>
          <cell r="C172">
            <v>3.6371379999999884E-2</v>
          </cell>
          <cell r="D172">
            <v>3.1627286956521637E-2</v>
          </cell>
          <cell r="E172">
            <v>4.8010221599999847E-2</v>
          </cell>
          <cell r="F172">
            <v>1.285330000000008E-2</v>
          </cell>
          <cell r="G172">
            <v>1.1684818181818253E-2</v>
          </cell>
          <cell r="H172">
            <v>2.1850610000000135E-2</v>
          </cell>
        </row>
        <row r="173">
          <cell r="B173">
            <v>170</v>
          </cell>
          <cell r="C173">
            <v>3.6487379999999882E-2</v>
          </cell>
          <cell r="D173">
            <v>3.1728156521739027E-2</v>
          </cell>
          <cell r="E173">
            <v>4.8163341599999847E-2</v>
          </cell>
          <cell r="F173">
            <v>1.286630000000008E-2</v>
          </cell>
          <cell r="G173">
            <v>1.1696636363636435E-2</v>
          </cell>
          <cell r="H173">
            <v>2.1872710000000135E-2</v>
          </cell>
        </row>
        <row r="174">
          <cell r="B174">
            <v>171</v>
          </cell>
          <cell r="C174">
            <v>3.660337999999988E-2</v>
          </cell>
          <cell r="D174">
            <v>3.1829026086956418E-2</v>
          </cell>
          <cell r="E174">
            <v>4.8316461599999846E-2</v>
          </cell>
          <cell r="F174">
            <v>1.2879300000000081E-2</v>
          </cell>
          <cell r="G174">
            <v>1.1708454545454619E-2</v>
          </cell>
          <cell r="H174">
            <v>2.1894810000000136E-2</v>
          </cell>
        </row>
        <row r="175">
          <cell r="B175">
            <v>172</v>
          </cell>
          <cell r="C175">
            <v>3.6719379999999878E-2</v>
          </cell>
          <cell r="D175">
            <v>3.1929895652173808E-2</v>
          </cell>
          <cell r="E175">
            <v>4.8469581599999839E-2</v>
          </cell>
          <cell r="F175">
            <v>1.2892300000000082E-2</v>
          </cell>
          <cell r="G175">
            <v>1.1720272727272801E-2</v>
          </cell>
          <cell r="H175">
            <v>2.191691000000014E-2</v>
          </cell>
        </row>
        <row r="176">
          <cell r="B176">
            <v>173</v>
          </cell>
          <cell r="C176">
            <v>3.6835379999999876E-2</v>
          </cell>
          <cell r="D176">
            <v>3.2030765217391198E-2</v>
          </cell>
          <cell r="E176">
            <v>4.8622701599999839E-2</v>
          </cell>
          <cell r="F176">
            <v>1.2905300000000083E-2</v>
          </cell>
          <cell r="G176">
            <v>1.1732090909090984E-2</v>
          </cell>
          <cell r="H176">
            <v>2.1939010000000141E-2</v>
          </cell>
        </row>
        <row r="177">
          <cell r="B177">
            <v>174</v>
          </cell>
          <cell r="C177">
            <v>3.6951379999999874E-2</v>
          </cell>
          <cell r="D177">
            <v>3.2131634782608588E-2</v>
          </cell>
          <cell r="E177">
            <v>4.8775821599999838E-2</v>
          </cell>
          <cell r="F177">
            <v>1.2918300000000084E-2</v>
          </cell>
          <cell r="G177">
            <v>1.1743909090909166E-2</v>
          </cell>
          <cell r="H177">
            <v>2.1961110000000141E-2</v>
          </cell>
        </row>
        <row r="178">
          <cell r="B178">
            <v>175</v>
          </cell>
          <cell r="C178">
            <v>3.7067379999999872E-2</v>
          </cell>
          <cell r="D178">
            <v>3.2232504347825978E-2</v>
          </cell>
          <cell r="E178">
            <v>4.8928941599999831E-2</v>
          </cell>
          <cell r="F178">
            <v>1.2931300000000085E-2</v>
          </cell>
          <cell r="G178">
            <v>1.1755727272727348E-2</v>
          </cell>
          <cell r="H178">
            <v>2.1983210000000142E-2</v>
          </cell>
        </row>
        <row r="179">
          <cell r="B179">
            <v>176</v>
          </cell>
          <cell r="C179">
            <v>3.718337999999987E-2</v>
          </cell>
          <cell r="D179">
            <v>3.2333373913043369E-2</v>
          </cell>
          <cell r="E179">
            <v>4.9082061599999831E-2</v>
          </cell>
          <cell r="F179">
            <v>1.2944300000000086E-2</v>
          </cell>
          <cell r="G179">
            <v>1.1767545454545532E-2</v>
          </cell>
          <cell r="H179">
            <v>2.2005310000000146E-2</v>
          </cell>
        </row>
        <row r="180">
          <cell r="B180">
            <v>177</v>
          </cell>
          <cell r="C180">
            <v>3.7299379999999868E-2</v>
          </cell>
          <cell r="D180">
            <v>3.2434243478260759E-2</v>
          </cell>
          <cell r="E180">
            <v>4.923518159999983E-2</v>
          </cell>
          <cell r="F180">
            <v>1.2957300000000086E-2</v>
          </cell>
          <cell r="G180">
            <v>1.1779363636363714E-2</v>
          </cell>
          <cell r="H180">
            <v>2.2027410000000146E-2</v>
          </cell>
        </row>
        <row r="181">
          <cell r="B181">
            <v>178</v>
          </cell>
          <cell r="C181">
            <v>3.7415379999999866E-2</v>
          </cell>
          <cell r="D181">
            <v>3.2535113043478149E-2</v>
          </cell>
          <cell r="E181">
            <v>4.9388301599999823E-2</v>
          </cell>
          <cell r="F181">
            <v>1.2970300000000087E-2</v>
          </cell>
          <cell r="G181">
            <v>1.1791181818181897E-2</v>
          </cell>
          <cell r="H181">
            <v>2.2049510000000147E-2</v>
          </cell>
        </row>
        <row r="182">
          <cell r="B182">
            <v>179</v>
          </cell>
          <cell r="C182">
            <v>3.7531379999999864E-2</v>
          </cell>
          <cell r="D182">
            <v>3.2635982608695539E-2</v>
          </cell>
          <cell r="E182">
            <v>4.9541421599999823E-2</v>
          </cell>
          <cell r="F182">
            <v>1.2983300000000088E-2</v>
          </cell>
          <cell r="G182">
            <v>1.1803000000000079E-2</v>
          </cell>
          <cell r="H182">
            <v>2.2071610000000148E-2</v>
          </cell>
        </row>
        <row r="183">
          <cell r="B183">
            <v>180</v>
          </cell>
          <cell r="C183">
            <v>3.7647379999999862E-2</v>
          </cell>
          <cell r="D183">
            <v>3.273685217391293E-2</v>
          </cell>
          <cell r="E183">
            <v>4.9694541599999822E-2</v>
          </cell>
          <cell r="F183">
            <v>1.2996300000000089E-2</v>
          </cell>
          <cell r="G183">
            <v>1.1814818181818261E-2</v>
          </cell>
          <cell r="H183">
            <v>2.2093710000000152E-2</v>
          </cell>
        </row>
        <row r="184">
          <cell r="B184">
            <v>181</v>
          </cell>
          <cell r="C184">
            <v>3.7715679999999863E-2</v>
          </cell>
          <cell r="D184">
            <v>3.2796243478260753E-2</v>
          </cell>
          <cell r="E184">
            <v>4.9784697599999823E-2</v>
          </cell>
          <cell r="F184">
            <v>1.299631850000009E-2</v>
          </cell>
          <cell r="G184">
            <v>1.1814835000000081E-2</v>
          </cell>
          <cell r="H184">
            <v>2.2093741450000152E-2</v>
          </cell>
        </row>
        <row r="185">
          <cell r="B185">
            <v>182</v>
          </cell>
          <cell r="C185">
            <v>3.7783979999999863E-2</v>
          </cell>
          <cell r="D185">
            <v>3.2855634782608577E-2</v>
          </cell>
          <cell r="E185">
            <v>4.9874853599999824E-2</v>
          </cell>
          <cell r="F185">
            <v>1.299633700000009E-2</v>
          </cell>
          <cell r="G185">
            <v>1.18148518181819E-2</v>
          </cell>
          <cell r="H185">
            <v>2.2093772900000152E-2</v>
          </cell>
        </row>
        <row r="186">
          <cell r="B186">
            <v>183</v>
          </cell>
          <cell r="C186">
            <v>3.7852279999999863E-2</v>
          </cell>
          <cell r="D186">
            <v>3.2915026086956407E-2</v>
          </cell>
          <cell r="E186">
            <v>4.9965009599999818E-2</v>
          </cell>
          <cell r="F186">
            <v>1.2996355500000091E-2</v>
          </cell>
          <cell r="G186">
            <v>1.1814868636363718E-2</v>
          </cell>
          <cell r="H186">
            <v>2.2093804350000155E-2</v>
          </cell>
        </row>
        <row r="187">
          <cell r="B187">
            <v>184</v>
          </cell>
          <cell r="C187">
            <v>3.7920579999999864E-2</v>
          </cell>
          <cell r="D187">
            <v>3.2974417391304231E-2</v>
          </cell>
          <cell r="E187">
            <v>5.0055165599999819E-2</v>
          </cell>
          <cell r="F187">
            <v>1.2996374000000092E-2</v>
          </cell>
          <cell r="G187">
            <v>1.1814885454545537E-2</v>
          </cell>
          <cell r="H187">
            <v>2.2093835800000156E-2</v>
          </cell>
        </row>
        <row r="188">
          <cell r="B188">
            <v>185</v>
          </cell>
          <cell r="C188">
            <v>3.7988879999999864E-2</v>
          </cell>
          <cell r="D188">
            <v>3.3033808695652055E-2</v>
          </cell>
          <cell r="E188">
            <v>5.014532159999982E-2</v>
          </cell>
          <cell r="F188">
            <v>1.2996392500000092E-2</v>
          </cell>
          <cell r="G188">
            <v>1.1814902272727355E-2</v>
          </cell>
          <cell r="H188">
            <v>2.2093867250000156E-2</v>
          </cell>
        </row>
        <row r="189">
          <cell r="B189">
            <v>186</v>
          </cell>
          <cell r="C189">
            <v>3.8057179999999864E-2</v>
          </cell>
          <cell r="D189">
            <v>3.3093199999999885E-2</v>
          </cell>
          <cell r="E189">
            <v>5.0235477599999821E-2</v>
          </cell>
          <cell r="F189">
            <v>1.2996411000000093E-2</v>
          </cell>
          <cell r="G189">
            <v>1.1814919090909174E-2</v>
          </cell>
          <cell r="H189">
            <v>2.2093898700000159E-2</v>
          </cell>
        </row>
        <row r="190">
          <cell r="B190">
            <v>187</v>
          </cell>
          <cell r="C190">
            <v>3.8125479999999864E-2</v>
          </cell>
          <cell r="D190">
            <v>3.3152591304347709E-2</v>
          </cell>
          <cell r="E190">
            <v>5.0325633599999822E-2</v>
          </cell>
          <cell r="F190">
            <v>1.2996429500000094E-2</v>
          </cell>
          <cell r="G190">
            <v>1.1814935909090994E-2</v>
          </cell>
          <cell r="H190">
            <v>2.2093930150000159E-2</v>
          </cell>
        </row>
        <row r="191">
          <cell r="B191">
            <v>188</v>
          </cell>
          <cell r="C191">
            <v>3.8193779999999865E-2</v>
          </cell>
          <cell r="D191">
            <v>3.3211982608695539E-2</v>
          </cell>
          <cell r="E191">
            <v>5.0415789599999823E-2</v>
          </cell>
          <cell r="F191">
            <v>1.2996448000000094E-2</v>
          </cell>
          <cell r="G191">
            <v>1.1814952727272812E-2</v>
          </cell>
          <cell r="H191">
            <v>2.2093961600000159E-2</v>
          </cell>
        </row>
        <row r="192">
          <cell r="B192">
            <v>189</v>
          </cell>
          <cell r="C192">
            <v>3.8262079999999865E-2</v>
          </cell>
          <cell r="D192">
            <v>3.3271373913043363E-2</v>
          </cell>
          <cell r="E192">
            <v>5.0505945599999824E-2</v>
          </cell>
          <cell r="F192">
            <v>1.2996466500000095E-2</v>
          </cell>
          <cell r="G192">
            <v>1.1814969545454631E-2</v>
          </cell>
          <cell r="H192">
            <v>2.209399305000016E-2</v>
          </cell>
        </row>
        <row r="193">
          <cell r="B193">
            <v>190</v>
          </cell>
          <cell r="C193">
            <v>3.8330379999999865E-2</v>
          </cell>
          <cell r="D193">
            <v>3.3330765217391187E-2</v>
          </cell>
          <cell r="E193">
            <v>5.0596101599999825E-2</v>
          </cell>
          <cell r="F193">
            <v>1.2996485000000096E-2</v>
          </cell>
          <cell r="G193">
            <v>1.181498636363645E-2</v>
          </cell>
          <cell r="H193">
            <v>2.2094024500000163E-2</v>
          </cell>
        </row>
        <row r="194">
          <cell r="B194">
            <v>191</v>
          </cell>
          <cell r="C194">
            <v>3.8398679999999866E-2</v>
          </cell>
          <cell r="D194">
            <v>3.3390156521739017E-2</v>
          </cell>
          <cell r="E194">
            <v>5.0686257599999826E-2</v>
          </cell>
          <cell r="F194">
            <v>1.2996503500000096E-2</v>
          </cell>
          <cell r="G194">
            <v>1.1815003181818268E-2</v>
          </cell>
          <cell r="H194">
            <v>2.2094055950000163E-2</v>
          </cell>
        </row>
        <row r="195">
          <cell r="B195">
            <v>192</v>
          </cell>
          <cell r="C195">
            <v>3.8466979999999866E-2</v>
          </cell>
          <cell r="D195">
            <v>3.3449547826086841E-2</v>
          </cell>
          <cell r="E195">
            <v>5.0776413599999827E-2</v>
          </cell>
          <cell r="F195">
            <v>1.2996522000000097E-2</v>
          </cell>
          <cell r="G195">
            <v>1.1815020000000087E-2</v>
          </cell>
          <cell r="H195">
            <v>2.2094087400000163E-2</v>
          </cell>
        </row>
        <row r="196">
          <cell r="B196">
            <v>193</v>
          </cell>
          <cell r="C196">
            <v>3.8535279999999866E-2</v>
          </cell>
          <cell r="D196">
            <v>3.3508939130434671E-2</v>
          </cell>
          <cell r="E196">
            <v>5.0866569599999828E-2</v>
          </cell>
          <cell r="F196">
            <v>1.2996540500000098E-2</v>
          </cell>
          <cell r="G196">
            <v>1.1815036818181907E-2</v>
          </cell>
          <cell r="H196">
            <v>2.2094118850000167E-2</v>
          </cell>
        </row>
        <row r="197">
          <cell r="B197">
            <v>194</v>
          </cell>
          <cell r="C197">
            <v>3.8603579999999867E-2</v>
          </cell>
          <cell r="D197">
            <v>3.3568330434782495E-2</v>
          </cell>
          <cell r="E197">
            <v>5.0956725599999829E-2</v>
          </cell>
          <cell r="F197">
            <v>1.2996559000000098E-2</v>
          </cell>
          <cell r="G197">
            <v>1.1815053636363725E-2</v>
          </cell>
          <cell r="H197">
            <v>2.2094150300000167E-2</v>
          </cell>
        </row>
        <row r="198">
          <cell r="B198">
            <v>195</v>
          </cell>
          <cell r="C198">
            <v>3.8671879999999867E-2</v>
          </cell>
          <cell r="D198">
            <v>3.3627721739130319E-2</v>
          </cell>
          <cell r="E198">
            <v>5.104688159999983E-2</v>
          </cell>
          <cell r="F198">
            <v>1.2996577500000099E-2</v>
          </cell>
          <cell r="G198">
            <v>1.1815070454545544E-2</v>
          </cell>
          <cell r="H198">
            <v>2.2094181750000167E-2</v>
          </cell>
        </row>
        <row r="199">
          <cell r="B199">
            <v>196</v>
          </cell>
          <cell r="C199">
            <v>3.8740179999999867E-2</v>
          </cell>
          <cell r="D199">
            <v>3.3687113043478149E-2</v>
          </cell>
          <cell r="E199">
            <v>5.1137037599999824E-2</v>
          </cell>
          <cell r="F199">
            <v>1.29965960000001E-2</v>
          </cell>
          <cell r="G199">
            <v>1.1815087272727362E-2</v>
          </cell>
          <cell r="H199">
            <v>2.2094213200000171E-2</v>
          </cell>
        </row>
        <row r="200">
          <cell r="B200">
            <v>197</v>
          </cell>
          <cell r="C200">
            <v>3.8808479999999868E-2</v>
          </cell>
          <cell r="D200">
            <v>3.3746504347825973E-2</v>
          </cell>
          <cell r="E200">
            <v>5.1227193599999825E-2</v>
          </cell>
          <cell r="F200">
            <v>1.29966145000001E-2</v>
          </cell>
          <cell r="G200">
            <v>1.1815104090909181E-2</v>
          </cell>
          <cell r="H200">
            <v>2.2094244650000171E-2</v>
          </cell>
        </row>
        <row r="201">
          <cell r="B201">
            <v>198</v>
          </cell>
          <cell r="C201">
            <v>3.8876779999999868E-2</v>
          </cell>
          <cell r="D201">
            <v>3.3805895652173804E-2</v>
          </cell>
          <cell r="E201">
            <v>5.1317349599999826E-2</v>
          </cell>
          <cell r="F201">
            <v>1.2996633000000101E-2</v>
          </cell>
          <cell r="G201">
            <v>1.1815120909091001E-2</v>
          </cell>
          <cell r="H201">
            <v>2.2094276100000171E-2</v>
          </cell>
        </row>
        <row r="202">
          <cell r="B202">
            <v>199</v>
          </cell>
          <cell r="C202">
            <v>3.8945079999999868E-2</v>
          </cell>
          <cell r="D202">
            <v>3.3865286956521627E-2</v>
          </cell>
          <cell r="E202">
            <v>5.1407505599999827E-2</v>
          </cell>
          <cell r="F202">
            <v>1.2996651500000102E-2</v>
          </cell>
          <cell r="G202">
            <v>1.1815137727272818E-2</v>
          </cell>
          <cell r="H202">
            <v>2.2094307550000171E-2</v>
          </cell>
        </row>
        <row r="203">
          <cell r="B203">
            <v>200</v>
          </cell>
          <cell r="C203">
            <v>3.9013379999999868E-2</v>
          </cell>
          <cell r="D203">
            <v>3.3924678260869451E-2</v>
          </cell>
          <cell r="E203">
            <v>5.1497661599999828E-2</v>
          </cell>
          <cell r="F203">
            <v>1.2996670000000102E-2</v>
          </cell>
          <cell r="G203">
            <v>1.1815154545454638E-2</v>
          </cell>
          <cell r="H203">
            <v>2.2094339000000175E-2</v>
          </cell>
        </row>
        <row r="204">
          <cell r="B204">
            <v>201</v>
          </cell>
          <cell r="C204">
            <v>3.9081679999999869E-2</v>
          </cell>
          <cell r="D204">
            <v>3.3984069565217281E-2</v>
          </cell>
          <cell r="E204">
            <v>5.1587817599999829E-2</v>
          </cell>
          <cell r="F204">
            <v>1.2996688500000103E-2</v>
          </cell>
          <cell r="G204">
            <v>1.1815171363636457E-2</v>
          </cell>
          <cell r="H204">
            <v>2.2094370450000175E-2</v>
          </cell>
        </row>
        <row r="205">
          <cell r="B205">
            <v>202</v>
          </cell>
          <cell r="C205">
            <v>3.9149979999999869E-2</v>
          </cell>
          <cell r="D205">
            <v>3.4043460869565105E-2</v>
          </cell>
          <cell r="E205">
            <v>5.167797359999983E-2</v>
          </cell>
          <cell r="F205">
            <v>1.2996707000000104E-2</v>
          </cell>
          <cell r="G205">
            <v>1.1815188181818275E-2</v>
          </cell>
          <cell r="H205">
            <v>2.2094401900000175E-2</v>
          </cell>
        </row>
        <row r="206">
          <cell r="B206">
            <v>203</v>
          </cell>
          <cell r="C206">
            <v>3.9218279999999869E-2</v>
          </cell>
          <cell r="D206">
            <v>3.4102852173912936E-2</v>
          </cell>
          <cell r="E206">
            <v>5.1768129599999831E-2</v>
          </cell>
          <cell r="F206">
            <v>1.2996725500000104E-2</v>
          </cell>
          <cell r="G206">
            <v>1.1815205000000094E-2</v>
          </cell>
          <cell r="H206">
            <v>2.2094433350000178E-2</v>
          </cell>
        </row>
        <row r="207">
          <cell r="B207">
            <v>204</v>
          </cell>
          <cell r="C207">
            <v>3.928657999999987E-2</v>
          </cell>
          <cell r="D207">
            <v>3.4162243478260759E-2</v>
          </cell>
          <cell r="E207">
            <v>5.1858285599999832E-2</v>
          </cell>
          <cell r="F207">
            <v>1.2996744000000105E-2</v>
          </cell>
          <cell r="G207">
            <v>1.1815221818181914E-2</v>
          </cell>
          <cell r="H207">
            <v>2.2094464800000178E-2</v>
          </cell>
        </row>
        <row r="208">
          <cell r="B208">
            <v>205</v>
          </cell>
          <cell r="C208">
            <v>3.935487999999987E-2</v>
          </cell>
          <cell r="D208">
            <v>3.4221634782608583E-2</v>
          </cell>
          <cell r="E208">
            <v>5.1948441599999833E-2</v>
          </cell>
          <cell r="F208">
            <v>1.2996762500000106E-2</v>
          </cell>
          <cell r="G208">
            <v>1.1815238636363731E-2</v>
          </cell>
          <cell r="H208">
            <v>2.2094496250000178E-2</v>
          </cell>
        </row>
        <row r="209">
          <cell r="B209">
            <v>206</v>
          </cell>
          <cell r="C209">
            <v>3.942317999999987E-2</v>
          </cell>
          <cell r="D209">
            <v>3.4281026086956413E-2</v>
          </cell>
          <cell r="E209">
            <v>5.2038597599999833E-2</v>
          </cell>
          <cell r="F209">
            <v>1.2996781000000106E-2</v>
          </cell>
          <cell r="G209">
            <v>1.1815255454545551E-2</v>
          </cell>
          <cell r="H209">
            <v>2.2094527700000182E-2</v>
          </cell>
        </row>
        <row r="210">
          <cell r="B210">
            <v>207</v>
          </cell>
          <cell r="C210">
            <v>3.9491479999999871E-2</v>
          </cell>
          <cell r="D210">
            <v>3.4340417391304237E-2</v>
          </cell>
          <cell r="E210">
            <v>5.2128753599999834E-2</v>
          </cell>
          <cell r="F210">
            <v>1.2996799500000107E-2</v>
          </cell>
          <cell r="G210">
            <v>1.1815272272727368E-2</v>
          </cell>
          <cell r="H210">
            <v>2.2094559150000182E-2</v>
          </cell>
        </row>
        <row r="211">
          <cell r="B211">
            <v>208</v>
          </cell>
          <cell r="C211">
            <v>3.9559779999999871E-2</v>
          </cell>
          <cell r="D211">
            <v>3.4399808695652068E-2</v>
          </cell>
          <cell r="E211">
            <v>5.2218909599999835E-2</v>
          </cell>
          <cell r="F211">
            <v>1.2996818000000108E-2</v>
          </cell>
          <cell r="G211">
            <v>1.1815289090909188E-2</v>
          </cell>
          <cell r="H211">
            <v>2.2094590600000182E-2</v>
          </cell>
        </row>
        <row r="212">
          <cell r="B212">
            <v>209</v>
          </cell>
          <cell r="C212">
            <v>3.9628079999999871E-2</v>
          </cell>
          <cell r="D212">
            <v>3.4459199999999891E-2</v>
          </cell>
          <cell r="E212">
            <v>5.2309065599999829E-2</v>
          </cell>
          <cell r="F212">
            <v>1.2996836500000108E-2</v>
          </cell>
          <cell r="G212">
            <v>1.1815305909091007E-2</v>
          </cell>
          <cell r="H212">
            <v>2.2094622050000182E-2</v>
          </cell>
        </row>
        <row r="213">
          <cell r="B213">
            <v>210</v>
          </cell>
          <cell r="C213">
            <v>3.9696379999999871E-2</v>
          </cell>
          <cell r="D213">
            <v>3.4518591304347715E-2</v>
          </cell>
          <cell r="E213">
            <v>5.239922159999983E-2</v>
          </cell>
          <cell r="F213">
            <v>1.2996855000000109E-2</v>
          </cell>
          <cell r="G213">
            <v>1.1815322727272825E-2</v>
          </cell>
          <cell r="H213">
            <v>2.2094653500000186E-2</v>
          </cell>
        </row>
        <row r="214">
          <cell r="B214">
            <v>211</v>
          </cell>
          <cell r="C214">
            <v>3.9764679999999872E-2</v>
          </cell>
          <cell r="D214">
            <v>3.4577982608695546E-2</v>
          </cell>
          <cell r="E214">
            <v>5.2489377599999831E-2</v>
          </cell>
          <cell r="F214">
            <v>1.299687350000011E-2</v>
          </cell>
          <cell r="G214">
            <v>1.1815339545454644E-2</v>
          </cell>
          <cell r="H214">
            <v>2.2094684950000186E-2</v>
          </cell>
        </row>
        <row r="215">
          <cell r="B215">
            <v>212</v>
          </cell>
          <cell r="C215">
            <v>3.9832979999999872E-2</v>
          </cell>
          <cell r="D215">
            <v>3.4637373913043369E-2</v>
          </cell>
          <cell r="E215">
            <v>5.2579533599999832E-2</v>
          </cell>
          <cell r="F215">
            <v>1.299689200000011E-2</v>
          </cell>
          <cell r="G215">
            <v>1.1815356363636464E-2</v>
          </cell>
          <cell r="H215">
            <v>2.2094716400000186E-2</v>
          </cell>
        </row>
        <row r="216">
          <cell r="B216">
            <v>213</v>
          </cell>
          <cell r="C216">
            <v>3.9901279999999872E-2</v>
          </cell>
          <cell r="D216">
            <v>3.4696765217391193E-2</v>
          </cell>
          <cell r="E216">
            <v>5.2669689599999833E-2</v>
          </cell>
          <cell r="F216">
            <v>1.2996910500000111E-2</v>
          </cell>
          <cell r="G216">
            <v>1.1815373181818281E-2</v>
          </cell>
          <cell r="H216">
            <v>2.209474785000019E-2</v>
          </cell>
        </row>
        <row r="217">
          <cell r="B217">
            <v>214</v>
          </cell>
          <cell r="C217">
            <v>3.9969579999999873E-2</v>
          </cell>
          <cell r="D217">
            <v>3.4756156521739023E-2</v>
          </cell>
          <cell r="E217">
            <v>5.2759845599999834E-2</v>
          </cell>
          <cell r="F217">
            <v>1.2996929000000112E-2</v>
          </cell>
          <cell r="G217">
            <v>1.1815390000000101E-2</v>
          </cell>
          <cell r="H217">
            <v>2.209477930000019E-2</v>
          </cell>
        </row>
        <row r="218">
          <cell r="B218">
            <v>215</v>
          </cell>
          <cell r="C218">
            <v>4.0037879999999873E-2</v>
          </cell>
          <cell r="D218">
            <v>3.4815547826086847E-2</v>
          </cell>
          <cell r="E218">
            <v>5.2850001599999835E-2</v>
          </cell>
          <cell r="F218">
            <v>1.2996947500000113E-2</v>
          </cell>
          <cell r="G218">
            <v>1.181540681818192E-2</v>
          </cell>
          <cell r="H218">
            <v>2.209481075000019E-2</v>
          </cell>
        </row>
        <row r="219">
          <cell r="B219">
            <v>216</v>
          </cell>
          <cell r="C219">
            <v>4.0106179999999873E-2</v>
          </cell>
          <cell r="D219">
            <v>3.4874939130434678E-2</v>
          </cell>
          <cell r="E219">
            <v>5.2940157599999836E-2</v>
          </cell>
          <cell r="F219">
            <v>1.2996966000000113E-2</v>
          </cell>
          <cell r="G219">
            <v>1.1815423636363738E-2</v>
          </cell>
          <cell r="H219">
            <v>2.2094842200000193E-2</v>
          </cell>
        </row>
        <row r="220">
          <cell r="B220">
            <v>217</v>
          </cell>
          <cell r="C220">
            <v>4.0174479999999874E-2</v>
          </cell>
          <cell r="D220">
            <v>3.4934330434782501E-2</v>
          </cell>
          <cell r="E220">
            <v>5.3030313599999837E-2</v>
          </cell>
          <cell r="F220">
            <v>1.2996984500000114E-2</v>
          </cell>
          <cell r="G220">
            <v>1.1815440454545557E-2</v>
          </cell>
          <cell r="H220">
            <v>2.2094873650000194E-2</v>
          </cell>
        </row>
        <row r="221">
          <cell r="B221">
            <v>218</v>
          </cell>
          <cell r="C221">
            <v>4.0242779999999874E-2</v>
          </cell>
          <cell r="D221">
            <v>3.4993721739130325E-2</v>
          </cell>
          <cell r="E221">
            <v>5.3120469599999838E-2</v>
          </cell>
          <cell r="F221">
            <v>1.2997003000000115E-2</v>
          </cell>
          <cell r="G221">
            <v>1.1815457272727375E-2</v>
          </cell>
          <cell r="H221">
            <v>2.2094905100000194E-2</v>
          </cell>
        </row>
        <row r="222">
          <cell r="B222">
            <v>219</v>
          </cell>
          <cell r="C222">
            <v>4.0311079999999874E-2</v>
          </cell>
          <cell r="D222">
            <v>3.5053113043478155E-2</v>
          </cell>
          <cell r="E222">
            <v>5.3210625599999839E-2</v>
          </cell>
          <cell r="F222">
            <v>1.2997021500000115E-2</v>
          </cell>
          <cell r="G222">
            <v>1.1815474090909195E-2</v>
          </cell>
          <cell r="H222">
            <v>2.2094936550000194E-2</v>
          </cell>
        </row>
        <row r="223">
          <cell r="B223">
            <v>220</v>
          </cell>
          <cell r="C223">
            <v>4.0379379999999875E-2</v>
          </cell>
          <cell r="D223">
            <v>3.5112504347825979E-2</v>
          </cell>
          <cell r="E223">
            <v>5.330078159999984E-2</v>
          </cell>
          <cell r="F223">
            <v>1.2997040000000116E-2</v>
          </cell>
          <cell r="G223">
            <v>1.1815490909091014E-2</v>
          </cell>
          <cell r="H223">
            <v>2.2094968000000197E-2</v>
          </cell>
        </row>
        <row r="224">
          <cell r="B224">
            <v>221</v>
          </cell>
          <cell r="C224">
            <v>4.0447679999999875E-2</v>
          </cell>
          <cell r="D224">
            <v>3.517189565217381E-2</v>
          </cell>
          <cell r="E224">
            <v>5.3390937599999834E-2</v>
          </cell>
          <cell r="F224">
            <v>1.2997058500000117E-2</v>
          </cell>
          <cell r="G224">
            <v>1.1815507727272832E-2</v>
          </cell>
          <cell r="H224">
            <v>2.2094999450000197E-2</v>
          </cell>
        </row>
        <row r="225">
          <cell r="B225">
            <v>222</v>
          </cell>
          <cell r="C225">
            <v>4.0515979999999875E-2</v>
          </cell>
          <cell r="D225">
            <v>3.5231286956521633E-2</v>
          </cell>
          <cell r="E225">
            <v>5.3481093599999835E-2</v>
          </cell>
          <cell r="F225">
            <v>1.2997077000000117E-2</v>
          </cell>
          <cell r="G225">
            <v>1.1815524545454651E-2</v>
          </cell>
          <cell r="H225">
            <v>2.2095030900000198E-2</v>
          </cell>
        </row>
        <row r="226">
          <cell r="B226">
            <v>223</v>
          </cell>
          <cell r="C226">
            <v>4.0584279999999875E-2</v>
          </cell>
          <cell r="D226">
            <v>3.5290678260869457E-2</v>
          </cell>
          <cell r="E226">
            <v>5.3571249599999836E-2</v>
          </cell>
          <cell r="F226">
            <v>1.2997095500000118E-2</v>
          </cell>
          <cell r="G226">
            <v>1.181554136363647E-2</v>
          </cell>
          <cell r="H226">
            <v>2.2095062350000201E-2</v>
          </cell>
        </row>
        <row r="227">
          <cell r="B227">
            <v>224</v>
          </cell>
          <cell r="C227">
            <v>4.0652579999999876E-2</v>
          </cell>
          <cell r="D227">
            <v>3.5350069565217287E-2</v>
          </cell>
          <cell r="E227">
            <v>5.3661405599999837E-2</v>
          </cell>
          <cell r="F227">
            <v>1.2997114000000119E-2</v>
          </cell>
          <cell r="G227">
            <v>1.1815558181818288E-2</v>
          </cell>
          <cell r="H227">
            <v>2.2095093800000201E-2</v>
          </cell>
        </row>
        <row r="228">
          <cell r="B228">
            <v>225</v>
          </cell>
          <cell r="C228">
            <v>4.0720879999999876E-2</v>
          </cell>
          <cell r="D228">
            <v>3.5409460869565111E-2</v>
          </cell>
          <cell r="E228">
            <v>5.3751561599999838E-2</v>
          </cell>
          <cell r="F228">
            <v>1.2997132500000119E-2</v>
          </cell>
          <cell r="G228">
            <v>1.1815575000000108E-2</v>
          </cell>
          <cell r="H228">
            <v>2.2095125250000201E-2</v>
          </cell>
        </row>
        <row r="229">
          <cell r="B229">
            <v>226</v>
          </cell>
          <cell r="C229">
            <v>4.0789179999999876E-2</v>
          </cell>
          <cell r="D229">
            <v>3.5468852173912942E-2</v>
          </cell>
          <cell r="E229">
            <v>5.3841717599999839E-2</v>
          </cell>
          <cell r="F229">
            <v>1.299715100000012E-2</v>
          </cell>
          <cell r="G229">
            <v>1.1815591818181927E-2</v>
          </cell>
          <cell r="H229">
            <v>2.2095156700000205E-2</v>
          </cell>
        </row>
        <row r="230">
          <cell r="B230">
            <v>227</v>
          </cell>
          <cell r="C230">
            <v>4.0857479999999877E-2</v>
          </cell>
          <cell r="D230">
            <v>3.5528243478260765E-2</v>
          </cell>
          <cell r="E230">
            <v>5.393187359999984E-2</v>
          </cell>
          <cell r="F230">
            <v>1.2997169500000121E-2</v>
          </cell>
          <cell r="G230">
            <v>1.1815608636363745E-2</v>
          </cell>
          <cell r="H230">
            <v>2.2095188150000205E-2</v>
          </cell>
        </row>
        <row r="231">
          <cell r="B231">
            <v>228</v>
          </cell>
          <cell r="C231">
            <v>4.0925779999999877E-2</v>
          </cell>
          <cell r="D231">
            <v>3.5587634782608589E-2</v>
          </cell>
          <cell r="E231">
            <v>5.4022029599999841E-2</v>
          </cell>
          <cell r="F231">
            <v>1.2997188000000121E-2</v>
          </cell>
          <cell r="G231">
            <v>1.1815625454545564E-2</v>
          </cell>
          <cell r="H231">
            <v>2.2095219600000205E-2</v>
          </cell>
        </row>
        <row r="232">
          <cell r="B232">
            <v>229</v>
          </cell>
          <cell r="C232">
            <v>4.0994079999999877E-2</v>
          </cell>
          <cell r="D232">
            <v>3.564702608695642E-2</v>
          </cell>
          <cell r="E232">
            <v>5.4112185599999842E-2</v>
          </cell>
          <cell r="F232">
            <v>1.2997206500000122E-2</v>
          </cell>
          <cell r="G232">
            <v>1.1815642272727382E-2</v>
          </cell>
          <cell r="H232">
            <v>2.2095251050000205E-2</v>
          </cell>
        </row>
        <row r="233">
          <cell r="B233">
            <v>230</v>
          </cell>
          <cell r="C233">
            <v>4.1062379999999878E-2</v>
          </cell>
          <cell r="D233">
            <v>3.5706417391304243E-2</v>
          </cell>
          <cell r="E233">
            <v>5.4202341599999843E-2</v>
          </cell>
          <cell r="F233">
            <v>1.2997225000000123E-2</v>
          </cell>
          <cell r="G233">
            <v>1.1815659090909201E-2</v>
          </cell>
          <cell r="H233">
            <v>2.2095282500000209E-2</v>
          </cell>
        </row>
        <row r="234">
          <cell r="B234">
            <v>231</v>
          </cell>
          <cell r="C234">
            <v>4.1130679999999878E-2</v>
          </cell>
          <cell r="D234">
            <v>3.5765808695652074E-2</v>
          </cell>
          <cell r="E234">
            <v>5.4292497599999844E-2</v>
          </cell>
          <cell r="F234">
            <v>1.2997243500000123E-2</v>
          </cell>
          <cell r="G234">
            <v>1.1815675909091021E-2</v>
          </cell>
          <cell r="H234">
            <v>2.2095313950000209E-2</v>
          </cell>
        </row>
        <row r="235">
          <cell r="B235">
            <v>232</v>
          </cell>
          <cell r="C235">
            <v>4.1198979999999878E-2</v>
          </cell>
          <cell r="D235">
            <v>3.5825199999999897E-2</v>
          </cell>
          <cell r="E235">
            <v>5.4382653599999844E-2</v>
          </cell>
          <cell r="F235">
            <v>1.2997262000000124E-2</v>
          </cell>
          <cell r="G235">
            <v>1.1815692727272838E-2</v>
          </cell>
          <cell r="H235">
            <v>2.2095345400000209E-2</v>
          </cell>
        </row>
        <row r="236">
          <cell r="B236">
            <v>233</v>
          </cell>
          <cell r="C236">
            <v>4.1267279999999879E-2</v>
          </cell>
          <cell r="D236">
            <v>3.5884591304347721E-2</v>
          </cell>
          <cell r="E236">
            <v>5.4472809599999845E-2</v>
          </cell>
          <cell r="F236">
            <v>1.2997280500000125E-2</v>
          </cell>
          <cell r="G236">
            <v>1.1815709545454658E-2</v>
          </cell>
          <cell r="H236">
            <v>2.2095376850000212E-2</v>
          </cell>
        </row>
        <row r="237">
          <cell r="B237">
            <v>234</v>
          </cell>
          <cell r="C237">
            <v>4.1335579999999879E-2</v>
          </cell>
          <cell r="D237">
            <v>3.5943982608695552E-2</v>
          </cell>
          <cell r="E237">
            <v>5.4562965599999839E-2</v>
          </cell>
          <cell r="F237">
            <v>1.2997299000000125E-2</v>
          </cell>
          <cell r="G237">
            <v>1.1815726363636477E-2</v>
          </cell>
          <cell r="H237">
            <v>2.2095408300000213E-2</v>
          </cell>
        </row>
        <row r="238">
          <cell r="B238">
            <v>235</v>
          </cell>
          <cell r="C238">
            <v>4.1403879999999879E-2</v>
          </cell>
          <cell r="D238">
            <v>3.6003373913043375E-2</v>
          </cell>
          <cell r="E238">
            <v>5.465312159999984E-2</v>
          </cell>
          <cell r="F238">
            <v>1.2997317500000126E-2</v>
          </cell>
          <cell r="G238">
            <v>1.1815743181818295E-2</v>
          </cell>
          <cell r="H238">
            <v>2.2095439750000213E-2</v>
          </cell>
        </row>
        <row r="239">
          <cell r="B239">
            <v>236</v>
          </cell>
          <cell r="C239">
            <v>4.1472179999999879E-2</v>
          </cell>
          <cell r="D239">
            <v>3.6062765217391199E-2</v>
          </cell>
          <cell r="E239">
            <v>5.4743277599999841E-2</v>
          </cell>
          <cell r="F239">
            <v>1.2997336000000127E-2</v>
          </cell>
          <cell r="G239">
            <v>1.1815760000000114E-2</v>
          </cell>
          <cell r="H239">
            <v>2.2095471200000216E-2</v>
          </cell>
        </row>
        <row r="240">
          <cell r="B240">
            <v>237</v>
          </cell>
          <cell r="C240">
            <v>4.154047999999988E-2</v>
          </cell>
          <cell r="D240">
            <v>3.6122156521739029E-2</v>
          </cell>
          <cell r="E240">
            <v>5.4833433599999842E-2</v>
          </cell>
          <cell r="F240">
            <v>1.2997354500000127E-2</v>
          </cell>
          <cell r="G240">
            <v>1.1815776818181934E-2</v>
          </cell>
          <cell r="H240">
            <v>2.2095502650000216E-2</v>
          </cell>
        </row>
        <row r="241">
          <cell r="B241">
            <v>238</v>
          </cell>
          <cell r="C241">
            <v>4.160877999999988E-2</v>
          </cell>
          <cell r="D241">
            <v>3.6181547826086853E-2</v>
          </cell>
          <cell r="E241">
            <v>5.4923589599999843E-2</v>
          </cell>
          <cell r="F241">
            <v>1.2997373000000128E-2</v>
          </cell>
          <cell r="G241">
            <v>1.1815793636363751E-2</v>
          </cell>
          <cell r="H241">
            <v>2.2095534100000216E-2</v>
          </cell>
        </row>
        <row r="242">
          <cell r="B242">
            <v>239</v>
          </cell>
          <cell r="C242">
            <v>4.167707999999988E-2</v>
          </cell>
          <cell r="D242">
            <v>3.6240939130434684E-2</v>
          </cell>
          <cell r="E242">
            <v>5.5013745599999844E-2</v>
          </cell>
          <cell r="F242">
            <v>1.2997391500000129E-2</v>
          </cell>
          <cell r="G242">
            <v>1.1815810454545571E-2</v>
          </cell>
          <cell r="H242">
            <v>2.2095565550000217E-2</v>
          </cell>
        </row>
        <row r="243">
          <cell r="B243">
            <v>240</v>
          </cell>
          <cell r="C243">
            <v>4.1745379999999881E-2</v>
          </cell>
          <cell r="D243">
            <v>3.6300330434782507E-2</v>
          </cell>
          <cell r="E243">
            <v>5.5103901599999845E-2</v>
          </cell>
          <cell r="F243">
            <v>1.2997410000000129E-2</v>
          </cell>
          <cell r="G243">
            <v>1.1815827272727389E-2</v>
          </cell>
          <cell r="H243">
            <v>2.209559700000022E-2</v>
          </cell>
        </row>
        <row r="244">
          <cell r="B244">
            <v>241</v>
          </cell>
          <cell r="C244">
            <v>4.1773679999999883E-2</v>
          </cell>
          <cell r="D244">
            <v>3.6324939130434684E-2</v>
          </cell>
          <cell r="E244">
            <v>5.5141257599999847E-2</v>
          </cell>
          <cell r="F244">
            <v>1.299742850000013E-2</v>
          </cell>
          <cell r="G244">
            <v>1.1815844090909208E-2</v>
          </cell>
          <cell r="H244">
            <v>2.209562845000022E-2</v>
          </cell>
        </row>
        <row r="245">
          <cell r="B245">
            <v>242</v>
          </cell>
          <cell r="C245">
            <v>4.1801979999999885E-2</v>
          </cell>
          <cell r="D245">
            <v>3.6349547826086862E-2</v>
          </cell>
          <cell r="E245">
            <v>5.517861359999985E-2</v>
          </cell>
          <cell r="F245">
            <v>1.2997447000000131E-2</v>
          </cell>
          <cell r="G245">
            <v>1.1815860909091027E-2</v>
          </cell>
          <cell r="H245">
            <v>2.209565990000022E-2</v>
          </cell>
        </row>
        <row r="246">
          <cell r="B246">
            <v>243</v>
          </cell>
          <cell r="C246">
            <v>4.1830279999999886E-2</v>
          </cell>
          <cell r="D246">
            <v>3.6374156521739032E-2</v>
          </cell>
          <cell r="E246">
            <v>5.5215969599999852E-2</v>
          </cell>
          <cell r="F246">
            <v>1.2997465500000131E-2</v>
          </cell>
          <cell r="G246">
            <v>1.1815877727272845E-2</v>
          </cell>
          <cell r="H246">
            <v>2.2095691350000224E-2</v>
          </cell>
        </row>
        <row r="247">
          <cell r="B247">
            <v>244</v>
          </cell>
          <cell r="C247">
            <v>4.1858579999999888E-2</v>
          </cell>
          <cell r="D247">
            <v>3.6398765217391209E-2</v>
          </cell>
          <cell r="E247">
            <v>5.5253325599999854E-2</v>
          </cell>
          <cell r="F247">
            <v>1.2997484000000132E-2</v>
          </cell>
          <cell r="G247">
            <v>1.1815894545454664E-2</v>
          </cell>
          <cell r="H247">
            <v>2.2095722800000224E-2</v>
          </cell>
        </row>
        <row r="248">
          <cell r="B248">
            <v>245</v>
          </cell>
          <cell r="C248">
            <v>4.188687999999989E-2</v>
          </cell>
          <cell r="D248">
            <v>3.6423373913043386E-2</v>
          </cell>
          <cell r="E248">
            <v>5.5290681599999857E-2</v>
          </cell>
          <cell r="F248">
            <v>1.2997502500000133E-2</v>
          </cell>
          <cell r="G248">
            <v>1.1815911363636484E-2</v>
          </cell>
          <cell r="H248">
            <v>2.2095754250000224E-2</v>
          </cell>
        </row>
        <row r="249">
          <cell r="B249">
            <v>246</v>
          </cell>
          <cell r="C249">
            <v>4.1915179999999892E-2</v>
          </cell>
          <cell r="D249">
            <v>3.6447982608695563E-2</v>
          </cell>
          <cell r="E249">
            <v>5.5328037599999859E-2</v>
          </cell>
          <cell r="F249">
            <v>1.2997521000000133E-2</v>
          </cell>
          <cell r="G249">
            <v>1.1815928181818302E-2</v>
          </cell>
          <cell r="H249">
            <v>2.2095785700000228E-2</v>
          </cell>
        </row>
        <row r="250">
          <cell r="B250">
            <v>247</v>
          </cell>
          <cell r="C250">
            <v>4.1943479999999894E-2</v>
          </cell>
          <cell r="D250">
            <v>3.647259130434774E-2</v>
          </cell>
          <cell r="E250">
            <v>5.5365393599999861E-2</v>
          </cell>
          <cell r="F250">
            <v>1.2997539500000134E-2</v>
          </cell>
          <cell r="G250">
            <v>1.1815945000000121E-2</v>
          </cell>
          <cell r="H250">
            <v>2.2095817150000228E-2</v>
          </cell>
        </row>
        <row r="251">
          <cell r="B251">
            <v>248</v>
          </cell>
          <cell r="C251">
            <v>4.1971779999999896E-2</v>
          </cell>
          <cell r="D251">
            <v>3.649719999999991E-2</v>
          </cell>
          <cell r="E251">
            <v>5.5402749599999863E-2</v>
          </cell>
          <cell r="F251">
            <v>1.2997558000000135E-2</v>
          </cell>
          <cell r="G251">
            <v>1.181596181818194E-2</v>
          </cell>
          <cell r="H251">
            <v>2.2095848600000228E-2</v>
          </cell>
        </row>
        <row r="252">
          <cell r="B252">
            <v>249</v>
          </cell>
          <cell r="C252">
            <v>4.2000079999999898E-2</v>
          </cell>
          <cell r="D252">
            <v>3.6521808695652087E-2</v>
          </cell>
          <cell r="E252">
            <v>5.5440105599999866E-2</v>
          </cell>
          <cell r="F252">
            <v>1.2997576500000135E-2</v>
          </cell>
          <cell r="G252">
            <v>1.1815978636363758E-2</v>
          </cell>
          <cell r="H252">
            <v>2.2095880050000228E-2</v>
          </cell>
        </row>
        <row r="253">
          <cell r="B253">
            <v>250</v>
          </cell>
          <cell r="C253">
            <v>4.20283799999999E-2</v>
          </cell>
          <cell r="D253">
            <v>3.6546417391304264E-2</v>
          </cell>
          <cell r="E253">
            <v>5.5477461599999868E-2</v>
          </cell>
          <cell r="F253">
            <v>1.2997595000000136E-2</v>
          </cell>
          <cell r="G253">
            <v>1.1815995454545578E-2</v>
          </cell>
          <cell r="H253">
            <v>2.2095911500000232E-2</v>
          </cell>
        </row>
        <row r="254">
          <cell r="B254">
            <v>251</v>
          </cell>
          <cell r="C254">
            <v>4.2056679999999902E-2</v>
          </cell>
          <cell r="D254">
            <v>3.6571026086956442E-2</v>
          </cell>
          <cell r="E254">
            <v>5.551481759999987E-2</v>
          </cell>
          <cell r="F254">
            <v>1.2997613500000137E-2</v>
          </cell>
          <cell r="G254">
            <v>1.1816012272727395E-2</v>
          </cell>
          <cell r="H254">
            <v>2.2095942950000232E-2</v>
          </cell>
        </row>
        <row r="255">
          <cell r="B255">
            <v>252</v>
          </cell>
          <cell r="C255">
            <v>4.2084979999999904E-2</v>
          </cell>
          <cell r="D255">
            <v>3.6595634782608612E-2</v>
          </cell>
          <cell r="E255">
            <v>5.5552173599999873E-2</v>
          </cell>
          <cell r="F255">
            <v>1.2997632000000137E-2</v>
          </cell>
          <cell r="G255">
            <v>1.1816029090909215E-2</v>
          </cell>
          <cell r="H255">
            <v>2.2095974400000232E-2</v>
          </cell>
        </row>
        <row r="256">
          <cell r="B256">
            <v>253</v>
          </cell>
          <cell r="C256">
            <v>4.2113279999999906E-2</v>
          </cell>
          <cell r="D256">
            <v>3.6620243478260789E-2</v>
          </cell>
          <cell r="E256">
            <v>5.5589529599999875E-2</v>
          </cell>
          <cell r="F256">
            <v>1.2997650500000138E-2</v>
          </cell>
          <cell r="G256">
            <v>1.1816045909091034E-2</v>
          </cell>
          <cell r="H256">
            <v>2.2096005850000235E-2</v>
          </cell>
        </row>
        <row r="257">
          <cell r="B257">
            <v>254</v>
          </cell>
          <cell r="C257">
            <v>4.2141579999999908E-2</v>
          </cell>
          <cell r="D257">
            <v>3.6644852173912966E-2</v>
          </cell>
          <cell r="E257">
            <v>5.5626885599999884E-2</v>
          </cell>
          <cell r="F257">
            <v>1.2997669000000139E-2</v>
          </cell>
          <cell r="G257">
            <v>1.1816062727272852E-2</v>
          </cell>
          <cell r="H257">
            <v>2.2096037300000235E-2</v>
          </cell>
        </row>
        <row r="258">
          <cell r="B258">
            <v>255</v>
          </cell>
          <cell r="C258">
            <v>4.216987999999991E-2</v>
          </cell>
          <cell r="D258">
            <v>3.6669460869565143E-2</v>
          </cell>
          <cell r="E258">
            <v>5.5664241599999886E-2</v>
          </cell>
          <cell r="F258">
            <v>1.2997687500000139E-2</v>
          </cell>
          <cell r="G258">
            <v>1.1816079545454671E-2</v>
          </cell>
          <cell r="H258">
            <v>2.2096068750000235E-2</v>
          </cell>
        </row>
        <row r="259">
          <cell r="B259">
            <v>256</v>
          </cell>
          <cell r="C259">
            <v>4.2198179999999912E-2</v>
          </cell>
          <cell r="D259">
            <v>3.669406956521732E-2</v>
          </cell>
          <cell r="E259">
            <v>5.5701597599999889E-2</v>
          </cell>
          <cell r="F259">
            <v>1.299770600000014E-2</v>
          </cell>
          <cell r="G259">
            <v>1.1816096363636491E-2</v>
          </cell>
          <cell r="H259">
            <v>2.2096100200000239E-2</v>
          </cell>
        </row>
        <row r="260">
          <cell r="B260">
            <v>257</v>
          </cell>
          <cell r="C260">
            <v>4.2226479999999914E-2</v>
          </cell>
          <cell r="D260">
            <v>3.671867826086949E-2</v>
          </cell>
          <cell r="E260">
            <v>5.5738953599999891E-2</v>
          </cell>
          <cell r="F260">
            <v>1.2997724500000141E-2</v>
          </cell>
          <cell r="G260">
            <v>1.1816113181818308E-2</v>
          </cell>
          <cell r="H260">
            <v>2.2096131650000239E-2</v>
          </cell>
        </row>
        <row r="261">
          <cell r="B261">
            <v>258</v>
          </cell>
          <cell r="C261">
            <v>4.2254779999999915E-2</v>
          </cell>
          <cell r="D261">
            <v>3.6743286956521667E-2</v>
          </cell>
          <cell r="E261">
            <v>5.5776309599999893E-2</v>
          </cell>
          <cell r="F261">
            <v>1.2997743000000141E-2</v>
          </cell>
          <cell r="G261">
            <v>1.1816130000000128E-2</v>
          </cell>
          <cell r="H261">
            <v>2.2096163100000239E-2</v>
          </cell>
        </row>
        <row r="262">
          <cell r="B262">
            <v>259</v>
          </cell>
          <cell r="C262">
            <v>4.2283079999999917E-2</v>
          </cell>
          <cell r="D262">
            <v>3.6767895652173845E-2</v>
          </cell>
          <cell r="E262">
            <v>5.5813665599999895E-2</v>
          </cell>
          <cell r="F262">
            <v>1.2997761500000142E-2</v>
          </cell>
          <cell r="G262">
            <v>1.1816146818181947E-2</v>
          </cell>
          <cell r="H262">
            <v>2.2096194550000239E-2</v>
          </cell>
        </row>
        <row r="263">
          <cell r="B263">
            <v>260</v>
          </cell>
          <cell r="C263">
            <v>4.2311379999999919E-2</v>
          </cell>
          <cell r="D263">
            <v>3.6792504347826022E-2</v>
          </cell>
          <cell r="E263">
            <v>5.5851021599999898E-2</v>
          </cell>
          <cell r="F263">
            <v>1.2997780000000143E-2</v>
          </cell>
          <cell r="G263">
            <v>1.1816163636363765E-2</v>
          </cell>
          <cell r="H263">
            <v>2.2096226000000243E-2</v>
          </cell>
        </row>
        <row r="264">
          <cell r="B264">
            <v>261</v>
          </cell>
          <cell r="C264">
            <v>4.2339679999999921E-2</v>
          </cell>
          <cell r="D264">
            <v>3.6817113043478192E-2</v>
          </cell>
          <cell r="E264">
            <v>5.58883775999999E-2</v>
          </cell>
          <cell r="F264">
            <v>1.2997798500000143E-2</v>
          </cell>
          <cell r="G264">
            <v>1.1816180454545584E-2</v>
          </cell>
          <cell r="H264">
            <v>2.2096257450000243E-2</v>
          </cell>
        </row>
        <row r="265">
          <cell r="B265">
            <v>262</v>
          </cell>
          <cell r="C265">
            <v>4.2367979999999923E-2</v>
          </cell>
          <cell r="D265">
            <v>3.6841721739130369E-2</v>
          </cell>
          <cell r="E265">
            <v>5.5925733599999902E-2</v>
          </cell>
          <cell r="F265">
            <v>1.2997817000000144E-2</v>
          </cell>
          <cell r="G265">
            <v>1.1816197272727402E-2</v>
          </cell>
          <cell r="H265">
            <v>2.2096288900000243E-2</v>
          </cell>
        </row>
        <row r="266">
          <cell r="B266">
            <v>263</v>
          </cell>
          <cell r="C266">
            <v>4.2396279999999925E-2</v>
          </cell>
          <cell r="D266">
            <v>3.6866330434782546E-2</v>
          </cell>
          <cell r="E266">
            <v>5.5963089599999905E-2</v>
          </cell>
          <cell r="F266">
            <v>1.2997835500000145E-2</v>
          </cell>
          <cell r="G266">
            <v>1.1816214090909221E-2</v>
          </cell>
          <cell r="H266">
            <v>2.2096320350000247E-2</v>
          </cell>
        </row>
        <row r="267">
          <cell r="B267">
            <v>264</v>
          </cell>
          <cell r="C267">
            <v>4.2424579999999927E-2</v>
          </cell>
          <cell r="D267">
            <v>3.6890939130434723E-2</v>
          </cell>
          <cell r="E267">
            <v>5.6000445599999907E-2</v>
          </cell>
          <cell r="F267">
            <v>1.2997854000000145E-2</v>
          </cell>
          <cell r="G267">
            <v>1.1816230909091041E-2</v>
          </cell>
          <cell r="H267">
            <v>2.2096351800000247E-2</v>
          </cell>
        </row>
        <row r="268">
          <cell r="B268">
            <v>265</v>
          </cell>
          <cell r="C268">
            <v>4.2452879999999929E-2</v>
          </cell>
          <cell r="D268">
            <v>3.69155478260869E-2</v>
          </cell>
          <cell r="E268">
            <v>5.6037801599999909E-2</v>
          </cell>
          <cell r="F268">
            <v>1.2997872500000146E-2</v>
          </cell>
          <cell r="G268">
            <v>1.1816247727272858E-2</v>
          </cell>
          <cell r="H268">
            <v>2.2096383250000247E-2</v>
          </cell>
        </row>
        <row r="269">
          <cell r="B269">
            <v>266</v>
          </cell>
          <cell r="C269">
            <v>4.2481179999999931E-2</v>
          </cell>
          <cell r="D269">
            <v>3.694015652173907E-2</v>
          </cell>
          <cell r="E269">
            <v>5.6075157599999911E-2</v>
          </cell>
          <cell r="F269">
            <v>1.2997891000000147E-2</v>
          </cell>
          <cell r="G269">
            <v>1.1816264545454678E-2</v>
          </cell>
          <cell r="H269">
            <v>2.209641470000025E-2</v>
          </cell>
        </row>
        <row r="270">
          <cell r="B270">
            <v>267</v>
          </cell>
          <cell r="C270">
            <v>4.2509479999999933E-2</v>
          </cell>
          <cell r="D270">
            <v>3.6964765217391247E-2</v>
          </cell>
          <cell r="E270">
            <v>5.6112513599999914E-2</v>
          </cell>
          <cell r="F270">
            <v>1.2997909500000147E-2</v>
          </cell>
          <cell r="G270">
            <v>1.1816281363636497E-2</v>
          </cell>
          <cell r="H270">
            <v>2.2096446150000251E-2</v>
          </cell>
        </row>
        <row r="271">
          <cell r="B271">
            <v>268</v>
          </cell>
          <cell r="C271">
            <v>4.2537779999999935E-2</v>
          </cell>
          <cell r="D271">
            <v>3.6989373913043425E-2</v>
          </cell>
          <cell r="E271">
            <v>5.6149869599999916E-2</v>
          </cell>
          <cell r="F271">
            <v>1.2997928000000148E-2</v>
          </cell>
          <cell r="G271">
            <v>1.1816298181818315E-2</v>
          </cell>
          <cell r="H271">
            <v>2.2096477600000251E-2</v>
          </cell>
        </row>
        <row r="272">
          <cell r="B272">
            <v>269</v>
          </cell>
          <cell r="C272">
            <v>4.2566079999999937E-2</v>
          </cell>
          <cell r="D272">
            <v>3.7013982608695602E-2</v>
          </cell>
          <cell r="E272">
            <v>5.6187225599999918E-2</v>
          </cell>
          <cell r="F272">
            <v>1.2997946500000149E-2</v>
          </cell>
          <cell r="G272">
            <v>1.1816315000000134E-2</v>
          </cell>
          <cell r="H272">
            <v>2.2096509050000251E-2</v>
          </cell>
        </row>
        <row r="273">
          <cell r="B273">
            <v>270</v>
          </cell>
          <cell r="C273">
            <v>4.2594379999999939E-2</v>
          </cell>
          <cell r="D273">
            <v>3.7038591304347779E-2</v>
          </cell>
          <cell r="E273">
            <v>5.622458159999992E-2</v>
          </cell>
          <cell r="F273">
            <v>1.2997965000000149E-2</v>
          </cell>
          <cell r="G273">
            <v>1.1816331818181954E-2</v>
          </cell>
          <cell r="H273">
            <v>2.2096540500000254E-2</v>
          </cell>
        </row>
        <row r="274">
          <cell r="B274">
            <v>271</v>
          </cell>
          <cell r="C274">
            <v>4.2622679999999941E-2</v>
          </cell>
          <cell r="D274">
            <v>3.7063199999999949E-2</v>
          </cell>
          <cell r="E274">
            <v>5.6261937599999923E-2</v>
          </cell>
          <cell r="F274">
            <v>1.299798350000015E-2</v>
          </cell>
          <cell r="G274">
            <v>1.1816348636363772E-2</v>
          </cell>
          <cell r="H274">
            <v>2.2096571950000254E-2</v>
          </cell>
        </row>
        <row r="275">
          <cell r="B275">
            <v>272</v>
          </cell>
          <cell r="C275">
            <v>4.2650979999999943E-2</v>
          </cell>
          <cell r="D275">
            <v>3.7087808695652126E-2</v>
          </cell>
          <cell r="E275">
            <v>5.6299293599999925E-2</v>
          </cell>
          <cell r="F275">
            <v>1.2998002000000151E-2</v>
          </cell>
          <cell r="G275">
            <v>1.1816365454545591E-2</v>
          </cell>
          <cell r="H275">
            <v>2.2096603400000255E-2</v>
          </cell>
        </row>
        <row r="276">
          <cell r="B276">
            <v>273</v>
          </cell>
          <cell r="C276">
            <v>4.2679279999999944E-2</v>
          </cell>
          <cell r="D276">
            <v>3.7112417391304303E-2</v>
          </cell>
          <cell r="E276">
            <v>5.6336649599999927E-2</v>
          </cell>
          <cell r="F276">
            <v>1.2998020500000151E-2</v>
          </cell>
          <cell r="G276">
            <v>1.1816382272727409E-2</v>
          </cell>
          <cell r="H276">
            <v>2.2096634850000258E-2</v>
          </cell>
        </row>
        <row r="277">
          <cell r="B277">
            <v>274</v>
          </cell>
          <cell r="C277">
            <v>4.2707579999999946E-2</v>
          </cell>
          <cell r="D277">
            <v>3.713702608695648E-2</v>
          </cell>
          <cell r="E277">
            <v>5.637400559999993E-2</v>
          </cell>
          <cell r="F277">
            <v>1.2998039000000152E-2</v>
          </cell>
          <cell r="G277">
            <v>1.1816399090909228E-2</v>
          </cell>
          <cell r="H277">
            <v>2.2096666300000258E-2</v>
          </cell>
        </row>
        <row r="278">
          <cell r="B278">
            <v>275</v>
          </cell>
          <cell r="C278">
            <v>4.2735879999999948E-2</v>
          </cell>
          <cell r="D278">
            <v>3.716163478260865E-2</v>
          </cell>
          <cell r="E278">
            <v>5.6411361599999932E-2</v>
          </cell>
          <cell r="F278">
            <v>1.2998057500000153E-2</v>
          </cell>
          <cell r="G278">
            <v>1.1816415909091047E-2</v>
          </cell>
          <cell r="H278">
            <v>2.2096697750000258E-2</v>
          </cell>
        </row>
        <row r="279">
          <cell r="B279">
            <v>276</v>
          </cell>
          <cell r="C279">
            <v>4.276417999999995E-2</v>
          </cell>
          <cell r="D279">
            <v>3.7186243478260828E-2</v>
          </cell>
          <cell r="E279">
            <v>5.6448717599999934E-2</v>
          </cell>
          <cell r="F279">
            <v>1.2998076000000153E-2</v>
          </cell>
          <cell r="G279">
            <v>1.1816432727272865E-2</v>
          </cell>
          <cell r="H279">
            <v>2.2096729200000262E-2</v>
          </cell>
        </row>
        <row r="280">
          <cell r="B280">
            <v>277</v>
          </cell>
          <cell r="C280">
            <v>4.2792479999999952E-2</v>
          </cell>
          <cell r="D280">
            <v>3.7210852173913005E-2</v>
          </cell>
          <cell r="E280">
            <v>5.6486073599999936E-2</v>
          </cell>
          <cell r="F280">
            <v>1.2998094500000154E-2</v>
          </cell>
          <cell r="G280">
            <v>1.1816449545454685E-2</v>
          </cell>
          <cell r="H280">
            <v>2.2096760650000262E-2</v>
          </cell>
        </row>
        <row r="281">
          <cell r="B281">
            <v>278</v>
          </cell>
          <cell r="C281">
            <v>4.2820779999999954E-2</v>
          </cell>
          <cell r="D281">
            <v>3.7235460869565182E-2</v>
          </cell>
          <cell r="E281">
            <v>5.6523429599999946E-2</v>
          </cell>
          <cell r="F281">
            <v>1.2998113000000155E-2</v>
          </cell>
          <cell r="G281">
            <v>1.1816466363636504E-2</v>
          </cell>
          <cell r="H281">
            <v>2.2096792100000262E-2</v>
          </cell>
        </row>
        <row r="282">
          <cell r="B282">
            <v>279</v>
          </cell>
          <cell r="C282">
            <v>4.2849079999999956E-2</v>
          </cell>
          <cell r="D282">
            <v>3.7260069565217359E-2</v>
          </cell>
          <cell r="E282">
            <v>5.6560785599999948E-2</v>
          </cell>
          <cell r="F282">
            <v>1.2998131500000155E-2</v>
          </cell>
          <cell r="G282">
            <v>1.1816483181818322E-2</v>
          </cell>
          <cell r="H282">
            <v>2.2096823550000262E-2</v>
          </cell>
        </row>
        <row r="283">
          <cell r="B283">
            <v>280</v>
          </cell>
          <cell r="C283">
            <v>4.2877379999999958E-2</v>
          </cell>
          <cell r="D283">
            <v>3.7284678260869529E-2</v>
          </cell>
          <cell r="E283">
            <v>5.659814159999995E-2</v>
          </cell>
          <cell r="F283">
            <v>1.2998150000000156E-2</v>
          </cell>
          <cell r="G283">
            <v>1.1816500000000141E-2</v>
          </cell>
          <cell r="H283">
            <v>2.2096855000000266E-2</v>
          </cell>
        </row>
        <row r="284">
          <cell r="B284">
            <v>281</v>
          </cell>
          <cell r="C284">
            <v>4.290567999999996E-2</v>
          </cell>
          <cell r="D284">
            <v>3.7309286956521706E-2</v>
          </cell>
          <cell r="E284">
            <v>5.6635497599999952E-2</v>
          </cell>
          <cell r="F284">
            <v>1.2998168500000157E-2</v>
          </cell>
          <cell r="G284">
            <v>1.1816516818181961E-2</v>
          </cell>
          <cell r="H284">
            <v>2.2096886450000266E-2</v>
          </cell>
        </row>
        <row r="285">
          <cell r="B285">
            <v>282</v>
          </cell>
          <cell r="C285">
            <v>4.2933979999999962E-2</v>
          </cell>
          <cell r="D285">
            <v>3.7333895652173883E-2</v>
          </cell>
          <cell r="E285">
            <v>5.6672853599999955E-2</v>
          </cell>
          <cell r="F285">
            <v>1.2998187000000157E-2</v>
          </cell>
          <cell r="G285">
            <v>1.1816533636363778E-2</v>
          </cell>
          <cell r="H285">
            <v>2.2096917900000266E-2</v>
          </cell>
        </row>
        <row r="286">
          <cell r="B286">
            <v>283</v>
          </cell>
          <cell r="C286">
            <v>4.2962279999999964E-2</v>
          </cell>
          <cell r="D286">
            <v>3.735850434782606E-2</v>
          </cell>
          <cell r="E286">
            <v>5.6710209599999957E-2</v>
          </cell>
          <cell r="F286">
            <v>1.2998205500000158E-2</v>
          </cell>
          <cell r="G286">
            <v>1.1816550454545598E-2</v>
          </cell>
          <cell r="H286">
            <v>2.2096949350000269E-2</v>
          </cell>
        </row>
        <row r="287">
          <cell r="B287">
            <v>284</v>
          </cell>
          <cell r="C287">
            <v>4.2990579999999966E-2</v>
          </cell>
          <cell r="D287">
            <v>3.7383113043478237E-2</v>
          </cell>
          <cell r="E287">
            <v>5.6747565599999959E-2</v>
          </cell>
          <cell r="F287">
            <v>1.2998224000000159E-2</v>
          </cell>
          <cell r="G287">
            <v>1.1816567272727415E-2</v>
          </cell>
          <cell r="H287">
            <v>2.209698080000027E-2</v>
          </cell>
        </row>
        <row r="288">
          <cell r="B288">
            <v>285</v>
          </cell>
          <cell r="C288">
            <v>4.3018879999999968E-2</v>
          </cell>
          <cell r="D288">
            <v>3.7407721739130408E-2</v>
          </cell>
          <cell r="E288">
            <v>5.6784921599999962E-2</v>
          </cell>
          <cell r="F288">
            <v>1.2998242500000159E-2</v>
          </cell>
          <cell r="G288">
            <v>1.1816584090909235E-2</v>
          </cell>
          <cell r="H288">
            <v>2.209701225000027E-2</v>
          </cell>
        </row>
        <row r="289">
          <cell r="B289">
            <v>286</v>
          </cell>
          <cell r="C289">
            <v>4.304717999999997E-2</v>
          </cell>
          <cell r="D289">
            <v>3.7432330434782585E-2</v>
          </cell>
          <cell r="E289">
            <v>5.6822277599999964E-2</v>
          </cell>
          <cell r="F289">
            <v>1.299826100000016E-2</v>
          </cell>
          <cell r="G289">
            <v>1.1816600909091054E-2</v>
          </cell>
          <cell r="H289">
            <v>2.2097043700000273E-2</v>
          </cell>
        </row>
        <row r="290">
          <cell r="B290">
            <v>287</v>
          </cell>
          <cell r="C290">
            <v>4.3075479999999972E-2</v>
          </cell>
          <cell r="D290">
            <v>3.7456939130434762E-2</v>
          </cell>
          <cell r="E290">
            <v>5.6859633599999966E-2</v>
          </cell>
          <cell r="F290">
            <v>1.2998279500000161E-2</v>
          </cell>
          <cell r="G290">
            <v>1.1816617727272872E-2</v>
          </cell>
          <cell r="H290">
            <v>2.2097075150000273E-2</v>
          </cell>
        </row>
        <row r="291">
          <cell r="B291">
            <v>288</v>
          </cell>
          <cell r="C291">
            <v>4.3103779999999974E-2</v>
          </cell>
          <cell r="D291">
            <v>3.7481547826086939E-2</v>
          </cell>
          <cell r="E291">
            <v>5.6896989599999968E-2</v>
          </cell>
          <cell r="F291">
            <v>1.2998298000000161E-2</v>
          </cell>
          <cell r="G291">
            <v>1.1816634545454691E-2</v>
          </cell>
          <cell r="H291">
            <v>2.2097106600000273E-2</v>
          </cell>
        </row>
        <row r="292">
          <cell r="B292">
            <v>289</v>
          </cell>
          <cell r="C292">
            <v>4.3132079999999975E-2</v>
          </cell>
          <cell r="D292">
            <v>3.7506156521739109E-2</v>
          </cell>
          <cell r="E292">
            <v>5.6934345599999971E-2</v>
          </cell>
          <cell r="F292">
            <v>1.2998316500000162E-2</v>
          </cell>
          <cell r="G292">
            <v>1.1816651363636511E-2</v>
          </cell>
          <cell r="H292">
            <v>2.2097138050000274E-2</v>
          </cell>
        </row>
        <row r="293">
          <cell r="B293">
            <v>290</v>
          </cell>
          <cell r="C293">
            <v>4.3160379999999977E-2</v>
          </cell>
          <cell r="D293">
            <v>3.7530765217391286E-2</v>
          </cell>
          <cell r="E293">
            <v>5.6971701599999973E-2</v>
          </cell>
          <cell r="F293">
            <v>1.2998335000000163E-2</v>
          </cell>
          <cell r="G293">
            <v>1.1816668181818328E-2</v>
          </cell>
          <cell r="H293">
            <v>2.2097169500000277E-2</v>
          </cell>
        </row>
        <row r="294">
          <cell r="B294">
            <v>291</v>
          </cell>
          <cell r="C294">
            <v>4.3188679999999979E-2</v>
          </cell>
          <cell r="D294">
            <v>3.7555373913043463E-2</v>
          </cell>
          <cell r="E294">
            <v>5.7009057599999975E-2</v>
          </cell>
          <cell r="F294">
            <v>1.2998353500000163E-2</v>
          </cell>
          <cell r="G294">
            <v>1.1816685000000148E-2</v>
          </cell>
          <cell r="H294">
            <v>2.2097200950000277E-2</v>
          </cell>
        </row>
        <row r="295">
          <cell r="B295">
            <v>292</v>
          </cell>
          <cell r="C295">
            <v>4.3216979999999981E-2</v>
          </cell>
          <cell r="D295">
            <v>3.757998260869564E-2</v>
          </cell>
          <cell r="E295">
            <v>5.7046413599999977E-2</v>
          </cell>
          <cell r="F295">
            <v>1.2998372000000164E-2</v>
          </cell>
          <cell r="G295">
            <v>1.1816701818181967E-2</v>
          </cell>
          <cell r="H295">
            <v>2.2097232400000277E-2</v>
          </cell>
        </row>
        <row r="296">
          <cell r="B296">
            <v>293</v>
          </cell>
          <cell r="C296">
            <v>4.3245279999999983E-2</v>
          </cell>
          <cell r="D296">
            <v>3.7604591304347817E-2</v>
          </cell>
          <cell r="E296">
            <v>5.708376959999998E-2</v>
          </cell>
          <cell r="F296">
            <v>1.2998390500000165E-2</v>
          </cell>
          <cell r="G296">
            <v>1.1816718636363785E-2</v>
          </cell>
          <cell r="H296">
            <v>2.2097263850000281E-2</v>
          </cell>
        </row>
        <row r="297">
          <cell r="B297">
            <v>294</v>
          </cell>
          <cell r="C297">
            <v>4.3273579999999985E-2</v>
          </cell>
          <cell r="D297">
            <v>3.7629199999999988E-2</v>
          </cell>
          <cell r="E297">
            <v>5.7121125599999982E-2</v>
          </cell>
          <cell r="F297">
            <v>1.2998409000000165E-2</v>
          </cell>
          <cell r="G297">
            <v>1.1816735454545604E-2</v>
          </cell>
          <cell r="H297">
            <v>2.2097295300000281E-2</v>
          </cell>
        </row>
        <row r="298">
          <cell r="B298">
            <v>295</v>
          </cell>
          <cell r="C298">
            <v>4.3301879999999987E-2</v>
          </cell>
          <cell r="D298">
            <v>3.7653808695652165E-2</v>
          </cell>
          <cell r="E298">
            <v>5.7158481599999984E-2</v>
          </cell>
          <cell r="F298">
            <v>1.2998427500000166E-2</v>
          </cell>
          <cell r="G298">
            <v>1.1816752272727422E-2</v>
          </cell>
          <cell r="H298">
            <v>2.2097326750000281E-2</v>
          </cell>
        </row>
        <row r="299">
          <cell r="B299">
            <v>296</v>
          </cell>
          <cell r="C299">
            <v>4.3330179999999989E-2</v>
          </cell>
          <cell r="D299">
            <v>3.7678417391304342E-2</v>
          </cell>
          <cell r="E299">
            <v>5.7195837599999987E-2</v>
          </cell>
          <cell r="F299">
            <v>1.2998446000000167E-2</v>
          </cell>
          <cell r="G299">
            <v>1.1816769090909241E-2</v>
          </cell>
          <cell r="H299">
            <v>2.2097358200000285E-2</v>
          </cell>
        </row>
        <row r="300">
          <cell r="B300">
            <v>297</v>
          </cell>
          <cell r="C300">
            <v>4.3358479999999991E-2</v>
          </cell>
          <cell r="D300">
            <v>3.7703026086956519E-2</v>
          </cell>
          <cell r="E300">
            <v>5.7233193599999989E-2</v>
          </cell>
          <cell r="F300">
            <v>1.2998464500000168E-2</v>
          </cell>
          <cell r="G300">
            <v>1.1816785909091061E-2</v>
          </cell>
          <cell r="H300">
            <v>2.2097389650000285E-2</v>
          </cell>
        </row>
        <row r="301">
          <cell r="B301">
            <v>298</v>
          </cell>
          <cell r="C301">
            <v>4.3386779999999993E-2</v>
          </cell>
          <cell r="D301">
            <v>3.7727634782608689E-2</v>
          </cell>
          <cell r="E301">
            <v>5.7270549599999991E-2</v>
          </cell>
          <cell r="F301">
            <v>1.2998483000000168E-2</v>
          </cell>
          <cell r="G301">
            <v>1.1816802727272879E-2</v>
          </cell>
          <cell r="H301">
            <v>2.2097421100000285E-2</v>
          </cell>
        </row>
        <row r="302">
          <cell r="B302">
            <v>299</v>
          </cell>
          <cell r="C302">
            <v>4.3415079999999995E-2</v>
          </cell>
          <cell r="D302">
            <v>3.7752243478260866E-2</v>
          </cell>
          <cell r="E302">
            <v>5.7307905599999993E-2</v>
          </cell>
          <cell r="F302">
            <v>1.2998501500000169E-2</v>
          </cell>
          <cell r="G302">
            <v>1.1816819545454698E-2</v>
          </cell>
          <cell r="H302">
            <v>2.2097452550000285E-2</v>
          </cell>
        </row>
        <row r="303">
          <cell r="B303">
            <v>300</v>
          </cell>
          <cell r="C303">
            <v>4.3443379999999997E-2</v>
          </cell>
          <cell r="D303">
            <v>3.7776852173913043E-2</v>
          </cell>
          <cell r="E303">
            <v>5.7345261599999996E-2</v>
          </cell>
          <cell r="F303">
            <v>1.299852000000017E-2</v>
          </cell>
          <cell r="G303">
            <v>1.1816836363636517E-2</v>
          </cell>
          <cell r="H303">
            <v>2.2097484000000289E-2</v>
          </cell>
        </row>
        <row r="304">
          <cell r="B304">
            <v>301</v>
          </cell>
          <cell r="C304">
            <v>4.3471679999999999E-2</v>
          </cell>
          <cell r="D304">
            <v>3.780146086956522E-2</v>
          </cell>
          <cell r="E304">
            <v>5.7382617599999998E-2</v>
          </cell>
          <cell r="F304">
            <v>1.299853850000017E-2</v>
          </cell>
          <cell r="G304">
            <v>1.1816853181818335E-2</v>
          </cell>
          <cell r="H304">
            <v>2.2097515450000289E-2</v>
          </cell>
        </row>
        <row r="305">
          <cell r="B305">
            <v>302</v>
          </cell>
          <cell r="C305">
            <v>4.3499980000000001E-2</v>
          </cell>
          <cell r="D305">
            <v>3.7826069565217398E-2</v>
          </cell>
          <cell r="E305">
            <v>5.74199736E-2</v>
          </cell>
          <cell r="F305">
            <v>1.2998557000000171E-2</v>
          </cell>
          <cell r="G305">
            <v>1.1816870000000155E-2</v>
          </cell>
          <cell r="H305">
            <v>2.2097546900000289E-2</v>
          </cell>
        </row>
        <row r="306">
          <cell r="B306">
            <v>303</v>
          </cell>
          <cell r="C306">
            <v>4.3528280000000003E-2</v>
          </cell>
          <cell r="D306">
            <v>3.7850678260869568E-2</v>
          </cell>
          <cell r="E306">
            <v>5.7457329600000009E-2</v>
          </cell>
          <cell r="F306">
            <v>1.2998575500000172E-2</v>
          </cell>
          <cell r="G306">
            <v>1.1816886818181974E-2</v>
          </cell>
          <cell r="H306">
            <v>2.2097578350000292E-2</v>
          </cell>
        </row>
        <row r="307">
          <cell r="B307">
            <v>304</v>
          </cell>
          <cell r="C307">
            <v>4.3556580000000004E-2</v>
          </cell>
          <cell r="D307">
            <v>3.7875286956521745E-2</v>
          </cell>
          <cell r="E307">
            <v>5.7494685600000012E-2</v>
          </cell>
          <cell r="F307">
            <v>1.2998594000000172E-2</v>
          </cell>
          <cell r="G307">
            <v>1.1816903636363792E-2</v>
          </cell>
          <cell r="H307">
            <v>2.2097609800000292E-2</v>
          </cell>
        </row>
        <row r="308">
          <cell r="B308">
            <v>305</v>
          </cell>
          <cell r="C308">
            <v>4.3584880000000006E-2</v>
          </cell>
          <cell r="D308">
            <v>3.7899895652173922E-2</v>
          </cell>
          <cell r="E308">
            <v>5.7532041600000014E-2</v>
          </cell>
          <cell r="F308">
            <v>1.2998612500000173E-2</v>
          </cell>
          <cell r="G308">
            <v>1.1816920454545611E-2</v>
          </cell>
          <cell r="H308">
            <v>2.2097641250000293E-2</v>
          </cell>
        </row>
        <row r="309">
          <cell r="B309">
            <v>306</v>
          </cell>
          <cell r="C309">
            <v>4.3613180000000008E-2</v>
          </cell>
          <cell r="D309">
            <v>3.7924504347826099E-2</v>
          </cell>
          <cell r="E309">
            <v>5.7569397600000016E-2</v>
          </cell>
          <cell r="F309">
            <v>1.2998631000000174E-2</v>
          </cell>
          <cell r="G309">
            <v>1.1816937272727429E-2</v>
          </cell>
          <cell r="H309">
            <v>2.2097672700000296E-2</v>
          </cell>
        </row>
        <row r="310">
          <cell r="B310">
            <v>307</v>
          </cell>
          <cell r="C310">
            <v>4.364148000000001E-2</v>
          </cell>
          <cell r="D310">
            <v>3.7949113043478276E-2</v>
          </cell>
          <cell r="E310">
            <v>5.7606753600000019E-2</v>
          </cell>
          <cell r="F310">
            <v>1.2998649500000174E-2</v>
          </cell>
          <cell r="G310">
            <v>1.1816954090909248E-2</v>
          </cell>
          <cell r="H310">
            <v>2.2097704150000296E-2</v>
          </cell>
        </row>
        <row r="311">
          <cell r="B311">
            <v>308</v>
          </cell>
          <cell r="C311">
            <v>4.3669780000000012E-2</v>
          </cell>
          <cell r="D311">
            <v>3.7973721739130446E-2</v>
          </cell>
          <cell r="E311">
            <v>5.7644109600000021E-2</v>
          </cell>
          <cell r="F311">
            <v>1.2998668000000175E-2</v>
          </cell>
          <cell r="G311">
            <v>1.1816970909091068E-2</v>
          </cell>
          <cell r="H311">
            <v>2.2097735600000296E-2</v>
          </cell>
        </row>
        <row r="312">
          <cell r="B312">
            <v>309</v>
          </cell>
          <cell r="C312">
            <v>4.3698080000000014E-2</v>
          </cell>
          <cell r="D312">
            <v>3.7998330434782623E-2</v>
          </cell>
          <cell r="E312">
            <v>5.7681465600000023E-2</v>
          </cell>
          <cell r="F312">
            <v>1.2998686500000176E-2</v>
          </cell>
          <cell r="G312">
            <v>1.1816987727272885E-2</v>
          </cell>
          <cell r="H312">
            <v>2.2097767050000296E-2</v>
          </cell>
        </row>
        <row r="313">
          <cell r="B313">
            <v>310</v>
          </cell>
          <cell r="C313">
            <v>4.3726380000000016E-2</v>
          </cell>
          <cell r="D313">
            <v>3.8022939130434801E-2</v>
          </cell>
          <cell r="E313">
            <v>5.7718821600000025E-2</v>
          </cell>
          <cell r="F313">
            <v>1.2998705000000176E-2</v>
          </cell>
          <cell r="G313">
            <v>1.1817004545454705E-2</v>
          </cell>
          <cell r="H313">
            <v>2.20977985000003E-2</v>
          </cell>
        </row>
        <row r="314">
          <cell r="B314">
            <v>311</v>
          </cell>
          <cell r="C314">
            <v>4.3754680000000018E-2</v>
          </cell>
          <cell r="D314">
            <v>3.8047547826086978E-2</v>
          </cell>
          <cell r="E314">
            <v>5.7756177600000028E-2</v>
          </cell>
          <cell r="F314">
            <v>1.2998723500000177E-2</v>
          </cell>
          <cell r="G314">
            <v>1.1817021363636524E-2</v>
          </cell>
          <cell r="H314">
            <v>2.20978299500003E-2</v>
          </cell>
        </row>
        <row r="315">
          <cell r="B315">
            <v>312</v>
          </cell>
          <cell r="C315">
            <v>4.378298000000002E-2</v>
          </cell>
          <cell r="D315">
            <v>3.8072156521739148E-2</v>
          </cell>
          <cell r="E315">
            <v>5.779353360000003E-2</v>
          </cell>
          <cell r="F315">
            <v>1.2998742000000178E-2</v>
          </cell>
          <cell r="G315">
            <v>1.1817038181818342E-2</v>
          </cell>
          <cell r="H315">
            <v>2.20978614000003E-2</v>
          </cell>
        </row>
        <row r="316">
          <cell r="B316">
            <v>313</v>
          </cell>
          <cell r="C316">
            <v>4.3811280000000022E-2</v>
          </cell>
          <cell r="D316">
            <v>3.8096765217391325E-2</v>
          </cell>
          <cell r="E316">
            <v>5.7830889600000032E-2</v>
          </cell>
          <cell r="F316">
            <v>1.2998760500000178E-2</v>
          </cell>
          <cell r="G316">
            <v>1.1817055000000161E-2</v>
          </cell>
          <cell r="H316">
            <v>2.2097892850000304E-2</v>
          </cell>
        </row>
        <row r="317">
          <cell r="B317">
            <v>314</v>
          </cell>
          <cell r="C317">
            <v>4.3839580000000024E-2</v>
          </cell>
          <cell r="D317">
            <v>3.8121373913043502E-2</v>
          </cell>
          <cell r="E317">
            <v>5.7868245600000034E-2</v>
          </cell>
          <cell r="F317">
            <v>1.2998779000000179E-2</v>
          </cell>
          <cell r="G317">
            <v>1.1817071818181981E-2</v>
          </cell>
          <cell r="H317">
            <v>2.2097924300000304E-2</v>
          </cell>
        </row>
        <row r="318">
          <cell r="B318">
            <v>315</v>
          </cell>
          <cell r="C318">
            <v>4.3867880000000026E-2</v>
          </cell>
          <cell r="D318">
            <v>3.8145982608695679E-2</v>
          </cell>
          <cell r="E318">
            <v>5.7905601600000037E-2</v>
          </cell>
          <cell r="F318">
            <v>1.299879750000018E-2</v>
          </cell>
          <cell r="G318">
            <v>1.1817088636363798E-2</v>
          </cell>
          <cell r="H318">
            <v>2.2097955750000304E-2</v>
          </cell>
        </row>
        <row r="319">
          <cell r="B319">
            <v>316</v>
          </cell>
          <cell r="C319">
            <v>4.3896180000000028E-2</v>
          </cell>
          <cell r="D319">
            <v>3.8170591304347856E-2</v>
          </cell>
          <cell r="E319">
            <v>5.7942957600000039E-2</v>
          </cell>
          <cell r="F319">
            <v>1.299881600000018E-2</v>
          </cell>
          <cell r="G319">
            <v>1.1817105454545618E-2</v>
          </cell>
          <cell r="H319">
            <v>2.2097987200000307E-2</v>
          </cell>
        </row>
        <row r="320">
          <cell r="B320">
            <v>317</v>
          </cell>
          <cell r="C320">
            <v>4.392448000000003E-2</v>
          </cell>
          <cell r="D320">
            <v>3.8195200000000026E-2</v>
          </cell>
          <cell r="E320">
            <v>5.7980313600000041E-2</v>
          </cell>
          <cell r="F320">
            <v>1.2998834500000181E-2</v>
          </cell>
          <cell r="G320">
            <v>1.1817122272727435E-2</v>
          </cell>
          <cell r="H320">
            <v>2.2098018650000308E-2</v>
          </cell>
        </row>
        <row r="321">
          <cell r="B321">
            <v>318</v>
          </cell>
          <cell r="C321">
            <v>4.3952780000000032E-2</v>
          </cell>
          <cell r="D321">
            <v>3.8219808695652203E-2</v>
          </cell>
          <cell r="E321">
            <v>5.8017669600000044E-2</v>
          </cell>
          <cell r="F321">
            <v>1.2998853000000182E-2</v>
          </cell>
          <cell r="G321">
            <v>1.1817139090909255E-2</v>
          </cell>
          <cell r="H321">
            <v>2.2098050100000308E-2</v>
          </cell>
        </row>
        <row r="322">
          <cell r="B322">
            <v>319</v>
          </cell>
          <cell r="C322">
            <v>4.3981080000000033E-2</v>
          </cell>
          <cell r="D322">
            <v>3.8244417391304381E-2</v>
          </cell>
          <cell r="E322">
            <v>5.8055025600000046E-2</v>
          </cell>
          <cell r="F322">
            <v>1.2998871500000182E-2</v>
          </cell>
          <cell r="G322">
            <v>1.1817155909091074E-2</v>
          </cell>
          <cell r="H322">
            <v>2.2098081550000308E-2</v>
          </cell>
        </row>
        <row r="323">
          <cell r="B323">
            <v>320</v>
          </cell>
          <cell r="C323">
            <v>4.4009380000000035E-2</v>
          </cell>
          <cell r="D323">
            <v>3.8269026086956558E-2</v>
          </cell>
          <cell r="E323">
            <v>5.8092381600000048E-2</v>
          </cell>
          <cell r="F323">
            <v>1.2998890000000183E-2</v>
          </cell>
          <cell r="G323">
            <v>1.1817172727272892E-2</v>
          </cell>
          <cell r="H323">
            <v>2.2098113000000311E-2</v>
          </cell>
        </row>
        <row r="324">
          <cell r="B324">
            <v>321</v>
          </cell>
          <cell r="C324">
            <v>4.4037680000000037E-2</v>
          </cell>
          <cell r="D324">
            <v>3.8293634782608728E-2</v>
          </cell>
          <cell r="E324">
            <v>5.812973760000005E-2</v>
          </cell>
          <cell r="F324">
            <v>1.2998908500000184E-2</v>
          </cell>
          <cell r="G324">
            <v>1.1817189545454711E-2</v>
          </cell>
          <cell r="H324">
            <v>2.2098144450000311E-2</v>
          </cell>
        </row>
        <row r="325">
          <cell r="B325">
            <v>322</v>
          </cell>
          <cell r="C325">
            <v>4.4065980000000039E-2</v>
          </cell>
          <cell r="D325">
            <v>3.8318243478260905E-2</v>
          </cell>
          <cell r="E325">
            <v>5.8167093600000053E-2</v>
          </cell>
          <cell r="F325">
            <v>1.2998927000000184E-2</v>
          </cell>
          <cell r="G325">
            <v>1.1817206363636531E-2</v>
          </cell>
          <cell r="H325">
            <v>2.2098175900000312E-2</v>
          </cell>
        </row>
        <row r="326">
          <cell r="B326">
            <v>323</v>
          </cell>
          <cell r="C326">
            <v>4.4094280000000041E-2</v>
          </cell>
          <cell r="D326">
            <v>3.8342852173913082E-2</v>
          </cell>
          <cell r="E326">
            <v>5.8204449600000055E-2</v>
          </cell>
          <cell r="F326">
            <v>1.2998945500000185E-2</v>
          </cell>
          <cell r="G326">
            <v>1.1817223181818349E-2</v>
          </cell>
          <cell r="H326">
            <v>2.2098207350000315E-2</v>
          </cell>
        </row>
        <row r="327">
          <cell r="B327">
            <v>324</v>
          </cell>
          <cell r="C327">
            <v>4.4122580000000043E-2</v>
          </cell>
          <cell r="D327">
            <v>3.8367460869565259E-2</v>
          </cell>
          <cell r="E327">
            <v>5.8241805600000057E-2</v>
          </cell>
          <cell r="F327">
            <v>1.2998964000000186E-2</v>
          </cell>
          <cell r="G327">
            <v>1.1817240000000168E-2</v>
          </cell>
          <cell r="H327">
            <v>2.2098238800000315E-2</v>
          </cell>
        </row>
        <row r="328">
          <cell r="B328">
            <v>325</v>
          </cell>
          <cell r="C328">
            <v>4.4150880000000045E-2</v>
          </cell>
          <cell r="D328">
            <v>3.8392069565217436E-2</v>
          </cell>
          <cell r="E328">
            <v>5.827916160000006E-2</v>
          </cell>
          <cell r="F328">
            <v>1.2998982500000186E-2</v>
          </cell>
          <cell r="G328">
            <v>1.1817256818181987E-2</v>
          </cell>
          <cell r="H328">
            <v>2.2098270250000315E-2</v>
          </cell>
        </row>
        <row r="329">
          <cell r="B329">
            <v>326</v>
          </cell>
          <cell r="C329">
            <v>4.4179180000000047E-2</v>
          </cell>
          <cell r="D329">
            <v>3.8416678260869606E-2</v>
          </cell>
          <cell r="E329">
            <v>5.8316517600000062E-2</v>
          </cell>
          <cell r="F329">
            <v>1.2999001000000187E-2</v>
          </cell>
          <cell r="G329">
            <v>1.1817273636363805E-2</v>
          </cell>
          <cell r="H329">
            <v>2.2098301700000319E-2</v>
          </cell>
        </row>
        <row r="330">
          <cell r="B330">
            <v>327</v>
          </cell>
          <cell r="C330">
            <v>4.4207480000000049E-2</v>
          </cell>
          <cell r="D330">
            <v>3.8441286956521784E-2</v>
          </cell>
          <cell r="E330">
            <v>5.8353873600000064E-2</v>
          </cell>
          <cell r="F330">
            <v>1.2999019500000188E-2</v>
          </cell>
          <cell r="G330">
            <v>1.1817290454545624E-2</v>
          </cell>
          <cell r="H330">
            <v>2.2098333150000319E-2</v>
          </cell>
        </row>
        <row r="331">
          <cell r="B331">
            <v>328</v>
          </cell>
          <cell r="C331">
            <v>4.4235780000000051E-2</v>
          </cell>
          <cell r="D331">
            <v>3.8465895652173961E-2</v>
          </cell>
          <cell r="E331">
            <v>5.8391229600000073E-2</v>
          </cell>
          <cell r="F331">
            <v>1.2999038000000188E-2</v>
          </cell>
          <cell r="G331">
            <v>1.1817307272727442E-2</v>
          </cell>
          <cell r="H331">
            <v>2.2098364600000319E-2</v>
          </cell>
        </row>
        <row r="332">
          <cell r="B332">
            <v>329</v>
          </cell>
          <cell r="C332">
            <v>4.4264080000000053E-2</v>
          </cell>
          <cell r="D332">
            <v>3.8490504347826138E-2</v>
          </cell>
          <cell r="E332">
            <v>5.8428585600000076E-2</v>
          </cell>
          <cell r="F332">
            <v>1.2999056500000189E-2</v>
          </cell>
          <cell r="G332">
            <v>1.1817324090909262E-2</v>
          </cell>
          <cell r="H332">
            <v>2.2098396050000319E-2</v>
          </cell>
        </row>
        <row r="333">
          <cell r="B333">
            <v>330</v>
          </cell>
          <cell r="C333">
            <v>4.4292380000000055E-2</v>
          </cell>
          <cell r="D333">
            <v>3.8515113043478315E-2</v>
          </cell>
          <cell r="E333">
            <v>5.8465941600000078E-2</v>
          </cell>
          <cell r="F333">
            <v>1.299907500000019E-2</v>
          </cell>
          <cell r="G333">
            <v>1.1817340909091081E-2</v>
          </cell>
          <cell r="H333">
            <v>2.2098427500000323E-2</v>
          </cell>
        </row>
        <row r="334">
          <cell r="B334">
            <v>331</v>
          </cell>
          <cell r="C334">
            <v>4.4320680000000057E-2</v>
          </cell>
          <cell r="D334">
            <v>3.8539721739130485E-2</v>
          </cell>
          <cell r="E334">
            <v>5.850329760000008E-2</v>
          </cell>
          <cell r="F334">
            <v>1.299909350000019E-2</v>
          </cell>
          <cell r="G334">
            <v>1.1817357727272899E-2</v>
          </cell>
          <cell r="H334">
            <v>2.2098458950000323E-2</v>
          </cell>
        </row>
        <row r="335">
          <cell r="B335">
            <v>332</v>
          </cell>
          <cell r="C335">
            <v>4.4348980000000059E-2</v>
          </cell>
          <cell r="D335">
            <v>3.8564330434782662E-2</v>
          </cell>
          <cell r="E335">
            <v>5.8540653600000082E-2</v>
          </cell>
          <cell r="F335">
            <v>1.2999112000000191E-2</v>
          </cell>
          <cell r="G335">
            <v>1.1817374545454718E-2</v>
          </cell>
          <cell r="H335">
            <v>2.2098490400000323E-2</v>
          </cell>
        </row>
        <row r="336">
          <cell r="B336">
            <v>333</v>
          </cell>
          <cell r="C336">
            <v>4.4377280000000061E-2</v>
          </cell>
          <cell r="D336">
            <v>3.8588939130434839E-2</v>
          </cell>
          <cell r="E336">
            <v>5.8578009600000085E-2</v>
          </cell>
          <cell r="F336">
            <v>1.2999130500000192E-2</v>
          </cell>
          <cell r="G336">
            <v>1.1817391363636538E-2</v>
          </cell>
          <cell r="H336">
            <v>2.2098521850000327E-2</v>
          </cell>
        </row>
        <row r="337">
          <cell r="B337">
            <v>334</v>
          </cell>
          <cell r="C337">
            <v>4.4405580000000063E-2</v>
          </cell>
          <cell r="D337">
            <v>3.8613547826087016E-2</v>
          </cell>
          <cell r="E337">
            <v>5.8615365600000087E-2</v>
          </cell>
          <cell r="F337">
            <v>1.2999149000000192E-2</v>
          </cell>
          <cell r="G337">
            <v>1.1817408181818355E-2</v>
          </cell>
          <cell r="H337">
            <v>2.2098553300000327E-2</v>
          </cell>
        </row>
        <row r="338">
          <cell r="B338">
            <v>335</v>
          </cell>
          <cell r="C338">
            <v>4.4433880000000064E-2</v>
          </cell>
          <cell r="D338">
            <v>3.8638156521739186E-2</v>
          </cell>
          <cell r="E338">
            <v>5.8652721600000089E-2</v>
          </cell>
          <cell r="F338">
            <v>1.2999167500000193E-2</v>
          </cell>
          <cell r="G338">
            <v>1.1817425000000175E-2</v>
          </cell>
          <cell r="H338">
            <v>2.2098584750000327E-2</v>
          </cell>
        </row>
        <row r="339">
          <cell r="B339">
            <v>336</v>
          </cell>
          <cell r="C339">
            <v>4.4462180000000066E-2</v>
          </cell>
          <cell r="D339">
            <v>3.8662765217391364E-2</v>
          </cell>
          <cell r="E339">
            <v>5.8690077600000091E-2</v>
          </cell>
          <cell r="F339">
            <v>1.2999186000000194E-2</v>
          </cell>
          <cell r="G339">
            <v>1.1817441818181994E-2</v>
          </cell>
          <cell r="H339">
            <v>2.209861620000033E-2</v>
          </cell>
        </row>
        <row r="340">
          <cell r="B340">
            <v>337</v>
          </cell>
          <cell r="C340">
            <v>4.4490480000000068E-2</v>
          </cell>
          <cell r="D340">
            <v>3.8687373913043541E-2</v>
          </cell>
          <cell r="E340">
            <v>5.8727433600000094E-2</v>
          </cell>
          <cell r="F340">
            <v>1.2999204500000194E-2</v>
          </cell>
          <cell r="G340">
            <v>1.1817458636363812E-2</v>
          </cell>
          <cell r="H340">
            <v>2.209864765000033E-2</v>
          </cell>
        </row>
        <row r="341">
          <cell r="B341">
            <v>338</v>
          </cell>
          <cell r="C341">
            <v>4.451878000000007E-2</v>
          </cell>
          <cell r="D341">
            <v>3.8711982608695718E-2</v>
          </cell>
          <cell r="E341">
            <v>5.8764789600000096E-2</v>
          </cell>
          <cell r="F341">
            <v>1.2999223000000195E-2</v>
          </cell>
          <cell r="G341">
            <v>1.1817475454545631E-2</v>
          </cell>
          <cell r="H341">
            <v>2.209867910000033E-2</v>
          </cell>
        </row>
        <row r="342">
          <cell r="B342">
            <v>339</v>
          </cell>
          <cell r="C342">
            <v>4.4547080000000072E-2</v>
          </cell>
          <cell r="D342">
            <v>3.8736591304347895E-2</v>
          </cell>
          <cell r="E342">
            <v>5.8802145600000098E-2</v>
          </cell>
          <cell r="F342">
            <v>1.2999241500000196E-2</v>
          </cell>
          <cell r="G342">
            <v>1.1817492272727449E-2</v>
          </cell>
          <cell r="H342">
            <v>2.2098710550000331E-2</v>
          </cell>
        </row>
        <row r="343">
          <cell r="B343">
            <v>340</v>
          </cell>
          <cell r="C343">
            <v>4.4575380000000074E-2</v>
          </cell>
          <cell r="D343">
            <v>3.8761200000000065E-2</v>
          </cell>
          <cell r="E343">
            <v>5.8839501600000101E-2</v>
          </cell>
          <cell r="F343">
            <v>1.2999260000000196E-2</v>
          </cell>
          <cell r="G343">
            <v>1.1817509090909268E-2</v>
          </cell>
          <cell r="H343">
            <v>2.2098742000000334E-2</v>
          </cell>
        </row>
        <row r="344">
          <cell r="B344">
            <v>341</v>
          </cell>
          <cell r="C344">
            <v>4.4603680000000076E-2</v>
          </cell>
          <cell r="D344">
            <v>3.8785808695652242E-2</v>
          </cell>
          <cell r="E344">
            <v>5.8876857600000103E-2</v>
          </cell>
          <cell r="F344">
            <v>1.2999278500000197E-2</v>
          </cell>
          <cell r="G344">
            <v>1.1817525909091088E-2</v>
          </cell>
          <cell r="H344">
            <v>2.2098773450000334E-2</v>
          </cell>
        </row>
        <row r="345">
          <cell r="B345">
            <v>342</v>
          </cell>
          <cell r="C345">
            <v>4.4631980000000078E-2</v>
          </cell>
          <cell r="D345">
            <v>3.8810417391304419E-2</v>
          </cell>
          <cell r="E345">
            <v>5.8914213600000105E-2</v>
          </cell>
          <cell r="F345">
            <v>1.2999297000000198E-2</v>
          </cell>
          <cell r="G345">
            <v>1.1817542727272905E-2</v>
          </cell>
          <cell r="H345">
            <v>2.2098804900000334E-2</v>
          </cell>
        </row>
        <row r="346">
          <cell r="B346">
            <v>343</v>
          </cell>
          <cell r="C346">
            <v>4.466028000000008E-2</v>
          </cell>
          <cell r="D346">
            <v>3.8835026086956596E-2</v>
          </cell>
          <cell r="E346">
            <v>5.8951569600000107E-2</v>
          </cell>
          <cell r="F346">
            <v>1.2999315500000198E-2</v>
          </cell>
          <cell r="G346">
            <v>1.1817559545454725E-2</v>
          </cell>
          <cell r="H346">
            <v>2.2098836350000338E-2</v>
          </cell>
        </row>
        <row r="347">
          <cell r="B347">
            <v>344</v>
          </cell>
          <cell r="C347">
            <v>4.4688580000000082E-2</v>
          </cell>
          <cell r="D347">
            <v>3.8859634782608767E-2</v>
          </cell>
          <cell r="E347">
            <v>5.898892560000011E-2</v>
          </cell>
          <cell r="F347">
            <v>1.2999334000000199E-2</v>
          </cell>
          <cell r="G347">
            <v>1.1817576363636544E-2</v>
          </cell>
          <cell r="H347">
            <v>2.2098867800000338E-2</v>
          </cell>
        </row>
        <row r="348">
          <cell r="B348">
            <v>345</v>
          </cell>
          <cell r="C348">
            <v>4.4716880000000084E-2</v>
          </cell>
          <cell r="D348">
            <v>3.8884243478260944E-2</v>
          </cell>
          <cell r="E348">
            <v>5.9026281600000112E-2</v>
          </cell>
          <cell r="F348">
            <v>1.29993525000002E-2</v>
          </cell>
          <cell r="G348">
            <v>1.1817593181818362E-2</v>
          </cell>
          <cell r="H348">
            <v>2.2098899250000338E-2</v>
          </cell>
        </row>
        <row r="349">
          <cell r="B349">
            <v>346</v>
          </cell>
          <cell r="C349">
            <v>4.4745180000000086E-2</v>
          </cell>
          <cell r="D349">
            <v>3.8908852173913121E-2</v>
          </cell>
          <cell r="E349">
            <v>5.9063637600000114E-2</v>
          </cell>
          <cell r="F349">
            <v>1.29993710000002E-2</v>
          </cell>
          <cell r="G349">
            <v>1.1817610000000181E-2</v>
          </cell>
          <cell r="H349">
            <v>2.2098930700000342E-2</v>
          </cell>
        </row>
        <row r="350">
          <cell r="B350">
            <v>347</v>
          </cell>
          <cell r="C350">
            <v>4.4773480000000088E-2</v>
          </cell>
          <cell r="D350">
            <v>3.8933460869565298E-2</v>
          </cell>
          <cell r="E350">
            <v>5.9100993600000117E-2</v>
          </cell>
          <cell r="F350">
            <v>1.2999389500000201E-2</v>
          </cell>
          <cell r="G350">
            <v>1.1817626818182001E-2</v>
          </cell>
          <cell r="H350">
            <v>2.2098962150000342E-2</v>
          </cell>
        </row>
        <row r="351">
          <cell r="B351">
            <v>348</v>
          </cell>
          <cell r="C351">
            <v>4.480178000000009E-2</v>
          </cell>
          <cell r="D351">
            <v>3.8958069565217475E-2</v>
          </cell>
          <cell r="E351">
            <v>5.9138349600000119E-2</v>
          </cell>
          <cell r="F351">
            <v>1.2999408000000202E-2</v>
          </cell>
          <cell r="G351">
            <v>1.1817643636363818E-2</v>
          </cell>
          <cell r="H351">
            <v>2.2098993600000342E-2</v>
          </cell>
        </row>
        <row r="352">
          <cell r="B352">
            <v>349</v>
          </cell>
          <cell r="C352">
            <v>4.4830080000000092E-2</v>
          </cell>
          <cell r="D352">
            <v>3.8982678260869645E-2</v>
          </cell>
          <cell r="E352">
            <v>5.9175705600000121E-2</v>
          </cell>
          <cell r="F352">
            <v>1.2999426500000202E-2</v>
          </cell>
          <cell r="G352">
            <v>1.1817660454545638E-2</v>
          </cell>
          <cell r="H352">
            <v>2.2099025050000342E-2</v>
          </cell>
        </row>
        <row r="353">
          <cell r="B353">
            <v>350</v>
          </cell>
          <cell r="C353">
            <v>4.4858380000000093E-2</v>
          </cell>
          <cell r="D353">
            <v>3.9007286956521822E-2</v>
          </cell>
          <cell r="E353">
            <v>5.9213061600000123E-2</v>
          </cell>
          <cell r="F353">
            <v>1.2999445000000203E-2</v>
          </cell>
          <cell r="G353">
            <v>1.1817677272727456E-2</v>
          </cell>
          <cell r="H353">
            <v>2.2099056500000346E-2</v>
          </cell>
        </row>
        <row r="354">
          <cell r="B354">
            <v>351</v>
          </cell>
          <cell r="C354">
            <v>4.4886680000000095E-2</v>
          </cell>
          <cell r="D354">
            <v>3.9031895652173999E-2</v>
          </cell>
          <cell r="E354">
            <v>5.9250417600000126E-2</v>
          </cell>
          <cell r="F354">
            <v>1.2999463500000204E-2</v>
          </cell>
          <cell r="G354">
            <v>1.1817694090909275E-2</v>
          </cell>
          <cell r="H354">
            <v>2.2099087950000346E-2</v>
          </cell>
        </row>
        <row r="355">
          <cell r="B355">
            <v>352</v>
          </cell>
          <cell r="C355">
            <v>4.4914980000000097E-2</v>
          </cell>
          <cell r="D355">
            <v>3.9056504347826176E-2</v>
          </cell>
          <cell r="E355">
            <v>5.9287773600000128E-2</v>
          </cell>
          <cell r="F355">
            <v>1.2999482000000204E-2</v>
          </cell>
          <cell r="G355">
            <v>1.1817710909091094E-2</v>
          </cell>
          <cell r="H355">
            <v>2.2099119400000346E-2</v>
          </cell>
        </row>
        <row r="356">
          <cell r="B356">
            <v>353</v>
          </cell>
          <cell r="C356">
            <v>4.4943280000000099E-2</v>
          </cell>
          <cell r="D356">
            <v>3.9081113043478354E-2</v>
          </cell>
          <cell r="E356">
            <v>5.9325129600000137E-2</v>
          </cell>
          <cell r="F356">
            <v>1.2999500500000205E-2</v>
          </cell>
          <cell r="G356">
            <v>1.1817727727272912E-2</v>
          </cell>
          <cell r="H356">
            <v>2.2099150850000349E-2</v>
          </cell>
        </row>
        <row r="357">
          <cell r="B357">
            <v>354</v>
          </cell>
          <cell r="C357">
            <v>4.4971580000000101E-2</v>
          </cell>
          <cell r="D357">
            <v>3.9105721739130524E-2</v>
          </cell>
          <cell r="E357">
            <v>5.9362485600000139E-2</v>
          </cell>
          <cell r="F357">
            <v>1.2999519000000206E-2</v>
          </cell>
          <cell r="G357">
            <v>1.1817744545454732E-2</v>
          </cell>
          <cell r="H357">
            <v>2.2099182300000349E-2</v>
          </cell>
        </row>
        <row r="358">
          <cell r="B358">
            <v>355</v>
          </cell>
          <cell r="C358">
            <v>4.4999880000000103E-2</v>
          </cell>
          <cell r="D358">
            <v>3.9130330434782701E-2</v>
          </cell>
          <cell r="E358">
            <v>5.9399841600000142E-2</v>
          </cell>
          <cell r="F358">
            <v>1.2999537500000206E-2</v>
          </cell>
          <cell r="G358">
            <v>1.1817761363636551E-2</v>
          </cell>
          <cell r="H358">
            <v>2.209921375000035E-2</v>
          </cell>
        </row>
        <row r="359">
          <cell r="B359">
            <v>356</v>
          </cell>
          <cell r="C359">
            <v>4.5028180000000105E-2</v>
          </cell>
          <cell r="D359">
            <v>3.9154939130434878E-2</v>
          </cell>
          <cell r="E359">
            <v>5.9437197600000144E-2</v>
          </cell>
          <cell r="F359">
            <v>1.2999556000000207E-2</v>
          </cell>
          <cell r="G359">
            <v>1.1817778181818369E-2</v>
          </cell>
          <cell r="H359">
            <v>2.2099245200000353E-2</v>
          </cell>
        </row>
        <row r="360">
          <cell r="B360">
            <v>357</v>
          </cell>
          <cell r="C360">
            <v>4.5056480000000107E-2</v>
          </cell>
          <cell r="D360">
            <v>3.9179547826087055E-2</v>
          </cell>
          <cell r="E360">
            <v>5.9474553600000146E-2</v>
          </cell>
          <cell r="F360">
            <v>1.2999574500000208E-2</v>
          </cell>
          <cell r="G360">
            <v>1.1817795000000188E-2</v>
          </cell>
          <cell r="H360">
            <v>2.2099276650000353E-2</v>
          </cell>
        </row>
        <row r="361">
          <cell r="B361">
            <v>358</v>
          </cell>
          <cell r="C361">
            <v>4.5084780000000109E-2</v>
          </cell>
          <cell r="D361">
            <v>3.9204156521739225E-2</v>
          </cell>
          <cell r="E361">
            <v>5.9511909600000149E-2</v>
          </cell>
          <cell r="F361">
            <v>1.2999593000000208E-2</v>
          </cell>
          <cell r="G361">
            <v>1.1817811818182008E-2</v>
          </cell>
          <cell r="H361">
            <v>2.2099308100000353E-2</v>
          </cell>
        </row>
        <row r="362">
          <cell r="B362">
            <v>359</v>
          </cell>
          <cell r="C362">
            <v>4.5113080000000111E-2</v>
          </cell>
          <cell r="D362">
            <v>3.9228765217391402E-2</v>
          </cell>
          <cell r="E362">
            <v>5.9549265600000151E-2</v>
          </cell>
          <cell r="F362">
            <v>1.2999611500000209E-2</v>
          </cell>
          <cell r="G362">
            <v>1.1817828636363825E-2</v>
          </cell>
          <cell r="H362">
            <v>2.2099339550000353E-2</v>
          </cell>
        </row>
        <row r="363">
          <cell r="B363">
            <v>360</v>
          </cell>
          <cell r="C363">
            <v>4.5141380000000113E-2</v>
          </cell>
          <cell r="D363">
            <v>3.9253373913043579E-2</v>
          </cell>
          <cell r="E363">
            <v>5.9586621600000153E-2</v>
          </cell>
          <cell r="F363">
            <v>1.299963000000021E-2</v>
          </cell>
          <cell r="G363">
            <v>1.1817845454545645E-2</v>
          </cell>
          <cell r="H363">
            <v>2.2099371000000357E-2</v>
          </cell>
        </row>
        <row r="364">
          <cell r="B364">
            <v>361</v>
          </cell>
          <cell r="C364">
            <v>4.5169680000000115E-2</v>
          </cell>
          <cell r="D364">
            <v>3.9277982608695756E-2</v>
          </cell>
          <cell r="E364">
            <v>5.9623977600000155E-2</v>
          </cell>
          <cell r="F364">
            <v>1.299964850000021E-2</v>
          </cell>
          <cell r="G364">
            <v>1.1817862272727462E-2</v>
          </cell>
          <cell r="H364">
            <v>2.2099402450000357E-2</v>
          </cell>
        </row>
        <row r="365">
          <cell r="B365">
            <v>362</v>
          </cell>
          <cell r="C365">
            <v>4.5197980000000117E-2</v>
          </cell>
          <cell r="D365">
            <v>3.9302591304347934E-2</v>
          </cell>
          <cell r="E365">
            <v>5.9661333600000158E-2</v>
          </cell>
          <cell r="F365">
            <v>1.2999667000000211E-2</v>
          </cell>
          <cell r="G365">
            <v>1.1817879090909282E-2</v>
          </cell>
          <cell r="H365">
            <v>2.2099433900000357E-2</v>
          </cell>
        </row>
        <row r="366">
          <cell r="B366">
            <v>363</v>
          </cell>
          <cell r="C366">
            <v>4.5226280000000119E-2</v>
          </cell>
          <cell r="D366">
            <v>3.9327200000000104E-2</v>
          </cell>
          <cell r="E366">
            <v>5.969868960000016E-2</v>
          </cell>
          <cell r="F366">
            <v>1.2999685500000212E-2</v>
          </cell>
          <cell r="G366">
            <v>1.1817895909091101E-2</v>
          </cell>
          <cell r="H366">
            <v>2.2099465350000361E-2</v>
          </cell>
        </row>
        <row r="367">
          <cell r="B367">
            <v>364</v>
          </cell>
          <cell r="C367">
            <v>4.5254580000000121E-2</v>
          </cell>
          <cell r="D367">
            <v>3.9351808695652281E-2</v>
          </cell>
          <cell r="E367">
            <v>5.9736045600000162E-2</v>
          </cell>
          <cell r="F367">
            <v>1.2999704000000212E-2</v>
          </cell>
          <cell r="G367">
            <v>1.1817912727272919E-2</v>
          </cell>
          <cell r="H367">
            <v>2.2099496800000361E-2</v>
          </cell>
        </row>
        <row r="368">
          <cell r="B368">
            <v>365</v>
          </cell>
          <cell r="C368">
            <v>4.5282880000000122E-2</v>
          </cell>
          <cell r="D368">
            <v>3.9376417391304458E-2</v>
          </cell>
          <cell r="E368">
            <v>5.9773401600000164E-2</v>
          </cell>
          <cell r="F368">
            <v>1.2999722500000213E-2</v>
          </cell>
          <cell r="G368">
            <v>1.1817929545454738E-2</v>
          </cell>
          <cell r="H368">
            <v>2.2099528250000361E-2</v>
          </cell>
        </row>
        <row r="369">
          <cell r="B369">
            <v>366</v>
          </cell>
          <cell r="C369">
            <v>4.5311180000000124E-2</v>
          </cell>
          <cell r="D369">
            <v>3.9401026086956635E-2</v>
          </cell>
          <cell r="E369">
            <v>5.9810757600000167E-2</v>
          </cell>
          <cell r="F369">
            <v>1.2999741000000214E-2</v>
          </cell>
          <cell r="G369">
            <v>1.1817946363636558E-2</v>
          </cell>
          <cell r="H369">
            <v>2.2099559700000364E-2</v>
          </cell>
        </row>
        <row r="370">
          <cell r="B370">
            <v>367</v>
          </cell>
          <cell r="C370">
            <v>4.5339480000000126E-2</v>
          </cell>
          <cell r="D370">
            <v>3.9425634782608805E-2</v>
          </cell>
          <cell r="E370">
            <v>5.9848113600000169E-2</v>
          </cell>
          <cell r="F370">
            <v>1.2999759500000214E-2</v>
          </cell>
          <cell r="G370">
            <v>1.1817963181818375E-2</v>
          </cell>
          <cell r="H370">
            <v>2.2099591150000365E-2</v>
          </cell>
        </row>
        <row r="371">
          <cell r="B371">
            <v>368</v>
          </cell>
          <cell r="C371">
            <v>4.5367780000000128E-2</v>
          </cell>
          <cell r="D371">
            <v>3.9450243478260982E-2</v>
          </cell>
          <cell r="E371">
            <v>5.9885469600000171E-2</v>
          </cell>
          <cell r="F371">
            <v>1.2999778000000215E-2</v>
          </cell>
          <cell r="G371">
            <v>1.1817980000000195E-2</v>
          </cell>
          <cell r="H371">
            <v>2.2099622600000365E-2</v>
          </cell>
        </row>
        <row r="372">
          <cell r="B372">
            <v>369</v>
          </cell>
          <cell r="C372">
            <v>4.539608000000013E-2</v>
          </cell>
          <cell r="D372">
            <v>3.9474852173913159E-2</v>
          </cell>
          <cell r="E372">
            <v>5.9922825600000174E-2</v>
          </cell>
          <cell r="F372">
            <v>1.2999796500000216E-2</v>
          </cell>
          <cell r="G372">
            <v>1.1817996818182014E-2</v>
          </cell>
          <cell r="H372">
            <v>2.2099654050000365E-2</v>
          </cell>
        </row>
        <row r="373">
          <cell r="B373">
            <v>370</v>
          </cell>
          <cell r="C373">
            <v>4.5424380000000132E-2</v>
          </cell>
          <cell r="D373">
            <v>3.9499460869565337E-2</v>
          </cell>
          <cell r="E373">
            <v>5.9960181600000176E-2</v>
          </cell>
          <cell r="F373">
            <v>1.2999815000000216E-2</v>
          </cell>
          <cell r="G373">
            <v>1.1818013636363832E-2</v>
          </cell>
          <cell r="H373">
            <v>2.2099685500000368E-2</v>
          </cell>
        </row>
        <row r="374">
          <cell r="B374">
            <v>371</v>
          </cell>
          <cell r="C374">
            <v>4.5452680000000134E-2</v>
          </cell>
          <cell r="D374">
            <v>3.9524069565217514E-2</v>
          </cell>
          <cell r="E374">
            <v>5.9997537600000178E-2</v>
          </cell>
          <cell r="F374">
            <v>1.2999833500000217E-2</v>
          </cell>
          <cell r="G374">
            <v>1.1818030454545651E-2</v>
          </cell>
          <cell r="H374">
            <v>2.2099716950000368E-2</v>
          </cell>
        </row>
        <row r="375">
          <cell r="B375">
            <v>372</v>
          </cell>
          <cell r="C375">
            <v>4.5480980000000136E-2</v>
          </cell>
          <cell r="D375">
            <v>3.9548678260869684E-2</v>
          </cell>
          <cell r="E375">
            <v>6.003489360000018E-2</v>
          </cell>
          <cell r="F375">
            <v>1.2999852000000218E-2</v>
          </cell>
          <cell r="G375">
            <v>1.1818047272727469E-2</v>
          </cell>
          <cell r="H375">
            <v>2.2099748400000369E-2</v>
          </cell>
        </row>
        <row r="376">
          <cell r="B376">
            <v>373</v>
          </cell>
          <cell r="C376">
            <v>4.5509280000000138E-2</v>
          </cell>
          <cell r="D376">
            <v>3.9573286956521861E-2</v>
          </cell>
          <cell r="E376">
            <v>6.0072249600000183E-2</v>
          </cell>
          <cell r="F376">
            <v>1.2999870500000218E-2</v>
          </cell>
          <cell r="G376">
            <v>1.1818064090909288E-2</v>
          </cell>
          <cell r="H376">
            <v>2.2099779850000372E-2</v>
          </cell>
        </row>
        <row r="377">
          <cell r="B377">
            <v>374</v>
          </cell>
          <cell r="C377">
            <v>4.553758000000014E-2</v>
          </cell>
          <cell r="D377">
            <v>3.9597895652174038E-2</v>
          </cell>
          <cell r="E377">
            <v>6.0109605600000185E-2</v>
          </cell>
          <cell r="F377">
            <v>1.2999889000000219E-2</v>
          </cell>
          <cell r="G377">
            <v>1.1818080909091108E-2</v>
          </cell>
          <cell r="H377">
            <v>2.2099811300000372E-2</v>
          </cell>
        </row>
        <row r="378">
          <cell r="B378">
            <v>375</v>
          </cell>
          <cell r="C378">
            <v>4.5565880000000142E-2</v>
          </cell>
          <cell r="D378">
            <v>3.9622504347826215E-2</v>
          </cell>
          <cell r="E378">
            <v>6.0146961600000187E-2</v>
          </cell>
          <cell r="F378">
            <v>1.299990750000022E-2</v>
          </cell>
          <cell r="G378">
            <v>1.1818097727272926E-2</v>
          </cell>
          <cell r="H378">
            <v>2.2099842750000372E-2</v>
          </cell>
        </row>
        <row r="379">
          <cell r="B379">
            <v>376</v>
          </cell>
          <cell r="C379">
            <v>4.5594180000000144E-2</v>
          </cell>
          <cell r="D379">
            <v>3.9647113043478392E-2</v>
          </cell>
          <cell r="E379">
            <v>6.0184317600000189E-2</v>
          </cell>
          <cell r="F379">
            <v>1.299992600000022E-2</v>
          </cell>
          <cell r="G379">
            <v>1.1818114545454745E-2</v>
          </cell>
          <cell r="H379">
            <v>2.2099874200000376E-2</v>
          </cell>
        </row>
        <row r="380">
          <cell r="B380">
            <v>377</v>
          </cell>
          <cell r="C380">
            <v>4.5622480000000146E-2</v>
          </cell>
          <cell r="D380">
            <v>3.9671721739130562E-2</v>
          </cell>
          <cell r="E380">
            <v>6.0221673600000192E-2</v>
          </cell>
          <cell r="F380">
            <v>1.2999944500000221E-2</v>
          </cell>
          <cell r="G380">
            <v>1.1818131363636564E-2</v>
          </cell>
          <cell r="H380">
            <v>2.2099905650000376E-2</v>
          </cell>
        </row>
        <row r="381">
          <cell r="B381">
            <v>378</v>
          </cell>
          <cell r="C381">
            <v>4.5650780000000148E-2</v>
          </cell>
          <cell r="D381">
            <v>3.9696330434782739E-2</v>
          </cell>
          <cell r="E381">
            <v>6.0259029600000201E-2</v>
          </cell>
          <cell r="F381">
            <v>1.2999963000000222E-2</v>
          </cell>
          <cell r="G381">
            <v>1.1818148181818382E-2</v>
          </cell>
          <cell r="H381">
            <v>2.2099937100000376E-2</v>
          </cell>
        </row>
        <row r="382">
          <cell r="B382">
            <v>379</v>
          </cell>
          <cell r="C382">
            <v>4.567908000000015E-2</v>
          </cell>
          <cell r="D382">
            <v>3.9720939130434917E-2</v>
          </cell>
          <cell r="E382">
            <v>6.0296385600000203E-2</v>
          </cell>
          <cell r="F382">
            <v>1.2999981500000223E-2</v>
          </cell>
          <cell r="G382">
            <v>1.1818165000000201E-2</v>
          </cell>
          <cell r="H382">
            <v>2.2099968550000376E-2</v>
          </cell>
        </row>
        <row r="383">
          <cell r="B383">
            <v>380</v>
          </cell>
          <cell r="C383">
            <v>4.5707380000000151E-2</v>
          </cell>
          <cell r="D383">
            <v>3.9745547826087094E-2</v>
          </cell>
          <cell r="E383">
            <v>6.0333741600000206E-2</v>
          </cell>
          <cell r="F383">
            <v>1.3000000000000223E-2</v>
          </cell>
          <cell r="G383">
            <v>1.1818181818182021E-2</v>
          </cell>
          <cell r="H383">
            <v>2.210000000000038E-2</v>
          </cell>
        </row>
        <row r="384">
          <cell r="B384">
            <v>381</v>
          </cell>
          <cell r="C384">
            <v>4.5735680000000153E-2</v>
          </cell>
          <cell r="D384">
            <v>3.9770156521739264E-2</v>
          </cell>
          <cell r="E384">
            <v>6.0371097600000208E-2</v>
          </cell>
          <cell r="F384">
            <v>1.3000018500000224E-2</v>
          </cell>
          <cell r="G384">
            <v>1.1818198636363839E-2</v>
          </cell>
          <cell r="H384">
            <v>2.210003145000038E-2</v>
          </cell>
        </row>
        <row r="385">
          <cell r="B385">
            <v>382</v>
          </cell>
          <cell r="C385">
            <v>4.5763980000000155E-2</v>
          </cell>
          <cell r="D385">
            <v>3.9794765217391441E-2</v>
          </cell>
          <cell r="E385">
            <v>6.040845360000021E-2</v>
          </cell>
          <cell r="F385">
            <v>1.3000037000000225E-2</v>
          </cell>
          <cell r="G385">
            <v>1.1818215454545658E-2</v>
          </cell>
          <cell r="H385">
            <v>2.210006290000038E-2</v>
          </cell>
        </row>
        <row r="386">
          <cell r="B386">
            <v>383</v>
          </cell>
          <cell r="C386">
            <v>4.5792280000000157E-2</v>
          </cell>
          <cell r="D386">
            <v>3.9819373913043618E-2</v>
          </cell>
          <cell r="E386">
            <v>6.0445809600000212E-2</v>
          </cell>
          <cell r="F386">
            <v>1.3000055500000225E-2</v>
          </cell>
          <cell r="G386">
            <v>1.1818232272727476E-2</v>
          </cell>
          <cell r="H386">
            <v>2.2100094350000384E-2</v>
          </cell>
        </row>
        <row r="387">
          <cell r="B387">
            <v>384</v>
          </cell>
          <cell r="C387">
            <v>4.5820580000000159E-2</v>
          </cell>
          <cell r="D387">
            <v>3.9843982608695795E-2</v>
          </cell>
          <cell r="E387">
            <v>6.0483165600000215E-2</v>
          </cell>
          <cell r="F387">
            <v>1.3000074000000226E-2</v>
          </cell>
          <cell r="G387">
            <v>1.1818249090909295E-2</v>
          </cell>
          <cell r="H387">
            <v>2.2100125800000384E-2</v>
          </cell>
        </row>
        <row r="388">
          <cell r="B388">
            <v>385</v>
          </cell>
          <cell r="C388">
            <v>4.5848880000000161E-2</v>
          </cell>
          <cell r="D388">
            <v>3.9868591304347972E-2</v>
          </cell>
          <cell r="E388">
            <v>6.0520521600000217E-2</v>
          </cell>
          <cell r="F388">
            <v>1.3000092500000227E-2</v>
          </cell>
          <cell r="G388">
            <v>1.1818265909091115E-2</v>
          </cell>
          <cell r="H388">
            <v>2.2100157250000384E-2</v>
          </cell>
        </row>
        <row r="389">
          <cell r="B389">
            <v>386</v>
          </cell>
          <cell r="C389">
            <v>4.5877180000000163E-2</v>
          </cell>
          <cell r="D389">
            <v>3.9893200000000142E-2</v>
          </cell>
          <cell r="E389">
            <v>6.0557877600000219E-2</v>
          </cell>
          <cell r="F389">
            <v>1.3000111000000227E-2</v>
          </cell>
          <cell r="G389">
            <v>1.1818282727272932E-2</v>
          </cell>
          <cell r="H389">
            <v>2.2100188700000387E-2</v>
          </cell>
        </row>
        <row r="390">
          <cell r="B390">
            <v>387</v>
          </cell>
          <cell r="C390">
            <v>4.5905480000000165E-2</v>
          </cell>
          <cell r="D390">
            <v>3.991780869565232E-2</v>
          </cell>
          <cell r="E390">
            <v>6.0595233600000221E-2</v>
          </cell>
          <cell r="F390">
            <v>1.3000129500000228E-2</v>
          </cell>
          <cell r="G390">
            <v>1.1818299545454752E-2</v>
          </cell>
          <cell r="H390">
            <v>2.2100220150000387E-2</v>
          </cell>
        </row>
        <row r="391">
          <cell r="B391">
            <v>388</v>
          </cell>
          <cell r="C391">
            <v>4.5933780000000167E-2</v>
          </cell>
          <cell r="D391">
            <v>3.9942417391304497E-2</v>
          </cell>
          <cell r="E391">
            <v>6.0632589600000224E-2</v>
          </cell>
          <cell r="F391">
            <v>1.3000148000000229E-2</v>
          </cell>
          <cell r="G391">
            <v>1.1818316363636571E-2</v>
          </cell>
          <cell r="H391">
            <v>2.2100251600000387E-2</v>
          </cell>
        </row>
        <row r="392">
          <cell r="B392">
            <v>389</v>
          </cell>
          <cell r="C392">
            <v>4.5962080000000169E-2</v>
          </cell>
          <cell r="D392">
            <v>3.9967026086956674E-2</v>
          </cell>
          <cell r="E392">
            <v>6.0669945600000226E-2</v>
          </cell>
          <cell r="F392">
            <v>1.3000166500000229E-2</v>
          </cell>
          <cell r="G392">
            <v>1.1818333181818389E-2</v>
          </cell>
          <cell r="H392">
            <v>2.2100283050000388E-2</v>
          </cell>
        </row>
        <row r="393">
          <cell r="B393">
            <v>390</v>
          </cell>
          <cell r="C393">
            <v>4.5990380000000171E-2</v>
          </cell>
          <cell r="D393">
            <v>3.9991634782608844E-2</v>
          </cell>
          <cell r="E393">
            <v>6.0707301600000228E-2</v>
          </cell>
          <cell r="F393">
            <v>1.300018500000023E-2</v>
          </cell>
          <cell r="G393">
            <v>1.1818350000000208E-2</v>
          </cell>
          <cell r="H393">
            <v>2.2100314500000391E-2</v>
          </cell>
        </row>
        <row r="394">
          <cell r="B394">
            <v>391</v>
          </cell>
          <cell r="C394">
            <v>4.6018680000000173E-2</v>
          </cell>
          <cell r="D394">
            <v>4.0016243478261021E-2</v>
          </cell>
          <cell r="E394">
            <v>6.0744657600000231E-2</v>
          </cell>
          <cell r="F394">
            <v>1.3000203500000231E-2</v>
          </cell>
          <cell r="G394">
            <v>1.1818366818182028E-2</v>
          </cell>
          <cell r="H394">
            <v>2.2100345950000391E-2</v>
          </cell>
        </row>
        <row r="395">
          <cell r="B395">
            <v>392</v>
          </cell>
          <cell r="C395">
            <v>4.6046980000000175E-2</v>
          </cell>
          <cell r="D395">
            <v>4.0040852173913198E-2</v>
          </cell>
          <cell r="E395">
            <v>6.0782013600000233E-2</v>
          </cell>
          <cell r="F395">
            <v>1.3000222000000231E-2</v>
          </cell>
          <cell r="G395">
            <v>1.1818383636363845E-2</v>
          </cell>
          <cell r="H395">
            <v>2.2100377400000391E-2</v>
          </cell>
        </row>
        <row r="396">
          <cell r="B396">
            <v>393</v>
          </cell>
          <cell r="C396">
            <v>4.6075280000000177E-2</v>
          </cell>
          <cell r="D396">
            <v>4.0065460869565375E-2</v>
          </cell>
          <cell r="E396">
            <v>6.0819369600000235E-2</v>
          </cell>
          <cell r="F396">
            <v>1.3000240500000232E-2</v>
          </cell>
          <cell r="G396">
            <v>1.1818400454545665E-2</v>
          </cell>
          <cell r="H396">
            <v>2.2100408850000395E-2</v>
          </cell>
        </row>
        <row r="397">
          <cell r="B397">
            <v>394</v>
          </cell>
          <cell r="C397">
            <v>4.6103580000000179E-2</v>
          </cell>
          <cell r="D397">
            <v>4.0090069565217552E-2</v>
          </cell>
          <cell r="E397">
            <v>6.0856725600000237E-2</v>
          </cell>
          <cell r="F397">
            <v>1.3000259000000233E-2</v>
          </cell>
          <cell r="G397">
            <v>1.1818417272727482E-2</v>
          </cell>
          <cell r="H397">
            <v>2.2100440300000395E-2</v>
          </cell>
        </row>
        <row r="398">
          <cell r="B398">
            <v>395</v>
          </cell>
          <cell r="C398">
            <v>4.6131880000000181E-2</v>
          </cell>
          <cell r="D398">
            <v>4.0114678260869722E-2</v>
          </cell>
          <cell r="E398">
            <v>6.089408160000024E-2</v>
          </cell>
          <cell r="F398">
            <v>1.3000277500000233E-2</v>
          </cell>
          <cell r="G398">
            <v>1.1818434090909302E-2</v>
          </cell>
          <cell r="H398">
            <v>2.2100471750000395E-2</v>
          </cell>
        </row>
        <row r="399">
          <cell r="B399">
            <v>396</v>
          </cell>
          <cell r="C399">
            <v>4.6160180000000182E-2</v>
          </cell>
          <cell r="D399">
            <v>4.01392869565219E-2</v>
          </cell>
          <cell r="E399">
            <v>6.0931437600000242E-2</v>
          </cell>
          <cell r="F399">
            <v>1.3000296000000234E-2</v>
          </cell>
          <cell r="G399">
            <v>1.1818450909091121E-2</v>
          </cell>
          <cell r="H399">
            <v>2.2100503200000399E-2</v>
          </cell>
        </row>
        <row r="400">
          <cell r="B400">
            <v>397</v>
          </cell>
          <cell r="C400">
            <v>4.6188480000000184E-2</v>
          </cell>
          <cell r="D400">
            <v>4.0163895652174077E-2</v>
          </cell>
          <cell r="E400">
            <v>6.0968793600000244E-2</v>
          </cell>
          <cell r="F400">
            <v>1.3000314500000235E-2</v>
          </cell>
          <cell r="G400">
            <v>1.1818467727272939E-2</v>
          </cell>
          <cell r="H400">
            <v>2.2100534650000399E-2</v>
          </cell>
        </row>
        <row r="401">
          <cell r="B401">
            <v>398</v>
          </cell>
          <cell r="C401">
            <v>4.6216780000000186E-2</v>
          </cell>
          <cell r="D401">
            <v>4.0188504347826254E-2</v>
          </cell>
          <cell r="E401">
            <v>6.1006149600000247E-2</v>
          </cell>
          <cell r="F401">
            <v>1.3000333000000235E-2</v>
          </cell>
          <cell r="G401">
            <v>1.1818484545454758E-2</v>
          </cell>
          <cell r="H401">
            <v>2.2100566100000399E-2</v>
          </cell>
        </row>
        <row r="402">
          <cell r="B402">
            <v>399</v>
          </cell>
          <cell r="C402">
            <v>4.6245080000000188E-2</v>
          </cell>
          <cell r="D402">
            <v>4.0213113043478431E-2</v>
          </cell>
          <cell r="E402">
            <v>6.1043505600000249E-2</v>
          </cell>
          <cell r="F402">
            <v>1.3000351500000236E-2</v>
          </cell>
          <cell r="G402">
            <v>1.1818501363636578E-2</v>
          </cell>
          <cell r="H402">
            <v>2.2100597550000399E-2</v>
          </cell>
        </row>
        <row r="403">
          <cell r="B403">
            <v>400</v>
          </cell>
          <cell r="C403">
            <v>4.627338000000019E-2</v>
          </cell>
          <cell r="D403">
            <v>4.0237721739130601E-2</v>
          </cell>
          <cell r="E403">
            <v>6.1080861600000251E-2</v>
          </cell>
          <cell r="F403">
            <v>1.3000370000000237E-2</v>
          </cell>
          <cell r="G403">
            <v>1.1818518181818395E-2</v>
          </cell>
          <cell r="H403">
            <v>2.2100629000000403E-2</v>
          </cell>
        </row>
        <row r="404">
          <cell r="B404">
            <v>401</v>
          </cell>
          <cell r="C404">
            <v>4.6301680000000192E-2</v>
          </cell>
          <cell r="D404">
            <v>4.0262330434782778E-2</v>
          </cell>
          <cell r="E404">
            <v>6.1118217600000253E-2</v>
          </cell>
          <cell r="F404">
            <v>1.3000388500000237E-2</v>
          </cell>
          <cell r="G404">
            <v>1.1818535000000215E-2</v>
          </cell>
          <cell r="H404">
            <v>2.2100660450000403E-2</v>
          </cell>
        </row>
        <row r="405">
          <cell r="B405">
            <v>402</v>
          </cell>
          <cell r="C405">
            <v>4.6329980000000194E-2</v>
          </cell>
          <cell r="D405">
            <v>4.0286939130434955E-2</v>
          </cell>
          <cell r="E405">
            <v>6.1155573600000256E-2</v>
          </cell>
          <cell r="F405">
            <v>1.3000407000000238E-2</v>
          </cell>
          <cell r="G405">
            <v>1.1818551818182034E-2</v>
          </cell>
          <cell r="H405">
            <v>2.2100691900000403E-2</v>
          </cell>
        </row>
        <row r="406">
          <cell r="B406">
            <v>403</v>
          </cell>
          <cell r="C406">
            <v>4.6358280000000196E-2</v>
          </cell>
          <cell r="D406">
            <v>4.0311547826087132E-2</v>
          </cell>
          <cell r="E406">
            <v>6.1192929600000265E-2</v>
          </cell>
          <cell r="F406">
            <v>1.3000425500000239E-2</v>
          </cell>
          <cell r="G406">
            <v>1.1818568636363852E-2</v>
          </cell>
          <cell r="H406">
            <v>2.2100723350000406E-2</v>
          </cell>
        </row>
        <row r="407">
          <cell r="B407">
            <v>404</v>
          </cell>
          <cell r="C407">
            <v>4.6386580000000198E-2</v>
          </cell>
          <cell r="D407">
            <v>4.0336156521739303E-2</v>
          </cell>
          <cell r="E407">
            <v>6.1230285600000267E-2</v>
          </cell>
          <cell r="F407">
            <v>1.3000444000000239E-2</v>
          </cell>
          <cell r="G407">
            <v>1.1818585454545671E-2</v>
          </cell>
          <cell r="H407">
            <v>2.2100754800000406E-2</v>
          </cell>
        </row>
        <row r="408">
          <cell r="B408">
            <v>405</v>
          </cell>
          <cell r="C408">
            <v>4.64148800000002E-2</v>
          </cell>
          <cell r="D408">
            <v>4.036076521739148E-2</v>
          </cell>
          <cell r="E408">
            <v>6.1267641600000269E-2</v>
          </cell>
          <cell r="F408">
            <v>1.300046250000024E-2</v>
          </cell>
          <cell r="G408">
            <v>1.1818602272727489E-2</v>
          </cell>
          <cell r="H408">
            <v>2.2100786250000407E-2</v>
          </cell>
        </row>
        <row r="409">
          <cell r="B409">
            <v>406</v>
          </cell>
          <cell r="C409">
            <v>4.6443180000000202E-2</v>
          </cell>
          <cell r="D409">
            <v>4.0385373913043657E-2</v>
          </cell>
          <cell r="E409">
            <v>6.1304997600000272E-2</v>
          </cell>
          <cell r="F409">
            <v>1.3000481000000241E-2</v>
          </cell>
          <cell r="G409">
            <v>1.1818619090909309E-2</v>
          </cell>
          <cell r="H409">
            <v>2.210081770000041E-2</v>
          </cell>
        </row>
        <row r="410">
          <cell r="B410">
            <v>407</v>
          </cell>
          <cell r="C410">
            <v>4.6471480000000204E-2</v>
          </cell>
          <cell r="D410">
            <v>4.0409982608695834E-2</v>
          </cell>
          <cell r="E410">
            <v>6.1342353600000274E-2</v>
          </cell>
          <cell r="F410">
            <v>1.3000499500000241E-2</v>
          </cell>
          <cell r="G410">
            <v>1.1818635909091128E-2</v>
          </cell>
          <cell r="H410">
            <v>2.210084915000041E-2</v>
          </cell>
        </row>
        <row r="411">
          <cell r="B411">
            <v>408</v>
          </cell>
          <cell r="C411">
            <v>4.6499780000000206E-2</v>
          </cell>
          <cell r="D411">
            <v>4.0434591304348011E-2</v>
          </cell>
          <cell r="E411">
            <v>6.1379709600000276E-2</v>
          </cell>
          <cell r="F411">
            <v>1.3000518000000242E-2</v>
          </cell>
          <cell r="G411">
            <v>1.1818652727272946E-2</v>
          </cell>
          <cell r="H411">
            <v>2.210088060000041E-2</v>
          </cell>
        </row>
        <row r="412">
          <cell r="B412">
            <v>409</v>
          </cell>
          <cell r="C412">
            <v>4.6528080000000208E-2</v>
          </cell>
          <cell r="D412">
            <v>4.0459200000000181E-2</v>
          </cell>
          <cell r="E412">
            <v>6.1417065600000278E-2</v>
          </cell>
          <cell r="F412">
            <v>1.3000536500000243E-2</v>
          </cell>
          <cell r="G412">
            <v>1.1818669545454765E-2</v>
          </cell>
          <cell r="H412">
            <v>2.210091205000041E-2</v>
          </cell>
        </row>
        <row r="413">
          <cell r="B413">
            <v>410</v>
          </cell>
          <cell r="C413">
            <v>4.655638000000021E-2</v>
          </cell>
          <cell r="D413">
            <v>4.0483808695652358E-2</v>
          </cell>
          <cell r="E413">
            <v>6.1454421600000281E-2</v>
          </cell>
          <cell r="F413">
            <v>1.3000555000000243E-2</v>
          </cell>
          <cell r="G413">
            <v>1.1818686363636585E-2</v>
          </cell>
          <cell r="H413">
            <v>2.2100943500000414E-2</v>
          </cell>
        </row>
        <row r="414">
          <cell r="B414">
            <v>411</v>
          </cell>
          <cell r="C414">
            <v>4.6584680000000211E-2</v>
          </cell>
          <cell r="D414">
            <v>4.0508417391304535E-2</v>
          </cell>
          <cell r="E414">
            <v>6.1491777600000283E-2</v>
          </cell>
          <cell r="F414">
            <v>1.3000573500000244E-2</v>
          </cell>
          <cell r="G414">
            <v>1.1818703181818402E-2</v>
          </cell>
          <cell r="H414">
            <v>2.2100974950000414E-2</v>
          </cell>
        </row>
        <row r="415">
          <cell r="B415">
            <v>412</v>
          </cell>
          <cell r="C415">
            <v>4.6612980000000213E-2</v>
          </cell>
          <cell r="D415">
            <v>4.0533026086956712E-2</v>
          </cell>
          <cell r="E415">
            <v>6.1529133600000285E-2</v>
          </cell>
          <cell r="F415">
            <v>1.3000592000000245E-2</v>
          </cell>
          <cell r="G415">
            <v>1.1818720000000222E-2</v>
          </cell>
          <cell r="H415">
            <v>2.2101006400000414E-2</v>
          </cell>
        </row>
        <row r="416">
          <cell r="B416">
            <v>413</v>
          </cell>
          <cell r="C416">
            <v>4.6641280000000215E-2</v>
          </cell>
          <cell r="D416">
            <v>4.0557634782608883E-2</v>
          </cell>
          <cell r="E416">
            <v>6.1566489600000288E-2</v>
          </cell>
          <cell r="F416">
            <v>1.3000610500000245E-2</v>
          </cell>
          <cell r="G416">
            <v>1.1818736818182041E-2</v>
          </cell>
          <cell r="H416">
            <v>2.2101037850000418E-2</v>
          </cell>
        </row>
        <row r="417">
          <cell r="B417">
            <v>414</v>
          </cell>
          <cell r="C417">
            <v>4.6669580000000217E-2</v>
          </cell>
          <cell r="D417">
            <v>4.058224347826106E-2</v>
          </cell>
          <cell r="E417">
            <v>6.160384560000029E-2</v>
          </cell>
          <cell r="F417">
            <v>1.3000629000000246E-2</v>
          </cell>
          <cell r="G417">
            <v>1.1818753636363859E-2</v>
          </cell>
          <cell r="H417">
            <v>2.2101069300000418E-2</v>
          </cell>
        </row>
        <row r="418">
          <cell r="B418">
            <v>415</v>
          </cell>
          <cell r="C418">
            <v>4.6697880000000219E-2</v>
          </cell>
          <cell r="D418">
            <v>4.0606852173913237E-2</v>
          </cell>
          <cell r="E418">
            <v>6.1641201600000292E-2</v>
          </cell>
          <cell r="F418">
            <v>1.3000647500000247E-2</v>
          </cell>
          <cell r="G418">
            <v>1.1818770454545678E-2</v>
          </cell>
          <cell r="H418">
            <v>2.2101100750000418E-2</v>
          </cell>
        </row>
        <row r="419">
          <cell r="B419">
            <v>416</v>
          </cell>
          <cell r="C419">
            <v>4.6726180000000221E-2</v>
          </cell>
          <cell r="D419">
            <v>4.0631460869565414E-2</v>
          </cell>
          <cell r="E419">
            <v>6.1678557600000294E-2</v>
          </cell>
          <cell r="F419">
            <v>1.3000666000000247E-2</v>
          </cell>
          <cell r="G419">
            <v>1.1818787272727496E-2</v>
          </cell>
          <cell r="H419">
            <v>2.2101132200000422E-2</v>
          </cell>
        </row>
        <row r="420">
          <cell r="B420">
            <v>417</v>
          </cell>
          <cell r="C420">
            <v>4.6754480000000223E-2</v>
          </cell>
          <cell r="D420">
            <v>4.0656069565217591E-2</v>
          </cell>
          <cell r="E420">
            <v>6.1715913600000297E-2</v>
          </cell>
          <cell r="F420">
            <v>1.3000684500000248E-2</v>
          </cell>
          <cell r="G420">
            <v>1.1818804090909315E-2</v>
          </cell>
          <cell r="H420">
            <v>2.2101163650000422E-2</v>
          </cell>
        </row>
        <row r="421">
          <cell r="B421">
            <v>418</v>
          </cell>
          <cell r="C421">
            <v>4.6782780000000225E-2</v>
          </cell>
          <cell r="D421">
            <v>4.0680678260869761E-2</v>
          </cell>
          <cell r="E421">
            <v>6.1753269600000299E-2</v>
          </cell>
          <cell r="F421">
            <v>1.3000703000000249E-2</v>
          </cell>
          <cell r="G421">
            <v>1.1818820909091135E-2</v>
          </cell>
          <cell r="H421">
            <v>2.2101195100000422E-2</v>
          </cell>
        </row>
        <row r="422">
          <cell r="B422">
            <v>419</v>
          </cell>
          <cell r="C422">
            <v>4.6811080000000227E-2</v>
          </cell>
          <cell r="D422">
            <v>4.0705286956521938E-2</v>
          </cell>
          <cell r="E422">
            <v>6.1790625600000301E-2</v>
          </cell>
          <cell r="F422">
            <v>1.3000721500000249E-2</v>
          </cell>
          <cell r="G422">
            <v>1.1818837727272952E-2</v>
          </cell>
          <cell r="H422">
            <v>2.2101226550000422E-2</v>
          </cell>
        </row>
        <row r="423">
          <cell r="B423">
            <v>420</v>
          </cell>
          <cell r="C423">
            <v>4.6839380000000229E-2</v>
          </cell>
          <cell r="D423">
            <v>4.0729895652174115E-2</v>
          </cell>
          <cell r="E423">
            <v>6.1827981600000304E-2</v>
          </cell>
          <cell r="F423">
            <v>1.300074000000025E-2</v>
          </cell>
          <cell r="G423">
            <v>1.1818854545454772E-2</v>
          </cell>
          <cell r="H423">
            <v>2.2101258000000425E-2</v>
          </cell>
        </row>
        <row r="424">
          <cell r="B424">
            <v>421</v>
          </cell>
          <cell r="C424">
            <v>4.6867680000000231E-2</v>
          </cell>
          <cell r="D424">
            <v>4.0754504347826292E-2</v>
          </cell>
          <cell r="E424">
            <v>6.1865337600000306E-2</v>
          </cell>
          <cell r="F424">
            <v>1.3000758500000251E-2</v>
          </cell>
          <cell r="G424">
            <v>1.1818871363636591E-2</v>
          </cell>
          <cell r="H424">
            <v>2.2101289450000425E-2</v>
          </cell>
        </row>
        <row r="425">
          <cell r="B425">
            <v>422</v>
          </cell>
          <cell r="C425">
            <v>4.6895980000000233E-2</v>
          </cell>
          <cell r="D425">
            <v>4.077911304347847E-2</v>
          </cell>
          <cell r="E425">
            <v>6.1902693600000308E-2</v>
          </cell>
          <cell r="F425">
            <v>1.3000777000000251E-2</v>
          </cell>
          <cell r="G425">
            <v>1.1818888181818409E-2</v>
          </cell>
          <cell r="H425">
            <v>2.2101320900000426E-2</v>
          </cell>
        </row>
        <row r="426">
          <cell r="B426">
            <v>423</v>
          </cell>
          <cell r="C426">
            <v>4.6924280000000235E-2</v>
          </cell>
          <cell r="D426">
            <v>4.080372173913064E-2</v>
          </cell>
          <cell r="E426">
            <v>6.194004960000031E-2</v>
          </cell>
          <cell r="F426">
            <v>1.3000795500000252E-2</v>
          </cell>
          <cell r="G426">
            <v>1.1818905000000228E-2</v>
          </cell>
          <cell r="H426">
            <v>2.2101352350000429E-2</v>
          </cell>
        </row>
        <row r="427">
          <cell r="B427">
            <v>424</v>
          </cell>
          <cell r="C427">
            <v>4.6952580000000237E-2</v>
          </cell>
          <cell r="D427">
            <v>4.0828330434782817E-2</v>
          </cell>
          <cell r="E427">
            <v>6.1977405600000313E-2</v>
          </cell>
          <cell r="F427">
            <v>1.3000814000000253E-2</v>
          </cell>
          <cell r="G427">
            <v>1.1818921818182048E-2</v>
          </cell>
          <cell r="H427">
            <v>2.2101383800000429E-2</v>
          </cell>
        </row>
        <row r="428">
          <cell r="B428">
            <v>425</v>
          </cell>
          <cell r="C428">
            <v>4.6980880000000239E-2</v>
          </cell>
          <cell r="D428">
            <v>4.0852939130434994E-2</v>
          </cell>
          <cell r="E428">
            <v>6.2014761600000315E-2</v>
          </cell>
          <cell r="F428">
            <v>1.3000832500000253E-2</v>
          </cell>
          <cell r="G428">
            <v>1.1818938636363865E-2</v>
          </cell>
          <cell r="H428">
            <v>2.2101415250000429E-2</v>
          </cell>
        </row>
        <row r="429">
          <cell r="B429">
            <v>426</v>
          </cell>
          <cell r="C429">
            <v>4.700918000000024E-2</v>
          </cell>
          <cell r="D429">
            <v>4.0877547826087171E-2</v>
          </cell>
          <cell r="E429">
            <v>6.2052117600000317E-2</v>
          </cell>
          <cell r="F429">
            <v>1.3000851000000254E-2</v>
          </cell>
          <cell r="G429">
            <v>1.1818955454545685E-2</v>
          </cell>
          <cell r="H429">
            <v>2.2101446700000433E-2</v>
          </cell>
        </row>
        <row r="430">
          <cell r="B430">
            <v>427</v>
          </cell>
          <cell r="C430">
            <v>4.7037480000000242E-2</v>
          </cell>
          <cell r="D430">
            <v>4.0902156521739341E-2</v>
          </cell>
          <cell r="E430">
            <v>6.2089473600000326E-2</v>
          </cell>
          <cell r="F430">
            <v>1.3000869500000255E-2</v>
          </cell>
          <cell r="G430">
            <v>1.1818972272727503E-2</v>
          </cell>
          <cell r="H430">
            <v>2.2101478150000433E-2</v>
          </cell>
        </row>
        <row r="431">
          <cell r="B431">
            <v>428</v>
          </cell>
          <cell r="C431">
            <v>4.7065780000000244E-2</v>
          </cell>
          <cell r="D431">
            <v>4.0926765217391518E-2</v>
          </cell>
          <cell r="E431">
            <v>6.2126829600000329E-2</v>
          </cell>
          <cell r="F431">
            <v>1.3000888000000255E-2</v>
          </cell>
          <cell r="G431">
            <v>1.1818989090909322E-2</v>
          </cell>
          <cell r="H431">
            <v>2.2101509600000433E-2</v>
          </cell>
        </row>
        <row r="432">
          <cell r="B432">
            <v>429</v>
          </cell>
          <cell r="C432">
            <v>4.7094080000000246E-2</v>
          </cell>
          <cell r="D432">
            <v>4.0951373913043695E-2</v>
          </cell>
          <cell r="E432">
            <v>6.2164185600000331E-2</v>
          </cell>
          <cell r="F432">
            <v>1.3000906500000256E-2</v>
          </cell>
          <cell r="G432">
            <v>1.1819005909091141E-2</v>
          </cell>
          <cell r="H432">
            <v>2.2101541050000433E-2</v>
          </cell>
        </row>
        <row r="433">
          <cell r="B433">
            <v>430</v>
          </cell>
          <cell r="C433">
            <v>4.7122380000000248E-2</v>
          </cell>
          <cell r="D433">
            <v>4.0975982608695873E-2</v>
          </cell>
          <cell r="E433">
            <v>6.2201541600000333E-2</v>
          </cell>
          <cell r="F433">
            <v>1.3000925000000257E-2</v>
          </cell>
          <cell r="G433">
            <v>1.1819022727272959E-2</v>
          </cell>
          <cell r="H433">
            <v>2.2101572500000437E-2</v>
          </cell>
        </row>
        <row r="434">
          <cell r="B434">
            <v>431</v>
          </cell>
          <cell r="C434">
            <v>4.715068000000025E-2</v>
          </cell>
          <cell r="D434">
            <v>4.100059130434805E-2</v>
          </cell>
          <cell r="E434">
            <v>6.2238897600000335E-2</v>
          </cell>
          <cell r="F434">
            <v>1.3000943500000257E-2</v>
          </cell>
          <cell r="G434">
            <v>1.1819039545454779E-2</v>
          </cell>
          <cell r="H434">
            <v>2.2101603950000437E-2</v>
          </cell>
        </row>
        <row r="435">
          <cell r="B435">
            <v>432</v>
          </cell>
          <cell r="C435">
            <v>4.7178980000000252E-2</v>
          </cell>
          <cell r="D435">
            <v>4.102520000000022E-2</v>
          </cell>
          <cell r="E435">
            <v>6.2276253600000338E-2</v>
          </cell>
          <cell r="F435">
            <v>1.3000962000000258E-2</v>
          </cell>
          <cell r="G435">
            <v>1.1819056363636598E-2</v>
          </cell>
          <cell r="H435">
            <v>2.2101635400000437E-2</v>
          </cell>
        </row>
        <row r="436">
          <cell r="B436">
            <v>433</v>
          </cell>
          <cell r="C436">
            <v>4.7207280000000254E-2</v>
          </cell>
          <cell r="D436">
            <v>4.1049808695652397E-2</v>
          </cell>
          <cell r="E436">
            <v>6.231360960000034E-2</v>
          </cell>
          <cell r="F436">
            <v>1.3000980500000259E-2</v>
          </cell>
          <cell r="G436">
            <v>1.1819073181818416E-2</v>
          </cell>
          <cell r="H436">
            <v>2.2101666850000441E-2</v>
          </cell>
        </row>
        <row r="437">
          <cell r="B437">
            <v>434</v>
          </cell>
          <cell r="C437">
            <v>4.7235580000000256E-2</v>
          </cell>
          <cell r="D437">
            <v>4.1074417391304574E-2</v>
          </cell>
          <cell r="E437">
            <v>6.2350965600000342E-2</v>
          </cell>
          <cell r="F437">
            <v>1.3000999000000259E-2</v>
          </cell>
          <cell r="G437">
            <v>1.1819090000000235E-2</v>
          </cell>
          <cell r="H437">
            <v>2.2101698300000441E-2</v>
          </cell>
        </row>
        <row r="438">
          <cell r="B438">
            <v>435</v>
          </cell>
          <cell r="C438">
            <v>4.7263880000000258E-2</v>
          </cell>
          <cell r="D438">
            <v>4.1099026086956751E-2</v>
          </cell>
          <cell r="E438">
            <v>6.2388321600000345E-2</v>
          </cell>
          <cell r="F438">
            <v>1.300101750000026E-2</v>
          </cell>
          <cell r="G438">
            <v>1.1819106818182054E-2</v>
          </cell>
          <cell r="H438">
            <v>2.2101729750000441E-2</v>
          </cell>
        </row>
        <row r="439">
          <cell r="B439">
            <v>436</v>
          </cell>
          <cell r="C439">
            <v>4.729218000000026E-2</v>
          </cell>
          <cell r="D439">
            <v>4.1123634782608928E-2</v>
          </cell>
          <cell r="E439">
            <v>6.2425677600000347E-2</v>
          </cell>
          <cell r="F439">
            <v>1.3001036000000261E-2</v>
          </cell>
          <cell r="G439">
            <v>1.1819123636363872E-2</v>
          </cell>
          <cell r="H439">
            <v>2.2101761200000444E-2</v>
          </cell>
        </row>
        <row r="440">
          <cell r="B440">
            <v>437</v>
          </cell>
          <cell r="C440">
            <v>4.7320480000000262E-2</v>
          </cell>
          <cell r="D440">
            <v>4.1148243478261098E-2</v>
          </cell>
          <cell r="E440">
            <v>6.2463033600000349E-2</v>
          </cell>
          <cell r="F440">
            <v>1.3001054500000261E-2</v>
          </cell>
          <cell r="G440">
            <v>1.1819140454545692E-2</v>
          </cell>
          <cell r="H440">
            <v>2.2101792650000444E-2</v>
          </cell>
        </row>
        <row r="441">
          <cell r="B441">
            <v>438</v>
          </cell>
          <cell r="C441">
            <v>4.7348780000000264E-2</v>
          </cell>
          <cell r="D441">
            <v>4.1172852173913276E-2</v>
          </cell>
          <cell r="E441">
            <v>6.2500389600000344E-2</v>
          </cell>
          <cell r="F441">
            <v>1.3001073000000262E-2</v>
          </cell>
          <cell r="G441">
            <v>1.1819157272727509E-2</v>
          </cell>
          <cell r="H441">
            <v>2.2101824100000445E-2</v>
          </cell>
        </row>
        <row r="442">
          <cell r="B442">
            <v>439</v>
          </cell>
          <cell r="C442">
            <v>4.7377080000000266E-2</v>
          </cell>
          <cell r="D442">
            <v>4.1197460869565453E-2</v>
          </cell>
          <cell r="E442">
            <v>6.2537745600000347E-2</v>
          </cell>
          <cell r="F442">
            <v>1.3001091500000263E-2</v>
          </cell>
          <cell r="G442">
            <v>1.1819174090909329E-2</v>
          </cell>
          <cell r="H442">
            <v>2.2101855550000445E-2</v>
          </cell>
        </row>
        <row r="443">
          <cell r="B443">
            <v>440</v>
          </cell>
          <cell r="C443">
            <v>4.7405380000000268E-2</v>
          </cell>
          <cell r="D443">
            <v>4.122206956521763E-2</v>
          </cell>
          <cell r="E443">
            <v>6.2575101600000363E-2</v>
          </cell>
          <cell r="F443">
            <v>1.3001110000000263E-2</v>
          </cell>
          <cell r="G443">
            <v>1.1819190909091148E-2</v>
          </cell>
          <cell r="H443">
            <v>2.2101887000000448E-2</v>
          </cell>
        </row>
        <row r="444">
          <cell r="B444">
            <v>441</v>
          </cell>
          <cell r="C444">
            <v>4.743368000000027E-2</v>
          </cell>
          <cell r="D444">
            <v>4.12466782608698E-2</v>
          </cell>
          <cell r="E444">
            <v>6.2612457600000365E-2</v>
          </cell>
          <cell r="F444">
            <v>1.3001128500000264E-2</v>
          </cell>
          <cell r="G444">
            <v>1.1819207727272966E-2</v>
          </cell>
          <cell r="H444">
            <v>2.2101918450000448E-2</v>
          </cell>
        </row>
        <row r="445">
          <cell r="B445">
            <v>442</v>
          </cell>
          <cell r="C445">
            <v>4.7461980000000271E-2</v>
          </cell>
          <cell r="D445">
            <v>4.1271286956521977E-2</v>
          </cell>
          <cell r="E445">
            <v>6.2649813600000367E-2</v>
          </cell>
          <cell r="F445">
            <v>1.3001147000000265E-2</v>
          </cell>
          <cell r="G445">
            <v>1.1819224545454785E-2</v>
          </cell>
          <cell r="H445">
            <v>2.2101949900000448E-2</v>
          </cell>
        </row>
        <row r="446">
          <cell r="B446">
            <v>443</v>
          </cell>
          <cell r="C446">
            <v>4.7490280000000273E-2</v>
          </cell>
          <cell r="D446">
            <v>4.1295895652174154E-2</v>
          </cell>
          <cell r="E446">
            <v>6.268716960000037E-2</v>
          </cell>
          <cell r="F446">
            <v>1.3001165500000265E-2</v>
          </cell>
          <cell r="G446">
            <v>1.1819241363636605E-2</v>
          </cell>
          <cell r="H446">
            <v>2.2101981350000452E-2</v>
          </cell>
        </row>
        <row r="447">
          <cell r="B447">
            <v>444</v>
          </cell>
          <cell r="C447">
            <v>4.7518580000000275E-2</v>
          </cell>
          <cell r="D447">
            <v>4.1320504347826331E-2</v>
          </cell>
          <cell r="E447">
            <v>6.2724525600000372E-2</v>
          </cell>
          <cell r="F447">
            <v>1.3001184000000266E-2</v>
          </cell>
          <cell r="G447">
            <v>1.1819258181818422E-2</v>
          </cell>
          <cell r="H447">
            <v>2.2102012800000452E-2</v>
          </cell>
        </row>
        <row r="448">
          <cell r="B448">
            <v>445</v>
          </cell>
          <cell r="C448">
            <v>4.7546880000000277E-2</v>
          </cell>
          <cell r="D448">
            <v>4.1345113043478508E-2</v>
          </cell>
          <cell r="E448">
            <v>6.2761881600000374E-2</v>
          </cell>
          <cell r="F448">
            <v>1.3001202500000267E-2</v>
          </cell>
          <cell r="G448">
            <v>1.1819275000000242E-2</v>
          </cell>
          <cell r="H448">
            <v>2.2102044250000452E-2</v>
          </cell>
        </row>
        <row r="449">
          <cell r="B449">
            <v>446</v>
          </cell>
          <cell r="C449">
            <v>4.7575180000000279E-2</v>
          </cell>
          <cell r="D449">
            <v>4.1369721739130678E-2</v>
          </cell>
          <cell r="E449">
            <v>6.2799237600000377E-2</v>
          </cell>
          <cell r="F449">
            <v>1.3001221000000267E-2</v>
          </cell>
          <cell r="G449">
            <v>1.1819291818182061E-2</v>
          </cell>
          <cell r="H449">
            <v>2.2102075700000456E-2</v>
          </cell>
        </row>
        <row r="450">
          <cell r="B450">
            <v>447</v>
          </cell>
          <cell r="C450">
            <v>4.7603480000000281E-2</v>
          </cell>
          <cell r="D450">
            <v>4.1394330434782856E-2</v>
          </cell>
          <cell r="E450">
            <v>6.2836593600000379E-2</v>
          </cell>
          <cell r="F450">
            <v>1.3001239500000268E-2</v>
          </cell>
          <cell r="G450">
            <v>1.1819308636363879E-2</v>
          </cell>
          <cell r="H450">
            <v>2.2102107150000456E-2</v>
          </cell>
        </row>
        <row r="451">
          <cell r="B451">
            <v>448</v>
          </cell>
          <cell r="C451">
            <v>4.7631780000000283E-2</v>
          </cell>
          <cell r="D451">
            <v>4.1418939130435033E-2</v>
          </cell>
          <cell r="E451">
            <v>6.2873949600000381E-2</v>
          </cell>
          <cell r="F451">
            <v>1.3001258000000269E-2</v>
          </cell>
          <cell r="G451">
            <v>1.1819325454545698E-2</v>
          </cell>
          <cell r="H451">
            <v>2.2102138600000456E-2</v>
          </cell>
        </row>
        <row r="452">
          <cell r="B452">
            <v>449</v>
          </cell>
          <cell r="C452">
            <v>4.7660080000000285E-2</v>
          </cell>
          <cell r="D452">
            <v>4.144354782608721E-2</v>
          </cell>
          <cell r="E452">
            <v>6.2911305600000383E-2</v>
          </cell>
          <cell r="F452">
            <v>1.3001276500000269E-2</v>
          </cell>
          <cell r="G452">
            <v>1.1819342272727516E-2</v>
          </cell>
          <cell r="H452">
            <v>2.2102170050000456E-2</v>
          </cell>
        </row>
        <row r="453">
          <cell r="B453">
            <v>450</v>
          </cell>
          <cell r="C453">
            <v>4.7688380000000287E-2</v>
          </cell>
          <cell r="D453">
            <v>4.146815652173938E-2</v>
          </cell>
          <cell r="E453">
            <v>6.2948661600000386E-2</v>
          </cell>
          <cell r="F453">
            <v>1.300129500000027E-2</v>
          </cell>
          <cell r="G453">
            <v>1.1819359090909335E-2</v>
          </cell>
          <cell r="H453">
            <v>2.210220150000046E-2</v>
          </cell>
        </row>
        <row r="454">
          <cell r="B454">
            <v>451</v>
          </cell>
          <cell r="C454">
            <v>4.7716680000000289E-2</v>
          </cell>
          <cell r="D454">
            <v>4.1492765217391557E-2</v>
          </cell>
          <cell r="E454">
            <v>6.2986017600000388E-2</v>
          </cell>
          <cell r="F454">
            <v>1.3001313500000271E-2</v>
          </cell>
          <cell r="G454">
            <v>1.1819375909091155E-2</v>
          </cell>
          <cell r="H454">
            <v>2.210223295000046E-2</v>
          </cell>
        </row>
        <row r="455">
          <cell r="B455">
            <v>452</v>
          </cell>
          <cell r="C455">
            <v>4.7744980000000291E-2</v>
          </cell>
          <cell r="D455">
            <v>4.1517373913043734E-2</v>
          </cell>
          <cell r="E455">
            <v>6.302337360000039E-2</v>
          </cell>
          <cell r="F455">
            <v>1.3001332000000271E-2</v>
          </cell>
          <cell r="G455">
            <v>1.1819392727272972E-2</v>
          </cell>
          <cell r="H455">
            <v>2.210226440000046E-2</v>
          </cell>
        </row>
        <row r="456">
          <cell r="B456">
            <v>453</v>
          </cell>
          <cell r="C456">
            <v>4.7773280000000293E-2</v>
          </cell>
          <cell r="D456">
            <v>4.1541982608695911E-2</v>
          </cell>
          <cell r="E456">
            <v>6.3060729600000393E-2</v>
          </cell>
          <cell r="F456">
            <v>1.3001350500000272E-2</v>
          </cell>
          <cell r="G456">
            <v>1.1819409545454792E-2</v>
          </cell>
          <cell r="H456">
            <v>2.2102295850000463E-2</v>
          </cell>
        </row>
        <row r="457">
          <cell r="B457">
            <v>454</v>
          </cell>
          <cell r="C457">
            <v>4.7801580000000295E-2</v>
          </cell>
          <cell r="D457">
            <v>4.1566591304348088E-2</v>
          </cell>
          <cell r="E457">
            <v>6.3098085600000395E-2</v>
          </cell>
          <cell r="F457">
            <v>1.3001369000000273E-2</v>
          </cell>
          <cell r="G457">
            <v>1.1819426363636611E-2</v>
          </cell>
          <cell r="H457">
            <v>2.2102327300000463E-2</v>
          </cell>
        </row>
        <row r="458">
          <cell r="B458">
            <v>455</v>
          </cell>
          <cell r="C458">
            <v>4.7829880000000297E-2</v>
          </cell>
          <cell r="D458">
            <v>4.1591200000000259E-2</v>
          </cell>
          <cell r="E458">
            <v>6.3135441600000397E-2</v>
          </cell>
          <cell r="F458">
            <v>1.3001387500000273E-2</v>
          </cell>
          <cell r="G458">
            <v>1.1819443181818429E-2</v>
          </cell>
          <cell r="H458">
            <v>2.2102358750000464E-2</v>
          </cell>
        </row>
        <row r="459">
          <cell r="B459">
            <v>456</v>
          </cell>
          <cell r="C459">
            <v>4.7858180000000299E-2</v>
          </cell>
          <cell r="D459">
            <v>4.1615808695652436E-2</v>
          </cell>
          <cell r="E459">
            <v>6.3172797600000399E-2</v>
          </cell>
          <cell r="F459">
            <v>1.3001406000000274E-2</v>
          </cell>
          <cell r="G459">
            <v>1.1819460000000248E-2</v>
          </cell>
          <cell r="H459">
            <v>2.2102390200000467E-2</v>
          </cell>
        </row>
        <row r="460">
          <cell r="B460">
            <v>457</v>
          </cell>
          <cell r="C460">
            <v>4.78864800000003E-2</v>
          </cell>
          <cell r="D460">
            <v>4.1640417391304613E-2</v>
          </cell>
          <cell r="E460">
            <v>6.3210153600000402E-2</v>
          </cell>
          <cell r="F460">
            <v>1.3001424500000275E-2</v>
          </cell>
          <cell r="G460">
            <v>1.1819476818182068E-2</v>
          </cell>
          <cell r="H460">
            <v>2.2102421650000467E-2</v>
          </cell>
        </row>
        <row r="461">
          <cell r="B461">
            <v>458</v>
          </cell>
          <cell r="C461">
            <v>4.7914780000000302E-2</v>
          </cell>
          <cell r="D461">
            <v>4.166502608695679E-2</v>
          </cell>
          <cell r="E461">
            <v>6.3247509600000404E-2</v>
          </cell>
          <cell r="F461">
            <v>1.3001443000000276E-2</v>
          </cell>
          <cell r="G461">
            <v>1.1819493636363886E-2</v>
          </cell>
          <cell r="H461">
            <v>2.2102453100000467E-2</v>
          </cell>
        </row>
        <row r="462">
          <cell r="B462">
            <v>459</v>
          </cell>
          <cell r="C462">
            <v>4.7943080000000304E-2</v>
          </cell>
          <cell r="D462">
            <v>4.1689634782608967E-2</v>
          </cell>
          <cell r="E462">
            <v>6.3284865600000406E-2</v>
          </cell>
          <cell r="F462">
            <v>1.3001461500000276E-2</v>
          </cell>
          <cell r="G462">
            <v>1.1819510454545705E-2</v>
          </cell>
          <cell r="H462">
            <v>2.2102484550000467E-2</v>
          </cell>
        </row>
        <row r="463">
          <cell r="B463">
            <v>460</v>
          </cell>
          <cell r="C463">
            <v>4.7971380000000306E-2</v>
          </cell>
          <cell r="D463">
            <v>4.1714243478261137E-2</v>
          </cell>
          <cell r="E463">
            <v>6.3322221600000408E-2</v>
          </cell>
          <cell r="F463">
            <v>1.3001480000000277E-2</v>
          </cell>
          <cell r="G463">
            <v>1.1819527272727523E-2</v>
          </cell>
          <cell r="H463">
            <v>2.2102516000000471E-2</v>
          </cell>
        </row>
        <row r="464">
          <cell r="B464">
            <v>461</v>
          </cell>
          <cell r="C464">
            <v>4.7999680000000308E-2</v>
          </cell>
          <cell r="D464">
            <v>4.1738852173913314E-2</v>
          </cell>
          <cell r="E464">
            <v>6.3359577600000411E-2</v>
          </cell>
          <cell r="F464">
            <v>1.3001498500000278E-2</v>
          </cell>
          <cell r="G464">
            <v>1.1819544090909342E-2</v>
          </cell>
          <cell r="H464">
            <v>2.2102547450000471E-2</v>
          </cell>
        </row>
        <row r="465">
          <cell r="B465">
            <v>462</v>
          </cell>
          <cell r="C465">
            <v>4.802798000000031E-2</v>
          </cell>
          <cell r="D465">
            <v>4.1763460869565491E-2</v>
          </cell>
          <cell r="E465">
            <v>6.3396933600000413E-2</v>
          </cell>
          <cell r="F465">
            <v>1.3001517000000278E-2</v>
          </cell>
          <cell r="G465">
            <v>1.1819560909091162E-2</v>
          </cell>
          <cell r="H465">
            <v>2.2102578900000471E-2</v>
          </cell>
        </row>
        <row r="466">
          <cell r="B466">
            <v>463</v>
          </cell>
          <cell r="C466">
            <v>4.8056280000000312E-2</v>
          </cell>
          <cell r="D466">
            <v>4.1788069565217668E-2</v>
          </cell>
          <cell r="E466">
            <v>6.3434289600000415E-2</v>
          </cell>
          <cell r="F466">
            <v>1.3001535500000279E-2</v>
          </cell>
          <cell r="G466">
            <v>1.1819577727272979E-2</v>
          </cell>
          <cell r="H466">
            <v>2.2102610350000475E-2</v>
          </cell>
        </row>
        <row r="467">
          <cell r="B467">
            <v>464</v>
          </cell>
          <cell r="C467">
            <v>4.8084580000000314E-2</v>
          </cell>
          <cell r="D467">
            <v>4.1812678260869839E-2</v>
          </cell>
          <cell r="E467">
            <v>6.3471645600000418E-2</v>
          </cell>
          <cell r="F467">
            <v>1.300155400000028E-2</v>
          </cell>
          <cell r="G467">
            <v>1.1819594545454799E-2</v>
          </cell>
          <cell r="H467">
            <v>2.2102641800000475E-2</v>
          </cell>
        </row>
        <row r="468">
          <cell r="B468">
            <v>465</v>
          </cell>
          <cell r="C468">
            <v>4.8112880000000316E-2</v>
          </cell>
          <cell r="D468">
            <v>4.1837286956522016E-2</v>
          </cell>
          <cell r="E468">
            <v>6.350900160000042E-2</v>
          </cell>
          <cell r="F468">
            <v>1.300157250000028E-2</v>
          </cell>
          <cell r="G468">
            <v>1.1819611363636618E-2</v>
          </cell>
          <cell r="H468">
            <v>2.2102673250000475E-2</v>
          </cell>
        </row>
        <row r="469">
          <cell r="B469">
            <v>466</v>
          </cell>
          <cell r="C469">
            <v>4.8141180000000318E-2</v>
          </cell>
          <cell r="D469">
            <v>4.1861895652174193E-2</v>
          </cell>
          <cell r="E469">
            <v>6.3546357600000422E-2</v>
          </cell>
          <cell r="F469">
            <v>1.3001591000000281E-2</v>
          </cell>
          <cell r="G469">
            <v>1.1819628181818436E-2</v>
          </cell>
          <cell r="H469">
            <v>2.2102704700000479E-2</v>
          </cell>
        </row>
        <row r="470">
          <cell r="B470">
            <v>467</v>
          </cell>
          <cell r="C470">
            <v>4.816948000000032E-2</v>
          </cell>
          <cell r="D470">
            <v>4.188650434782637E-2</v>
          </cell>
          <cell r="E470">
            <v>6.3583713600000424E-2</v>
          </cell>
          <cell r="F470">
            <v>1.3001609500000282E-2</v>
          </cell>
          <cell r="G470">
            <v>1.1819645000000255E-2</v>
          </cell>
          <cell r="H470">
            <v>2.2102736150000479E-2</v>
          </cell>
        </row>
        <row r="471">
          <cell r="B471">
            <v>468</v>
          </cell>
          <cell r="C471">
            <v>4.8197780000000322E-2</v>
          </cell>
          <cell r="D471">
            <v>4.1911113043478547E-2</v>
          </cell>
          <cell r="E471">
            <v>6.3621069600000427E-2</v>
          </cell>
          <cell r="F471">
            <v>1.3001628000000282E-2</v>
          </cell>
          <cell r="G471">
            <v>1.1819661818182075E-2</v>
          </cell>
          <cell r="H471">
            <v>2.2102767600000479E-2</v>
          </cell>
        </row>
        <row r="472">
          <cell r="B472">
            <v>469</v>
          </cell>
          <cell r="C472">
            <v>4.8226080000000324E-2</v>
          </cell>
          <cell r="D472">
            <v>4.1935721739130717E-2</v>
          </cell>
          <cell r="E472">
            <v>6.3658425600000429E-2</v>
          </cell>
          <cell r="F472">
            <v>1.3001646500000283E-2</v>
          </cell>
          <cell r="G472">
            <v>1.1819678636363892E-2</v>
          </cell>
          <cell r="H472">
            <v>2.2102799050000479E-2</v>
          </cell>
        </row>
        <row r="473">
          <cell r="B473">
            <v>470</v>
          </cell>
          <cell r="C473">
            <v>4.8254380000000326E-2</v>
          </cell>
          <cell r="D473">
            <v>4.1960330434782894E-2</v>
          </cell>
          <cell r="E473">
            <v>6.3695781600000431E-2</v>
          </cell>
          <cell r="F473">
            <v>1.3001665000000284E-2</v>
          </cell>
          <cell r="G473">
            <v>1.1819695454545712E-2</v>
          </cell>
          <cell r="H473">
            <v>2.2102830500000482E-2</v>
          </cell>
        </row>
        <row r="474">
          <cell r="B474">
            <v>471</v>
          </cell>
          <cell r="C474">
            <v>4.8282680000000328E-2</v>
          </cell>
          <cell r="D474">
            <v>4.1984939130435071E-2</v>
          </cell>
          <cell r="E474">
            <v>6.3733137600000433E-2</v>
          </cell>
          <cell r="F474">
            <v>1.3001683500000284E-2</v>
          </cell>
          <cell r="G474">
            <v>1.1819712272727529E-2</v>
          </cell>
          <cell r="H474">
            <v>2.2102861950000482E-2</v>
          </cell>
        </row>
        <row r="475">
          <cell r="B475">
            <v>472</v>
          </cell>
          <cell r="C475">
            <v>4.8310980000000329E-2</v>
          </cell>
          <cell r="D475">
            <v>4.2009547826087248E-2</v>
          </cell>
          <cell r="E475">
            <v>6.3770493600000436E-2</v>
          </cell>
          <cell r="F475">
            <v>1.3001702000000285E-2</v>
          </cell>
          <cell r="G475">
            <v>1.1819729090909349E-2</v>
          </cell>
          <cell r="H475">
            <v>2.2102893400000483E-2</v>
          </cell>
        </row>
        <row r="476">
          <cell r="B476">
            <v>473</v>
          </cell>
          <cell r="C476">
            <v>4.8339280000000331E-2</v>
          </cell>
          <cell r="D476">
            <v>4.2034156521739419E-2</v>
          </cell>
          <cell r="E476">
            <v>6.3807849600000438E-2</v>
          </cell>
          <cell r="F476">
            <v>1.3001720500000286E-2</v>
          </cell>
          <cell r="G476">
            <v>1.1819745909091168E-2</v>
          </cell>
          <cell r="H476">
            <v>2.2102924850000486E-2</v>
          </cell>
        </row>
        <row r="477">
          <cell r="B477">
            <v>474</v>
          </cell>
          <cell r="C477">
            <v>4.8367580000000333E-2</v>
          </cell>
          <cell r="D477">
            <v>4.2058765217391596E-2</v>
          </cell>
          <cell r="E477">
            <v>6.384520560000044E-2</v>
          </cell>
          <cell r="F477">
            <v>1.3001739000000286E-2</v>
          </cell>
          <cell r="G477">
            <v>1.1819762727272986E-2</v>
          </cell>
          <cell r="H477">
            <v>2.2102956300000486E-2</v>
          </cell>
        </row>
        <row r="478">
          <cell r="B478">
            <v>475</v>
          </cell>
          <cell r="C478">
            <v>4.8395880000000335E-2</v>
          </cell>
          <cell r="D478">
            <v>4.2083373913043773E-2</v>
          </cell>
          <cell r="E478">
            <v>6.3882561600000443E-2</v>
          </cell>
          <cell r="F478">
            <v>1.3001757500000287E-2</v>
          </cell>
          <cell r="G478">
            <v>1.1819779545454805E-2</v>
          </cell>
          <cell r="H478">
            <v>2.2102987750000486E-2</v>
          </cell>
        </row>
        <row r="479">
          <cell r="B479">
            <v>476</v>
          </cell>
          <cell r="C479">
            <v>4.8424180000000337E-2</v>
          </cell>
          <cell r="D479">
            <v>4.210798260869595E-2</v>
          </cell>
          <cell r="E479">
            <v>6.3919917600000445E-2</v>
          </cell>
          <cell r="F479">
            <v>1.3001776000000288E-2</v>
          </cell>
          <cell r="G479">
            <v>1.1819796363636625E-2</v>
          </cell>
          <cell r="H479">
            <v>2.210301920000049E-2</v>
          </cell>
        </row>
        <row r="480">
          <cell r="B480">
            <v>477</v>
          </cell>
          <cell r="C480">
            <v>4.8452480000000339E-2</v>
          </cell>
          <cell r="D480">
            <v>4.2132591304348127E-2</v>
          </cell>
          <cell r="E480">
            <v>6.3957273600000447E-2</v>
          </cell>
          <cell r="F480">
            <v>1.3001794500000288E-2</v>
          </cell>
          <cell r="G480">
            <v>1.1819813181818442E-2</v>
          </cell>
          <cell r="H480">
            <v>2.210305065000049E-2</v>
          </cell>
        </row>
        <row r="481">
          <cell r="B481">
            <v>478</v>
          </cell>
          <cell r="C481">
            <v>4.8480780000000341E-2</v>
          </cell>
          <cell r="D481">
            <v>4.2157200000000297E-2</v>
          </cell>
          <cell r="E481">
            <v>6.3994629600000449E-2</v>
          </cell>
          <cell r="F481">
            <v>1.3001813000000289E-2</v>
          </cell>
          <cell r="G481">
            <v>1.1819830000000262E-2</v>
          </cell>
          <cell r="H481">
            <v>2.210308210000049E-2</v>
          </cell>
        </row>
        <row r="482">
          <cell r="B482">
            <v>479</v>
          </cell>
          <cell r="C482">
            <v>4.8509080000000343E-2</v>
          </cell>
          <cell r="D482">
            <v>4.2181808695652474E-2</v>
          </cell>
          <cell r="E482">
            <v>6.4031985600000452E-2</v>
          </cell>
          <cell r="F482">
            <v>1.300183150000029E-2</v>
          </cell>
          <cell r="G482">
            <v>1.1819846818182081E-2</v>
          </cell>
          <cell r="H482">
            <v>2.210311355000049E-2</v>
          </cell>
        </row>
        <row r="483">
          <cell r="B483">
            <v>480</v>
          </cell>
          <cell r="C483">
            <v>4.8537380000000345E-2</v>
          </cell>
          <cell r="D483">
            <v>4.2206417391304651E-2</v>
          </cell>
          <cell r="E483">
            <v>6.4069341600000454E-2</v>
          </cell>
          <cell r="F483">
            <v>1.300185000000029E-2</v>
          </cell>
          <cell r="G483">
            <v>1.1819863636363899E-2</v>
          </cell>
          <cell r="H483">
            <v>2.2103145000000494E-2</v>
          </cell>
        </row>
      </sheetData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0"/>
  <sheetViews>
    <sheetView rightToLeft="1" tabSelected="1" workbookViewId="0">
      <selection activeCell="C19" sqref="C19"/>
    </sheetView>
  </sheetViews>
  <sheetFormatPr defaultColWidth="14.375" defaultRowHeight="15" customHeight="1" x14ac:dyDescent="0.2"/>
  <cols>
    <col min="1" max="1" width="19.125" customWidth="1"/>
    <col min="2" max="2" width="2" bestFit="1" customWidth="1"/>
    <col min="3" max="3" width="11.25" customWidth="1"/>
    <col min="4" max="4" width="10.125" customWidth="1"/>
    <col min="5" max="5" width="9.875" customWidth="1"/>
    <col min="6" max="6" width="8" customWidth="1"/>
    <col min="7" max="8" width="6.625" customWidth="1"/>
    <col min="9" max="9" width="10.25" customWidth="1"/>
    <col min="10" max="10" width="10.625" customWidth="1"/>
    <col min="11" max="11" width="7.875" customWidth="1"/>
    <col min="12" max="12" width="6.375" customWidth="1"/>
    <col min="13" max="13" width="6.125" bestFit="1" customWidth="1"/>
    <col min="14" max="14" width="8" hidden="1" customWidth="1"/>
    <col min="15" max="15" width="7.125" hidden="1" customWidth="1"/>
    <col min="16" max="16" width="5.375" hidden="1" customWidth="1"/>
    <col min="17" max="17" width="5.5" customWidth="1"/>
    <col min="18" max="18" width="4.875" customWidth="1"/>
    <col min="19" max="19" width="9.25" customWidth="1"/>
    <col min="20" max="20" width="4.5" customWidth="1"/>
    <col min="21" max="21" width="5.75" customWidth="1"/>
    <col min="22" max="22" width="4.125" customWidth="1"/>
    <col min="23" max="23" width="9" customWidth="1"/>
    <col min="24" max="24" width="4.875" bestFit="1" customWidth="1"/>
    <col min="25" max="25" width="6" bestFit="1" customWidth="1"/>
    <col min="26" max="26" width="4.75" customWidth="1"/>
    <col min="27" max="27" width="8.625" customWidth="1"/>
    <col min="28" max="28" width="4.875" bestFit="1" customWidth="1"/>
    <col min="29" max="29" width="6" bestFit="1" customWidth="1"/>
    <col min="30" max="30" width="4" customWidth="1"/>
    <col min="31" max="31" width="8.25" customWidth="1"/>
    <col min="32" max="32" width="4.875" bestFit="1" customWidth="1"/>
    <col min="33" max="33" width="6.625" bestFit="1" customWidth="1"/>
    <col min="34" max="34" width="5.625" bestFit="1" customWidth="1"/>
    <col min="35" max="35" width="10.125" customWidth="1"/>
    <col min="36" max="36" width="3.75" customWidth="1"/>
    <col min="37" max="37" width="4.25" customWidth="1"/>
    <col min="38" max="38" width="3.25" customWidth="1"/>
    <col min="39" max="39" width="4.125" customWidth="1"/>
    <col min="40" max="40" width="1.5" customWidth="1"/>
    <col min="41" max="41" width="3.375" customWidth="1"/>
    <col min="42" max="42" width="15.75" customWidth="1"/>
    <col min="43" max="43" width="4.625" customWidth="1"/>
  </cols>
  <sheetData>
    <row r="1" spans="1:41" ht="14.25" customHeight="1" thickBot="1" x14ac:dyDescent="0.25">
      <c r="A1" s="21" t="s">
        <v>23</v>
      </c>
      <c r="B1" s="21"/>
      <c r="C1" s="20">
        <f ca="1">NOW()</f>
        <v>44111.015626851855</v>
      </c>
      <c r="D1" s="1"/>
      <c r="E1" s="294" t="s">
        <v>35</v>
      </c>
      <c r="F1" s="29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41" ht="14.25" customHeight="1" thickBot="1" x14ac:dyDescent="0.25">
      <c r="A2" s="11" t="s">
        <v>19</v>
      </c>
      <c r="B2" s="256"/>
      <c r="C2" s="12">
        <f>[1]toexcel!$A$2</f>
        <v>3800000</v>
      </c>
      <c r="D2" s="1"/>
      <c r="E2" s="90" t="s">
        <v>33</v>
      </c>
      <c r="F2" s="104">
        <f>[1]toexcel!$I$2</f>
        <v>0.05</v>
      </c>
    </row>
    <row r="3" spans="1:41" thickBot="1" x14ac:dyDescent="0.25">
      <c r="A3" s="13" t="s">
        <v>2</v>
      </c>
      <c r="B3" s="257"/>
      <c r="C3" s="14">
        <f>[1]toexcel!$B$2</f>
        <v>2000000</v>
      </c>
      <c r="E3" s="21" t="s">
        <v>34</v>
      </c>
      <c r="F3" s="105">
        <f>[1]toexcel!$J$2</f>
        <v>0.1</v>
      </c>
    </row>
    <row r="4" spans="1:41" ht="14.25" customHeight="1" thickBot="1" x14ac:dyDescent="0.25">
      <c r="A4" s="13" t="s">
        <v>20</v>
      </c>
      <c r="B4" s="257"/>
      <c r="C4" s="15">
        <f>[1]toexcel!$C$2</f>
        <v>0.52631578947368396</v>
      </c>
      <c r="E4" s="21" t="s">
        <v>36</v>
      </c>
      <c r="F4" s="105">
        <f>[1]toexcel!$K$2</f>
        <v>0.4</v>
      </c>
    </row>
    <row r="5" spans="1:41" ht="14.25" customHeight="1" thickBot="1" x14ac:dyDescent="0.25">
      <c r="A5" s="13" t="s">
        <v>7</v>
      </c>
      <c r="B5" s="257"/>
      <c r="C5" s="14">
        <f>[1]toexcel!$D$2</f>
        <v>8000</v>
      </c>
      <c r="E5" s="21" t="s">
        <v>37</v>
      </c>
      <c r="F5" s="105">
        <f>[1]toexcel!$L$2</f>
        <v>0.6</v>
      </c>
    </row>
    <row r="6" spans="1:41" ht="14.25" customHeight="1" thickBot="1" x14ac:dyDescent="0.25">
      <c r="A6" s="19" t="s">
        <v>8</v>
      </c>
      <c r="B6" s="234"/>
      <c r="C6" s="16">
        <f>[1]toexcel!$E$2</f>
        <v>12000</v>
      </c>
      <c r="E6" s="17" t="s">
        <v>24</v>
      </c>
      <c r="F6" s="18">
        <f>[1]toexcel!$H$2</f>
        <v>4</v>
      </c>
    </row>
    <row r="7" spans="1:41" ht="14.25" customHeight="1" thickBot="1" x14ac:dyDescent="0.25">
      <c r="A7" s="13" t="s">
        <v>108</v>
      </c>
      <c r="B7" s="13"/>
      <c r="C7" s="91">
        <f>[1]toexcel!$F$2/100</f>
        <v>6.0000000000000001E-3</v>
      </c>
      <c r="E7" s="17" t="s">
        <v>98</v>
      </c>
      <c r="F7" s="17">
        <f>[1]toexcel!$G$2</f>
        <v>0.3</v>
      </c>
    </row>
    <row r="8" spans="1:41" ht="14.25" customHeight="1" thickBot="1" x14ac:dyDescent="0.25">
      <c r="A8" s="22" t="s">
        <v>9</v>
      </c>
      <c r="B8" s="258"/>
      <c r="C8" s="23">
        <v>44166</v>
      </c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</row>
    <row r="9" spans="1:41" ht="14.25" customHeight="1" thickBot="1" x14ac:dyDescent="0.3">
      <c r="A9" s="111"/>
      <c r="B9" s="25"/>
      <c r="C9" s="30"/>
      <c r="D9" s="299" t="s">
        <v>0</v>
      </c>
      <c r="E9" s="300"/>
      <c r="F9" s="300"/>
      <c r="G9" s="300"/>
      <c r="H9" s="301"/>
      <c r="I9" s="302" t="s">
        <v>1</v>
      </c>
      <c r="J9" s="303"/>
      <c r="K9" s="303"/>
      <c r="L9" s="303"/>
      <c r="M9" s="304"/>
      <c r="N9" s="112"/>
      <c r="O9" s="112"/>
      <c r="P9" s="112"/>
      <c r="Q9" s="296" t="s">
        <v>12</v>
      </c>
      <c r="R9" s="297"/>
      <c r="S9" s="297"/>
      <c r="T9" s="298"/>
      <c r="U9" s="296" t="s">
        <v>21</v>
      </c>
      <c r="V9" s="297"/>
      <c r="W9" s="297"/>
      <c r="X9" s="298"/>
      <c r="Y9" s="291" t="s">
        <v>27</v>
      </c>
      <c r="Z9" s="292"/>
      <c r="AA9" s="292"/>
      <c r="AB9" s="293"/>
      <c r="AC9" s="291" t="s">
        <v>28</v>
      </c>
      <c r="AD9" s="292"/>
      <c r="AE9" s="292"/>
      <c r="AF9" s="293"/>
      <c r="AG9" s="291" t="s">
        <v>13</v>
      </c>
      <c r="AH9" s="292"/>
      <c r="AI9" s="293"/>
      <c r="AK9" s="285" t="s">
        <v>12</v>
      </c>
      <c r="AL9" s="285" t="s">
        <v>21</v>
      </c>
      <c r="AM9" s="285" t="s">
        <v>96</v>
      </c>
      <c r="AN9" s="286" t="s">
        <v>97</v>
      </c>
      <c r="AO9" s="286" t="s">
        <v>13</v>
      </c>
    </row>
    <row r="10" spans="1:41" ht="75.75" thickBot="1" x14ac:dyDescent="0.25">
      <c r="A10" s="270"/>
      <c r="B10" s="262"/>
      <c r="C10" s="43" t="s">
        <v>3</v>
      </c>
      <c r="D10" s="35" t="s">
        <v>25</v>
      </c>
      <c r="E10" s="36" t="s">
        <v>5</v>
      </c>
      <c r="F10" s="37" t="s">
        <v>4</v>
      </c>
      <c r="G10" s="36" t="s">
        <v>6</v>
      </c>
      <c r="H10" s="47" t="s">
        <v>22</v>
      </c>
      <c r="I10" s="35" t="s">
        <v>25</v>
      </c>
      <c r="J10" s="36" t="s">
        <v>5</v>
      </c>
      <c r="K10" s="38" t="s">
        <v>4</v>
      </c>
      <c r="L10" s="36" t="s">
        <v>6</v>
      </c>
      <c r="M10" s="54" t="s">
        <v>22</v>
      </c>
      <c r="N10" s="260" t="s">
        <v>88</v>
      </c>
      <c r="O10" s="260" t="s">
        <v>89</v>
      </c>
      <c r="P10" s="77" t="s">
        <v>32</v>
      </c>
      <c r="Q10" s="55" t="s">
        <v>11</v>
      </c>
      <c r="R10" s="36" t="s">
        <v>29</v>
      </c>
      <c r="S10" s="56" t="s">
        <v>26</v>
      </c>
      <c r="T10" s="57" t="s">
        <v>31</v>
      </c>
      <c r="U10" s="55" t="s">
        <v>11</v>
      </c>
      <c r="V10" s="56" t="s">
        <v>30</v>
      </c>
      <c r="W10" s="56" t="s">
        <v>26</v>
      </c>
      <c r="X10" s="57" t="s">
        <v>31</v>
      </c>
      <c r="Y10" s="55" t="s">
        <v>11</v>
      </c>
      <c r="Z10" s="56" t="s">
        <v>29</v>
      </c>
      <c r="AA10" s="56" t="s">
        <v>26</v>
      </c>
      <c r="AB10" s="57" t="s">
        <v>31</v>
      </c>
      <c r="AC10" s="55" t="s">
        <v>11</v>
      </c>
      <c r="AD10" s="56" t="s">
        <v>29</v>
      </c>
      <c r="AE10" s="56" t="s">
        <v>26</v>
      </c>
      <c r="AF10" s="57" t="s">
        <v>31</v>
      </c>
      <c r="AG10" s="55" t="s">
        <v>11</v>
      </c>
      <c r="AH10" s="56" t="s">
        <v>29</v>
      </c>
      <c r="AI10" s="275" t="s">
        <v>26</v>
      </c>
      <c r="AJ10" s="57" t="s">
        <v>31</v>
      </c>
    </row>
    <row r="11" spans="1:41" ht="15.75" thickBot="1" x14ac:dyDescent="0.25">
      <c r="A11" s="271" t="s">
        <v>99</v>
      </c>
      <c r="B11" s="24"/>
      <c r="C11" s="44">
        <f>[1]toexcel!A5</f>
        <v>7995.1144388163202</v>
      </c>
      <c r="D11" s="39">
        <f>[1]toexcel!B5</f>
        <v>2985481.7126885499</v>
      </c>
      <c r="E11" s="41">
        <f>[1]toexcel!C5</f>
        <v>985481.71268855396</v>
      </c>
      <c r="F11" s="40">
        <f>[1]toexcel!D5</f>
        <v>10217.2917570999</v>
      </c>
      <c r="G11" s="48">
        <f>D11/$C$3</f>
        <v>1.492740856344275</v>
      </c>
      <c r="H11" s="49">
        <f>(F11/C11)-1</f>
        <v>0.27794190255675355</v>
      </c>
      <c r="I11" s="39">
        <f>[1]toexcel!E5</f>
        <v>3283303.2210394102</v>
      </c>
      <c r="J11" s="41">
        <f>[1]toexcel!F5</f>
        <v>1283303.22103941</v>
      </c>
      <c r="K11" s="42">
        <f>[1]toexcel!G5</f>
        <v>11908.4209331943</v>
      </c>
      <c r="L11" s="48">
        <f>I11/$C$3</f>
        <v>1.6416516105197052</v>
      </c>
      <c r="M11" s="58">
        <f>(K11/C11)-1</f>
        <v>0.48946222400255546</v>
      </c>
      <c r="N11" s="259">
        <f>X11+AB11</f>
        <v>0.44999999999999901</v>
      </c>
      <c r="O11" s="259">
        <f>AB11+AF11</f>
        <v>0.2</v>
      </c>
      <c r="P11" s="80">
        <f>MAX(AH11,AD11,Z11,V11,R11)/12</f>
        <v>30</v>
      </c>
      <c r="Q11" s="61">
        <f>[1]toexcel!H5/100</f>
        <v>3.3133333333333299E-2</v>
      </c>
      <c r="R11" s="62">
        <f>[1]toexcel!I5</f>
        <v>288</v>
      </c>
      <c r="S11" s="63">
        <f>[1]toexcel!J5</f>
        <v>200000</v>
      </c>
      <c r="T11" s="64">
        <f>[1]toexcel!K5</f>
        <v>0.1</v>
      </c>
      <c r="U11" s="61">
        <f>[1]toexcel!L5/100</f>
        <v>2.0999999999999897E-2</v>
      </c>
      <c r="V11" s="62">
        <f>[1]toexcel!M5</f>
        <v>300</v>
      </c>
      <c r="W11" s="63">
        <f>[1]toexcel!N5</f>
        <v>799999.99999999895</v>
      </c>
      <c r="X11" s="64">
        <f>[1]toexcel!O5</f>
        <v>0.39999999999999902</v>
      </c>
      <c r="Y11" s="61">
        <f>[1]toexcel!P5/100</f>
        <v>2.36666666666666E-2</v>
      </c>
      <c r="Z11" s="62">
        <f>[1]toexcel!Q5</f>
        <v>300</v>
      </c>
      <c r="AA11" s="63">
        <f>[1]toexcel!R5</f>
        <v>100000</v>
      </c>
      <c r="AB11" s="64">
        <f>[1]toexcel!S5</f>
        <v>0.05</v>
      </c>
      <c r="AC11" s="61">
        <f>[1]toexcel!T5/100</f>
        <v>2.5000000000000001E-2</v>
      </c>
      <c r="AD11" s="62">
        <f>[1]toexcel!U5</f>
        <v>360</v>
      </c>
      <c r="AE11" s="63">
        <f>[1]toexcel!V5</f>
        <v>300000</v>
      </c>
      <c r="AF11" s="64">
        <f>[1]toexcel!W5</f>
        <v>0.15</v>
      </c>
      <c r="AG11" s="61">
        <f>[1]toexcel!X5/100</f>
        <v>-6.0000000000000001E-3</v>
      </c>
      <c r="AH11" s="62">
        <f>[1]toexcel!Y5</f>
        <v>360</v>
      </c>
      <c r="AI11" s="276">
        <f>[1]toexcel!Z5</f>
        <v>600000</v>
      </c>
      <c r="AJ11" s="64">
        <f>[1]toexcel!AA5</f>
        <v>0.3</v>
      </c>
    </row>
    <row r="12" spans="1:41" ht="15.75" thickBot="1" x14ac:dyDescent="0.25">
      <c r="A12" s="272" t="s">
        <v>100</v>
      </c>
      <c r="B12" s="263"/>
      <c r="C12" s="45">
        <f>[1]toexcel!A6</f>
        <v>7974.9541280024996</v>
      </c>
      <c r="D12" s="26">
        <f>[1]toexcel!B6</f>
        <v>2986918.6933997902</v>
      </c>
      <c r="E12" s="33">
        <f>[1]toexcel!C6</f>
        <v>986918.69339979102</v>
      </c>
      <c r="F12" s="27">
        <f>[1]toexcel!D6</f>
        <v>10193.4630349664</v>
      </c>
      <c r="G12" s="50">
        <f t="shared" ref="G12:G20" si="0">D12/$C$3</f>
        <v>1.4934593466998951</v>
      </c>
      <c r="H12" s="51">
        <f t="shared" ref="H12:H20" si="1">(F12/C12)-1</f>
        <v>0.278184535152878</v>
      </c>
      <c r="I12" s="26">
        <f>[1]toexcel!E6</f>
        <v>3268758.4608813501</v>
      </c>
      <c r="J12" s="33">
        <f>[1]toexcel!F6</f>
        <v>1268758.4608813501</v>
      </c>
      <c r="K12" s="31">
        <f>[1]toexcel!G6</f>
        <v>11846.4385781376</v>
      </c>
      <c r="L12" s="50">
        <f t="shared" ref="L12:L20" si="2">I12/$C$3</f>
        <v>1.634379230440675</v>
      </c>
      <c r="M12" s="59">
        <f t="shared" ref="M12:M20" si="3">(K12/C12)-1</f>
        <v>0.48545538795529075</v>
      </c>
      <c r="N12" s="259">
        <f t="shared" ref="N12:N20" si="4">X12+AB12</f>
        <v>0.39999999999999997</v>
      </c>
      <c r="O12" s="259">
        <f t="shared" ref="O12:O20" si="5">AB12+AF12</f>
        <v>0.25</v>
      </c>
      <c r="P12" s="78">
        <f t="shared" ref="P12:P20" si="6">MAX(AH12,AD12,Z12,V12,R12)/12</f>
        <v>30</v>
      </c>
      <c r="Q12" s="65">
        <f>[1]toexcel!H6/100</f>
        <v>3.15E-2</v>
      </c>
      <c r="R12" s="66">
        <f>[1]toexcel!I6</f>
        <v>300</v>
      </c>
      <c r="S12" s="67">
        <f>[1]toexcel!J6</f>
        <v>200000</v>
      </c>
      <c r="T12" s="68">
        <f>[1]toexcel!K6</f>
        <v>0.1</v>
      </c>
      <c r="U12" s="65">
        <f>[1]toexcel!L6/100</f>
        <v>2.0999999999999897E-2</v>
      </c>
      <c r="V12" s="66">
        <f>[1]toexcel!M6</f>
        <v>300</v>
      </c>
      <c r="W12" s="67">
        <f>[1]toexcel!N6</f>
        <v>700000</v>
      </c>
      <c r="X12" s="68">
        <f>[1]toexcel!O6</f>
        <v>0.35</v>
      </c>
      <c r="Y12" s="65">
        <f>[1]toexcel!P6/100</f>
        <v>2.36666666666666E-2</v>
      </c>
      <c r="Z12" s="66">
        <f>[1]toexcel!Q6</f>
        <v>300</v>
      </c>
      <c r="AA12" s="67">
        <f>[1]toexcel!R6</f>
        <v>100000</v>
      </c>
      <c r="AB12" s="68">
        <f>[1]toexcel!S6</f>
        <v>0.05</v>
      </c>
      <c r="AC12" s="65">
        <f>[1]toexcel!T6/100</f>
        <v>2.5000000000000001E-2</v>
      </c>
      <c r="AD12" s="66">
        <f>[1]toexcel!U6</f>
        <v>360</v>
      </c>
      <c r="AE12" s="67">
        <f>[1]toexcel!V6</f>
        <v>400000</v>
      </c>
      <c r="AF12" s="68">
        <f>[1]toexcel!W6</f>
        <v>0.2</v>
      </c>
      <c r="AG12" s="65">
        <f>[1]toexcel!X6/100</f>
        <v>-6.0000000000000001E-3</v>
      </c>
      <c r="AH12" s="66">
        <f>[1]toexcel!Y6</f>
        <v>348</v>
      </c>
      <c r="AI12" s="277">
        <f>[1]toexcel!Z6</f>
        <v>600000</v>
      </c>
      <c r="AJ12" s="64">
        <f>[1]toexcel!AA6</f>
        <v>0.3</v>
      </c>
    </row>
    <row r="13" spans="1:41" ht="15.75" thickBot="1" x14ac:dyDescent="0.25">
      <c r="A13" s="273" t="s">
        <v>101</v>
      </c>
      <c r="B13" s="264"/>
      <c r="C13" s="46">
        <f>[1]toexcel!A7</f>
        <v>7984.2123557282903</v>
      </c>
      <c r="D13" s="28">
        <f>[1]toexcel!B7</f>
        <v>2990993.2737267599</v>
      </c>
      <c r="E13" s="34">
        <f>[1]toexcel!C7</f>
        <v>990993.27372676705</v>
      </c>
      <c r="F13" s="29">
        <f>[1]toexcel!D7</f>
        <v>10126.4570982244</v>
      </c>
      <c r="G13" s="52">
        <f t="shared" si="0"/>
        <v>1.49549663686338</v>
      </c>
      <c r="H13" s="53">
        <f t="shared" si="1"/>
        <v>0.2683100908456113</v>
      </c>
      <c r="I13" s="28">
        <f>[1]toexcel!E7</f>
        <v>3271824.2361495802</v>
      </c>
      <c r="J13" s="34">
        <f>[1]toexcel!F7</f>
        <v>1271824.23614958</v>
      </c>
      <c r="K13" s="32">
        <f>[1]toexcel!G7</f>
        <v>11758.4380057255</v>
      </c>
      <c r="L13" s="52">
        <f t="shared" si="2"/>
        <v>1.6359121180747902</v>
      </c>
      <c r="M13" s="60">
        <f t="shared" si="3"/>
        <v>0.47271108054752364</v>
      </c>
      <c r="N13" s="259">
        <f t="shared" si="4"/>
        <v>0.39999999999999997</v>
      </c>
      <c r="O13" s="259">
        <f t="shared" si="5"/>
        <v>0.2</v>
      </c>
      <c r="P13" s="79">
        <f t="shared" si="6"/>
        <v>30</v>
      </c>
      <c r="Q13" s="69">
        <f>[1]toexcel!H7/100</f>
        <v>3.2500000000000001E-2</v>
      </c>
      <c r="R13" s="70">
        <f>[1]toexcel!I7</f>
        <v>312</v>
      </c>
      <c r="S13" s="71">
        <f>[1]toexcel!J7</f>
        <v>300000</v>
      </c>
      <c r="T13" s="72">
        <f>[1]toexcel!K7</f>
        <v>0.15</v>
      </c>
      <c r="U13" s="69">
        <f>[1]toexcel!L7/100</f>
        <v>2.0999999999999897E-2</v>
      </c>
      <c r="V13" s="70">
        <f>[1]toexcel!M7</f>
        <v>300</v>
      </c>
      <c r="W13" s="71">
        <f>[1]toexcel!N7</f>
        <v>700000</v>
      </c>
      <c r="X13" s="72">
        <f>[1]toexcel!O7</f>
        <v>0.35</v>
      </c>
      <c r="Y13" s="69">
        <f>[1]toexcel!P7/100</f>
        <v>2.36666666666666E-2</v>
      </c>
      <c r="Z13" s="70">
        <f>[1]toexcel!Q7</f>
        <v>300</v>
      </c>
      <c r="AA13" s="71">
        <f>[1]toexcel!R7</f>
        <v>100000</v>
      </c>
      <c r="AB13" s="72">
        <f>[1]toexcel!S7</f>
        <v>0.05</v>
      </c>
      <c r="AC13" s="69">
        <f>[1]toexcel!T7/100</f>
        <v>2.5000000000000001E-2</v>
      </c>
      <c r="AD13" s="70">
        <f>[1]toexcel!U7</f>
        <v>360</v>
      </c>
      <c r="AE13" s="71">
        <f>[1]toexcel!V7</f>
        <v>300000</v>
      </c>
      <c r="AF13" s="72">
        <f>[1]toexcel!W7</f>
        <v>0.15</v>
      </c>
      <c r="AG13" s="69">
        <f>[1]toexcel!X7/100</f>
        <v>-6.0000000000000001E-3</v>
      </c>
      <c r="AH13" s="70">
        <f>[1]toexcel!Y7</f>
        <v>360</v>
      </c>
      <c r="AI13" s="278">
        <f>[1]toexcel!Z7</f>
        <v>600000</v>
      </c>
      <c r="AJ13" s="64">
        <f>[1]toexcel!AA7</f>
        <v>0.3</v>
      </c>
    </row>
    <row r="14" spans="1:41" s="283" customFormat="1" ht="15.75" thickBot="1" x14ac:dyDescent="0.25">
      <c r="A14" s="271" t="s">
        <v>102</v>
      </c>
      <c r="B14" s="265" t="s">
        <v>109</v>
      </c>
      <c r="C14" s="92">
        <f>[1]toexcel!A8</f>
        <v>7995.1855819458897</v>
      </c>
      <c r="D14" s="93">
        <f>[1]toexcel!B8</f>
        <v>3025125.70069191</v>
      </c>
      <c r="E14" s="94">
        <f>[1]toexcel!C8</f>
        <v>1025125.70069191</v>
      </c>
      <c r="F14" s="40">
        <f>[1]toexcel!D8</f>
        <v>9647.0321841986297</v>
      </c>
      <c r="G14" s="95">
        <f t="shared" si="0"/>
        <v>1.5125628503459549</v>
      </c>
      <c r="H14" s="96">
        <f t="shared" si="1"/>
        <v>0.20660516073358104</v>
      </c>
      <c r="I14" s="93">
        <f>[1]toexcel!E8</f>
        <v>3245602.6940265102</v>
      </c>
      <c r="J14" s="94">
        <f>[1]toexcel!F8</f>
        <v>1245602.69402651</v>
      </c>
      <c r="K14" s="97">
        <f>[1]toexcel!G8</f>
        <v>10680.1226119986</v>
      </c>
      <c r="L14" s="95">
        <f t="shared" si="2"/>
        <v>1.6228013470132552</v>
      </c>
      <c r="M14" s="98">
        <f t="shared" si="3"/>
        <v>0.33581922552437415</v>
      </c>
      <c r="N14" s="259">
        <f t="shared" si="4"/>
        <v>0.15000000000000002</v>
      </c>
      <c r="O14" s="259">
        <f t="shared" si="5"/>
        <v>0.35</v>
      </c>
      <c r="P14" s="99">
        <f t="shared" si="6"/>
        <v>30</v>
      </c>
      <c r="Q14" s="100">
        <f>[1]toexcel!H8/100</f>
        <v>3.15E-2</v>
      </c>
      <c r="R14" s="101">
        <f>[1]toexcel!I8</f>
        <v>300</v>
      </c>
      <c r="S14" s="102">
        <f>[1]toexcel!J8</f>
        <v>500000</v>
      </c>
      <c r="T14" s="103">
        <f>[1]toexcel!K8</f>
        <v>0.25</v>
      </c>
      <c r="U14" s="100">
        <f>[1]toexcel!L8/100</f>
        <v>2.1999999999999898E-2</v>
      </c>
      <c r="V14" s="101">
        <f>[1]toexcel!M8</f>
        <v>312</v>
      </c>
      <c r="W14" s="102">
        <f>[1]toexcel!N8</f>
        <v>200000</v>
      </c>
      <c r="X14" s="103">
        <f>[1]toexcel!O8</f>
        <v>0.1</v>
      </c>
      <c r="Y14" s="100">
        <f>[1]toexcel!P8/100</f>
        <v>2.36666666666666E-2</v>
      </c>
      <c r="Z14" s="101">
        <f>[1]toexcel!Q8</f>
        <v>300</v>
      </c>
      <c r="AA14" s="102">
        <f>[1]toexcel!R8</f>
        <v>100000</v>
      </c>
      <c r="AB14" s="103">
        <f>[1]toexcel!S8</f>
        <v>0.05</v>
      </c>
      <c r="AC14" s="100">
        <f>[1]toexcel!T8/100</f>
        <v>2.5000000000000001E-2</v>
      </c>
      <c r="AD14" s="101">
        <f>[1]toexcel!U8</f>
        <v>360</v>
      </c>
      <c r="AE14" s="102">
        <f>[1]toexcel!V8</f>
        <v>600000</v>
      </c>
      <c r="AF14" s="103">
        <f>[1]toexcel!W8</f>
        <v>0.3</v>
      </c>
      <c r="AG14" s="100">
        <f>[1]toexcel!X8/100</f>
        <v>-6.0000000000000001E-3</v>
      </c>
      <c r="AH14" s="101">
        <f>[1]toexcel!Y8</f>
        <v>360</v>
      </c>
      <c r="AI14" s="279">
        <f>[1]toexcel!Z8</f>
        <v>600000</v>
      </c>
      <c r="AJ14" s="64">
        <f>[1]toexcel!AA8</f>
        <v>0.3</v>
      </c>
    </row>
    <row r="15" spans="1:41" s="283" customFormat="1" ht="15.75" thickBot="1" x14ac:dyDescent="0.25">
      <c r="A15" s="272" t="s">
        <v>103</v>
      </c>
      <c r="B15" s="266"/>
      <c r="C15" s="45">
        <f>[1]toexcel!A9</f>
        <v>7980.5040447106503</v>
      </c>
      <c r="D15" s="26">
        <f>[1]toexcel!B9</f>
        <v>3023491.5869768499</v>
      </c>
      <c r="E15" s="33">
        <f>[1]toexcel!C9</f>
        <v>1023491.5869768501</v>
      </c>
      <c r="F15" s="27">
        <f>[1]toexcel!D9</f>
        <v>9713.9501961232399</v>
      </c>
      <c r="G15" s="50">
        <f t="shared" si="0"/>
        <v>1.5117457934884249</v>
      </c>
      <c r="H15" s="287">
        <f t="shared" si="1"/>
        <v>0.21721010874764102</v>
      </c>
      <c r="I15" s="26">
        <f>[1]toexcel!E9</f>
        <v>3242261.5596268801</v>
      </c>
      <c r="J15" s="288">
        <f>[1]toexcel!F9</f>
        <v>1242261.5596268801</v>
      </c>
      <c r="K15" s="31">
        <f>[1]toexcel!G9</f>
        <v>10772.8515124695</v>
      </c>
      <c r="L15" s="289">
        <f t="shared" si="2"/>
        <v>1.62113077981344</v>
      </c>
      <c r="M15" s="290">
        <f t="shared" si="3"/>
        <v>0.34989612837920592</v>
      </c>
      <c r="N15" s="259">
        <f t="shared" si="4"/>
        <v>0.15000000000000002</v>
      </c>
      <c r="O15" s="259">
        <f t="shared" si="5"/>
        <v>0.39999999999999997</v>
      </c>
      <c r="P15" s="107">
        <f t="shared" si="6"/>
        <v>30</v>
      </c>
      <c r="Q15" s="108">
        <f>[1]toexcel!H9/100</f>
        <v>3.15E-2</v>
      </c>
      <c r="R15" s="109">
        <f>[1]toexcel!I9</f>
        <v>300</v>
      </c>
      <c r="S15" s="106">
        <f>[1]toexcel!J9</f>
        <v>400000</v>
      </c>
      <c r="T15" s="110">
        <f>[1]toexcel!K9</f>
        <v>0.2</v>
      </c>
      <c r="U15" s="108">
        <f>[1]toexcel!L9/100</f>
        <v>2.0999999999999897E-2</v>
      </c>
      <c r="V15" s="109">
        <f>[1]toexcel!M9</f>
        <v>300</v>
      </c>
      <c r="W15" s="106">
        <f>[1]toexcel!N9</f>
        <v>200000</v>
      </c>
      <c r="X15" s="110">
        <f>[1]toexcel!O9</f>
        <v>0.1</v>
      </c>
      <c r="Y15" s="108">
        <f>[1]toexcel!P9/100</f>
        <v>2.36666666666666E-2</v>
      </c>
      <c r="Z15" s="109">
        <f>[1]toexcel!Q9</f>
        <v>300</v>
      </c>
      <c r="AA15" s="106">
        <f>[1]toexcel!R9</f>
        <v>100000</v>
      </c>
      <c r="AB15" s="110">
        <f>[1]toexcel!S9</f>
        <v>0.05</v>
      </c>
      <c r="AC15" s="108">
        <f>[1]toexcel!T9/100</f>
        <v>2.5000000000000001E-2</v>
      </c>
      <c r="AD15" s="109">
        <f>[1]toexcel!U9</f>
        <v>360</v>
      </c>
      <c r="AE15" s="106">
        <f>[1]toexcel!V9</f>
        <v>700000</v>
      </c>
      <c r="AF15" s="110">
        <f>[1]toexcel!W9</f>
        <v>0.35</v>
      </c>
      <c r="AG15" s="108">
        <f>[1]toexcel!X9/100</f>
        <v>-6.0000000000000001E-3</v>
      </c>
      <c r="AH15" s="109">
        <f>[1]toexcel!Y9</f>
        <v>348</v>
      </c>
      <c r="AI15" s="280">
        <f>[1]toexcel!Z9</f>
        <v>600000</v>
      </c>
      <c r="AJ15" s="64">
        <f>[1]toexcel!AA9</f>
        <v>0.3</v>
      </c>
    </row>
    <row r="16" spans="1:41" s="284" customFormat="1" ht="15.75" thickBot="1" x14ac:dyDescent="0.25">
      <c r="A16" s="273" t="s">
        <v>104</v>
      </c>
      <c r="B16" s="267"/>
      <c r="C16" s="46">
        <f>[1]toexcel!A10</f>
        <v>7997.19878217512</v>
      </c>
      <c r="D16" s="28">
        <f>[1]toexcel!B10</f>
        <v>3028545.8128019399</v>
      </c>
      <c r="E16" s="34">
        <f>[1]toexcel!C10</f>
        <v>1028545.81280194</v>
      </c>
      <c r="F16" s="29">
        <f>[1]toexcel!D10</f>
        <v>9718.6207585458596</v>
      </c>
      <c r="G16" s="52">
        <f t="shared" si="0"/>
        <v>1.5142729064009699</v>
      </c>
      <c r="H16" s="53">
        <f t="shared" si="1"/>
        <v>0.21525311840535966</v>
      </c>
      <c r="I16" s="28">
        <f>[1]toexcel!E10</f>
        <v>3269549.50580819</v>
      </c>
      <c r="J16" s="34">
        <f>[1]toexcel!F10</f>
        <v>1269549.50580819</v>
      </c>
      <c r="K16" s="32">
        <f>[1]toexcel!G10</f>
        <v>10859.5755748868</v>
      </c>
      <c r="L16" s="52">
        <f t="shared" si="2"/>
        <v>1.634774752904095</v>
      </c>
      <c r="M16" s="60">
        <f t="shared" si="3"/>
        <v>0.3579224264240628</v>
      </c>
      <c r="N16" s="259">
        <f t="shared" si="4"/>
        <v>0.2</v>
      </c>
      <c r="O16" s="259">
        <f t="shared" si="5"/>
        <v>0.3</v>
      </c>
      <c r="P16" s="79">
        <f t="shared" si="6"/>
        <v>30</v>
      </c>
      <c r="Q16" s="69">
        <f>[1]toexcel!H10/100</f>
        <v>3.15E-2</v>
      </c>
      <c r="R16" s="70">
        <f>[1]toexcel!I10</f>
        <v>300</v>
      </c>
      <c r="S16" s="71">
        <f>[1]toexcel!J10</f>
        <v>500000</v>
      </c>
      <c r="T16" s="72">
        <f>[1]toexcel!K10</f>
        <v>0.25</v>
      </c>
      <c r="U16" s="69">
        <f>[1]toexcel!L10/100</f>
        <v>2.0999999999999897E-2</v>
      </c>
      <c r="V16" s="70">
        <f>[1]toexcel!M10</f>
        <v>300</v>
      </c>
      <c r="W16" s="71">
        <f>[1]toexcel!N10</f>
        <v>300000</v>
      </c>
      <c r="X16" s="72">
        <f>[1]toexcel!O10</f>
        <v>0.15</v>
      </c>
      <c r="Y16" s="69">
        <f>[1]toexcel!P10/100</f>
        <v>2.5000000000000001E-2</v>
      </c>
      <c r="Z16" s="70">
        <f>[1]toexcel!Q10</f>
        <v>360</v>
      </c>
      <c r="AA16" s="71">
        <f>[1]toexcel!R10</f>
        <v>100000</v>
      </c>
      <c r="AB16" s="72">
        <f>[1]toexcel!S10</f>
        <v>0.05</v>
      </c>
      <c r="AC16" s="69">
        <f>[1]toexcel!T10/100</f>
        <v>2.5000000000000001E-2</v>
      </c>
      <c r="AD16" s="70">
        <f>[1]toexcel!U10</f>
        <v>360</v>
      </c>
      <c r="AE16" s="71">
        <f>[1]toexcel!V10</f>
        <v>500000</v>
      </c>
      <c r="AF16" s="72">
        <f>[1]toexcel!W10</f>
        <v>0.25</v>
      </c>
      <c r="AG16" s="69">
        <f>[1]toexcel!X10/100</f>
        <v>-6.0000000000000001E-3</v>
      </c>
      <c r="AH16" s="70">
        <f>[1]toexcel!Y10</f>
        <v>360</v>
      </c>
      <c r="AI16" s="278">
        <f>[1]toexcel!Z10</f>
        <v>600000</v>
      </c>
      <c r="AJ16" s="64">
        <f>[1]toexcel!AA10</f>
        <v>0.3</v>
      </c>
    </row>
    <row r="17" spans="1:36" ht="15.75" thickBot="1" x14ac:dyDescent="0.25">
      <c r="A17" s="271" t="s">
        <v>105</v>
      </c>
      <c r="B17" s="268"/>
      <c r="C17" s="44">
        <f>[1]toexcel!A11</f>
        <v>7995.1855819458897</v>
      </c>
      <c r="D17" s="39">
        <f>[1]toexcel!B11</f>
        <v>3025125.70069191</v>
      </c>
      <c r="E17" s="41">
        <f>[1]toexcel!C11</f>
        <v>1025125.70069191</v>
      </c>
      <c r="F17" s="40">
        <f>[1]toexcel!D11</f>
        <v>9647.0321841986297</v>
      </c>
      <c r="G17" s="48">
        <f t="shared" si="0"/>
        <v>1.5125628503459549</v>
      </c>
      <c r="H17" s="49">
        <f t="shared" si="1"/>
        <v>0.20660516073358104</v>
      </c>
      <c r="I17" s="39">
        <f>[1]toexcel!E11</f>
        <v>3245602.6940265102</v>
      </c>
      <c r="J17" s="41">
        <f>[1]toexcel!F11</f>
        <v>1245602.69402651</v>
      </c>
      <c r="K17" s="42">
        <f>[1]toexcel!G11</f>
        <v>10680.1226119986</v>
      </c>
      <c r="L17" s="48">
        <f t="shared" si="2"/>
        <v>1.6228013470132552</v>
      </c>
      <c r="M17" s="58">
        <f t="shared" si="3"/>
        <v>0.33581922552437415</v>
      </c>
      <c r="N17" s="259">
        <f t="shared" si="4"/>
        <v>0.15000000000000002</v>
      </c>
      <c r="O17" s="259">
        <f t="shared" si="5"/>
        <v>0.35</v>
      </c>
      <c r="P17" s="80">
        <f t="shared" si="6"/>
        <v>30</v>
      </c>
      <c r="Q17" s="61">
        <f>[1]toexcel!H11/100</f>
        <v>3.15E-2</v>
      </c>
      <c r="R17" s="62">
        <f>[1]toexcel!I11</f>
        <v>300</v>
      </c>
      <c r="S17" s="63">
        <f>[1]toexcel!J11</f>
        <v>500000</v>
      </c>
      <c r="T17" s="64">
        <f>[1]toexcel!K11</f>
        <v>0.25</v>
      </c>
      <c r="U17" s="61">
        <f>[1]toexcel!L11/100</f>
        <v>2.1999999999999898E-2</v>
      </c>
      <c r="V17" s="62">
        <f>[1]toexcel!M11</f>
        <v>312</v>
      </c>
      <c r="W17" s="63">
        <f>[1]toexcel!N11</f>
        <v>200000</v>
      </c>
      <c r="X17" s="64">
        <f>[1]toexcel!O11</f>
        <v>0.1</v>
      </c>
      <c r="Y17" s="61">
        <f>[1]toexcel!P11/100</f>
        <v>2.36666666666666E-2</v>
      </c>
      <c r="Z17" s="62">
        <f>[1]toexcel!Q11</f>
        <v>300</v>
      </c>
      <c r="AA17" s="63">
        <f>[1]toexcel!R11</f>
        <v>100000</v>
      </c>
      <c r="AB17" s="64">
        <f>[1]toexcel!S11</f>
        <v>0.05</v>
      </c>
      <c r="AC17" s="61">
        <f>[1]toexcel!T11/100</f>
        <v>2.5000000000000001E-2</v>
      </c>
      <c r="AD17" s="62">
        <f>[1]toexcel!U11</f>
        <v>360</v>
      </c>
      <c r="AE17" s="63">
        <f>[1]toexcel!V11</f>
        <v>600000</v>
      </c>
      <c r="AF17" s="64">
        <f>[1]toexcel!W11</f>
        <v>0.3</v>
      </c>
      <c r="AG17" s="61">
        <f>[1]toexcel!X11/100</f>
        <v>-6.0000000000000001E-3</v>
      </c>
      <c r="AH17" s="62">
        <f>[1]toexcel!Y11</f>
        <v>360</v>
      </c>
      <c r="AI17" s="276">
        <f>[1]toexcel!Z11</f>
        <v>600000</v>
      </c>
      <c r="AJ17" s="64">
        <f>[1]toexcel!AA11</f>
        <v>0.3</v>
      </c>
    </row>
    <row r="18" spans="1:36" ht="15.75" thickBot="1" x14ac:dyDescent="0.25">
      <c r="A18" s="272" t="s">
        <v>106</v>
      </c>
      <c r="B18" s="263"/>
      <c r="C18" s="45">
        <f>[1]toexcel!A12</f>
        <v>7980.5040447106503</v>
      </c>
      <c r="D18" s="26">
        <f>[1]toexcel!B12</f>
        <v>3023491.5869768499</v>
      </c>
      <c r="E18" s="33">
        <f>[1]toexcel!C12</f>
        <v>1023491.5869768501</v>
      </c>
      <c r="F18" s="27">
        <f>[1]toexcel!D12</f>
        <v>9713.9501961232399</v>
      </c>
      <c r="G18" s="50">
        <f t="shared" si="0"/>
        <v>1.5117457934884249</v>
      </c>
      <c r="H18" s="51">
        <f t="shared" si="1"/>
        <v>0.21721010874764102</v>
      </c>
      <c r="I18" s="26">
        <f>[1]toexcel!E12</f>
        <v>3242261.5596268801</v>
      </c>
      <c r="J18" s="33">
        <f>[1]toexcel!F12</f>
        <v>1242261.5596268801</v>
      </c>
      <c r="K18" s="31">
        <f>[1]toexcel!G12</f>
        <v>10772.8515124695</v>
      </c>
      <c r="L18" s="50">
        <f t="shared" si="2"/>
        <v>1.62113077981344</v>
      </c>
      <c r="M18" s="59">
        <f t="shared" si="3"/>
        <v>0.34989612837920592</v>
      </c>
      <c r="N18" s="259">
        <f t="shared" si="4"/>
        <v>0.15000000000000002</v>
      </c>
      <c r="O18" s="259">
        <f t="shared" si="5"/>
        <v>0.39999999999999997</v>
      </c>
      <c r="P18" s="78">
        <f t="shared" si="6"/>
        <v>30</v>
      </c>
      <c r="Q18" s="65">
        <f>[1]toexcel!H12/100</f>
        <v>3.15E-2</v>
      </c>
      <c r="R18" s="66">
        <f>[1]toexcel!I12</f>
        <v>300</v>
      </c>
      <c r="S18" s="67">
        <f>[1]toexcel!J12</f>
        <v>400000</v>
      </c>
      <c r="T18" s="68">
        <f>[1]toexcel!K12</f>
        <v>0.2</v>
      </c>
      <c r="U18" s="65">
        <f>[1]toexcel!L12/100</f>
        <v>2.0999999999999897E-2</v>
      </c>
      <c r="V18" s="66">
        <f>[1]toexcel!M12</f>
        <v>300</v>
      </c>
      <c r="W18" s="67">
        <f>[1]toexcel!N12</f>
        <v>200000</v>
      </c>
      <c r="X18" s="68">
        <f>[1]toexcel!O12</f>
        <v>0.1</v>
      </c>
      <c r="Y18" s="65">
        <f>[1]toexcel!P12/100</f>
        <v>2.36666666666666E-2</v>
      </c>
      <c r="Z18" s="66">
        <f>[1]toexcel!Q12</f>
        <v>300</v>
      </c>
      <c r="AA18" s="67">
        <f>[1]toexcel!R12</f>
        <v>100000</v>
      </c>
      <c r="AB18" s="68">
        <f>[1]toexcel!S12</f>
        <v>0.05</v>
      </c>
      <c r="AC18" s="65">
        <f>[1]toexcel!T12/100</f>
        <v>2.5000000000000001E-2</v>
      </c>
      <c r="AD18" s="66">
        <f>[1]toexcel!U12</f>
        <v>360</v>
      </c>
      <c r="AE18" s="67">
        <f>[1]toexcel!V12</f>
        <v>700000</v>
      </c>
      <c r="AF18" s="68">
        <f>[1]toexcel!W12</f>
        <v>0.35</v>
      </c>
      <c r="AG18" s="65">
        <f>[1]toexcel!X12/100</f>
        <v>-6.0000000000000001E-3</v>
      </c>
      <c r="AH18" s="66">
        <f>[1]toexcel!Y12</f>
        <v>348</v>
      </c>
      <c r="AI18" s="277">
        <f>[1]toexcel!Z12</f>
        <v>600000</v>
      </c>
      <c r="AJ18" s="64">
        <f>[1]toexcel!AA12</f>
        <v>0.3</v>
      </c>
    </row>
    <row r="19" spans="1:36" ht="15.75" thickBot="1" x14ac:dyDescent="0.25">
      <c r="A19" s="273" t="s">
        <v>107</v>
      </c>
      <c r="B19" s="264"/>
      <c r="C19" s="46">
        <f>[1]toexcel!A13</f>
        <v>7997.19878217512</v>
      </c>
      <c r="D19" s="28">
        <f>[1]toexcel!B13</f>
        <v>3028545.8128019399</v>
      </c>
      <c r="E19" s="34">
        <f>[1]toexcel!C13</f>
        <v>1028545.81280194</v>
      </c>
      <c r="F19" s="29">
        <f>[1]toexcel!D13</f>
        <v>9718.6207585458596</v>
      </c>
      <c r="G19" s="52">
        <f t="shared" si="0"/>
        <v>1.5142729064009699</v>
      </c>
      <c r="H19" s="53">
        <f t="shared" si="1"/>
        <v>0.21525311840535966</v>
      </c>
      <c r="I19" s="28">
        <f>[1]toexcel!E13</f>
        <v>3269549.50580819</v>
      </c>
      <c r="J19" s="34">
        <f>[1]toexcel!F13</f>
        <v>1269549.50580819</v>
      </c>
      <c r="K19" s="32">
        <f>[1]toexcel!G13</f>
        <v>10859.5755748868</v>
      </c>
      <c r="L19" s="52">
        <f t="shared" si="2"/>
        <v>1.634774752904095</v>
      </c>
      <c r="M19" s="60">
        <f t="shared" si="3"/>
        <v>0.3579224264240628</v>
      </c>
      <c r="N19" s="259">
        <f t="shared" si="4"/>
        <v>0.2</v>
      </c>
      <c r="O19" s="259">
        <f t="shared" si="5"/>
        <v>0.3</v>
      </c>
      <c r="P19" s="79">
        <f t="shared" si="6"/>
        <v>30</v>
      </c>
      <c r="Q19" s="69">
        <f>[1]toexcel!H13/100</f>
        <v>3.15E-2</v>
      </c>
      <c r="R19" s="70">
        <f>[1]toexcel!I13</f>
        <v>300</v>
      </c>
      <c r="S19" s="71">
        <f>[1]toexcel!J13</f>
        <v>500000</v>
      </c>
      <c r="T19" s="72">
        <f>[1]toexcel!K13</f>
        <v>0.25</v>
      </c>
      <c r="U19" s="69">
        <f>[1]toexcel!L13/100</f>
        <v>2.0999999999999897E-2</v>
      </c>
      <c r="V19" s="70">
        <f>[1]toexcel!M13</f>
        <v>300</v>
      </c>
      <c r="W19" s="71">
        <f>[1]toexcel!N13</f>
        <v>300000</v>
      </c>
      <c r="X19" s="72">
        <f>[1]toexcel!O13</f>
        <v>0.15</v>
      </c>
      <c r="Y19" s="69">
        <f>[1]toexcel!P13/100</f>
        <v>2.5000000000000001E-2</v>
      </c>
      <c r="Z19" s="70">
        <f>[1]toexcel!Q13</f>
        <v>360</v>
      </c>
      <c r="AA19" s="71">
        <f>[1]toexcel!R13</f>
        <v>100000</v>
      </c>
      <c r="AB19" s="72">
        <f>[1]toexcel!S13</f>
        <v>0.05</v>
      </c>
      <c r="AC19" s="69">
        <f>[1]toexcel!T13/100</f>
        <v>2.5000000000000001E-2</v>
      </c>
      <c r="AD19" s="70">
        <f>[1]toexcel!U13</f>
        <v>360</v>
      </c>
      <c r="AE19" s="71">
        <f>[1]toexcel!V13</f>
        <v>500000</v>
      </c>
      <c r="AF19" s="72">
        <f>[1]toexcel!W13</f>
        <v>0.25</v>
      </c>
      <c r="AG19" s="69">
        <f>[1]toexcel!X13/100</f>
        <v>-6.0000000000000001E-3</v>
      </c>
      <c r="AH19" s="70">
        <f>[1]toexcel!Y13</f>
        <v>360</v>
      </c>
      <c r="AI19" s="278">
        <f>[1]toexcel!Z13</f>
        <v>600000</v>
      </c>
      <c r="AJ19" s="64">
        <f>[1]toexcel!AA13</f>
        <v>0.3</v>
      </c>
    </row>
    <row r="20" spans="1:36" ht="14.25" customHeight="1" thickBot="1" x14ac:dyDescent="0.25">
      <c r="A20" s="274" t="s">
        <v>110</v>
      </c>
      <c r="B20" s="269"/>
      <c r="C20" s="81">
        <f>[1]toexcel!A14</f>
        <v>7993.7381268871204</v>
      </c>
      <c r="D20" s="82">
        <f>[1]toexcel!B14</f>
        <v>3128259.5190624599</v>
      </c>
      <c r="E20" s="83">
        <f>[1]toexcel!C14</f>
        <v>1128259.5190624599</v>
      </c>
      <c r="F20" s="84">
        <f>[1]toexcel!D14</f>
        <v>9219.1372177426601</v>
      </c>
      <c r="G20" s="85">
        <f t="shared" si="0"/>
        <v>1.56412975953123</v>
      </c>
      <c r="H20" s="86">
        <f t="shared" si="1"/>
        <v>0.15329487548933862</v>
      </c>
      <c r="I20" s="82">
        <f>[1]toexcel!E14</f>
        <v>3314567.9273749799</v>
      </c>
      <c r="J20" s="83">
        <f>[1]toexcel!F14</f>
        <v>1314567.9273749799</v>
      </c>
      <c r="K20" s="87">
        <f>[1]toexcel!G14</f>
        <v>10023.4813640395</v>
      </c>
      <c r="L20" s="85">
        <f t="shared" si="2"/>
        <v>1.6572839636874899</v>
      </c>
      <c r="M20" s="89">
        <f t="shared" si="3"/>
        <v>0.25391665387752593</v>
      </c>
      <c r="N20" s="281">
        <f t="shared" si="4"/>
        <v>0.1</v>
      </c>
      <c r="O20" s="281">
        <f t="shared" si="5"/>
        <v>0.2</v>
      </c>
      <c r="P20" s="88">
        <f t="shared" si="6"/>
        <v>30</v>
      </c>
      <c r="Q20" s="73">
        <f>[1]toexcel!H14/100</f>
        <v>3.5000000000000003E-2</v>
      </c>
      <c r="R20" s="74">
        <f>[1]toexcel!I14</f>
        <v>360</v>
      </c>
      <c r="S20" s="75">
        <f>[1]toexcel!J14</f>
        <v>899999.99999999895</v>
      </c>
      <c r="T20" s="76">
        <f>[1]toexcel!K14</f>
        <v>0.44999999999999901</v>
      </c>
      <c r="U20" s="73">
        <f>[1]toexcel!L14/100</f>
        <v>2.5000000000000001E-2</v>
      </c>
      <c r="V20" s="74">
        <f>[1]toexcel!M14</f>
        <v>360</v>
      </c>
      <c r="W20" s="75">
        <f>[1]toexcel!N14</f>
        <v>100000</v>
      </c>
      <c r="X20" s="76">
        <f>[1]toexcel!O14</f>
        <v>0.05</v>
      </c>
      <c r="Y20" s="73">
        <f>[1]toexcel!P14/100</f>
        <v>2.36666666666666E-2</v>
      </c>
      <c r="Z20" s="74">
        <f>[1]toexcel!Q14</f>
        <v>300</v>
      </c>
      <c r="AA20" s="75">
        <f>[1]toexcel!R14</f>
        <v>100000</v>
      </c>
      <c r="AB20" s="76">
        <f>[1]toexcel!S14</f>
        <v>0.05</v>
      </c>
      <c r="AC20" s="73">
        <f>[1]toexcel!T14/100</f>
        <v>2.5000000000000001E-2</v>
      </c>
      <c r="AD20" s="74">
        <f>[1]toexcel!U14</f>
        <v>360</v>
      </c>
      <c r="AE20" s="75">
        <f>[1]toexcel!V14</f>
        <v>300000</v>
      </c>
      <c r="AF20" s="76">
        <f>[1]toexcel!W14</f>
        <v>0.15</v>
      </c>
      <c r="AG20" s="73">
        <f>[1]toexcel!X14/100</f>
        <v>-6.0000000000000001E-3</v>
      </c>
      <c r="AH20" s="74">
        <f>[1]toexcel!Y14</f>
        <v>360</v>
      </c>
      <c r="AI20" s="282">
        <f>[1]toexcel!Z14</f>
        <v>600000</v>
      </c>
      <c r="AJ20" s="64">
        <f>[1]toexcel!AA14</f>
        <v>0.3</v>
      </c>
    </row>
    <row r="21" spans="1:36" ht="14.25" customHeight="1" x14ac:dyDescent="0.2"/>
    <row r="22" spans="1:36" ht="14.25" customHeight="1" x14ac:dyDescent="0.2"/>
    <row r="23" spans="1:36" ht="14.25" customHeight="1" x14ac:dyDescent="0.2"/>
    <row r="24" spans="1:36" ht="14.25" customHeight="1" x14ac:dyDescent="0.2"/>
    <row r="25" spans="1:36" ht="14.25" customHeight="1" x14ac:dyDescent="0.2"/>
    <row r="26" spans="1:36" ht="14.25" customHeight="1" x14ac:dyDescent="0.2"/>
    <row r="27" spans="1:36" ht="14.25" customHeight="1" x14ac:dyDescent="0.2"/>
    <row r="28" spans="1:36" ht="14.25" customHeight="1" x14ac:dyDescent="0.2"/>
    <row r="29" spans="1:36" ht="14.25" customHeight="1" x14ac:dyDescent="0.2"/>
    <row r="30" spans="1:36" ht="14.25" customHeight="1" x14ac:dyDescent="0.2"/>
    <row r="31" spans="1:36" ht="14.25" customHeight="1" x14ac:dyDescent="0.2"/>
    <row r="32" spans="1:36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</sheetData>
  <mergeCells count="8">
    <mergeCell ref="AG9:AI9"/>
    <mergeCell ref="E1:F1"/>
    <mergeCell ref="Q9:T9"/>
    <mergeCell ref="U9:X9"/>
    <mergeCell ref="Y9:AB9"/>
    <mergeCell ref="AC9:AF9"/>
    <mergeCell ref="D9:H9"/>
    <mergeCell ref="I9:M9"/>
  </mergeCells>
  <pageMargins left="0.7" right="0.7" top="0.75" bottom="0.75" header="0.3" footer="0.3"/>
  <pageSetup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604"/>
  <sheetViews>
    <sheetView rightToLeft="1" zoomScale="81" zoomScaleNormal="115" workbookViewId="0">
      <selection activeCell="L9" sqref="L9"/>
    </sheetView>
  </sheetViews>
  <sheetFormatPr defaultColWidth="14.375" defaultRowHeight="15" customHeight="1" x14ac:dyDescent="0.2"/>
  <cols>
    <col min="1" max="1" width="16.625" bestFit="1" customWidth="1"/>
    <col min="2" max="3" width="10.75" customWidth="1"/>
    <col min="4" max="5" width="10.375" customWidth="1"/>
    <col min="6" max="6" width="10.75" customWidth="1"/>
    <col min="7" max="9" width="10.375" customWidth="1"/>
    <col min="10" max="10" width="20.125" customWidth="1"/>
    <col min="11" max="11" width="10.75" customWidth="1"/>
    <col min="12" max="12" width="15.75" customWidth="1"/>
    <col min="13" max="14" width="10.75" customWidth="1"/>
    <col min="15" max="15" width="11.375" customWidth="1"/>
    <col min="16" max="18" width="10.375" customWidth="1"/>
    <col min="19" max="19" width="16.25" customWidth="1"/>
    <col min="20" max="20" width="10.75" customWidth="1"/>
    <col min="21" max="21" width="10.375" customWidth="1"/>
    <col min="22" max="22" width="16.25" customWidth="1"/>
    <col min="23" max="23" width="10.75" customWidth="1"/>
    <col min="24" max="27" width="10.375" customWidth="1"/>
    <col min="28" max="28" width="16.25" customWidth="1"/>
    <col min="29" max="29" width="10.75" customWidth="1"/>
    <col min="30" max="30" width="10.375" customWidth="1"/>
    <col min="31" max="31" width="16.25" customWidth="1"/>
    <col min="32" max="32" width="10.75" customWidth="1"/>
    <col min="33" max="38" width="10.375" customWidth="1"/>
    <col min="39" max="39" width="20.125" customWidth="1"/>
    <col min="40" max="40" width="10.75" customWidth="1"/>
    <col min="41" max="41" width="15.75" customWidth="1"/>
    <col min="42" max="43" width="10.75" customWidth="1"/>
    <col min="44" max="44" width="11.375" customWidth="1"/>
    <col min="45" max="49" width="10.375" customWidth="1"/>
    <col min="50" max="50" width="16.25" customWidth="1"/>
    <col min="51" max="51" width="10.75" customWidth="1"/>
    <col min="52" max="52" width="10.375" customWidth="1"/>
    <col min="53" max="53" width="16.25" customWidth="1"/>
    <col min="54" max="54" width="10.75" customWidth="1"/>
    <col min="55" max="60" width="10.375" customWidth="1"/>
    <col min="61" max="61" width="16.25" customWidth="1"/>
    <col min="62" max="62" width="10.75" customWidth="1"/>
    <col min="63" max="63" width="10.375" customWidth="1"/>
    <col min="64" max="64" width="16.25" customWidth="1"/>
    <col min="65" max="65" width="10.75" customWidth="1"/>
    <col min="66" max="69" width="10.375" customWidth="1"/>
    <col min="70" max="70" width="13.375" customWidth="1"/>
    <col min="71" max="71" width="8.625" customWidth="1"/>
    <col min="72" max="73" width="9" customWidth="1"/>
    <col min="74" max="75" width="11.375" customWidth="1"/>
    <col min="76" max="76" width="13.375" customWidth="1"/>
    <col min="77" max="77" width="10.75" customWidth="1"/>
    <col min="78" max="78" width="10.125" customWidth="1"/>
    <col min="79" max="80" width="9" customWidth="1"/>
    <col min="81" max="82" width="11.375" customWidth="1"/>
    <col min="83" max="83" width="13.375" customWidth="1"/>
    <col min="84" max="84" width="10.75" customWidth="1"/>
    <col min="85" max="85" width="10.125" customWidth="1"/>
    <col min="86" max="86" width="8.375" customWidth="1"/>
    <col min="87" max="87" width="10.75" customWidth="1"/>
    <col min="88" max="88" width="10.125" customWidth="1"/>
    <col min="89" max="90" width="9" customWidth="1"/>
    <col min="91" max="92" width="11.375" customWidth="1"/>
    <col min="93" max="93" width="13.375" customWidth="1"/>
    <col min="94" max="94" width="10.75" customWidth="1"/>
    <col min="95" max="95" width="10.125" customWidth="1"/>
    <col min="96" max="96" width="8.375" customWidth="1"/>
    <col min="97" max="97" width="10.75" customWidth="1"/>
    <col min="98" max="98" width="10.125" customWidth="1"/>
    <col min="99" max="100" width="10.375" customWidth="1"/>
    <col min="101" max="101" width="10.75" customWidth="1"/>
    <col min="102" max="103" width="9" customWidth="1"/>
    <col min="104" max="104" width="10.375" customWidth="1"/>
    <col min="105" max="105" width="8.75" customWidth="1"/>
    <col min="106" max="106" width="9" customWidth="1"/>
    <col min="107" max="107" width="10.25" bestFit="1" customWidth="1"/>
    <col min="108" max="108" width="10.375" customWidth="1"/>
    <col min="109" max="113" width="9" customWidth="1"/>
    <col min="114" max="114" width="9.625" bestFit="1" customWidth="1"/>
    <col min="115" max="115" width="10.375" customWidth="1"/>
    <col min="116" max="118" width="9" customWidth="1"/>
    <col min="128" max="128" width="14.375" style="114"/>
    <col min="129" max="129" width="15.5" style="114" bestFit="1" customWidth="1"/>
    <col min="130" max="137" width="14.375" style="114"/>
    <col min="138" max="138" width="15.5" style="114" bestFit="1" customWidth="1"/>
    <col min="139" max="146" width="14.375" style="114"/>
    <col min="147" max="147" width="15.5" style="114" bestFit="1" customWidth="1"/>
    <col min="148" max="153" width="14.375" style="114"/>
  </cols>
  <sheetData>
    <row r="1" spans="1:118" ht="14.25" customHeight="1" thickBot="1" x14ac:dyDescent="0.3">
      <c r="A1" s="1"/>
      <c r="B1" s="296" t="s">
        <v>38</v>
      </c>
      <c r="C1" s="297"/>
      <c r="D1" s="297"/>
      <c r="E1" s="297"/>
      <c r="F1" s="298"/>
      <c r="G1" s="296" t="s">
        <v>10</v>
      </c>
      <c r="H1" s="297"/>
      <c r="I1" s="297"/>
      <c r="J1" s="298"/>
      <c r="K1" s="308" t="s">
        <v>1</v>
      </c>
      <c r="L1" s="306"/>
      <c r="M1" s="306"/>
      <c r="N1" s="307"/>
      <c r="O1" s="113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</row>
    <row r="2" spans="1:118" ht="14.25" customHeight="1" thickBot="1" x14ac:dyDescent="0.25">
      <c r="A2" s="115">
        <v>2</v>
      </c>
      <c r="B2" s="2" t="s">
        <v>39</v>
      </c>
      <c r="C2" s="2" t="s">
        <v>11</v>
      </c>
      <c r="D2" s="2" t="s">
        <v>40</v>
      </c>
      <c r="E2" s="2" t="s">
        <v>2</v>
      </c>
      <c r="F2" s="116" t="s">
        <v>41</v>
      </c>
      <c r="G2" s="117" t="s">
        <v>42</v>
      </c>
      <c r="H2" s="118" t="s">
        <v>43</v>
      </c>
      <c r="I2" s="119" t="s">
        <v>44</v>
      </c>
      <c r="J2" s="120"/>
      <c r="K2" s="121" t="s">
        <v>42</v>
      </c>
      <c r="L2" s="122" t="s">
        <v>43</v>
      </c>
      <c r="M2" s="123" t="s">
        <v>44</v>
      </c>
      <c r="N2" s="124"/>
      <c r="O2" s="1"/>
      <c r="P2" s="310" t="s">
        <v>92</v>
      </c>
      <c r="Q2" s="311"/>
      <c r="R2" s="310" t="s">
        <v>93</v>
      </c>
      <c r="S2" s="31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</row>
    <row r="3" spans="1:118" ht="14.25" customHeight="1" thickBot="1" x14ac:dyDescent="0.25">
      <c r="A3" s="125" t="s">
        <v>12</v>
      </c>
      <c r="B3" s="126">
        <f t="shared" ref="B3:B8" si="0">E3/$E$9</f>
        <v>0.25</v>
      </c>
      <c r="C3" s="127">
        <f>VLOOKUP("V",'נתוני משכנתא'!$B$11:$AI$20,16)</f>
        <v>3.15E-2</v>
      </c>
      <c r="D3" s="128">
        <f>VLOOKUP("V",'נתוני משכנתא'!$B$11:$AI$20,17)</f>
        <v>300</v>
      </c>
      <c r="E3" s="129">
        <f>VLOOKUP("V",'נתוני משכנתא'!$B$11:$AI$20,18)</f>
        <v>500000</v>
      </c>
      <c r="F3" s="130">
        <f>C48</f>
        <v>2410.2492634298383</v>
      </c>
      <c r="G3" s="130">
        <f>C45</f>
        <v>723074.77902895142</v>
      </c>
      <c r="H3" s="131">
        <f>MAX($D$53:$D$532)</f>
        <v>2410.2492634298383</v>
      </c>
      <c r="I3" s="130">
        <f t="shared" ref="I3:I8" si="1">G3-E3</f>
        <v>223074.77902895142</v>
      </c>
      <c r="J3" s="132">
        <f t="shared" ref="J3:J9" si="2">G3/E3</f>
        <v>1.4461495580579029</v>
      </c>
      <c r="K3" s="133">
        <f>C45</f>
        <v>723074.77902895142</v>
      </c>
      <c r="L3" s="134">
        <f>MAX($D$53:$D$532)</f>
        <v>2410.2492634298383</v>
      </c>
      <c r="M3" s="134">
        <f t="shared" ref="M3:M8" si="3">K3-E3</f>
        <v>223074.77902895142</v>
      </c>
      <c r="N3" s="135">
        <f t="shared" ref="N3:N9" si="4">K3/E3</f>
        <v>1.4461495580579029</v>
      </c>
      <c r="O3" s="1"/>
      <c r="P3" s="1" t="s">
        <v>90</v>
      </c>
      <c r="Q3" s="261">
        <f>B5+B7</f>
        <v>0.15000000000000002</v>
      </c>
      <c r="R3" s="212" t="s">
        <v>94</v>
      </c>
      <c r="S3" s="261">
        <f>B7+B8</f>
        <v>0.35</v>
      </c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</row>
    <row r="4" spans="1:118" ht="14.25" hidden="1" customHeight="1" thickBot="1" x14ac:dyDescent="0.25">
      <c r="A4" s="125" t="s">
        <v>45</v>
      </c>
      <c r="B4" s="126">
        <f t="shared" si="0"/>
        <v>0</v>
      </c>
      <c r="C4" s="127">
        <v>0</v>
      </c>
      <c r="D4" s="128">
        <v>1</v>
      </c>
      <c r="E4" s="129">
        <v>0</v>
      </c>
      <c r="F4" s="130">
        <f>DR48</f>
        <v>0</v>
      </c>
      <c r="G4" s="130">
        <f>DR45</f>
        <v>0</v>
      </c>
      <c r="H4" s="131">
        <f>MAX(DS53:DS501)</f>
        <v>0</v>
      </c>
      <c r="I4" s="130">
        <f t="shared" si="1"/>
        <v>0</v>
      </c>
      <c r="J4" s="132" t="e">
        <f t="shared" si="2"/>
        <v>#DIV/0!</v>
      </c>
      <c r="K4" s="133">
        <f>DR45</f>
        <v>0</v>
      </c>
      <c r="L4" s="134">
        <f>MAX(DS53:DS501)</f>
        <v>0</v>
      </c>
      <c r="M4" s="134">
        <f t="shared" si="3"/>
        <v>0</v>
      </c>
      <c r="N4" s="135" t="e">
        <f t="shared" si="4"/>
        <v>#DIV/0!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</row>
    <row r="5" spans="1:118" ht="14.25" customHeight="1" thickBot="1" x14ac:dyDescent="0.25">
      <c r="A5" s="125" t="s">
        <v>46</v>
      </c>
      <c r="B5" s="126">
        <f t="shared" si="0"/>
        <v>0.1</v>
      </c>
      <c r="C5" s="127">
        <f>VLOOKUP("V",'נתוני משכנתא'!$B$11:$AI$20,20)</f>
        <v>2.1999999999999898E-2</v>
      </c>
      <c r="D5" s="128">
        <f>VLOOKUP("V",'נתוני משכנתא'!$B$11:$AI$20,21)</f>
        <v>312</v>
      </c>
      <c r="E5" s="129">
        <f>VLOOKUP("V",'נתוני משכנתא'!$B$11:$AI$20,22)</f>
        <v>200000</v>
      </c>
      <c r="F5" s="133">
        <f>K48</f>
        <v>842.39809636285634</v>
      </c>
      <c r="G5" s="133">
        <f>K45</f>
        <v>306589.56963967456</v>
      </c>
      <c r="H5" s="131">
        <f>MAX(M53:M1030)</f>
        <v>1153.5936372358653</v>
      </c>
      <c r="I5" s="130">
        <f t="shared" si="1"/>
        <v>106589.56963967456</v>
      </c>
      <c r="J5" s="136">
        <f t="shared" si="2"/>
        <v>1.5329478481983727</v>
      </c>
      <c r="K5" s="133">
        <f>T45</f>
        <v>343246.08003011072</v>
      </c>
      <c r="L5" s="134">
        <f>MAX(V53:V1030)</f>
        <v>1437.3910687258576</v>
      </c>
      <c r="M5" s="134">
        <f t="shared" si="3"/>
        <v>143246.08003011072</v>
      </c>
      <c r="N5" s="135">
        <f t="shared" si="4"/>
        <v>1.7162304001505535</v>
      </c>
      <c r="O5" s="1"/>
      <c r="P5" s="212" t="s">
        <v>91</v>
      </c>
      <c r="Q5" s="261">
        <f>B3+B6+B8</f>
        <v>0.85000000000000009</v>
      </c>
      <c r="R5" s="212" t="s">
        <v>13</v>
      </c>
      <c r="S5" s="261">
        <f>B6</f>
        <v>0.3</v>
      </c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</row>
    <row r="6" spans="1:118" ht="14.25" customHeight="1" thickBot="1" x14ac:dyDescent="0.25">
      <c r="A6" s="125" t="s">
        <v>13</v>
      </c>
      <c r="B6" s="126">
        <f t="shared" si="0"/>
        <v>0.3</v>
      </c>
      <c r="C6" s="127">
        <f>VLOOKUP("V",'נתוני משכנתא'!$B$11:$AI$20,32)</f>
        <v>-6.0000000000000001E-3</v>
      </c>
      <c r="D6" s="128">
        <f>VLOOKUP("V",'נתוני משכנתא'!$B$11:$AI$20,33)</f>
        <v>360</v>
      </c>
      <c r="E6" s="129">
        <f>VLOOKUP("V",'נתוני משכנתא'!$B$11:$AI$20,34)</f>
        <v>600000</v>
      </c>
      <c r="F6" s="133">
        <f>BS47</f>
        <v>1929.8371226788204</v>
      </c>
      <c r="G6" s="133">
        <f>BS44</f>
        <v>839763.63973834575</v>
      </c>
      <c r="H6" s="131">
        <f>MAX($BV$53:$BV$532)</f>
        <v>2497.8038551717054</v>
      </c>
      <c r="I6" s="130">
        <f t="shared" si="1"/>
        <v>239763.63973834575</v>
      </c>
      <c r="J6" s="136">
        <f t="shared" si="2"/>
        <v>1.3996060662305763</v>
      </c>
      <c r="K6" s="133">
        <f>CD44</f>
        <v>952372.2403889132</v>
      </c>
      <c r="L6" s="134">
        <f>MAX($CF$53:$CF$532)</f>
        <v>2884.1665163523226</v>
      </c>
      <c r="M6" s="134">
        <f t="shared" si="3"/>
        <v>352372.2403889132</v>
      </c>
      <c r="N6" s="135">
        <f t="shared" si="4"/>
        <v>1.5872870673148554</v>
      </c>
      <c r="O6" s="1"/>
      <c r="P6" s="1"/>
      <c r="Q6" s="1"/>
      <c r="R6" s="212" t="s">
        <v>95</v>
      </c>
      <c r="S6" s="261">
        <f>B3+B5</f>
        <v>0.35</v>
      </c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</row>
    <row r="7" spans="1:118" ht="14.25" customHeight="1" thickBot="1" x14ac:dyDescent="0.25">
      <c r="A7" s="125" t="s">
        <v>47</v>
      </c>
      <c r="B7" s="126">
        <f t="shared" si="0"/>
        <v>0.05</v>
      </c>
      <c r="C7" s="137">
        <f>VLOOKUP("V",'נתוני משכנתא'!$B$11:$AI$20,24)</f>
        <v>2.36666666666666E-2</v>
      </c>
      <c r="D7" s="138">
        <f>VLOOKUP("V",'נתוני משכנתא'!$B$11:$AI$20,25)</f>
        <v>300</v>
      </c>
      <c r="E7" s="139">
        <f>VLOOKUP("V",'נתוני משכנתא'!$B$11:$AI$20,26)</f>
        <v>100000</v>
      </c>
      <c r="F7" s="133">
        <f>AN48</f>
        <v>441.97570656796233</v>
      </c>
      <c r="G7" s="133">
        <f>AN45</f>
        <v>170495.24078473489</v>
      </c>
      <c r="H7" s="131">
        <f>MAX($AP$53:$AP$502)</f>
        <v>696.96321153800284</v>
      </c>
      <c r="I7" s="130">
        <f t="shared" si="1"/>
        <v>70495.240784734895</v>
      </c>
      <c r="J7" s="136">
        <f t="shared" si="2"/>
        <v>1.704952407847349</v>
      </c>
      <c r="K7" s="140">
        <f>AY45</f>
        <v>197884.14681572217</v>
      </c>
      <c r="L7" s="141">
        <f>MAX($BA$53:$BA$502)</f>
        <v>905.43744433429822</v>
      </c>
      <c r="M7" s="134">
        <f t="shared" si="3"/>
        <v>97884.146815722168</v>
      </c>
      <c r="N7" s="135">
        <f t="shared" si="4"/>
        <v>1.9788414681572217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</row>
    <row r="8" spans="1:118" ht="14.25" customHeight="1" thickBot="1" x14ac:dyDescent="0.25">
      <c r="A8" s="125" t="s">
        <v>48</v>
      </c>
      <c r="B8" s="126">
        <f t="shared" si="0"/>
        <v>0.3</v>
      </c>
      <c r="C8" s="142">
        <f>VLOOKUP("V",'נתוני משכנתא'!$B$11:$AI$20,28)</f>
        <v>2.5000000000000001E-2</v>
      </c>
      <c r="D8" s="143">
        <f>VLOOKUP("V",'נתוני משכנתא'!$B$11:$AI$20,29)</f>
        <v>360</v>
      </c>
      <c r="E8" s="144">
        <f>VLOOKUP("V",'נתוני משכנתא'!$B$11:$AI$20,30)</f>
        <v>600000</v>
      </c>
      <c r="F8" s="145">
        <f>DZ48</f>
        <v>2370.7253929063918</v>
      </c>
      <c r="G8" s="133">
        <f>DZ45</f>
        <v>985200.18989004719</v>
      </c>
      <c r="H8" s="131">
        <f>MAX(EB53:EB550)</f>
        <v>2920.9956689651453</v>
      </c>
      <c r="I8" s="130">
        <f t="shared" si="1"/>
        <v>385200.18989004719</v>
      </c>
      <c r="J8" s="136">
        <f t="shared" si="2"/>
        <v>1.642000316483412</v>
      </c>
      <c r="K8" s="140">
        <f>EI45</f>
        <v>1028966.0595073986</v>
      </c>
      <c r="L8" s="141">
        <f>MAX(EK53:EK550)</f>
        <v>3082.4150795582636</v>
      </c>
      <c r="M8" s="134">
        <f t="shared" si="3"/>
        <v>428966.05950739863</v>
      </c>
      <c r="N8" s="135">
        <f t="shared" si="4"/>
        <v>1.7149434325123309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</row>
    <row r="9" spans="1:118" ht="14.25" customHeight="1" thickBot="1" x14ac:dyDescent="0.25">
      <c r="A9" s="125" t="s">
        <v>49</v>
      </c>
      <c r="B9" s="146">
        <f>SUM(B3:B8)</f>
        <v>1</v>
      </c>
      <c r="C9" s="147"/>
      <c r="D9" s="147"/>
      <c r="E9" s="148">
        <f>SUM(E3:E8)</f>
        <v>2000000</v>
      </c>
      <c r="F9" s="149">
        <f>SUM(F3:F8)</f>
        <v>7995.1855819458688</v>
      </c>
      <c r="G9" s="150">
        <f>SUM(G3:G8)</f>
        <v>3025123.4190817541</v>
      </c>
      <c r="H9" s="149">
        <f>MAX(CW53:CW550)</f>
        <v>9647.2538025084523</v>
      </c>
      <c r="I9" s="151">
        <f>SUM(I3:I8)</f>
        <v>1025123.4190817539</v>
      </c>
      <c r="J9" s="152">
        <f t="shared" si="2"/>
        <v>1.512561709540877</v>
      </c>
      <c r="K9" s="153">
        <f>SUM(K3:K8)</f>
        <v>3245543.3057710966</v>
      </c>
      <c r="L9" s="154">
        <f>MAX(DD53:DD550)</f>
        <v>10680.074059501321</v>
      </c>
      <c r="M9" s="155">
        <f>SUM(M3:M8)</f>
        <v>1245543.3057710961</v>
      </c>
      <c r="N9" s="156">
        <f t="shared" si="4"/>
        <v>1.6227716528855483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</row>
    <row r="10" spans="1:118" ht="14.2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</row>
    <row r="11" spans="1:118" ht="14.2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</row>
    <row r="12" spans="1:118" ht="14.2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</row>
    <row r="13" spans="1:118" ht="14.2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</row>
    <row r="14" spans="1:118" ht="14.2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</row>
    <row r="15" spans="1:118" ht="14.2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</row>
    <row r="16" spans="1:118" ht="14.2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</row>
    <row r="17" spans="1:118" ht="14.2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</row>
    <row r="18" spans="1:118" ht="14.2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</row>
    <row r="19" spans="1:118" ht="14.2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</row>
    <row r="20" spans="1:118" ht="14.2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</row>
    <row r="21" spans="1:118" ht="14.2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</row>
    <row r="22" spans="1:118" ht="14.2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</row>
    <row r="23" spans="1:118" ht="14.2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</row>
    <row r="24" spans="1:118" ht="14.2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</row>
    <row r="25" spans="1:118" ht="14.2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</row>
    <row r="26" spans="1:118" ht="14.2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</row>
    <row r="27" spans="1:118" ht="14.2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</row>
    <row r="28" spans="1:118" ht="14.2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</row>
    <row r="29" spans="1:118" ht="14.2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</row>
    <row r="30" spans="1:118" ht="14.2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</row>
    <row r="31" spans="1:118" ht="14.2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</row>
    <row r="32" spans="1:118" ht="14.2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</row>
    <row r="33" spans="1:153" ht="14.2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</row>
    <row r="34" spans="1:153" ht="14.2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</row>
    <row r="35" spans="1:153" ht="14.2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</row>
    <row r="36" spans="1:153" ht="14.2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</row>
    <row r="37" spans="1:153" ht="14.2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</row>
    <row r="38" spans="1:153" ht="14.25" customHeight="1" thickBo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</row>
    <row r="39" spans="1:153" ht="14.25" customHeight="1" thickBot="1" x14ac:dyDescent="0.25">
      <c r="A39" s="157"/>
      <c r="B39" s="158"/>
      <c r="C39" s="158"/>
      <c r="D39" s="158"/>
      <c r="E39" s="158"/>
      <c r="F39" s="158"/>
      <c r="G39" s="159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P39" s="157"/>
      <c r="DQ39" s="158"/>
      <c r="DR39" s="158"/>
      <c r="DS39" s="158"/>
      <c r="DT39" s="158"/>
      <c r="DU39" s="158"/>
      <c r="DV39" s="159"/>
      <c r="DX39" s="157"/>
      <c r="DY39" s="160"/>
      <c r="DZ39" s="161"/>
      <c r="EA39" s="162"/>
      <c r="EB39" s="158"/>
      <c r="EC39" s="158"/>
      <c r="ED39" s="158"/>
      <c r="EE39" s="159"/>
      <c r="EG39" s="157"/>
      <c r="EH39" s="160"/>
      <c r="EI39" s="161"/>
      <c r="EJ39" s="162"/>
      <c r="EK39" s="158"/>
      <c r="EL39" s="158"/>
      <c r="EM39" s="158"/>
      <c r="EN39" s="159"/>
      <c r="EP39" s="157"/>
      <c r="EQ39" s="160"/>
      <c r="ER39" s="161"/>
      <c r="ES39" s="162"/>
      <c r="ET39" s="158"/>
      <c r="EU39" s="158"/>
      <c r="EV39" s="158"/>
      <c r="EW39" s="159"/>
    </row>
    <row r="40" spans="1:153" ht="14.25" customHeight="1" x14ac:dyDescent="0.2">
      <c r="A40" s="163"/>
      <c r="B40" s="160" t="s">
        <v>2</v>
      </c>
      <c r="C40" s="164">
        <f>E3</f>
        <v>500000</v>
      </c>
      <c r="D40" s="165"/>
      <c r="E40" s="1"/>
      <c r="F40" s="1"/>
      <c r="G40" s="166"/>
      <c r="I40" s="157"/>
      <c r="J40" s="160" t="s">
        <v>2</v>
      </c>
      <c r="K40" s="161">
        <f>E5</f>
        <v>200000</v>
      </c>
      <c r="L40" s="162"/>
      <c r="M40" s="158"/>
      <c r="N40" s="158"/>
      <c r="O40" s="158"/>
      <c r="P40" s="159"/>
      <c r="Q40" s="1"/>
      <c r="R40" s="157"/>
      <c r="S40" s="160" t="s">
        <v>2</v>
      </c>
      <c r="T40" s="161">
        <f>E5</f>
        <v>200000</v>
      </c>
      <c r="U40" s="162"/>
      <c r="V40" s="158"/>
      <c r="W40" s="158"/>
      <c r="X40" s="158"/>
      <c r="Y40" s="159"/>
      <c r="Z40" s="167"/>
      <c r="AA40" s="157"/>
      <c r="AB40" s="160" t="s">
        <v>2</v>
      </c>
      <c r="AC40" s="161">
        <f>T40</f>
        <v>200000</v>
      </c>
      <c r="AD40" s="162"/>
      <c r="AE40" s="158"/>
      <c r="AF40" s="158"/>
      <c r="AG40" s="158"/>
      <c r="AH40" s="159"/>
      <c r="AI40" s="167"/>
      <c r="AJ40" s="167"/>
      <c r="AK40" s="167"/>
      <c r="AL40" s="157"/>
      <c r="AM40" s="160" t="s">
        <v>2</v>
      </c>
      <c r="AN40" s="161">
        <f>E7</f>
        <v>100000</v>
      </c>
      <c r="AO40" s="162"/>
      <c r="AP40" s="158"/>
      <c r="AQ40" s="158"/>
      <c r="AR40" s="158"/>
      <c r="AS40" s="159"/>
      <c r="AT40" s="167"/>
      <c r="AU40" s="167"/>
      <c r="AV40" s="167"/>
      <c r="AW40" s="157"/>
      <c r="AX40" s="160" t="s">
        <v>2</v>
      </c>
      <c r="AY40" s="161">
        <f>AN40</f>
        <v>100000</v>
      </c>
      <c r="AZ40" s="162"/>
      <c r="BA40" s="158"/>
      <c r="BB40" s="158"/>
      <c r="BC40" s="158"/>
      <c r="BD40" s="159"/>
      <c r="BE40" s="167"/>
      <c r="BF40" s="167"/>
      <c r="BG40" s="167"/>
      <c r="BH40" s="157"/>
      <c r="BI40" s="160" t="s">
        <v>2</v>
      </c>
      <c r="BJ40" s="161">
        <f>AY40</f>
        <v>100000</v>
      </c>
      <c r="BK40" s="162"/>
      <c r="BL40" s="158"/>
      <c r="BM40" s="158"/>
      <c r="BN40" s="158"/>
      <c r="BO40" s="159"/>
      <c r="BP40" s="167"/>
      <c r="BQ40" s="157"/>
      <c r="BR40" s="168" t="s">
        <v>2</v>
      </c>
      <c r="BS40" s="164">
        <f>E6</f>
        <v>600000</v>
      </c>
      <c r="BT40" s="162"/>
      <c r="BU40" s="158"/>
      <c r="BV40" s="158"/>
      <c r="BW40" s="158"/>
      <c r="BX40" s="158"/>
      <c r="BY40" s="159"/>
      <c r="CA40" s="157"/>
      <c r="CB40" s="158"/>
      <c r="CC40" s="121" t="s">
        <v>2</v>
      </c>
      <c r="CD40" s="169">
        <f>E6</f>
        <v>600000</v>
      </c>
      <c r="CE40" s="162"/>
      <c r="CF40" s="158"/>
      <c r="CG40" s="158"/>
      <c r="CH40" s="158"/>
      <c r="CI40" s="159"/>
      <c r="CJ40" s="1"/>
      <c r="CK40" s="157"/>
      <c r="CL40" s="158"/>
      <c r="CM40" s="121" t="s">
        <v>2</v>
      </c>
      <c r="CN40" s="169">
        <f>CD40</f>
        <v>600000</v>
      </c>
      <c r="CO40" s="162"/>
      <c r="CP40" s="158"/>
      <c r="CQ40" s="158"/>
      <c r="CR40" s="158"/>
      <c r="CS40" s="159"/>
      <c r="CT40" s="1"/>
      <c r="CU40" s="1"/>
      <c r="CV40" s="1"/>
      <c r="CW40" s="1"/>
      <c r="CX40" s="1"/>
      <c r="CY40" s="1"/>
      <c r="CZ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P40" s="163"/>
      <c r="DQ40" s="160" t="s">
        <v>2</v>
      </c>
      <c r="DR40" s="164">
        <f>E4</f>
        <v>0</v>
      </c>
      <c r="DS40" s="165"/>
      <c r="DT40" s="1"/>
      <c r="DU40" s="1"/>
      <c r="DV40" s="166"/>
      <c r="DX40" s="163"/>
      <c r="DY40" s="160" t="s">
        <v>2</v>
      </c>
      <c r="DZ40" s="164">
        <f>E8</f>
        <v>600000</v>
      </c>
      <c r="EA40" s="165"/>
      <c r="EB40" s="170"/>
      <c r="EC40" s="171"/>
      <c r="ED40" s="1"/>
      <c r="EE40" s="166"/>
      <c r="EG40" s="163"/>
      <c r="EH40" s="160" t="s">
        <v>2</v>
      </c>
      <c r="EI40" s="164">
        <f>E8</f>
        <v>600000</v>
      </c>
      <c r="EJ40" s="165"/>
      <c r="EK40" s="170"/>
      <c r="EL40" s="171"/>
      <c r="EM40" s="1"/>
      <c r="EN40" s="166"/>
      <c r="EP40" s="163"/>
      <c r="EQ40" s="160" t="s">
        <v>2</v>
      </c>
      <c r="ER40" s="164">
        <f>E8</f>
        <v>600000</v>
      </c>
      <c r="ES40" s="165"/>
      <c r="ET40" s="170"/>
      <c r="EU40" s="171"/>
      <c r="EV40" s="1"/>
      <c r="EW40" s="166"/>
    </row>
    <row r="41" spans="1:153" ht="14.25" customHeight="1" x14ac:dyDescent="0.2">
      <c r="A41" s="163"/>
      <c r="B41" s="170" t="s">
        <v>50</v>
      </c>
      <c r="C41" s="172">
        <f>C42/12</f>
        <v>25</v>
      </c>
      <c r="D41" s="1"/>
      <c r="E41" s="1"/>
      <c r="F41" s="1"/>
      <c r="G41" s="166"/>
      <c r="I41" s="163"/>
      <c r="J41" s="170" t="s">
        <v>50</v>
      </c>
      <c r="K41" s="173">
        <f>K42/12</f>
        <v>26</v>
      </c>
      <c r="L41" s="165"/>
      <c r="M41" s="1"/>
      <c r="N41" s="1"/>
      <c r="O41" s="1"/>
      <c r="P41" s="166"/>
      <c r="Q41" s="1"/>
      <c r="R41" s="163"/>
      <c r="S41" s="170" t="s">
        <v>50</v>
      </c>
      <c r="T41" s="173">
        <f>T42/12</f>
        <v>26</v>
      </c>
      <c r="U41" s="165"/>
      <c r="V41" s="1"/>
      <c r="W41" s="1"/>
      <c r="X41" s="1"/>
      <c r="Y41" s="166"/>
      <c r="Z41" s="167"/>
      <c r="AA41" s="163"/>
      <c r="AB41" s="170" t="s">
        <v>50</v>
      </c>
      <c r="AC41" s="173">
        <f>T41</f>
        <v>26</v>
      </c>
      <c r="AD41" s="165"/>
      <c r="AE41" s="1"/>
      <c r="AF41" s="1"/>
      <c r="AG41" s="1"/>
      <c r="AH41" s="166"/>
      <c r="AI41" s="167"/>
      <c r="AJ41" s="167"/>
      <c r="AK41" s="167"/>
      <c r="AL41" s="163"/>
      <c r="AM41" s="170" t="s">
        <v>50</v>
      </c>
      <c r="AN41" s="173">
        <f>AN42/12</f>
        <v>25</v>
      </c>
      <c r="AO41" s="165"/>
      <c r="AP41" s="170" t="s">
        <v>51</v>
      </c>
      <c r="AQ41" s="171">
        <f>AN43+0.0074</f>
        <v>3.10666666666666E-2</v>
      </c>
      <c r="AR41" s="1"/>
      <c r="AS41" s="166"/>
      <c r="AT41" s="167"/>
      <c r="AU41" s="167"/>
      <c r="AV41" s="167"/>
      <c r="AW41" s="163"/>
      <c r="AX41" s="170" t="s">
        <v>50</v>
      </c>
      <c r="AY41" s="173">
        <f>AY42/12</f>
        <v>25</v>
      </c>
      <c r="AZ41" s="165"/>
      <c r="BA41" s="170" t="s">
        <v>51</v>
      </c>
      <c r="BB41" s="171">
        <f>AY43+0.01</f>
        <v>3.3666666666666602E-2</v>
      </c>
      <c r="BC41" s="1"/>
      <c r="BD41" s="166"/>
      <c r="BE41" s="167"/>
      <c r="BF41" s="167"/>
      <c r="BG41" s="167"/>
      <c r="BH41" s="163"/>
      <c r="BI41" s="170" t="s">
        <v>50</v>
      </c>
      <c r="BJ41" s="173">
        <f>AY41</f>
        <v>25</v>
      </c>
      <c r="BK41" s="165"/>
      <c r="BL41" s="170" t="s">
        <v>51</v>
      </c>
      <c r="BM41" s="171">
        <f>$BJ$43</f>
        <v>2.36666666666666E-2</v>
      </c>
      <c r="BN41" s="1"/>
      <c r="BO41" s="166"/>
      <c r="BP41" s="167"/>
      <c r="BQ41" s="163"/>
      <c r="BR41" s="174" t="s">
        <v>50</v>
      </c>
      <c r="BS41" s="172">
        <f>BS42/12</f>
        <v>30</v>
      </c>
      <c r="BT41" s="165"/>
      <c r="BU41" s="1"/>
      <c r="BV41" s="1"/>
      <c r="BW41" s="1"/>
      <c r="BX41" s="1"/>
      <c r="BY41" s="166"/>
      <c r="CA41" s="163"/>
      <c r="CB41" s="1"/>
      <c r="CC41" s="175" t="s">
        <v>50</v>
      </c>
      <c r="CD41" s="176">
        <f>CD42/12</f>
        <v>30</v>
      </c>
      <c r="CE41" s="165"/>
      <c r="CF41" s="1"/>
      <c r="CG41" s="1"/>
      <c r="CH41" s="1"/>
      <c r="CI41" s="166"/>
      <c r="CJ41" s="1"/>
      <c r="CK41" s="163"/>
      <c r="CL41" s="1"/>
      <c r="CM41" s="175" t="s">
        <v>50</v>
      </c>
      <c r="CN41" s="176">
        <f>CD41</f>
        <v>30</v>
      </c>
      <c r="CO41" s="165"/>
      <c r="CP41" s="1"/>
      <c r="CQ41" s="1"/>
      <c r="CR41" s="1"/>
      <c r="CS41" s="166"/>
      <c r="CT41" s="1"/>
      <c r="CU41" s="1"/>
      <c r="CV41" s="1"/>
      <c r="CW41" s="1"/>
      <c r="CX41" s="1"/>
      <c r="CY41" s="1"/>
      <c r="CZ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P41" s="163"/>
      <c r="DQ41" s="170" t="s">
        <v>50</v>
      </c>
      <c r="DR41" s="172">
        <f>DR42/12</f>
        <v>8.3333333333333329E-2</v>
      </c>
      <c r="DS41" s="1"/>
      <c r="DT41" s="1"/>
      <c r="DU41" s="1"/>
      <c r="DV41" s="166"/>
      <c r="DX41" s="163"/>
      <c r="DY41" s="170" t="s">
        <v>50</v>
      </c>
      <c r="DZ41" s="172">
        <f>DZ42/12</f>
        <v>30</v>
      </c>
      <c r="EA41" s="165"/>
      <c r="EB41" s="170" t="s">
        <v>51</v>
      </c>
      <c r="EC41" s="171">
        <f>DZ43+0.0079</f>
        <v>3.2899999999999999E-2</v>
      </c>
      <c r="ED41" s="1"/>
      <c r="EE41" s="166"/>
      <c r="EG41" s="163"/>
      <c r="EH41" s="170" t="s">
        <v>50</v>
      </c>
      <c r="EI41" s="172">
        <f>EI42/12</f>
        <v>30</v>
      </c>
      <c r="EJ41" s="165"/>
      <c r="EK41" s="170" t="s">
        <v>51</v>
      </c>
      <c r="EL41" s="171">
        <f>EI43+0.01</f>
        <v>3.5000000000000003E-2</v>
      </c>
      <c r="EM41" s="1"/>
      <c r="EN41" s="166"/>
      <c r="EP41" s="163"/>
      <c r="EQ41" s="170" t="s">
        <v>50</v>
      </c>
      <c r="ER41" s="172">
        <f>ER42/12</f>
        <v>30</v>
      </c>
      <c r="ES41" s="165"/>
      <c r="ET41" s="170" t="s">
        <v>51</v>
      </c>
      <c r="EU41" s="171">
        <f>$ER$43</f>
        <v>2.5000000000000001E-2</v>
      </c>
      <c r="EV41" s="1"/>
      <c r="EW41" s="166"/>
    </row>
    <row r="42" spans="1:153" ht="14.25" customHeight="1" x14ac:dyDescent="0.2">
      <c r="A42" s="163"/>
      <c r="B42" s="170" t="s">
        <v>52</v>
      </c>
      <c r="C42" s="172">
        <f>D3</f>
        <v>300</v>
      </c>
      <c r="D42" s="1"/>
      <c r="E42" s="1"/>
      <c r="F42" s="1"/>
      <c r="G42" s="166"/>
      <c r="I42" s="163"/>
      <c r="J42" s="170" t="s">
        <v>52</v>
      </c>
      <c r="K42" s="177">
        <f>D5</f>
        <v>312</v>
      </c>
      <c r="L42" s="165"/>
      <c r="M42" s="1"/>
      <c r="N42" s="1"/>
      <c r="O42" s="1"/>
      <c r="P42" s="166"/>
      <c r="Q42" s="1"/>
      <c r="R42" s="163"/>
      <c r="S42" s="170" t="s">
        <v>52</v>
      </c>
      <c r="T42" s="177">
        <f>D5</f>
        <v>312</v>
      </c>
      <c r="U42" s="165"/>
      <c r="V42" s="1"/>
      <c r="W42" s="1"/>
      <c r="X42" s="1"/>
      <c r="Y42" s="166"/>
      <c r="Z42" s="167"/>
      <c r="AA42" s="163"/>
      <c r="AB42" s="170" t="s">
        <v>52</v>
      </c>
      <c r="AC42" s="177">
        <f>T42</f>
        <v>312</v>
      </c>
      <c r="AD42" s="165"/>
      <c r="AE42" s="1"/>
      <c r="AF42" s="1"/>
      <c r="AG42" s="1"/>
      <c r="AH42" s="166"/>
      <c r="AI42" s="167"/>
      <c r="AJ42" s="167"/>
      <c r="AK42" s="167"/>
      <c r="AL42" s="163"/>
      <c r="AM42" s="170" t="s">
        <v>52</v>
      </c>
      <c r="AN42" s="177">
        <f>D7</f>
        <v>300</v>
      </c>
      <c r="AO42" s="165"/>
      <c r="AP42" s="170" t="s">
        <v>53</v>
      </c>
      <c r="AQ42" s="171">
        <f>$AN$43+0.0089+0.0063</f>
        <v>3.8866666666666598E-2</v>
      </c>
      <c r="AR42" s="1"/>
      <c r="AS42" s="166"/>
      <c r="AT42" s="167"/>
      <c r="AU42" s="167"/>
      <c r="AV42" s="167"/>
      <c r="AW42" s="163"/>
      <c r="AX42" s="170" t="s">
        <v>52</v>
      </c>
      <c r="AY42" s="177">
        <f>AN42</f>
        <v>300</v>
      </c>
      <c r="AZ42" s="165"/>
      <c r="BA42" s="170" t="s">
        <v>53</v>
      </c>
      <c r="BB42" s="171">
        <f>BB41+0.01</f>
        <v>4.3666666666666604E-2</v>
      </c>
      <c r="BC42" s="1"/>
      <c r="BD42" s="166"/>
      <c r="BE42" s="167"/>
      <c r="BF42" s="167"/>
      <c r="BG42" s="167"/>
      <c r="BH42" s="163"/>
      <c r="BI42" s="170" t="s">
        <v>52</v>
      </c>
      <c r="BJ42" s="177">
        <f>AY42</f>
        <v>300</v>
      </c>
      <c r="BK42" s="165"/>
      <c r="BL42" s="170" t="s">
        <v>53</v>
      </c>
      <c r="BM42" s="171">
        <f>$BJ$43</f>
        <v>2.36666666666666E-2</v>
      </c>
      <c r="BN42" s="1"/>
      <c r="BO42" s="166"/>
      <c r="BP42" s="167"/>
      <c r="BQ42" s="163"/>
      <c r="BR42" s="174" t="s">
        <v>52</v>
      </c>
      <c r="BS42" s="172">
        <f>D6</f>
        <v>360</v>
      </c>
      <c r="BT42" s="165"/>
      <c r="BU42" s="1"/>
      <c r="BV42" s="1"/>
      <c r="BW42" s="1"/>
      <c r="BX42" s="1"/>
      <c r="BY42" s="166"/>
      <c r="CA42" s="163"/>
      <c r="CB42" s="1"/>
      <c r="CC42" s="175" t="s">
        <v>52</v>
      </c>
      <c r="CD42" s="176">
        <f>D6</f>
        <v>360</v>
      </c>
      <c r="CE42" s="165"/>
      <c r="CF42" s="1"/>
      <c r="CG42" s="1"/>
      <c r="CH42" s="1"/>
      <c r="CI42" s="166"/>
      <c r="CJ42" s="1"/>
      <c r="CK42" s="163"/>
      <c r="CL42" s="1"/>
      <c r="CM42" s="175" t="s">
        <v>52</v>
      </c>
      <c r="CN42" s="176">
        <f>CD42</f>
        <v>360</v>
      </c>
      <c r="CO42" s="165"/>
      <c r="CP42" s="1"/>
      <c r="CQ42" s="1"/>
      <c r="CR42" s="1"/>
      <c r="CS42" s="166"/>
      <c r="CT42" s="1"/>
      <c r="CU42" s="1"/>
      <c r="CV42" s="1"/>
      <c r="CW42" s="1"/>
      <c r="CX42" s="1"/>
      <c r="CY42" s="1"/>
      <c r="CZ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P42" s="163"/>
      <c r="DQ42" s="170" t="s">
        <v>52</v>
      </c>
      <c r="DR42" s="172">
        <f>D4</f>
        <v>1</v>
      </c>
      <c r="DS42" s="1"/>
      <c r="DT42" s="1"/>
      <c r="DU42" s="1"/>
      <c r="DV42" s="166"/>
      <c r="DX42" s="163"/>
      <c r="DY42" s="170" t="s">
        <v>52</v>
      </c>
      <c r="DZ42" s="172">
        <f>D8</f>
        <v>360</v>
      </c>
      <c r="EA42" s="165"/>
      <c r="EB42" s="170" t="s">
        <v>53</v>
      </c>
      <c r="EC42" s="171">
        <f>DZ43+0.0155</f>
        <v>4.0500000000000001E-2</v>
      </c>
      <c r="ED42" s="1"/>
      <c r="EE42" s="166"/>
      <c r="EG42" s="163"/>
      <c r="EH42" s="170" t="s">
        <v>52</v>
      </c>
      <c r="EI42" s="172">
        <f>D8</f>
        <v>360</v>
      </c>
      <c r="EJ42" s="165"/>
      <c r="EK42" s="170" t="s">
        <v>53</v>
      </c>
      <c r="EL42" s="171">
        <f>EI43+0.02</f>
        <v>4.4999999999999998E-2</v>
      </c>
      <c r="EM42" s="1"/>
      <c r="EN42" s="166"/>
      <c r="EP42" s="163"/>
      <c r="EQ42" s="170" t="s">
        <v>52</v>
      </c>
      <c r="ER42" s="172">
        <f>D8</f>
        <v>360</v>
      </c>
      <c r="ES42" s="165"/>
      <c r="ET42" s="170" t="s">
        <v>53</v>
      </c>
      <c r="EU42" s="171">
        <f>$ER$43</f>
        <v>2.5000000000000001E-2</v>
      </c>
      <c r="EV42" s="1"/>
      <c r="EW42" s="166"/>
    </row>
    <row r="43" spans="1:153" ht="14.25" customHeight="1" x14ac:dyDescent="0.2">
      <c r="A43" s="163"/>
      <c r="B43" s="170" t="s">
        <v>54</v>
      </c>
      <c r="C43" s="178">
        <f>C3</f>
        <v>3.15E-2</v>
      </c>
      <c r="D43" s="1"/>
      <c r="E43" s="1"/>
      <c r="F43" s="1"/>
      <c r="G43" s="166"/>
      <c r="I43" s="163"/>
      <c r="J43" s="170" t="s">
        <v>54</v>
      </c>
      <c r="K43" s="171">
        <f>C5</f>
        <v>2.1999999999999898E-2</v>
      </c>
      <c r="L43" s="165"/>
      <c r="M43" s="1"/>
      <c r="N43" s="1"/>
      <c r="O43" s="1"/>
      <c r="P43" s="166"/>
      <c r="Q43" s="1"/>
      <c r="R43" s="163"/>
      <c r="S43" s="170" t="s">
        <v>54</v>
      </c>
      <c r="T43" s="171">
        <f>C5</f>
        <v>2.1999999999999898E-2</v>
      </c>
      <c r="U43" s="165"/>
      <c r="V43" s="1"/>
      <c r="W43" s="1"/>
      <c r="X43" s="1"/>
      <c r="Y43" s="166"/>
      <c r="Z43" s="167"/>
      <c r="AA43" s="163"/>
      <c r="AB43" s="170" t="s">
        <v>54</v>
      </c>
      <c r="AC43" s="171">
        <f>T43</f>
        <v>2.1999999999999898E-2</v>
      </c>
      <c r="AD43" s="165"/>
      <c r="AE43" s="1"/>
      <c r="AF43" s="1"/>
      <c r="AG43" s="1"/>
      <c r="AH43" s="166"/>
      <c r="AI43" s="167"/>
      <c r="AJ43" s="167"/>
      <c r="AK43" s="167"/>
      <c r="AL43" s="163"/>
      <c r="AM43" s="170" t="s">
        <v>54</v>
      </c>
      <c r="AN43" s="171">
        <f>C7</f>
        <v>2.36666666666666E-2</v>
      </c>
      <c r="AO43" s="165"/>
      <c r="AP43" s="170" t="s">
        <v>55</v>
      </c>
      <c r="AQ43" s="171">
        <f>$AN$43+0.0144+0.0063</f>
        <v>4.4366666666666596E-2</v>
      </c>
      <c r="AR43" s="1"/>
      <c r="AS43" s="166"/>
      <c r="AT43" s="167"/>
      <c r="AU43" s="167"/>
      <c r="AV43" s="167"/>
      <c r="AW43" s="163"/>
      <c r="AX43" s="170" t="s">
        <v>54</v>
      </c>
      <c r="AY43" s="171">
        <f>AN43</f>
        <v>2.36666666666666E-2</v>
      </c>
      <c r="AZ43" s="165"/>
      <c r="BA43" s="170" t="s">
        <v>55</v>
      </c>
      <c r="BB43" s="171">
        <f>BB42+0.01</f>
        <v>5.3666666666666606E-2</v>
      </c>
      <c r="BC43" s="1"/>
      <c r="BD43" s="166"/>
      <c r="BE43" s="167"/>
      <c r="BF43" s="167"/>
      <c r="BG43" s="167"/>
      <c r="BH43" s="163"/>
      <c r="BI43" s="170" t="s">
        <v>54</v>
      </c>
      <c r="BJ43" s="171">
        <f>AY43</f>
        <v>2.36666666666666E-2</v>
      </c>
      <c r="BK43" s="165"/>
      <c r="BL43" s="170" t="s">
        <v>55</v>
      </c>
      <c r="BM43" s="171">
        <f>$BJ$43</f>
        <v>2.36666666666666E-2</v>
      </c>
      <c r="BN43" s="1"/>
      <c r="BO43" s="166"/>
      <c r="BP43" s="167"/>
      <c r="BQ43" s="163"/>
      <c r="BR43" s="174" t="s">
        <v>56</v>
      </c>
      <c r="BS43" s="178">
        <f>C6</f>
        <v>-6.0000000000000001E-3</v>
      </c>
      <c r="BT43" s="165"/>
      <c r="BU43" s="1"/>
      <c r="BV43" s="1"/>
      <c r="BW43" s="1"/>
      <c r="BX43" s="1"/>
      <c r="BY43" s="166"/>
      <c r="CA43" s="163"/>
      <c r="CB43" s="1"/>
      <c r="CC43" s="175" t="s">
        <v>56</v>
      </c>
      <c r="CD43" s="179">
        <f>C6</f>
        <v>-6.0000000000000001E-3</v>
      </c>
      <c r="CE43" s="165"/>
      <c r="CF43" s="1"/>
      <c r="CG43" s="1"/>
      <c r="CH43" s="1"/>
      <c r="CI43" s="166"/>
      <c r="CJ43" s="1"/>
      <c r="CK43" s="163"/>
      <c r="CL43" s="1"/>
      <c r="CM43" s="175" t="s">
        <v>56</v>
      </c>
      <c r="CN43" s="179">
        <f>CD43</f>
        <v>-6.0000000000000001E-3</v>
      </c>
      <c r="CO43" s="165"/>
      <c r="CP43" s="1"/>
      <c r="CQ43" s="1"/>
      <c r="CR43" s="1"/>
      <c r="CS43" s="166"/>
      <c r="CT43" s="1"/>
      <c r="CU43" s="1"/>
      <c r="CV43" s="1"/>
      <c r="CW43" s="1"/>
      <c r="CX43" s="1"/>
      <c r="CY43" s="1"/>
      <c r="CZ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P43" s="163"/>
      <c r="DQ43" s="170" t="s">
        <v>54</v>
      </c>
      <c r="DR43" s="178">
        <f>C4</f>
        <v>0</v>
      </c>
      <c r="DS43" s="1"/>
      <c r="DT43" s="1"/>
      <c r="DU43" s="1"/>
      <c r="DV43" s="166"/>
      <c r="DX43" s="163"/>
      <c r="DY43" s="170" t="s">
        <v>54</v>
      </c>
      <c r="DZ43" s="178">
        <f>C8</f>
        <v>2.5000000000000001E-2</v>
      </c>
      <c r="EA43" s="165"/>
      <c r="EB43" s="170" t="s">
        <v>55</v>
      </c>
      <c r="EC43" s="171">
        <f>DZ43+0.0209</f>
        <v>4.5899999999999996E-2</v>
      </c>
      <c r="ED43" s="1"/>
      <c r="EE43" s="166"/>
      <c r="EG43" s="163"/>
      <c r="EH43" s="170" t="s">
        <v>54</v>
      </c>
      <c r="EI43" s="178">
        <f>C8</f>
        <v>2.5000000000000001E-2</v>
      </c>
      <c r="EJ43" s="165"/>
      <c r="EK43" s="170" t="s">
        <v>55</v>
      </c>
      <c r="EL43" s="171">
        <f>EI43+0.03</f>
        <v>5.5E-2</v>
      </c>
      <c r="EM43" s="1"/>
      <c r="EN43" s="166"/>
      <c r="EP43" s="163"/>
      <c r="EQ43" s="170" t="s">
        <v>54</v>
      </c>
      <c r="ER43" s="178">
        <f>C8</f>
        <v>2.5000000000000001E-2</v>
      </c>
      <c r="ES43" s="165"/>
      <c r="ET43" s="170" t="s">
        <v>55</v>
      </c>
      <c r="EU43" s="171">
        <f>$ER$43</f>
        <v>2.5000000000000001E-2</v>
      </c>
      <c r="EV43" s="1"/>
      <c r="EW43" s="166"/>
    </row>
    <row r="44" spans="1:153" ht="14.25" customHeight="1" x14ac:dyDescent="0.2">
      <c r="A44" s="163"/>
      <c r="B44" s="170" t="s">
        <v>57</v>
      </c>
      <c r="C44" s="178">
        <f>C43/12</f>
        <v>2.6250000000000002E-3</v>
      </c>
      <c r="D44" s="1"/>
      <c r="E44" s="1"/>
      <c r="F44" s="1"/>
      <c r="G44" s="166"/>
      <c r="I44" s="163"/>
      <c r="J44" s="170" t="s">
        <v>57</v>
      </c>
      <c r="K44" s="171">
        <f>K43/12</f>
        <v>1.8333333333333248E-3</v>
      </c>
      <c r="L44" s="165"/>
      <c r="M44" s="1"/>
      <c r="N44" s="1"/>
      <c r="O44" s="1"/>
      <c r="P44" s="166"/>
      <c r="Q44" s="1"/>
      <c r="R44" s="163"/>
      <c r="S44" s="170" t="s">
        <v>57</v>
      </c>
      <c r="T44" s="171">
        <f>T43/12</f>
        <v>1.8333333333333248E-3</v>
      </c>
      <c r="U44" s="165"/>
      <c r="V44" s="1"/>
      <c r="W44" s="1"/>
      <c r="X44" s="1"/>
      <c r="Y44" s="166"/>
      <c r="Z44" s="167"/>
      <c r="AA44" s="163"/>
      <c r="AB44" s="170" t="s">
        <v>57</v>
      </c>
      <c r="AC44" s="171">
        <f>AC43/12</f>
        <v>1.8333333333333248E-3</v>
      </c>
      <c r="AD44" s="165"/>
      <c r="AE44" s="1"/>
      <c r="AF44" s="1"/>
      <c r="AG44" s="1"/>
      <c r="AH44" s="166"/>
      <c r="AI44" s="167"/>
      <c r="AJ44" s="167"/>
      <c r="AK44" s="167"/>
      <c r="AL44" s="163"/>
      <c r="AM44" s="170" t="s">
        <v>57</v>
      </c>
      <c r="AN44" s="171">
        <f>AN43/12</f>
        <v>1.9722222222222168E-3</v>
      </c>
      <c r="AO44" s="165"/>
      <c r="AP44" s="170" t="s">
        <v>58</v>
      </c>
      <c r="AQ44" s="171">
        <f>$AN$43+0.0174+0.0063</f>
        <v>4.7366666666666599E-2</v>
      </c>
      <c r="AR44" s="1"/>
      <c r="AS44" s="166"/>
      <c r="AT44" s="167"/>
      <c r="AU44" s="167"/>
      <c r="AV44" s="167"/>
      <c r="AW44" s="163"/>
      <c r="AX44" s="170" t="s">
        <v>57</v>
      </c>
      <c r="AY44" s="171">
        <f>AY43/12</f>
        <v>1.9722222222222168E-3</v>
      </c>
      <c r="AZ44" s="165"/>
      <c r="BA44" s="170" t="s">
        <v>58</v>
      </c>
      <c r="BB44" s="171">
        <f>BB43</f>
        <v>5.3666666666666606E-2</v>
      </c>
      <c r="BC44" s="1"/>
      <c r="BD44" s="166"/>
      <c r="BE44" s="167"/>
      <c r="BF44" s="167"/>
      <c r="BG44" s="167"/>
      <c r="BH44" s="163"/>
      <c r="BI44" s="170" t="s">
        <v>57</v>
      </c>
      <c r="BJ44" s="171">
        <f>BJ43/12</f>
        <v>1.9722222222222168E-3</v>
      </c>
      <c r="BK44" s="165"/>
      <c r="BL44" s="170" t="s">
        <v>58</v>
      </c>
      <c r="BM44" s="171">
        <f>$BJ$43</f>
        <v>2.36666666666666E-2</v>
      </c>
      <c r="BN44" s="1"/>
      <c r="BO44" s="166"/>
      <c r="BP44" s="167"/>
      <c r="BQ44" s="163"/>
      <c r="BR44" s="174" t="s">
        <v>42</v>
      </c>
      <c r="BS44" s="180">
        <f>VLOOKUP($BS$42,$BT$53:$BY$5031,6)</f>
        <v>839763.63973834575</v>
      </c>
      <c r="BT44" s="165"/>
      <c r="BU44" s="1"/>
      <c r="BV44" s="1"/>
      <c r="BW44" s="1"/>
      <c r="BX44" s="1"/>
      <c r="BY44" s="166"/>
      <c r="CA44" s="163"/>
      <c r="CB44" s="1"/>
      <c r="CC44" s="175" t="s">
        <v>42</v>
      </c>
      <c r="CD44" s="181">
        <f>VLOOKUP($CD$42,$CD$53:$CI$5031,6)</f>
        <v>952372.2403889132</v>
      </c>
      <c r="CE44" s="165"/>
      <c r="CF44" s="1"/>
      <c r="CG44" s="1"/>
      <c r="CH44" s="1"/>
      <c r="CI44" s="166"/>
      <c r="CJ44" s="1"/>
      <c r="CK44" s="163"/>
      <c r="CL44" s="1"/>
      <c r="CM44" s="175" t="s">
        <v>42</v>
      </c>
      <c r="CN44" s="181">
        <f>VLOOKUP($CD$42,$CN$53:$CS$5031,6)</f>
        <v>799728.65981568617</v>
      </c>
      <c r="CO44" s="165"/>
      <c r="CP44" s="1"/>
      <c r="CQ44" s="1"/>
      <c r="CR44" s="1"/>
      <c r="CS44" s="166"/>
      <c r="CT44" s="1"/>
      <c r="CU44" s="1"/>
      <c r="CV44" s="1"/>
      <c r="CW44" s="1"/>
      <c r="CX44" s="1"/>
      <c r="CY44" s="1"/>
      <c r="CZ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P44" s="163"/>
      <c r="DQ44" s="170" t="s">
        <v>57</v>
      </c>
      <c r="DR44" s="178">
        <f>DR43/12</f>
        <v>0</v>
      </c>
      <c r="DS44" s="1"/>
      <c r="DT44" s="1"/>
      <c r="DU44" s="1"/>
      <c r="DV44" s="166"/>
      <c r="DX44" s="163"/>
      <c r="DY44" s="170" t="s">
        <v>57</v>
      </c>
      <c r="DZ44" s="178">
        <f>DZ43/12</f>
        <v>2.0833333333333333E-3</v>
      </c>
      <c r="EA44" s="165"/>
      <c r="EB44" s="170" t="s">
        <v>58</v>
      </c>
      <c r="EC44" s="171">
        <f>DZ43+0.024</f>
        <v>4.9000000000000002E-2</v>
      </c>
      <c r="ED44" s="1"/>
      <c r="EE44" s="166"/>
      <c r="EG44" s="163"/>
      <c r="EH44" s="170" t="s">
        <v>57</v>
      </c>
      <c r="EI44" s="178">
        <f>EI43/12</f>
        <v>2.0833333333333333E-3</v>
      </c>
      <c r="EJ44" s="165"/>
      <c r="EK44" s="170" t="s">
        <v>58</v>
      </c>
      <c r="EL44" s="171">
        <f>EI43+0.03</f>
        <v>5.5E-2</v>
      </c>
      <c r="EM44" s="1"/>
      <c r="EN44" s="166"/>
      <c r="EP44" s="163"/>
      <c r="EQ44" s="170" t="s">
        <v>57</v>
      </c>
      <c r="ER44" s="178">
        <f>ER43/12</f>
        <v>2.0833333333333333E-3</v>
      </c>
      <c r="ES44" s="165"/>
      <c r="ET44" s="170" t="s">
        <v>58</v>
      </c>
      <c r="EU44" s="171">
        <f>$ER$43</f>
        <v>2.5000000000000001E-2</v>
      </c>
      <c r="EV44" s="1"/>
      <c r="EW44" s="166"/>
    </row>
    <row r="45" spans="1:153" ht="14.25" customHeight="1" x14ac:dyDescent="0.2">
      <c r="A45" s="163"/>
      <c r="B45" s="170" t="s">
        <v>42</v>
      </c>
      <c r="C45" s="180">
        <f>C48*C42</f>
        <v>723074.77902895142</v>
      </c>
      <c r="D45" s="1"/>
      <c r="E45" s="1"/>
      <c r="F45" s="1"/>
      <c r="G45" s="166"/>
      <c r="I45" s="163"/>
      <c r="J45" s="170" t="s">
        <v>42</v>
      </c>
      <c r="K45" s="182">
        <f>VLOOKUP($K$42,$K$53:$P$1030,6)</f>
        <v>306589.56963967456</v>
      </c>
      <c r="L45" s="165"/>
      <c r="M45" s="1"/>
      <c r="N45" s="1"/>
      <c r="O45" s="1"/>
      <c r="P45" s="166"/>
      <c r="Q45" s="1"/>
      <c r="R45" s="163"/>
      <c r="S45" s="170" t="s">
        <v>42</v>
      </c>
      <c r="T45" s="182">
        <f>VLOOKUP($T$42,$T$53:$Y$1030,6)</f>
        <v>343246.08003011072</v>
      </c>
      <c r="U45" s="165"/>
      <c r="V45" s="1"/>
      <c r="W45" s="1"/>
      <c r="X45" s="1"/>
      <c r="Y45" s="166"/>
      <c r="Z45" s="167"/>
      <c r="AA45" s="163"/>
      <c r="AB45" s="170" t="s">
        <v>42</v>
      </c>
      <c r="AC45" s="182">
        <f>VLOOKUP($T$42,$AC$53:$AH$1030,6)</f>
        <v>302220.56829844892</v>
      </c>
      <c r="AD45" s="165"/>
      <c r="AE45" s="1"/>
      <c r="AF45" s="1"/>
      <c r="AG45" s="1"/>
      <c r="AH45" s="166"/>
      <c r="AI45" s="167"/>
      <c r="AJ45" s="167"/>
      <c r="AK45" s="167"/>
      <c r="AL45" s="163"/>
      <c r="AM45" s="170" t="s">
        <v>42</v>
      </c>
      <c r="AN45" s="182">
        <f>VLOOKUP($AN$42,$AN$53:$AS$502,6)</f>
        <v>170495.24078473489</v>
      </c>
      <c r="AO45" s="165"/>
      <c r="AP45" s="170" t="s">
        <v>59</v>
      </c>
      <c r="AQ45" s="171">
        <f>$AN$43+0.0188+0.0063</f>
        <v>4.8766666666666597E-2</v>
      </c>
      <c r="AR45" s="1"/>
      <c r="AS45" s="166"/>
      <c r="AT45" s="167"/>
      <c r="AU45" s="167"/>
      <c r="AV45" s="167"/>
      <c r="AW45" s="163"/>
      <c r="AX45" s="170" t="s">
        <v>42</v>
      </c>
      <c r="AY45" s="182">
        <f>VLOOKUP($AY$42,$AY$53:$BD$502,6)</f>
        <v>197884.14681572217</v>
      </c>
      <c r="AZ45" s="165"/>
      <c r="BA45" s="170" t="s">
        <v>59</v>
      </c>
      <c r="BB45" s="171">
        <f>BB44</f>
        <v>5.3666666666666606E-2</v>
      </c>
      <c r="BC45" s="1"/>
      <c r="BD45" s="166"/>
      <c r="BE45" s="167"/>
      <c r="BF45" s="167"/>
      <c r="BG45" s="167"/>
      <c r="BH45" s="163"/>
      <c r="BI45" s="170" t="s">
        <v>42</v>
      </c>
      <c r="BJ45" s="182">
        <f>VLOOKUP($BJ$42,$BJ$53:$BO$502,6)</f>
        <v>148276.55901072704</v>
      </c>
      <c r="BK45" s="165"/>
      <c r="BL45" s="170" t="s">
        <v>59</v>
      </c>
      <c r="BM45" s="171">
        <f>$BJ$43</f>
        <v>2.36666666666666E-2</v>
      </c>
      <c r="BN45" s="1"/>
      <c r="BO45" s="166"/>
      <c r="BP45" s="167"/>
      <c r="BQ45" s="163"/>
      <c r="BR45" s="174" t="s">
        <v>60</v>
      </c>
      <c r="BS45" s="183">
        <f>VLOOKUP($BS$48,$BT$53:$BY$1031,6)</f>
        <v>3859.6742453576408</v>
      </c>
      <c r="BT45" s="165"/>
      <c r="BU45" s="1"/>
      <c r="BV45" s="1"/>
      <c r="BW45" s="1"/>
      <c r="BX45" s="1"/>
      <c r="BY45" s="166"/>
      <c r="CA45" s="163"/>
      <c r="CB45" s="1"/>
      <c r="CC45" s="175" t="s">
        <v>60</v>
      </c>
      <c r="CD45" s="184">
        <f>VLOOKUP($CD$48,$CD$53:$CI$1031,6)</f>
        <v>4148.3558461333432</v>
      </c>
      <c r="CE45" s="165"/>
      <c r="CF45" s="1"/>
      <c r="CG45" s="1"/>
      <c r="CH45" s="1"/>
      <c r="CI45" s="166"/>
      <c r="CJ45" s="1"/>
      <c r="CK45" s="163"/>
      <c r="CL45" s="1"/>
      <c r="CM45" s="175" t="s">
        <v>60</v>
      </c>
      <c r="CN45" s="184">
        <f>VLOOKUP($CD$48,$CN$53:$CS$5031,6)</f>
        <v>3859.6742453576408</v>
      </c>
      <c r="CO45" s="165"/>
      <c r="CP45" s="1"/>
      <c r="CQ45" s="1"/>
      <c r="CR45" s="1"/>
      <c r="CS45" s="166"/>
      <c r="CT45" s="1"/>
      <c r="CU45" s="1"/>
      <c r="CV45" s="1"/>
      <c r="CW45" s="1"/>
      <c r="CX45" s="1"/>
      <c r="CY45" s="1"/>
      <c r="CZ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P45" s="163"/>
      <c r="DQ45" s="170" t="s">
        <v>42</v>
      </c>
      <c r="DR45" s="180">
        <f>DR48*DR42</f>
        <v>0</v>
      </c>
      <c r="DS45" s="1"/>
      <c r="DT45" s="1"/>
      <c r="DU45" s="1"/>
      <c r="DV45" s="166"/>
      <c r="DX45" s="163"/>
      <c r="DY45" s="170" t="s">
        <v>42</v>
      </c>
      <c r="DZ45" s="180">
        <f>VLOOKUP($DZ$42,$DZ$53:$EE$550,6)</f>
        <v>985200.18989004719</v>
      </c>
      <c r="EA45" s="165"/>
      <c r="EB45" s="170" t="s">
        <v>59</v>
      </c>
      <c r="EC45" s="171">
        <f>DZ43+0.0257</f>
        <v>5.0700000000000002E-2</v>
      </c>
      <c r="ED45" s="1"/>
      <c r="EE45" s="166"/>
      <c r="EG45" s="163"/>
      <c r="EH45" s="170" t="s">
        <v>42</v>
      </c>
      <c r="EI45" s="180">
        <f>VLOOKUP($EI$42,$EI$53:$EN$550,6)</f>
        <v>1028966.0595073986</v>
      </c>
      <c r="EJ45" s="165"/>
      <c r="EK45" s="170" t="s">
        <v>59</v>
      </c>
      <c r="EL45" s="171">
        <f>EI43+0.03</f>
        <v>5.5E-2</v>
      </c>
      <c r="EM45" s="1"/>
      <c r="EN45" s="166"/>
      <c r="EP45" s="163"/>
      <c r="EQ45" s="170" t="s">
        <v>42</v>
      </c>
      <c r="ER45" s="180">
        <f>VLOOKUP($DZ$42,$ER$53:$EW$550,6)</f>
        <v>853461.14144629624</v>
      </c>
      <c r="ES45" s="165"/>
      <c r="ET45" s="170" t="s">
        <v>59</v>
      </c>
      <c r="EU45" s="171">
        <f>$ER$43</f>
        <v>2.5000000000000001E-2</v>
      </c>
      <c r="EV45" s="1"/>
      <c r="EW45" s="166"/>
    </row>
    <row r="46" spans="1:153" ht="14.25" customHeight="1" thickBot="1" x14ac:dyDescent="0.25">
      <c r="A46" s="163"/>
      <c r="B46" s="170" t="s">
        <v>60</v>
      </c>
      <c r="C46" s="185">
        <f>C48*C49</f>
        <v>4820.4985268596765</v>
      </c>
      <c r="D46" s="165"/>
      <c r="E46" s="1"/>
      <c r="F46" s="1"/>
      <c r="G46" s="166"/>
      <c r="I46" s="163"/>
      <c r="J46" s="170" t="s">
        <v>60</v>
      </c>
      <c r="K46" s="186">
        <f>VLOOKUP($K$49,$K$53:$P$1030,6)</f>
        <v>1684.964672344985</v>
      </c>
      <c r="L46" s="165"/>
      <c r="M46" s="1"/>
      <c r="N46" s="1"/>
      <c r="O46" s="1"/>
      <c r="P46" s="166"/>
      <c r="Q46" s="1"/>
      <c r="R46" s="163"/>
      <c r="S46" s="170" t="s">
        <v>60</v>
      </c>
      <c r="T46" s="186">
        <f>VLOOKUP($K$49,$K$53:$P$1030,6)</f>
        <v>1684.964672344985</v>
      </c>
      <c r="U46" s="165"/>
      <c r="V46" s="1"/>
      <c r="W46" s="1"/>
      <c r="X46" s="1"/>
      <c r="Y46" s="166"/>
      <c r="Z46" s="167"/>
      <c r="AA46" s="163"/>
      <c r="AB46" s="170" t="s">
        <v>60</v>
      </c>
      <c r="AC46" s="186">
        <f>VLOOKUP($K$49,$K$53:$P$1030,6)</f>
        <v>1684.964672344985</v>
      </c>
      <c r="AD46" s="165"/>
      <c r="AE46" s="1"/>
      <c r="AF46" s="1"/>
      <c r="AG46" s="1"/>
      <c r="AH46" s="166"/>
      <c r="AI46" s="167"/>
      <c r="AJ46" s="167"/>
      <c r="AK46" s="167"/>
      <c r="AL46" s="163"/>
      <c r="AM46" s="170" t="s">
        <v>60</v>
      </c>
      <c r="AN46" s="186">
        <f>VLOOKUP($K$49,$K$53:$P$1030,6)</f>
        <v>1684.964672344985</v>
      </c>
      <c r="AO46" s="165"/>
      <c r="AP46" s="1"/>
      <c r="AQ46" s="1"/>
      <c r="AR46" s="1"/>
      <c r="AS46" s="166"/>
      <c r="AT46" s="167"/>
      <c r="AU46" s="167"/>
      <c r="AV46" s="167"/>
      <c r="AW46" s="163"/>
      <c r="AX46" s="170" t="s">
        <v>60</v>
      </c>
      <c r="AY46" s="186">
        <f>VLOOKUP($K$49,$AY$53:$BD$502,6)</f>
        <v>884.16356580600598</v>
      </c>
      <c r="AZ46" s="165"/>
      <c r="BA46" s="1"/>
      <c r="BB46" s="1"/>
      <c r="BC46" s="1"/>
      <c r="BD46" s="166"/>
      <c r="BE46" s="167"/>
      <c r="BF46" s="167"/>
      <c r="BG46" s="167"/>
      <c r="BH46" s="163"/>
      <c r="BI46" s="170" t="s">
        <v>60</v>
      </c>
      <c r="BJ46" s="186">
        <f>VLOOKUP($K$49,$BJ$53:$BO$502,6)</f>
        <v>883.97022506756537</v>
      </c>
      <c r="BK46" s="165"/>
      <c r="BL46" s="1"/>
      <c r="BM46" s="1"/>
      <c r="BN46" s="1"/>
      <c r="BO46" s="166"/>
      <c r="BP46" s="167"/>
      <c r="BQ46" s="163"/>
      <c r="BR46" s="187" t="s">
        <v>61</v>
      </c>
      <c r="BS46" s="188">
        <f>BS44-BS45</f>
        <v>835903.96549298812</v>
      </c>
      <c r="BT46" s="165"/>
      <c r="BU46" s="1"/>
      <c r="BV46" s="1"/>
      <c r="BW46" s="1"/>
      <c r="BX46" s="1"/>
      <c r="BY46" s="166"/>
      <c r="CA46" s="163"/>
      <c r="CB46" s="1"/>
      <c r="CC46" s="189" t="s">
        <v>61</v>
      </c>
      <c r="CD46" s="184">
        <f>CD44-CD45</f>
        <v>948223.88454277988</v>
      </c>
      <c r="CE46" s="165"/>
      <c r="CF46" s="1"/>
      <c r="CG46" s="1"/>
      <c r="CH46" s="1"/>
      <c r="CI46" s="166"/>
      <c r="CJ46" s="1"/>
      <c r="CK46" s="163"/>
      <c r="CL46" s="1"/>
      <c r="CM46" s="189" t="s">
        <v>61</v>
      </c>
      <c r="CN46" s="184">
        <f>CN44-CN45</f>
        <v>795868.98557032854</v>
      </c>
      <c r="CO46" s="165"/>
      <c r="CP46" s="1"/>
      <c r="CQ46" s="1"/>
      <c r="CR46" s="1"/>
      <c r="CS46" s="166"/>
      <c r="CT46" s="1"/>
      <c r="CU46" s="1"/>
      <c r="CV46" s="1"/>
      <c r="CW46" s="1"/>
      <c r="CX46" s="1"/>
      <c r="CY46" s="1"/>
      <c r="CZ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P46" s="163"/>
      <c r="DQ46" s="170" t="s">
        <v>60</v>
      </c>
      <c r="DR46" s="185">
        <f>DR48*DR49</f>
        <v>0</v>
      </c>
      <c r="DS46" s="165"/>
      <c r="DT46" s="1"/>
      <c r="DU46" s="1"/>
      <c r="DV46" s="166"/>
      <c r="DX46" s="163"/>
      <c r="DY46" s="170" t="s">
        <v>60</v>
      </c>
      <c r="DZ46" s="185">
        <f>VLOOKUP($K$49,$K$53:$P$1030,6)</f>
        <v>1684.964672344985</v>
      </c>
      <c r="EA46" s="190"/>
      <c r="EB46" s="167"/>
      <c r="EC46" s="167"/>
      <c r="ED46" s="167"/>
      <c r="EE46" s="166"/>
      <c r="EG46" s="163"/>
      <c r="EH46" s="170" t="s">
        <v>60</v>
      </c>
      <c r="EI46" s="185">
        <f>VLOOKUP($K$49,$K$53:$P$1030,6)</f>
        <v>1684.964672344985</v>
      </c>
      <c r="EJ46" s="190"/>
      <c r="EK46" s="167"/>
      <c r="EL46" s="167"/>
      <c r="EM46" s="167"/>
      <c r="EN46" s="166"/>
      <c r="EP46" s="163"/>
      <c r="EQ46" s="170" t="s">
        <v>60</v>
      </c>
      <c r="ER46" s="185">
        <f>VLOOKUP($K$49,$K$53:$P$1030,6)</f>
        <v>1684.964672344985</v>
      </c>
      <c r="ES46" s="190"/>
      <c r="ET46" s="167"/>
      <c r="EU46" s="167"/>
      <c r="EV46" s="167"/>
      <c r="EW46" s="166"/>
    </row>
    <row r="47" spans="1:153" ht="14.25" customHeight="1" thickTop="1" thickBot="1" x14ac:dyDescent="0.25">
      <c r="A47" s="163"/>
      <c r="B47" s="191" t="s">
        <v>61</v>
      </c>
      <c r="C47" s="188">
        <f>C45-C46</f>
        <v>718254.28050209174</v>
      </c>
      <c r="D47" s="165"/>
      <c r="E47" s="1"/>
      <c r="F47" s="1"/>
      <c r="G47" s="166"/>
      <c r="I47" s="163"/>
      <c r="J47" s="192" t="s">
        <v>61</v>
      </c>
      <c r="K47" s="193">
        <f>K45-K46</f>
        <v>304904.60496732959</v>
      </c>
      <c r="L47" s="165"/>
      <c r="M47" s="1"/>
      <c r="N47" s="1"/>
      <c r="O47" s="1"/>
      <c r="P47" s="166"/>
      <c r="Q47" s="1"/>
      <c r="R47" s="163"/>
      <c r="S47" s="192" t="s">
        <v>61</v>
      </c>
      <c r="T47" s="193">
        <f>T45-T46</f>
        <v>341561.11535776575</v>
      </c>
      <c r="U47" s="165"/>
      <c r="V47" s="1"/>
      <c r="W47" s="1"/>
      <c r="X47" s="1"/>
      <c r="Y47" s="166"/>
      <c r="Z47" s="167"/>
      <c r="AA47" s="163"/>
      <c r="AB47" s="192" t="s">
        <v>61</v>
      </c>
      <c r="AC47" s="193">
        <f>AC45-AC46</f>
        <v>300535.60362610396</v>
      </c>
      <c r="AD47" s="165"/>
      <c r="AE47" s="1"/>
      <c r="AF47" s="1"/>
      <c r="AG47" s="1"/>
      <c r="AH47" s="166"/>
      <c r="AI47" s="167"/>
      <c r="AJ47" s="167"/>
      <c r="AK47" s="167"/>
      <c r="AL47" s="163"/>
      <c r="AM47" s="192" t="s">
        <v>61</v>
      </c>
      <c r="AN47" s="193">
        <f>AN45-AN46</f>
        <v>168810.2761123899</v>
      </c>
      <c r="AO47" s="165"/>
      <c r="AP47" s="1"/>
      <c r="AQ47" s="1"/>
      <c r="AR47" s="1"/>
      <c r="AS47" s="166"/>
      <c r="AT47" s="167"/>
      <c r="AU47" s="167"/>
      <c r="AV47" s="167"/>
      <c r="AW47" s="163"/>
      <c r="AX47" s="192" t="s">
        <v>61</v>
      </c>
      <c r="AY47" s="193">
        <f>AY45-AY46</f>
        <v>196999.98324991617</v>
      </c>
      <c r="AZ47" s="165"/>
      <c r="BA47" s="1"/>
      <c r="BB47" s="1"/>
      <c r="BC47" s="1"/>
      <c r="BD47" s="166"/>
      <c r="BE47" s="167"/>
      <c r="BF47" s="167"/>
      <c r="BG47" s="167"/>
      <c r="BH47" s="163"/>
      <c r="BI47" s="192" t="s">
        <v>61</v>
      </c>
      <c r="BJ47" s="193">
        <f>BJ45-BJ46</f>
        <v>147392.58878565946</v>
      </c>
      <c r="BK47" s="165"/>
      <c r="BL47" s="1"/>
      <c r="BM47" s="1"/>
      <c r="BN47" s="1"/>
      <c r="BO47" s="166"/>
      <c r="BP47" s="167"/>
      <c r="BQ47" s="163"/>
      <c r="BR47" s="2" t="s">
        <v>62</v>
      </c>
      <c r="BS47" s="194">
        <f>(PMT(BR53,BS42,BS40))*-1</f>
        <v>1929.8371226788204</v>
      </c>
      <c r="BT47" s="195" t="s">
        <v>63</v>
      </c>
      <c r="BU47" s="196" t="s">
        <v>62</v>
      </c>
      <c r="BV47" s="196" t="s">
        <v>64</v>
      </c>
      <c r="BW47" s="196" t="s">
        <v>44</v>
      </c>
      <c r="BX47" s="1"/>
      <c r="BY47" s="166"/>
      <c r="CA47" s="163"/>
      <c r="CB47" s="1"/>
      <c r="CC47" s="117" t="s">
        <v>62</v>
      </c>
      <c r="CD47" s="197">
        <f>(PMT(CB53,CD42,CD40))*-1</f>
        <v>2074.1779230666716</v>
      </c>
      <c r="CE47" s="125" t="s">
        <v>65</v>
      </c>
      <c r="CF47" s="125" t="s">
        <v>62</v>
      </c>
      <c r="CG47" s="125" t="s">
        <v>64</v>
      </c>
      <c r="CH47" s="125" t="s">
        <v>44</v>
      </c>
      <c r="CI47" s="166"/>
      <c r="CJ47" s="1"/>
      <c r="CK47" s="163"/>
      <c r="CL47" s="1"/>
      <c r="CM47" s="117" t="s">
        <v>62</v>
      </c>
      <c r="CN47" s="197">
        <f>(PMT(CL53,CN42,CN40))*-1</f>
        <v>1929.8371226788204</v>
      </c>
      <c r="CO47" s="125" t="s">
        <v>65</v>
      </c>
      <c r="CP47" s="125" t="s">
        <v>62</v>
      </c>
      <c r="CQ47" s="125" t="s">
        <v>64</v>
      </c>
      <c r="CR47" s="125" t="s">
        <v>44</v>
      </c>
      <c r="CS47" s="166"/>
      <c r="CT47" s="1"/>
      <c r="CU47" s="1"/>
      <c r="CV47" s="1"/>
      <c r="CW47" s="1"/>
      <c r="CX47" s="1"/>
      <c r="CY47" s="1"/>
      <c r="CZ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P47" s="163"/>
      <c r="DQ47" s="191" t="s">
        <v>61</v>
      </c>
      <c r="DR47" s="188">
        <f>DR45-DR46</f>
        <v>0</v>
      </c>
      <c r="DS47" s="165"/>
      <c r="DT47" s="1"/>
      <c r="DU47" s="1"/>
      <c r="DV47" s="166"/>
      <c r="DX47" s="163"/>
      <c r="DY47" s="191" t="s">
        <v>61</v>
      </c>
      <c r="DZ47" s="188">
        <f>DZ45-DZ46</f>
        <v>983515.22521770222</v>
      </c>
      <c r="EA47" s="198"/>
      <c r="EB47" s="199"/>
      <c r="EC47" s="199"/>
      <c r="ED47" s="200"/>
      <c r="EE47" s="166"/>
      <c r="EG47" s="163"/>
      <c r="EH47" s="191" t="s">
        <v>61</v>
      </c>
      <c r="EI47" s="188">
        <f>EI45-EI46</f>
        <v>1027281.0948350537</v>
      </c>
      <c r="EJ47" s="198"/>
      <c r="EK47" s="199"/>
      <c r="EL47" s="199"/>
      <c r="EM47" s="200"/>
      <c r="EN47" s="166"/>
      <c r="EP47" s="163"/>
      <c r="EQ47" s="191" t="s">
        <v>61</v>
      </c>
      <c r="ER47" s="188">
        <f>ER45-ER46</f>
        <v>851776.17677395127</v>
      </c>
      <c r="ES47" s="198"/>
      <c r="ET47" s="199"/>
      <c r="EU47" s="199"/>
      <c r="EV47" s="200"/>
      <c r="EW47" s="166"/>
    </row>
    <row r="48" spans="1:153" ht="14.25" customHeight="1" thickBot="1" x14ac:dyDescent="0.25">
      <c r="A48" s="163"/>
      <c r="B48" s="201" t="s">
        <v>62</v>
      </c>
      <c r="C48" s="202">
        <f>(PMT(C44,C42,C40))*-1</f>
        <v>2410.2492634298383</v>
      </c>
      <c r="D48" s="195" t="s">
        <v>63</v>
      </c>
      <c r="E48" s="196" t="s">
        <v>62</v>
      </c>
      <c r="F48" s="196" t="s">
        <v>64</v>
      </c>
      <c r="G48" s="203" t="s">
        <v>44</v>
      </c>
      <c r="I48" s="163"/>
      <c r="J48" s="2" t="s">
        <v>66</v>
      </c>
      <c r="K48" s="194">
        <f>(PMT(K44,K42,K40*(1+J53))*-1)</f>
        <v>842.39809636285634</v>
      </c>
      <c r="L48" s="195" t="s">
        <v>63</v>
      </c>
      <c r="M48" s="196" t="s">
        <v>62</v>
      </c>
      <c r="N48" s="196" t="s">
        <v>64</v>
      </c>
      <c r="O48" s="203" t="s">
        <v>44</v>
      </c>
      <c r="P48" s="166"/>
      <c r="Q48" s="1"/>
      <c r="R48" s="163"/>
      <c r="S48" s="2" t="s">
        <v>66</v>
      </c>
      <c r="T48" s="194">
        <f>(PMT(T44,T42,T40*(1+S53))*-1)</f>
        <v>842.45705833340469</v>
      </c>
      <c r="U48" s="195" t="s">
        <v>63</v>
      </c>
      <c r="V48" s="196" t="s">
        <v>62</v>
      </c>
      <c r="W48" s="196" t="s">
        <v>64</v>
      </c>
      <c r="X48" s="203" t="s">
        <v>44</v>
      </c>
      <c r="Y48" s="166"/>
      <c r="Z48" s="167"/>
      <c r="AA48" s="163"/>
      <c r="AB48" s="2" t="s">
        <v>66</v>
      </c>
      <c r="AC48" s="194">
        <f>(PMT(AC44,AC42,AC40*(1+AB53))*-1)</f>
        <v>842.39809636285634</v>
      </c>
      <c r="AD48" s="195" t="s">
        <v>63</v>
      </c>
      <c r="AE48" s="196" t="s">
        <v>62</v>
      </c>
      <c r="AF48" s="196" t="s">
        <v>64</v>
      </c>
      <c r="AG48" s="203" t="s">
        <v>44</v>
      </c>
      <c r="AH48" s="166"/>
      <c r="AI48" s="167"/>
      <c r="AJ48" s="167"/>
      <c r="AK48" s="167"/>
      <c r="AL48" s="163"/>
      <c r="AM48" s="2" t="s">
        <v>66</v>
      </c>
      <c r="AN48" s="194">
        <f>(PMT(AN44,AN42,AN40*(1+AM53))*-1)</f>
        <v>441.97570656796233</v>
      </c>
      <c r="AO48" s="195" t="s">
        <v>63</v>
      </c>
      <c r="AP48" s="196" t="s">
        <v>62</v>
      </c>
      <c r="AQ48" s="196" t="s">
        <v>64</v>
      </c>
      <c r="AR48" s="203" t="s">
        <v>44</v>
      </c>
      <c r="AS48" s="166"/>
      <c r="AT48" s="167"/>
      <c r="AU48" s="167"/>
      <c r="AV48" s="167"/>
      <c r="AW48" s="163"/>
      <c r="AX48" s="2" t="s">
        <v>66</v>
      </c>
      <c r="AY48" s="194">
        <f>(PMT(AY44,AY42,AY40*(1+AX53))*-1)</f>
        <v>442.00664177390144</v>
      </c>
      <c r="AZ48" s="195" t="s">
        <v>63</v>
      </c>
      <c r="BA48" s="196" t="s">
        <v>62</v>
      </c>
      <c r="BB48" s="196" t="s">
        <v>64</v>
      </c>
      <c r="BC48" s="203" t="s">
        <v>44</v>
      </c>
      <c r="BD48" s="166"/>
      <c r="BE48" s="167"/>
      <c r="BF48" s="167"/>
      <c r="BG48" s="167"/>
      <c r="BH48" s="163"/>
      <c r="BI48" s="2" t="s">
        <v>66</v>
      </c>
      <c r="BJ48" s="194">
        <f>(PMT(BJ44,BJ42,BJ40*(1+BI53))*-1)</f>
        <v>441.97570656796233</v>
      </c>
      <c r="BK48" s="195" t="s">
        <v>63</v>
      </c>
      <c r="BL48" s="196" t="s">
        <v>62</v>
      </c>
      <c r="BM48" s="196" t="s">
        <v>64</v>
      </c>
      <c r="BN48" s="203" t="s">
        <v>44</v>
      </c>
      <c r="BO48" s="166"/>
      <c r="BP48" s="167"/>
      <c r="BQ48" s="163"/>
      <c r="BR48" s="204" t="s">
        <v>67</v>
      </c>
      <c r="BS48" s="205">
        <f>A2</f>
        <v>2</v>
      </c>
      <c r="BT48" s="153">
        <f>VLOOKUP($BS$48,$BT$53:$BY$1038,2)</f>
        <v>598570.16287732113</v>
      </c>
      <c r="BU48" s="153">
        <f>VLOOKUP($BS$48,$BT$53:$BY$1038,3)</f>
        <v>1929.8371226788202</v>
      </c>
      <c r="BV48" s="153">
        <f>VLOOKUP($BS$48,$BT$53:$BY$1038,4)</f>
        <v>1431.0286536143858</v>
      </c>
      <c r="BW48" s="153">
        <f>VLOOKUP($BS$48,$BT$53:$BY$1038,5)</f>
        <v>498.80846906443429</v>
      </c>
      <c r="BX48" s="1"/>
      <c r="BY48" s="166"/>
      <c r="CA48" s="163"/>
      <c r="CB48" s="1"/>
      <c r="CC48" s="206" t="s">
        <v>67</v>
      </c>
      <c r="CD48" s="207">
        <f>A2</f>
        <v>2</v>
      </c>
      <c r="CE48" s="150">
        <f>VLOOKUP($A$2,$CD$53:$CI$1038,2)</f>
        <v>598681.82207693334</v>
      </c>
      <c r="CF48" s="150">
        <f>VLOOKUP($A$2,$CD$53:$CI$1038,3)</f>
        <v>2074.1779230666716</v>
      </c>
      <c r="CG48" s="150">
        <f>VLOOKUP($A$2,$CD$53:$CI$1038,4)</f>
        <v>1319.8388272497355</v>
      </c>
      <c r="CH48" s="150">
        <f>VLOOKUP($A$2,$CD$53:$CI$1038,5)</f>
        <v>754.33909581693604</v>
      </c>
      <c r="CI48" s="166"/>
      <c r="CJ48" s="1"/>
      <c r="CK48" s="163"/>
      <c r="CL48" s="1"/>
      <c r="CM48" s="206" t="s">
        <v>67</v>
      </c>
      <c r="CN48" s="207" t="str">
        <f>K2</f>
        <v>סה"כ לתשלום</v>
      </c>
      <c r="CO48" s="150">
        <f>VLOOKUP($A$2,$CN$53:$CS$5031,2)</f>
        <v>598570.16287732113</v>
      </c>
      <c r="CP48" s="150">
        <f>VLOOKUP($A$2,$CN$53:$CS$5031,3)</f>
        <v>1929.8371226788202</v>
      </c>
      <c r="CQ48" s="150">
        <f>VLOOKUP($A$2,$CN$53:$CS$5031,4)</f>
        <v>1431.0286536143858</v>
      </c>
      <c r="CR48" s="150">
        <f>VLOOKUP($A$2,$CN$53:$CS$5031,5)</f>
        <v>498.80846906443429</v>
      </c>
      <c r="CS48" s="166"/>
      <c r="CT48" s="1"/>
      <c r="CU48" s="1"/>
      <c r="CW48" s="1"/>
      <c r="CX48" s="1"/>
      <c r="CY48" s="1"/>
      <c r="CZ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P48" s="163"/>
      <c r="DQ48" s="201" t="s">
        <v>62</v>
      </c>
      <c r="DR48" s="202">
        <f>(PMT(DR44,DR42,DR40))*-1</f>
        <v>0</v>
      </c>
      <c r="DS48" s="195" t="s">
        <v>63</v>
      </c>
      <c r="DT48" s="196" t="s">
        <v>62</v>
      </c>
      <c r="DU48" s="196" t="s">
        <v>64</v>
      </c>
      <c r="DV48" s="203" t="s">
        <v>44</v>
      </c>
      <c r="DX48" s="163"/>
      <c r="DY48" s="201" t="s">
        <v>66</v>
      </c>
      <c r="DZ48" s="202">
        <f>(PMT(DZ44,DZ42,DZ40)*-1)</f>
        <v>2370.7253929063918</v>
      </c>
      <c r="EA48" s="153" t="s">
        <v>63</v>
      </c>
      <c r="EB48" s="153" t="s">
        <v>62</v>
      </c>
      <c r="EC48" s="153" t="s">
        <v>64</v>
      </c>
      <c r="ED48" s="208" t="s">
        <v>44</v>
      </c>
      <c r="EE48" s="166"/>
      <c r="EG48" s="163"/>
      <c r="EH48" s="201" t="s">
        <v>66</v>
      </c>
      <c r="EI48" s="202">
        <f>(PMT(EI44,EI42,EI40)*-1)</f>
        <v>2370.7253929063918</v>
      </c>
      <c r="EJ48" s="153" t="s">
        <v>63</v>
      </c>
      <c r="EK48" s="153" t="s">
        <v>62</v>
      </c>
      <c r="EL48" s="153" t="s">
        <v>64</v>
      </c>
      <c r="EM48" s="208" t="s">
        <v>44</v>
      </c>
      <c r="EN48" s="166"/>
      <c r="EP48" s="163"/>
      <c r="EQ48" s="201" t="s">
        <v>66</v>
      </c>
      <c r="ER48" s="202">
        <f>(PMT(ER44,ER42,ER40)*-1)</f>
        <v>2370.7253929063918</v>
      </c>
      <c r="ES48" s="153" t="s">
        <v>63</v>
      </c>
      <c r="ET48" s="153" t="s">
        <v>62</v>
      </c>
      <c r="EU48" s="153" t="s">
        <v>64</v>
      </c>
      <c r="EV48" s="208" t="s">
        <v>44</v>
      </c>
      <c r="EW48" s="166"/>
    </row>
    <row r="49" spans="1:153" ht="14.25" customHeight="1" thickBot="1" x14ac:dyDescent="0.25">
      <c r="A49" s="163"/>
      <c r="B49" s="204" t="s">
        <v>67</v>
      </c>
      <c r="C49" s="209">
        <f>A2</f>
        <v>2</v>
      </c>
      <c r="D49" s="210">
        <f>VLOOKUP($C$49,$B$53:$H$1038,2)</f>
        <v>498902.25073657016</v>
      </c>
      <c r="E49" s="153">
        <f>VLOOKUP($C$49,$B$53:$H$1038,3)</f>
        <v>2410.2492634298383</v>
      </c>
      <c r="F49" s="153">
        <f>VLOOKUP($C$49,$B$53:$H$1038,4)</f>
        <v>1100.6308552463415</v>
      </c>
      <c r="G49" s="211">
        <f>VLOOKUP($C$49,$B$53:$H$1038,5)</f>
        <v>1309.6184081834967</v>
      </c>
      <c r="I49" s="163"/>
      <c r="J49" s="117" t="s">
        <v>62</v>
      </c>
      <c r="K49" s="205">
        <f>A2</f>
        <v>2</v>
      </c>
      <c r="L49" s="153">
        <f>VLOOKUP($A$2,$K$53:$P$1038,2)</f>
        <v>199584.21409801787</v>
      </c>
      <c r="M49" s="153">
        <f>VLOOKUP($A$2,$K$53:$P$1038,3)</f>
        <v>842.56657598212882</v>
      </c>
      <c r="N49" s="153">
        <f>VLOOKUP($A$2,$K$53:$P$1038,4)</f>
        <v>476.66218346909778</v>
      </c>
      <c r="O49" s="211">
        <f>VLOOKUP($A$2,$K$53:$P$1038,5)</f>
        <v>365.90439251303104</v>
      </c>
      <c r="P49" s="166"/>
      <c r="Q49" s="1"/>
      <c r="R49" s="163"/>
      <c r="S49" s="117" t="s">
        <v>62</v>
      </c>
      <c r="T49" s="205">
        <f>A2</f>
        <v>2</v>
      </c>
      <c r="U49" s="153">
        <f>VLOOKUP($A$2,$T$53:$Y$1038,2)</f>
        <v>199626.12175412677</v>
      </c>
      <c r="V49" s="153">
        <f>VLOOKUP($A$2,$T$53:$Y$1038,3)</f>
        <v>842.74349373323798</v>
      </c>
      <c r="W49" s="153">
        <f>VLOOKUP($A$2,$T$53:$Y$1038,4)</f>
        <v>476.7622705173406</v>
      </c>
      <c r="X49" s="153">
        <f>VLOOKUP($A$2,$T$53:$Y$1038,5)</f>
        <v>365.98122321589739</v>
      </c>
      <c r="Y49" s="166"/>
      <c r="Z49" s="167"/>
      <c r="AA49" s="163"/>
      <c r="AB49" s="117" t="s">
        <v>62</v>
      </c>
      <c r="AC49" s="205">
        <f>J2</f>
        <v>0</v>
      </c>
      <c r="AD49" s="153">
        <f>VLOOKUP($A$2,$AC$53:$AH$1038,2)</f>
        <v>199580.58601974085</v>
      </c>
      <c r="AE49" s="153">
        <f>VLOOKUP($A$2,$AC$53:$AH$1038,3)</f>
        <v>842.55125965310413</v>
      </c>
      <c r="AF49" s="153">
        <f>VLOOKUP($A$2,$AC$53:$AH$1038,4)</f>
        <v>476.65351861691425</v>
      </c>
      <c r="AG49" s="153">
        <f>VLOOKUP($A$2,$AC$53:$AH$1038,5)</f>
        <v>365.89774103618987</v>
      </c>
      <c r="AH49" s="166"/>
      <c r="AI49" s="167"/>
      <c r="AJ49" s="167"/>
      <c r="AK49" s="167"/>
      <c r="AL49" s="163"/>
      <c r="AM49" s="117" t="s">
        <v>62</v>
      </c>
      <c r="AN49" s="205">
        <f>A2</f>
        <v>2</v>
      </c>
      <c r="AO49" s="153">
        <f>VLOOKUP($A$2,$AN$53:$AS$502,2)</f>
        <v>99785.219291124056</v>
      </c>
      <c r="AP49" s="153">
        <f>VLOOKUP($A$2,$AN$53:$AS$502,3)</f>
        <v>442.06410170927586</v>
      </c>
      <c r="AQ49" s="153">
        <f>VLOOKUP($A$2,$AN$53:$AS$502,4)</f>
        <v>245.26547477400396</v>
      </c>
      <c r="AR49" s="211">
        <f>VLOOKUP($A$2,$AN$53:$AS$502,5)</f>
        <v>196.7986269352719</v>
      </c>
      <c r="AS49" s="166"/>
      <c r="AT49" s="167"/>
      <c r="AU49" s="167"/>
      <c r="AV49" s="167"/>
      <c r="AW49" s="163"/>
      <c r="AX49" s="117" t="s">
        <v>62</v>
      </c>
      <c r="AY49" s="205">
        <f>AN49</f>
        <v>2</v>
      </c>
      <c r="AZ49" s="153">
        <f>VLOOKUP($A$2,$AY$53:$BD$502,2)</f>
        <v>99806.171672922894</v>
      </c>
      <c r="BA49" s="153">
        <f>VLOOKUP($A$2,$AY$53:$BD$502,3)</f>
        <v>442.15692403210454</v>
      </c>
      <c r="BB49" s="153">
        <f>VLOOKUP($A$2,$AY$53:$BD$502,4)</f>
        <v>245.31697434384049</v>
      </c>
      <c r="BC49" s="153">
        <f>VLOOKUP($A$2,$AY$53:$BD$502,5)</f>
        <v>196.83994968826406</v>
      </c>
      <c r="BD49" s="166"/>
      <c r="BE49" s="167"/>
      <c r="BF49" s="167"/>
      <c r="BG49" s="167"/>
      <c r="BH49" s="163"/>
      <c r="BI49" s="117" t="s">
        <v>62</v>
      </c>
      <c r="BJ49" s="205">
        <f>AY49</f>
        <v>2</v>
      </c>
      <c r="BK49" s="153">
        <f>VLOOKUP($A$2,$BJ$53:$BO$502,2)</f>
        <v>99769.512573909655</v>
      </c>
      <c r="BL49" s="153">
        <f>VLOOKUP($A$2,$BJ$53:$BO$502,3)</f>
        <v>441.99451849960303</v>
      </c>
      <c r="BM49" s="153">
        <f>VLOOKUP($A$2,$BJ$53:$BO$502,4)</f>
        <v>259.08374544743617</v>
      </c>
      <c r="BN49" s="153">
        <f>VLOOKUP($A$2,$BJ$53:$BO$502,5)</f>
        <v>182.91077305216686</v>
      </c>
      <c r="BO49" s="166"/>
      <c r="BP49" s="167"/>
      <c r="BQ49" s="163"/>
      <c r="BR49" s="1"/>
      <c r="BS49" s="1"/>
      <c r="BT49" s="1"/>
      <c r="BU49" s="1"/>
      <c r="BV49" s="1"/>
      <c r="BW49" s="1"/>
      <c r="BX49" s="1"/>
      <c r="BY49" s="166"/>
      <c r="CA49" s="163"/>
      <c r="CB49" s="1"/>
      <c r="CC49" s="1"/>
      <c r="CD49" s="1"/>
      <c r="CE49" s="1"/>
      <c r="CF49" s="1"/>
      <c r="CG49" s="1"/>
      <c r="CH49" s="1"/>
      <c r="CI49" s="166"/>
      <c r="CJ49" s="1"/>
      <c r="CK49" s="163"/>
      <c r="CL49" s="1"/>
      <c r="CM49" s="1"/>
      <c r="CN49" s="1"/>
      <c r="CO49" s="1"/>
      <c r="CP49" s="1"/>
      <c r="CQ49" s="1"/>
      <c r="CR49" s="1"/>
      <c r="CS49" s="166"/>
      <c r="CT49" s="1"/>
      <c r="CU49" s="212" t="s">
        <v>10</v>
      </c>
      <c r="CW49" s="1"/>
      <c r="CX49" s="1"/>
      <c r="CY49" s="1"/>
      <c r="CZ49" s="1"/>
      <c r="DB49" s="212" t="s">
        <v>18</v>
      </c>
      <c r="DC49" s="1"/>
      <c r="DD49" s="1"/>
      <c r="DE49" s="1"/>
      <c r="DF49" s="1"/>
      <c r="DG49" s="1"/>
      <c r="DH49" s="1"/>
      <c r="DI49" s="212" t="s">
        <v>68</v>
      </c>
      <c r="DJ49" s="1"/>
      <c r="DK49" s="1"/>
      <c r="DL49" s="1"/>
      <c r="DM49" s="1"/>
      <c r="DN49" s="1"/>
      <c r="DP49" s="163"/>
      <c r="DQ49" s="204" t="s">
        <v>67</v>
      </c>
      <c r="DR49" s="209">
        <f>A2</f>
        <v>2</v>
      </c>
      <c r="DS49" s="210">
        <f>VLOOKUP($DR$49,$DQ$53:$DV$1038,2)</f>
        <v>0</v>
      </c>
      <c r="DT49" s="210">
        <f>VLOOKUP($DR$49,$DQ$53:$DV$1038,3)</f>
        <v>0</v>
      </c>
      <c r="DU49" s="210">
        <f>VLOOKUP($DR$49,$DQ$53:$DV$1038,4)</f>
        <v>0</v>
      </c>
      <c r="DV49" s="210">
        <f>VLOOKUP($DR$49,$DQ$53:$DV$1038,5)</f>
        <v>0</v>
      </c>
      <c r="DX49" s="157"/>
      <c r="DY49" s="204" t="s">
        <v>62</v>
      </c>
      <c r="DZ49" s="209">
        <f>A2</f>
        <v>2</v>
      </c>
      <c r="EA49" s="213">
        <f>VLOOKUP($A$2,$DZ$53:$EE$550,2)</f>
        <v>598879.27460709366</v>
      </c>
      <c r="EB49" s="213">
        <f>VLOOKUP($A$2,$DZ$53:$EE$550,3)</f>
        <v>2370.7253929063927</v>
      </c>
      <c r="EC49" s="213">
        <f>VLOOKUP($A$2,$DZ$53:$EE$550,4)</f>
        <v>1123.0602374749476</v>
      </c>
      <c r="ED49" s="214">
        <f>VLOOKUP($A$2,$DZ$53:$EE$550,5)</f>
        <v>1247.6651554314451</v>
      </c>
      <c r="EE49" s="159"/>
      <c r="EG49" s="157"/>
      <c r="EH49" s="204" t="s">
        <v>62</v>
      </c>
      <c r="EI49" s="209">
        <f>A2</f>
        <v>2</v>
      </c>
      <c r="EJ49" s="213">
        <f>VLOOKUP($A$2,$EI$53:$EN$550,2)</f>
        <v>598879.27460709366</v>
      </c>
      <c r="EK49" s="213">
        <f>VLOOKUP($A$2,$EI$53:$EN$550,3)</f>
        <v>2370.7253929063927</v>
      </c>
      <c r="EL49" s="213">
        <f>VLOOKUP($A$2,$EI$53:$EN$550,4)</f>
        <v>1123.0602374749476</v>
      </c>
      <c r="EM49" s="214">
        <f>VLOOKUP($A$2,$EI$53:$EN$550,5)</f>
        <v>1247.6651554314451</v>
      </c>
      <c r="EN49" s="159"/>
      <c r="EP49" s="157"/>
      <c r="EQ49" s="204" t="s">
        <v>62</v>
      </c>
      <c r="ER49" s="209">
        <f>S2</f>
        <v>0</v>
      </c>
      <c r="ES49" s="213">
        <f>A2</f>
        <v>2</v>
      </c>
      <c r="ET49" s="213">
        <f>VLOOKUP($A$2,$ER$53:$EW$550,3)</f>
        <v>2370.7253929063927</v>
      </c>
      <c r="EU49" s="213">
        <f>VLOOKUP($A$2,$ER$53:$EW$550,4)</f>
        <v>1123.0602374749476</v>
      </c>
      <c r="EV49" s="214">
        <f>VLOOKUP($A$2,$ER$53:$EW$550,5)</f>
        <v>1247.6651554314451</v>
      </c>
      <c r="EW49" s="159"/>
    </row>
    <row r="50" spans="1:153" ht="14.25" customHeight="1" thickBot="1" x14ac:dyDescent="0.3">
      <c r="A50" s="163"/>
      <c r="B50" s="165"/>
      <c r="C50" s="165"/>
      <c r="D50" s="165"/>
      <c r="E50" s="165"/>
      <c r="F50" s="165"/>
      <c r="G50" s="215"/>
      <c r="I50" s="163"/>
      <c r="J50" s="113"/>
      <c r="K50" s="165"/>
      <c r="L50" s="165"/>
      <c r="M50" s="165" t="s">
        <v>21</v>
      </c>
      <c r="N50" s="165"/>
      <c r="O50" s="165"/>
      <c r="P50" s="215"/>
      <c r="Q50" s="165"/>
      <c r="R50" s="163"/>
      <c r="S50" s="113"/>
      <c r="T50" s="165"/>
      <c r="U50" s="165"/>
      <c r="V50" s="165"/>
      <c r="W50" s="165"/>
      <c r="X50" s="165"/>
      <c r="Y50" s="215"/>
      <c r="Z50" s="190"/>
      <c r="AA50" s="163"/>
      <c r="AB50" s="113"/>
      <c r="AC50" s="165"/>
      <c r="AD50" s="165"/>
      <c r="AE50" s="165"/>
      <c r="AF50" s="165"/>
      <c r="AG50" s="165"/>
      <c r="AH50" s="215"/>
      <c r="AI50" s="190"/>
      <c r="AJ50" s="190"/>
      <c r="AK50" s="190"/>
      <c r="AL50" s="163"/>
      <c r="AM50" s="113"/>
      <c r="AN50" s="165"/>
      <c r="AO50" s="165"/>
      <c r="AP50" s="165"/>
      <c r="AQ50" s="165"/>
      <c r="AR50" s="165"/>
      <c r="AS50" s="215"/>
      <c r="AT50" s="190"/>
      <c r="AU50" s="190"/>
      <c r="AV50" s="190"/>
      <c r="AW50" s="163"/>
      <c r="AX50" s="113"/>
      <c r="AY50" s="165"/>
      <c r="AZ50" s="165"/>
      <c r="BA50" s="165"/>
      <c r="BB50" s="165"/>
      <c r="BC50" s="165"/>
      <c r="BD50" s="215"/>
      <c r="BE50" s="190"/>
      <c r="BF50" s="190"/>
      <c r="BG50" s="190"/>
      <c r="BH50" s="163"/>
      <c r="BI50" s="113"/>
      <c r="BJ50" s="165"/>
      <c r="BK50" s="165"/>
      <c r="BL50" s="165"/>
      <c r="BM50" s="165"/>
      <c r="BN50" s="165"/>
      <c r="BO50" s="215"/>
      <c r="BP50" s="190"/>
      <c r="BQ50" s="216"/>
      <c r="BR50" s="1"/>
      <c r="BS50" s="1"/>
      <c r="BT50" s="1"/>
      <c r="BU50" s="1"/>
      <c r="BV50" s="212" t="s">
        <v>13</v>
      </c>
      <c r="BW50" s="165"/>
      <c r="BX50" s="165"/>
      <c r="BY50" s="215"/>
      <c r="CA50" s="163"/>
      <c r="CB50" s="1"/>
      <c r="CC50" s="1"/>
      <c r="CD50" s="165"/>
      <c r="CE50" s="165"/>
      <c r="CF50" s="165"/>
      <c r="CG50" s="165"/>
      <c r="CH50" s="165"/>
      <c r="CI50" s="166"/>
      <c r="CJ50" s="1"/>
      <c r="CK50" s="163"/>
      <c r="CL50" s="1"/>
      <c r="CM50" s="1"/>
      <c r="CN50" s="165"/>
      <c r="CO50" s="165"/>
      <c r="CP50" s="165"/>
      <c r="CQ50" s="165"/>
      <c r="CR50" s="165"/>
      <c r="CS50" s="166"/>
      <c r="CT50" s="1"/>
      <c r="CU50" s="165"/>
      <c r="CV50" s="165"/>
      <c r="CW50" s="1"/>
      <c r="CX50" s="1"/>
      <c r="CY50" s="1"/>
      <c r="CZ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P50" s="163"/>
      <c r="DQ50" s="165"/>
      <c r="DR50" s="165"/>
      <c r="DS50" s="165"/>
      <c r="DT50" s="165"/>
      <c r="DU50" s="165"/>
      <c r="DV50" s="215"/>
      <c r="DX50" s="217"/>
      <c r="DY50" s="218"/>
      <c r="DZ50" s="219"/>
      <c r="EA50" s="219"/>
      <c r="EB50" s="219"/>
      <c r="EC50" s="219"/>
      <c r="ED50" s="219"/>
      <c r="EE50" s="220"/>
      <c r="EG50" s="217"/>
      <c r="EH50" s="218"/>
      <c r="EI50" s="219"/>
      <c r="EJ50" s="219"/>
      <c r="EK50" s="219"/>
      <c r="EL50" s="219"/>
      <c r="EM50" s="219"/>
      <c r="EN50" s="220"/>
      <c r="EP50" s="217"/>
      <c r="EQ50" s="218"/>
      <c r="ER50" s="219"/>
      <c r="ES50" s="219"/>
      <c r="ET50" s="219"/>
      <c r="EU50" s="219"/>
      <c r="EV50" s="219"/>
      <c r="EW50" s="220"/>
    </row>
    <row r="51" spans="1:153" ht="14.25" customHeight="1" thickBot="1" x14ac:dyDescent="0.3">
      <c r="A51" s="157"/>
      <c r="B51" s="305" t="s">
        <v>12</v>
      </c>
      <c r="C51" s="306"/>
      <c r="D51" s="306"/>
      <c r="E51" s="306"/>
      <c r="F51" s="306"/>
      <c r="G51" s="307"/>
      <c r="I51" s="221"/>
      <c r="J51" s="124"/>
      <c r="K51" s="309" t="s">
        <v>69</v>
      </c>
      <c r="L51" s="306"/>
      <c r="M51" s="306"/>
      <c r="N51" s="306"/>
      <c r="O51" s="306"/>
      <c r="P51" s="307"/>
      <c r="Q51" s="222"/>
      <c r="R51" s="221"/>
      <c r="S51" s="124"/>
      <c r="T51" s="309" t="s">
        <v>70</v>
      </c>
      <c r="U51" s="306"/>
      <c r="V51" s="306"/>
      <c r="W51" s="306"/>
      <c r="X51" s="306"/>
      <c r="Y51" s="307"/>
      <c r="Z51" s="223"/>
      <c r="AA51" s="221"/>
      <c r="AB51" s="124"/>
      <c r="AC51" s="309" t="s">
        <v>71</v>
      </c>
      <c r="AD51" s="306"/>
      <c r="AE51" s="306"/>
      <c r="AF51" s="306"/>
      <c r="AG51" s="306"/>
      <c r="AH51" s="307"/>
      <c r="AI51" s="223"/>
      <c r="AJ51" s="223"/>
      <c r="AK51" s="223"/>
      <c r="AL51" s="221"/>
      <c r="AM51" s="124"/>
      <c r="AN51" s="309" t="s">
        <v>72</v>
      </c>
      <c r="AO51" s="306"/>
      <c r="AP51" s="306"/>
      <c r="AQ51" s="306"/>
      <c r="AR51" s="306"/>
      <c r="AS51" s="307"/>
      <c r="AT51" s="223"/>
      <c r="AU51" s="223"/>
      <c r="AV51" s="223"/>
      <c r="AW51" s="221"/>
      <c r="AX51" s="124"/>
      <c r="AY51" s="309" t="s">
        <v>73</v>
      </c>
      <c r="AZ51" s="306"/>
      <c r="BA51" s="306"/>
      <c r="BB51" s="306"/>
      <c r="BC51" s="306"/>
      <c r="BD51" s="307"/>
      <c r="BE51" s="223"/>
      <c r="BF51" s="223"/>
      <c r="BG51" s="223"/>
      <c r="BH51" s="221"/>
      <c r="BI51" s="124"/>
      <c r="BJ51" s="309" t="s">
        <v>74</v>
      </c>
      <c r="BK51" s="306"/>
      <c r="BL51" s="306"/>
      <c r="BM51" s="306"/>
      <c r="BN51" s="306"/>
      <c r="BO51" s="307"/>
      <c r="BP51" s="223"/>
      <c r="BQ51" s="163"/>
      <c r="BR51" s="222"/>
      <c r="BS51" s="1"/>
      <c r="BT51" s="312" t="s">
        <v>75</v>
      </c>
      <c r="BU51" s="306"/>
      <c r="BV51" s="306"/>
      <c r="BW51" s="306"/>
      <c r="BX51" s="306"/>
      <c r="BY51" s="307"/>
      <c r="CA51" s="163"/>
      <c r="CB51" s="1"/>
      <c r="CC51" s="1"/>
      <c r="CD51" s="305" t="s">
        <v>76</v>
      </c>
      <c r="CE51" s="306"/>
      <c r="CF51" s="306"/>
      <c r="CG51" s="306"/>
      <c r="CH51" s="306"/>
      <c r="CI51" s="307"/>
      <c r="CJ51" s="1"/>
      <c r="CK51" s="163"/>
      <c r="CL51" s="1"/>
      <c r="CM51" s="1"/>
      <c r="CN51" s="305" t="s">
        <v>77</v>
      </c>
      <c r="CO51" s="306"/>
      <c r="CP51" s="306"/>
      <c r="CQ51" s="306"/>
      <c r="CR51" s="306"/>
      <c r="CS51" s="307"/>
      <c r="CT51" s="1"/>
      <c r="CU51" s="305" t="s">
        <v>78</v>
      </c>
      <c r="CV51" s="306"/>
      <c r="CW51" s="306"/>
      <c r="CX51" s="306"/>
      <c r="CY51" s="306"/>
      <c r="CZ51" s="307"/>
      <c r="DB51" s="305" t="s">
        <v>79</v>
      </c>
      <c r="DC51" s="306"/>
      <c r="DD51" s="306"/>
      <c r="DE51" s="306"/>
      <c r="DF51" s="306"/>
      <c r="DG51" s="307"/>
      <c r="DH51" s="223"/>
      <c r="DI51" s="305" t="s">
        <v>80</v>
      </c>
      <c r="DJ51" s="306"/>
      <c r="DK51" s="306"/>
      <c r="DL51" s="306"/>
      <c r="DM51" s="306"/>
      <c r="DN51" s="307"/>
      <c r="DP51" s="157"/>
      <c r="DQ51" s="305" t="s">
        <v>45</v>
      </c>
      <c r="DR51" s="306"/>
      <c r="DS51" s="306"/>
      <c r="DT51" s="306"/>
      <c r="DU51" s="306"/>
      <c r="DV51" s="307"/>
      <c r="DX51" s="224"/>
      <c r="DY51" s="225"/>
      <c r="DZ51" s="302" t="s">
        <v>81</v>
      </c>
      <c r="EA51" s="303"/>
      <c r="EB51" s="303"/>
      <c r="EC51" s="303"/>
      <c r="ED51" s="303"/>
      <c r="EE51" s="304"/>
      <c r="EG51" s="224"/>
      <c r="EH51" s="225"/>
      <c r="EI51" s="302" t="s">
        <v>82</v>
      </c>
      <c r="EJ51" s="303"/>
      <c r="EK51" s="303"/>
      <c r="EL51" s="303"/>
      <c r="EM51" s="303"/>
      <c r="EN51" s="304"/>
      <c r="EP51" s="224"/>
      <c r="EQ51" s="225"/>
      <c r="ER51" s="302" t="s">
        <v>83</v>
      </c>
      <c r="ES51" s="303"/>
      <c r="ET51" s="303"/>
      <c r="EU51" s="303"/>
      <c r="EV51" s="303"/>
      <c r="EW51" s="304"/>
    </row>
    <row r="52" spans="1:153" ht="14.25" customHeight="1" thickBot="1" x14ac:dyDescent="0.25">
      <c r="A52" s="163" t="s">
        <v>14</v>
      </c>
      <c r="B52" s="226" t="s">
        <v>15</v>
      </c>
      <c r="C52" s="195" t="s">
        <v>63</v>
      </c>
      <c r="D52" s="227" t="s">
        <v>62</v>
      </c>
      <c r="E52" s="227" t="s">
        <v>64</v>
      </c>
      <c r="F52" s="227" t="s">
        <v>44</v>
      </c>
      <c r="G52" s="228" t="s">
        <v>84</v>
      </c>
      <c r="I52" s="229" t="s">
        <v>85</v>
      </c>
      <c r="J52" s="230" t="s">
        <v>86</v>
      </c>
      <c r="K52" s="231" t="s">
        <v>15</v>
      </c>
      <c r="L52" s="195" t="s">
        <v>63</v>
      </c>
      <c r="M52" s="232" t="s">
        <v>62</v>
      </c>
      <c r="N52" s="232" t="s">
        <v>64</v>
      </c>
      <c r="O52" s="232" t="s">
        <v>44</v>
      </c>
      <c r="P52" s="233" t="s">
        <v>84</v>
      </c>
      <c r="Q52" s="234"/>
      <c r="R52" s="229" t="s">
        <v>85</v>
      </c>
      <c r="S52" s="230" t="s">
        <v>86</v>
      </c>
      <c r="T52" s="231" t="s">
        <v>15</v>
      </c>
      <c r="U52" s="195" t="s">
        <v>63</v>
      </c>
      <c r="V52" s="232" t="s">
        <v>62</v>
      </c>
      <c r="W52" s="232" t="s">
        <v>64</v>
      </c>
      <c r="X52" s="232" t="s">
        <v>44</v>
      </c>
      <c r="Y52" s="233" t="s">
        <v>84</v>
      </c>
      <c r="Z52" s="234"/>
      <c r="AA52" s="229" t="s">
        <v>85</v>
      </c>
      <c r="AB52" s="230" t="s">
        <v>86</v>
      </c>
      <c r="AC52" s="231" t="s">
        <v>15</v>
      </c>
      <c r="AD52" s="195" t="s">
        <v>63</v>
      </c>
      <c r="AE52" s="232" t="s">
        <v>62</v>
      </c>
      <c r="AF52" s="232" t="s">
        <v>64</v>
      </c>
      <c r="AG52" s="232" t="s">
        <v>44</v>
      </c>
      <c r="AH52" s="233" t="s">
        <v>84</v>
      </c>
      <c r="AI52" s="234"/>
      <c r="AJ52" s="229" t="s">
        <v>54</v>
      </c>
      <c r="AK52" s="229" t="s">
        <v>57</v>
      </c>
      <c r="AL52" s="229" t="s">
        <v>85</v>
      </c>
      <c r="AM52" s="230" t="s">
        <v>86</v>
      </c>
      <c r="AN52" s="231" t="s">
        <v>15</v>
      </c>
      <c r="AO52" s="195" t="s">
        <v>63</v>
      </c>
      <c r="AP52" s="232" t="s">
        <v>62</v>
      </c>
      <c r="AQ52" s="232" t="s">
        <v>64</v>
      </c>
      <c r="AR52" s="232" t="s">
        <v>44</v>
      </c>
      <c r="AS52" s="233" t="s">
        <v>84</v>
      </c>
      <c r="AT52" s="234"/>
      <c r="AU52" s="229" t="s">
        <v>54</v>
      </c>
      <c r="AV52" s="229" t="s">
        <v>57</v>
      </c>
      <c r="AW52" s="229" t="s">
        <v>85</v>
      </c>
      <c r="AX52" s="230" t="s">
        <v>86</v>
      </c>
      <c r="AY52" s="231" t="s">
        <v>15</v>
      </c>
      <c r="AZ52" s="195" t="s">
        <v>63</v>
      </c>
      <c r="BA52" s="232" t="s">
        <v>62</v>
      </c>
      <c r="BB52" s="232" t="s">
        <v>64</v>
      </c>
      <c r="BC52" s="232" t="s">
        <v>44</v>
      </c>
      <c r="BD52" s="233" t="s">
        <v>84</v>
      </c>
      <c r="BE52" s="234"/>
      <c r="BF52" s="234"/>
      <c r="BG52" s="234"/>
      <c r="BH52" s="229" t="s">
        <v>85</v>
      </c>
      <c r="BI52" s="230" t="s">
        <v>86</v>
      </c>
      <c r="BJ52" s="231" t="s">
        <v>15</v>
      </c>
      <c r="BK52" s="195" t="s">
        <v>63</v>
      </c>
      <c r="BL52" s="232" t="s">
        <v>62</v>
      </c>
      <c r="BM52" s="232" t="s">
        <v>64</v>
      </c>
      <c r="BN52" s="232" t="s">
        <v>44</v>
      </c>
      <c r="BO52" s="233" t="s">
        <v>84</v>
      </c>
      <c r="BP52" s="234"/>
      <c r="BQ52" s="2" t="s">
        <v>87</v>
      </c>
      <c r="BR52" s="2" t="s">
        <v>57</v>
      </c>
      <c r="BS52" s="2" t="s">
        <v>14</v>
      </c>
      <c r="BT52" s="2" t="s">
        <v>15</v>
      </c>
      <c r="BU52" s="195" t="s">
        <v>63</v>
      </c>
      <c r="BV52" s="232" t="s">
        <v>62</v>
      </c>
      <c r="BW52" s="232" t="s">
        <v>64</v>
      </c>
      <c r="BX52" s="232" t="s">
        <v>44</v>
      </c>
      <c r="BY52" s="233" t="s">
        <v>84</v>
      </c>
      <c r="CA52" s="2" t="s">
        <v>87</v>
      </c>
      <c r="CB52" s="2" t="s">
        <v>57</v>
      </c>
      <c r="CC52" s="2" t="s">
        <v>14</v>
      </c>
      <c r="CD52" s="2" t="s">
        <v>15</v>
      </c>
      <c r="CE52" s="232" t="s">
        <v>63</v>
      </c>
      <c r="CF52" s="232" t="s">
        <v>62</v>
      </c>
      <c r="CG52" s="232" t="s">
        <v>64</v>
      </c>
      <c r="CH52" s="232" t="s">
        <v>44</v>
      </c>
      <c r="CI52" s="233" t="s">
        <v>84</v>
      </c>
      <c r="CJ52" s="1"/>
      <c r="CK52" s="2" t="s">
        <v>87</v>
      </c>
      <c r="CL52" s="2" t="s">
        <v>57</v>
      </c>
      <c r="CM52" s="2" t="s">
        <v>14</v>
      </c>
      <c r="CN52" s="2" t="s">
        <v>15</v>
      </c>
      <c r="CO52" s="232" t="s">
        <v>63</v>
      </c>
      <c r="CP52" s="232" t="s">
        <v>62</v>
      </c>
      <c r="CQ52" s="232" t="s">
        <v>64</v>
      </c>
      <c r="CR52" s="232" t="s">
        <v>44</v>
      </c>
      <c r="CS52" s="233" t="s">
        <v>84</v>
      </c>
      <c r="CT52" s="1"/>
      <c r="CU52" s="2" t="s">
        <v>15</v>
      </c>
      <c r="CV52" s="195" t="s">
        <v>63</v>
      </c>
      <c r="CW52" s="232" t="s">
        <v>62</v>
      </c>
      <c r="CX52" s="232" t="s">
        <v>64</v>
      </c>
      <c r="CY52" s="232" t="s">
        <v>44</v>
      </c>
      <c r="CZ52" s="233" t="s">
        <v>84</v>
      </c>
      <c r="DB52" s="2" t="s">
        <v>15</v>
      </c>
      <c r="DC52" s="195" t="s">
        <v>63</v>
      </c>
      <c r="DD52" s="232" t="s">
        <v>62</v>
      </c>
      <c r="DE52" s="232" t="s">
        <v>64</v>
      </c>
      <c r="DF52" s="232" t="s">
        <v>44</v>
      </c>
      <c r="DG52" s="233" t="s">
        <v>84</v>
      </c>
      <c r="DH52" s="234"/>
      <c r="DI52" s="2" t="s">
        <v>15</v>
      </c>
      <c r="DJ52" s="195" t="s">
        <v>63</v>
      </c>
      <c r="DK52" s="232" t="s">
        <v>62</v>
      </c>
      <c r="DL52" s="232" t="s">
        <v>64</v>
      </c>
      <c r="DM52" s="232" t="s">
        <v>44</v>
      </c>
      <c r="DN52" s="233" t="s">
        <v>84</v>
      </c>
      <c r="DP52" s="163" t="s">
        <v>14</v>
      </c>
      <c r="DQ52" s="226" t="s">
        <v>15</v>
      </c>
      <c r="DR52" s="195" t="s">
        <v>63</v>
      </c>
      <c r="DS52" s="227" t="s">
        <v>62</v>
      </c>
      <c r="DT52" s="227" t="s">
        <v>64</v>
      </c>
      <c r="DU52" s="227" t="s">
        <v>44</v>
      </c>
      <c r="DV52" s="228" t="s">
        <v>84</v>
      </c>
      <c r="DX52" s="235" t="s">
        <v>54</v>
      </c>
      <c r="DY52" s="236" t="s">
        <v>57</v>
      </c>
      <c r="DZ52" s="236" t="s">
        <v>15</v>
      </c>
      <c r="EA52" s="236" t="s">
        <v>63</v>
      </c>
      <c r="EB52" s="236" t="s">
        <v>62</v>
      </c>
      <c r="EC52" s="236" t="s">
        <v>64</v>
      </c>
      <c r="ED52" s="236" t="s">
        <v>44</v>
      </c>
      <c r="EE52" s="237" t="s">
        <v>84</v>
      </c>
      <c r="EG52" s="235" t="s">
        <v>54</v>
      </c>
      <c r="EH52" s="236" t="s">
        <v>57</v>
      </c>
      <c r="EI52" s="236" t="s">
        <v>15</v>
      </c>
      <c r="EJ52" s="236" t="s">
        <v>63</v>
      </c>
      <c r="EK52" s="236" t="s">
        <v>62</v>
      </c>
      <c r="EL52" s="236" t="s">
        <v>64</v>
      </c>
      <c r="EM52" s="236" t="s">
        <v>44</v>
      </c>
      <c r="EN52" s="237" t="s">
        <v>84</v>
      </c>
      <c r="EP52" s="235" t="s">
        <v>54</v>
      </c>
      <c r="EQ52" s="236" t="s">
        <v>57</v>
      </c>
      <c r="ER52" s="236" t="s">
        <v>15</v>
      </c>
      <c r="ES52" s="236" t="s">
        <v>63</v>
      </c>
      <c r="ET52" s="236" t="s">
        <v>62</v>
      </c>
      <c r="EU52" s="236" t="s">
        <v>64</v>
      </c>
      <c r="EV52" s="236" t="s">
        <v>44</v>
      </c>
      <c r="EW52" s="237" t="s">
        <v>84</v>
      </c>
    </row>
    <row r="53" spans="1:153" ht="14.25" customHeight="1" thickBot="1" x14ac:dyDescent="0.25">
      <c r="A53" s="3">
        <f>'[2]נתוני משכנתא'!B6</f>
        <v>0</v>
      </c>
      <c r="B53" s="238">
        <v>1</v>
      </c>
      <c r="C53" s="239">
        <f>C40</f>
        <v>500000</v>
      </c>
      <c r="D53" s="239">
        <f t="shared" ref="D53:D307" si="5">IF(C53&lt;=0,0,$C$48)</f>
        <v>2410.2492634298383</v>
      </c>
      <c r="E53" s="239">
        <f t="shared" ref="E53:E307" si="6">D53-F53</f>
        <v>1097.7492634298383</v>
      </c>
      <c r="F53" s="239">
        <f t="shared" ref="F53:F307" si="7">C53*$C$44</f>
        <v>1312.5</v>
      </c>
      <c r="G53" s="240">
        <f>D53</f>
        <v>2410.2492634298383</v>
      </c>
      <c r="I53" s="241">
        <f>VLOOKUP(K53,[2]תחזיות!$B$4:$H$1000,5)</f>
        <v>1.1999999999999999E-3</v>
      </c>
      <c r="J53" s="242">
        <f t="shared" ref="J53:J307" si="8">I53/12</f>
        <v>9.9999999999999991E-5</v>
      </c>
      <c r="K53" s="238">
        <v>1</v>
      </c>
      <c r="L53" s="243">
        <f>K40*(1+J53)</f>
        <v>200020</v>
      </c>
      <c r="M53" s="243">
        <f>K48</f>
        <v>842.39809636285634</v>
      </c>
      <c r="N53" s="243">
        <f t="shared" ref="N53:N307" si="9">M53-O53</f>
        <v>475.69476302952472</v>
      </c>
      <c r="O53" s="243">
        <f t="shared" ref="O53:O307" si="10">L53*$K$44</f>
        <v>366.70333333333161</v>
      </c>
      <c r="P53" s="244">
        <f>SUM(M53)</f>
        <v>842.39809636285634</v>
      </c>
      <c r="Q53" s="245"/>
      <c r="R53" s="241">
        <f>VLOOKUP(T53,[2]תחזיות!$B$4:$H$1000,7)</f>
        <v>2.0399999999999997E-3</v>
      </c>
      <c r="S53" s="242">
        <f t="shared" ref="S53:S307" si="11">R53/12</f>
        <v>1.6999999999999999E-4</v>
      </c>
      <c r="T53" s="238">
        <v>1</v>
      </c>
      <c r="U53" s="243">
        <f>T40*(1+S53)</f>
        <v>200034</v>
      </c>
      <c r="V53" s="243">
        <f>T48</f>
        <v>842.45705833340469</v>
      </c>
      <c r="W53" s="243">
        <f t="shared" ref="W53:W307" si="12">V53-X53</f>
        <v>475.72805833340641</v>
      </c>
      <c r="X53" s="243">
        <f>U53*$T$44</f>
        <v>366.72899999999828</v>
      </c>
      <c r="Y53" s="244">
        <f>SUM(V53)</f>
        <v>842.45705833340469</v>
      </c>
      <c r="Z53" s="246"/>
      <c r="AA53" s="241">
        <f>VLOOKUP(AC53,[2]תחזיות!$B$4:$H$1000,6)</f>
        <v>1.1999999999999999E-3</v>
      </c>
      <c r="AB53" s="242">
        <f t="shared" ref="AB53:AB307" si="13">AA53/12</f>
        <v>9.9999999999999991E-5</v>
      </c>
      <c r="AC53" s="238">
        <v>1</v>
      </c>
      <c r="AD53" s="243">
        <f>AC40*(1+AB53)</f>
        <v>200020</v>
      </c>
      <c r="AE53" s="243">
        <f>AC48</f>
        <v>842.39809636285634</v>
      </c>
      <c r="AF53" s="243">
        <f t="shared" ref="AF53:AF307" si="14">AE53-AG53</f>
        <v>475.69476302952472</v>
      </c>
      <c r="AG53" s="243">
        <f>AD53*$T$44</f>
        <v>366.70333333333161</v>
      </c>
      <c r="AH53" s="244">
        <f>SUM(AE53)</f>
        <v>842.39809636285634</v>
      </c>
      <c r="AI53" s="246"/>
      <c r="AJ53" s="242">
        <f>$AN$43</f>
        <v>2.36666666666666E-2</v>
      </c>
      <c r="AK53" s="242">
        <f>AJ53/12</f>
        <v>1.9722222222222168E-3</v>
      </c>
      <c r="AL53" s="241">
        <f>VLOOKUP(AN53,[2]תחזיות!$B$4:$H$1000,5)</f>
        <v>1.1999999999999999E-3</v>
      </c>
      <c r="AM53" s="242">
        <f t="shared" ref="AM53:AM116" si="15">AL53/12</f>
        <v>9.9999999999999991E-5</v>
      </c>
      <c r="AN53" s="238">
        <v>1</v>
      </c>
      <c r="AO53" s="243">
        <f>AN40*(1+AM53)</f>
        <v>100010</v>
      </c>
      <c r="AP53" s="243">
        <f>AN48</f>
        <v>441.97570656796233</v>
      </c>
      <c r="AQ53" s="243">
        <f t="shared" ref="AQ53:AQ307" si="16">AP53-AR53</f>
        <v>244.73376212351843</v>
      </c>
      <c r="AR53" s="243">
        <f>AO53*AK53</f>
        <v>197.2419444444439</v>
      </c>
      <c r="AS53" s="244">
        <f>SUM(AP53)</f>
        <v>441.97570656796233</v>
      </c>
      <c r="AT53" s="245"/>
      <c r="AU53" s="242">
        <f>$AY$43</f>
        <v>2.36666666666666E-2</v>
      </c>
      <c r="AV53" s="242">
        <f>AU53/12</f>
        <v>1.9722222222222168E-3</v>
      </c>
      <c r="AW53" s="241">
        <f>VLOOKUP(AY53,[2]תחזיות!$B$4:$H$1000,7)</f>
        <v>2.0399999999999997E-3</v>
      </c>
      <c r="AX53" s="242">
        <f t="shared" ref="AX53:AX307" si="17">AW53/12</f>
        <v>1.6999999999999999E-4</v>
      </c>
      <c r="AY53" s="238">
        <v>1</v>
      </c>
      <c r="AZ53" s="243">
        <f>AY40*(1+AX53)</f>
        <v>100017</v>
      </c>
      <c r="BA53" s="243">
        <f>AY48</f>
        <v>442.00664177390144</v>
      </c>
      <c r="BB53" s="243">
        <f t="shared" ref="BB53:BB307" si="18">BA53-BC53</f>
        <v>244.75089177390197</v>
      </c>
      <c r="BC53" s="243">
        <f>AZ53*AV53</f>
        <v>197.25574999999947</v>
      </c>
      <c r="BD53" s="244">
        <f>SUM(BA53)</f>
        <v>442.00664177390144</v>
      </c>
      <c r="BE53" s="246"/>
      <c r="BF53" s="246"/>
      <c r="BG53" s="246"/>
      <c r="BH53" s="241">
        <f>VLOOKUP(BJ53,[2]תחזיות!$B$4:$H$1000,6)</f>
        <v>1.1999999999999999E-3</v>
      </c>
      <c r="BI53" s="242">
        <f t="shared" ref="BI53:BI307" si="19">BH53/12</f>
        <v>9.9999999999999991E-5</v>
      </c>
      <c r="BJ53" s="238">
        <v>1</v>
      </c>
      <c r="BK53" s="243">
        <f>BJ40*(1+BI53)</f>
        <v>100010</v>
      </c>
      <c r="BL53" s="243">
        <f>BJ48</f>
        <v>441.97570656796233</v>
      </c>
      <c r="BM53" s="243">
        <f t="shared" ref="BM53:BM307" si="20">BL53-BN53</f>
        <v>258.62403990129656</v>
      </c>
      <c r="BN53" s="243">
        <f>BK53*$T$44</f>
        <v>183.35166666666581</v>
      </c>
      <c r="BO53" s="244">
        <f>SUM(BL53)</f>
        <v>441.97570656796233</v>
      </c>
      <c r="BP53" s="246"/>
      <c r="BQ53" s="247">
        <f>VLOOKUP(BT53,[2]תחזיות!$B$4:$E$1000,2)</f>
        <v>1.6E-2</v>
      </c>
      <c r="BR53" s="135">
        <f t="shared" ref="BR53:BR307" si="21">(BQ53+$BS$43)/12</f>
        <v>8.3333333333333339E-4</v>
      </c>
      <c r="BS53" s="3">
        <f>'[2]נתוני משכנתא'!B6</f>
        <v>0</v>
      </c>
      <c r="BT53" s="238">
        <v>1</v>
      </c>
      <c r="BU53" s="239">
        <f>BS40</f>
        <v>600000</v>
      </c>
      <c r="BV53" s="239">
        <f>(PMT(BR53,BS42,BU53))*-1</f>
        <v>1929.8371226788204</v>
      </c>
      <c r="BW53" s="239">
        <f t="shared" ref="BW53:BW307" si="22">BV53-BX53</f>
        <v>1429.8371226788204</v>
      </c>
      <c r="BX53" s="239">
        <f t="shared" ref="BX53:BX307" si="23">BU53*BR53</f>
        <v>500.00000000000006</v>
      </c>
      <c r="BY53" s="240">
        <f>BV53</f>
        <v>1929.8371226788204</v>
      </c>
      <c r="CA53" s="247">
        <f>VLOOKUP(CD53,[2]תחזיות!$B$4:$E$1000,4)</f>
        <v>2.112E-2</v>
      </c>
      <c r="CB53" s="135">
        <f t="shared" ref="CB53:CB307" si="24">(CA53+$CD$43)/12</f>
        <v>1.2600000000000001E-3</v>
      </c>
      <c r="CC53" s="3">
        <f>'[2]נתוני משכנתא'!B6</f>
        <v>0</v>
      </c>
      <c r="CD53" s="238">
        <v>1</v>
      </c>
      <c r="CE53" s="239">
        <f>CD40</f>
        <v>600000</v>
      </c>
      <c r="CF53" s="239">
        <f>(PMT(CB53,CD42,CE53))*-1</f>
        <v>2074.1779230666716</v>
      </c>
      <c r="CG53" s="239">
        <f t="shared" ref="CG53:CG307" si="25">CF53-CH53</f>
        <v>1318.1779230666716</v>
      </c>
      <c r="CH53" s="239">
        <f t="shared" ref="CH53:CH307" si="26">CE53*CB53</f>
        <v>756</v>
      </c>
      <c r="CI53" s="240">
        <f>CF53</f>
        <v>2074.1779230666716</v>
      </c>
      <c r="CJ53" s="1"/>
      <c r="CK53" s="247">
        <f>VLOOKUP(CN53,[2]תחזיות!$B$4:$E$1000,3)</f>
        <v>1.6E-2</v>
      </c>
      <c r="CL53" s="135">
        <f t="shared" ref="CL53:CL307" si="27">(CK53+$CD$43)/12</f>
        <v>8.3333333333333339E-4</v>
      </c>
      <c r="CM53" s="3">
        <f>CC53</f>
        <v>0</v>
      </c>
      <c r="CN53" s="238">
        <v>1</v>
      </c>
      <c r="CO53" s="239">
        <f>CN40</f>
        <v>600000</v>
      </c>
      <c r="CP53" s="239">
        <f>(PMT(CL53,CN42,CO53))*-1</f>
        <v>1929.8371226788204</v>
      </c>
      <c r="CQ53" s="239">
        <f t="shared" ref="CQ53:CQ307" si="28">CP53-CR53</f>
        <v>1429.8371226788204</v>
      </c>
      <c r="CR53" s="239">
        <f t="shared" ref="CR53:CR307" si="29">CO53*CL53</f>
        <v>500.00000000000006</v>
      </c>
      <c r="CS53" s="240">
        <f>CP53</f>
        <v>1929.8371226788204</v>
      </c>
      <c r="CT53" s="1"/>
      <c r="CU53" s="238">
        <v>1</v>
      </c>
      <c r="CV53" s="239">
        <f>BU53+L53+C53+AO53+DR53+EA53</f>
        <v>2000030</v>
      </c>
      <c r="CW53" s="239">
        <f t="shared" ref="CW53:CZ68" si="30">BV53+M53+D53+AP53+DS53+EB53</f>
        <v>7995.1855819458688</v>
      </c>
      <c r="CX53" s="239">
        <f t="shared" si="30"/>
        <v>4368.7403041680936</v>
      </c>
      <c r="CY53" s="239">
        <f t="shared" si="30"/>
        <v>3626.4452777777756</v>
      </c>
      <c r="CZ53" s="239">
        <f t="shared" si="30"/>
        <v>7995.1855819458688</v>
      </c>
      <c r="DB53" s="238">
        <v>1</v>
      </c>
      <c r="DC53" s="239">
        <f>CE53+U53+C53+AZ53+DR53+EJ53</f>
        <v>2000051</v>
      </c>
      <c r="DD53" s="239">
        <f>CF53+V53+D53+BA53+DS53+EK53</f>
        <v>8139.6162795102082</v>
      </c>
      <c r="DE53" s="239">
        <f t="shared" ref="DD53:DG68" si="31">CG53+W53+E53+BB53+DT53+EL53</f>
        <v>4257.1315295102104</v>
      </c>
      <c r="DF53" s="239">
        <f t="shared" si="31"/>
        <v>3882.4847499999978</v>
      </c>
      <c r="DG53" s="239">
        <f t="shared" si="31"/>
        <v>8139.6162795102082</v>
      </c>
      <c r="DH53" s="248"/>
      <c r="DI53" s="238">
        <v>1</v>
      </c>
      <c r="DJ53" s="239">
        <f>C53+AD53+CO53+BK53+DR53+ES53</f>
        <v>2000030</v>
      </c>
      <c r="DK53" s="239">
        <f t="shared" ref="DK53:DN68" si="32">D53+AE53+CP53+BL53+DS53+ET53</f>
        <v>7995.1855819458688</v>
      </c>
      <c r="DL53" s="239">
        <f t="shared" si="32"/>
        <v>4382.6305819458721</v>
      </c>
      <c r="DM53" s="239">
        <f t="shared" si="32"/>
        <v>3612.5549999999976</v>
      </c>
      <c r="DN53" s="239">
        <f t="shared" si="32"/>
        <v>7995.1855819458688</v>
      </c>
      <c r="DP53" s="3">
        <f>'[2]נתוני משכנתא'!DQ6</f>
        <v>0</v>
      </c>
      <c r="DQ53" s="238">
        <v>1</v>
      </c>
      <c r="DR53" s="239">
        <f>DR40</f>
        <v>0</v>
      </c>
      <c r="DS53" s="239">
        <f>IF(DR53&lt;=0,0,$DR$48)</f>
        <v>0</v>
      </c>
      <c r="DT53" s="239">
        <f t="shared" ref="DT53:DT307" si="33">DS53-DU53</f>
        <v>0</v>
      </c>
      <c r="DU53" s="239">
        <f>DR53*$DR$44</f>
        <v>0</v>
      </c>
      <c r="DV53" s="240">
        <f>DS53</f>
        <v>0</v>
      </c>
      <c r="DX53" s="242">
        <f>$DZ$43</f>
        <v>2.5000000000000001E-2</v>
      </c>
      <c r="DY53" s="242">
        <f>DX53/12</f>
        <v>2.0833333333333333E-3</v>
      </c>
      <c r="DZ53" s="238">
        <v>1</v>
      </c>
      <c r="EA53" s="243">
        <f>DZ40</f>
        <v>600000</v>
      </c>
      <c r="EB53" s="243">
        <f>DZ48</f>
        <v>2370.7253929063918</v>
      </c>
      <c r="EC53" s="243">
        <f t="shared" ref="EC53:EC307" si="34">EB53-ED53</f>
        <v>1120.7253929063918</v>
      </c>
      <c r="ED53" s="243">
        <f t="shared" ref="ED53:ED116" si="35">EA53*DY53</f>
        <v>1250</v>
      </c>
      <c r="EE53" s="244">
        <f>SUM(EB53)</f>
        <v>2370.7253929063918</v>
      </c>
      <c r="EF53" s="249"/>
      <c r="EG53" s="242">
        <f>$EI$43</f>
        <v>2.5000000000000001E-2</v>
      </c>
      <c r="EH53" s="242">
        <f>EG53/12</f>
        <v>2.0833333333333333E-3</v>
      </c>
      <c r="EI53" s="238">
        <v>1</v>
      </c>
      <c r="EJ53" s="243">
        <f>EI40</f>
        <v>600000</v>
      </c>
      <c r="EK53" s="243">
        <f>EI48</f>
        <v>2370.7253929063918</v>
      </c>
      <c r="EL53" s="243">
        <f t="shared" ref="EL53:EL307" si="36">EK53-EM53</f>
        <v>1120.7253929063918</v>
      </c>
      <c r="EM53" s="243">
        <f t="shared" ref="EM53:EM116" si="37">EJ53*EH53</f>
        <v>1250</v>
      </c>
      <c r="EN53" s="244">
        <f>SUM(EK53)</f>
        <v>2370.7253929063918</v>
      </c>
      <c r="EO53" s="249"/>
      <c r="EP53" s="242">
        <f>$ER$43</f>
        <v>2.5000000000000001E-2</v>
      </c>
      <c r="EQ53" s="242">
        <f>EP53/12</f>
        <v>2.0833333333333333E-3</v>
      </c>
      <c r="ER53" s="238">
        <v>1</v>
      </c>
      <c r="ES53" s="243">
        <f>ER40</f>
        <v>600000</v>
      </c>
      <c r="ET53" s="243">
        <f>ER48</f>
        <v>2370.7253929063918</v>
      </c>
      <c r="EU53" s="243">
        <f t="shared" ref="EU53:EU307" si="38">ET53-EV53</f>
        <v>1120.7253929063918</v>
      </c>
      <c r="EV53" s="243">
        <f t="shared" ref="EV53:EV116" si="39">ES53*EQ53</f>
        <v>1250</v>
      </c>
      <c r="EW53" s="244">
        <f>SUM(ET53)</f>
        <v>2370.7253929063918</v>
      </c>
    </row>
    <row r="54" spans="1:153" ht="14.25" customHeight="1" thickBot="1" x14ac:dyDescent="0.25">
      <c r="A54" s="3">
        <f t="shared" ref="A54:A117" si="40">EDATE(A53,1)</f>
        <v>31</v>
      </c>
      <c r="B54" s="238">
        <v>2</v>
      </c>
      <c r="C54" s="239">
        <f t="shared" ref="C54:C117" si="41">C53-E53</f>
        <v>498902.25073657016</v>
      </c>
      <c r="D54" s="239">
        <f t="shared" si="5"/>
        <v>2410.2492634298383</v>
      </c>
      <c r="E54" s="239">
        <f t="shared" si="6"/>
        <v>1100.6308552463415</v>
      </c>
      <c r="F54" s="239">
        <f t="shared" si="7"/>
        <v>1309.6184081834967</v>
      </c>
      <c r="G54" s="240">
        <f t="shared" ref="G54:G117" si="42">IF(C54&gt;0,G53+D54,G53)</f>
        <v>4820.4985268596765</v>
      </c>
      <c r="I54" s="241">
        <f>VLOOKUP(K54,[2]תחזיות!$B$4:$H$1000,5)</f>
        <v>2.3999999999999998E-3</v>
      </c>
      <c r="J54" s="135">
        <f t="shared" si="8"/>
        <v>1.9999999999999998E-4</v>
      </c>
      <c r="K54" s="238">
        <v>2</v>
      </c>
      <c r="L54" s="243">
        <f t="shared" ref="L54:L117" si="43">(L53-N53)*(1+J54)</f>
        <v>199584.21409801787</v>
      </c>
      <c r="M54" s="243">
        <f t="shared" ref="M54:M308" si="44">IF(K53=$K$42,0,(PMT($K$44,$K$42-K53,L54))*-1)</f>
        <v>842.56657598212882</v>
      </c>
      <c r="N54" s="243">
        <f t="shared" si="9"/>
        <v>476.66218346909778</v>
      </c>
      <c r="O54" s="243">
        <f t="shared" si="10"/>
        <v>365.90439251303104</v>
      </c>
      <c r="P54" s="244">
        <f t="shared" ref="P54:P117" si="45">IF(L54&gt;0,P53+M54,P53)</f>
        <v>1684.964672344985</v>
      </c>
      <c r="Q54" s="245"/>
      <c r="R54" s="241">
        <f>VLOOKUP(T54,[2]תחזיות!$B$4:$H$1000,7)</f>
        <v>4.0799999999999994E-3</v>
      </c>
      <c r="S54" s="135">
        <f t="shared" si="11"/>
        <v>3.3999999999999997E-4</v>
      </c>
      <c r="T54" s="238">
        <v>2</v>
      </c>
      <c r="U54" s="243">
        <f t="shared" ref="U54:U117" si="46">(U53-W53)*(1+S54)</f>
        <v>199626.12175412677</v>
      </c>
      <c r="V54" s="243">
        <f t="shared" ref="V54:V308" si="47">IF(T53=$K$42,0,(PMT($K$44,$K$42-T53,U54))*-1)</f>
        <v>842.74349373323798</v>
      </c>
      <c r="W54" s="243">
        <f t="shared" si="12"/>
        <v>476.7622705173406</v>
      </c>
      <c r="X54" s="243">
        <f t="shared" ref="X54:X308" si="48">U54*$K$44</f>
        <v>365.98122321589739</v>
      </c>
      <c r="Y54" s="244">
        <f t="shared" ref="Y54:Y117" si="49">IF(U54&gt;0,Y53+V54,Y53)</f>
        <v>1685.2005520666426</v>
      </c>
      <c r="Z54" s="246"/>
      <c r="AA54" s="241">
        <f>VLOOKUP(AC54,[2]תחזיות!$B$4:$H$1000,6)</f>
        <v>2.1818181818181815E-3</v>
      </c>
      <c r="AB54" s="135">
        <f t="shared" si="13"/>
        <v>1.8181818181818178E-4</v>
      </c>
      <c r="AC54" s="238">
        <v>2</v>
      </c>
      <c r="AD54" s="243">
        <f t="shared" ref="AD54:AD117" si="50">(AD53-AF53)*(1+AB54)</f>
        <v>199580.58601974085</v>
      </c>
      <c r="AE54" s="243">
        <f t="shared" ref="AE54:AE308" si="51">IF(AC53=$K$42,0,(PMT($K$44,$K$42-AC53,AD54))*-1)</f>
        <v>842.55125965310413</v>
      </c>
      <c r="AF54" s="243">
        <f t="shared" si="14"/>
        <v>476.65351861691425</v>
      </c>
      <c r="AG54" s="243">
        <f t="shared" ref="AG54:AG308" si="52">AD54*$K$44</f>
        <v>365.89774103618987</v>
      </c>
      <c r="AH54" s="244">
        <f t="shared" ref="AH54:AH117" si="53">IF(AD54&gt;0,AH53+AE54,AH53)</f>
        <v>1684.9493560159603</v>
      </c>
      <c r="AI54" s="246"/>
      <c r="AJ54" s="242">
        <f t="shared" ref="AJ54:AJ112" si="54">$AN$43</f>
        <v>2.36666666666666E-2</v>
      </c>
      <c r="AK54" s="242">
        <f t="shared" ref="AK54:AK117" si="55">AJ54/12</f>
        <v>1.9722222222222168E-3</v>
      </c>
      <c r="AL54" s="241">
        <f>VLOOKUP(AN54,[2]תחזיות!$B$4:$H$1000,5)</f>
        <v>2.3999999999999998E-3</v>
      </c>
      <c r="AM54" s="135">
        <f t="shared" si="15"/>
        <v>1.9999999999999998E-4</v>
      </c>
      <c r="AN54" s="238">
        <v>2</v>
      </c>
      <c r="AO54" s="243">
        <f t="shared" ref="AO54:AO117" si="56">(AO53-AQ53)*(1+AM54)</f>
        <v>99785.219291124056</v>
      </c>
      <c r="AP54" s="243">
        <f>IF(AN53=$AN$42,0,(PMT(AK54,$AN$42-AN53,AO54))*-1)</f>
        <v>442.06410170927586</v>
      </c>
      <c r="AQ54" s="243">
        <f t="shared" si="16"/>
        <v>245.26547477400396</v>
      </c>
      <c r="AR54" s="243">
        <f t="shared" ref="AR54:AR117" si="57">AO54*AK54</f>
        <v>196.7986269352719</v>
      </c>
      <c r="AS54" s="244">
        <f t="shared" ref="AS54:AS117" si="58">IF(AO54&gt;0,AS53+AP54,AS53)</f>
        <v>884.03980827723819</v>
      </c>
      <c r="AT54" s="245"/>
      <c r="AU54" s="242">
        <f t="shared" ref="AU54:AU112" si="59">$AY$43</f>
        <v>2.36666666666666E-2</v>
      </c>
      <c r="AV54" s="242">
        <f t="shared" ref="AV54:AV117" si="60">AU54/12</f>
        <v>1.9722222222222168E-3</v>
      </c>
      <c r="AW54" s="241">
        <f>VLOOKUP(AY54,[2]תחזיות!$B$4:$H$1000,7)</f>
        <v>4.0799999999999994E-3</v>
      </c>
      <c r="AX54" s="135">
        <f t="shared" si="17"/>
        <v>3.3999999999999997E-4</v>
      </c>
      <c r="AY54" s="238">
        <v>2</v>
      </c>
      <c r="AZ54" s="243">
        <f t="shared" ref="AZ54:AZ117" si="61">(AZ53-BB53)*(1+AX54)</f>
        <v>99806.171672922894</v>
      </c>
      <c r="BA54" s="243">
        <f>IF(AY53=$AY$42,0,(PMT(AV54,$AY$42-AY53,AZ54))*-1)</f>
        <v>442.15692403210454</v>
      </c>
      <c r="BB54" s="243">
        <f t="shared" si="18"/>
        <v>245.31697434384049</v>
      </c>
      <c r="BC54" s="243">
        <f t="shared" ref="BC54:BC117" si="62">AZ54*AV54</f>
        <v>196.83994968826406</v>
      </c>
      <c r="BD54" s="244">
        <f t="shared" ref="BD54:BD117" si="63">IF(AZ54&gt;0,BD53+BA54,BD53)</f>
        <v>884.16356580600598</v>
      </c>
      <c r="BE54" s="246"/>
      <c r="BF54" s="246"/>
      <c r="BG54" s="246"/>
      <c r="BH54" s="241">
        <f>VLOOKUP(BJ54,[2]תחזיות!$B$4:$H$1000,6)</f>
        <v>2.1818181818181815E-3</v>
      </c>
      <c r="BI54" s="135">
        <f t="shared" si="19"/>
        <v>1.8181818181818178E-4</v>
      </c>
      <c r="BJ54" s="238">
        <v>2</v>
      </c>
      <c r="BK54" s="243">
        <f t="shared" ref="BK54:BK117" si="64">(BK53-BM53)*(1+BI54)</f>
        <v>99769.512573909655</v>
      </c>
      <c r="BL54" s="243">
        <f>IF(BJ53=$BJ$42,0,(PMT($BJ$44,$BJ$42-BJ53,BK54))*-1)</f>
        <v>441.99451849960303</v>
      </c>
      <c r="BM54" s="243">
        <f t="shared" si="20"/>
        <v>259.08374544743617</v>
      </c>
      <c r="BN54" s="243">
        <f t="shared" ref="BN54:BN308" si="65">BK54*$K$44</f>
        <v>182.91077305216686</v>
      </c>
      <c r="BO54" s="244">
        <f t="shared" ref="BO54:BO117" si="66">IF(BK54&gt;0,BO53+BL54,BO53)</f>
        <v>883.97022506756537</v>
      </c>
      <c r="BP54" s="246"/>
      <c r="BQ54" s="247">
        <f>VLOOKUP(BT54,[2]תחזיות!$B$4:$E$1000,2)</f>
        <v>1.6E-2</v>
      </c>
      <c r="BR54" s="135">
        <f t="shared" si="21"/>
        <v>8.3333333333333339E-4</v>
      </c>
      <c r="BS54" s="3">
        <f t="shared" ref="BS54:BS117" si="67">EDATE(A53,1)</f>
        <v>31</v>
      </c>
      <c r="BT54" s="238">
        <v>2</v>
      </c>
      <c r="BU54" s="239">
        <f t="shared" ref="BU54:BU117" si="68">BU53-BW53</f>
        <v>598570.16287732113</v>
      </c>
      <c r="BV54" s="239">
        <f t="shared" ref="BV54:BV117" si="69">IF(BU54&lt;=0,0,(PMT(BR54,$BS$42-BT53,BU54))*-1)</f>
        <v>1929.8371226788202</v>
      </c>
      <c r="BW54" s="239">
        <f t="shared" si="22"/>
        <v>1431.0286536143858</v>
      </c>
      <c r="BX54" s="239">
        <f t="shared" si="23"/>
        <v>498.80846906443429</v>
      </c>
      <c r="BY54" s="240">
        <f t="shared" ref="BY54:BY117" si="70">BY53+BV54</f>
        <v>3859.6742453576408</v>
      </c>
      <c r="CA54" s="247">
        <f>VLOOKUP(CD54,[2]תחזיות!$B$4:$E$1000,4)</f>
        <v>2.112E-2</v>
      </c>
      <c r="CB54" s="135">
        <f t="shared" si="24"/>
        <v>1.2600000000000001E-3</v>
      </c>
      <c r="CC54" s="3">
        <f t="shared" ref="CC54:CC117" si="71">EDATE(A53,1)</f>
        <v>31</v>
      </c>
      <c r="CD54" s="238">
        <v>2</v>
      </c>
      <c r="CE54" s="239">
        <f t="shared" ref="CE54:CE117" si="72">CE53-CG53</f>
        <v>598681.82207693334</v>
      </c>
      <c r="CF54" s="239">
        <f t="shared" ref="CF54:CF117" si="73">IF(CE54&lt;=0,0,(PMT(CB54,$CD$42-CD53,CE54))*-1)</f>
        <v>2074.1779230666716</v>
      </c>
      <c r="CG54" s="239">
        <f t="shared" si="25"/>
        <v>1319.8388272497355</v>
      </c>
      <c r="CH54" s="239">
        <f t="shared" si="26"/>
        <v>754.33909581693604</v>
      </c>
      <c r="CI54" s="240">
        <f t="shared" ref="CI54:CI117" si="74">CI53+CF54</f>
        <v>4148.3558461333432</v>
      </c>
      <c r="CJ54" s="1"/>
      <c r="CK54" s="247">
        <f>VLOOKUP(CN54,[2]תחזיות!$B$4:$E$1000,3)</f>
        <v>1.6E-2</v>
      </c>
      <c r="CL54" s="135">
        <f t="shared" si="27"/>
        <v>8.3333333333333339E-4</v>
      </c>
      <c r="CM54" s="3">
        <f t="shared" ref="CM54:CM117" si="75">CC54</f>
        <v>31</v>
      </c>
      <c r="CN54" s="238">
        <v>2</v>
      </c>
      <c r="CO54" s="239">
        <f t="shared" ref="CO54:CO117" si="76">CO53-CQ53</f>
        <v>598570.16287732113</v>
      </c>
      <c r="CP54" s="239">
        <f>IF(CO54&lt;=0,0,(PMT(CL54,$CN$42-CN53,CO54))*-1)</f>
        <v>1929.8371226788202</v>
      </c>
      <c r="CQ54" s="239">
        <f t="shared" si="28"/>
        <v>1431.0286536143858</v>
      </c>
      <c r="CR54" s="239">
        <f t="shared" si="29"/>
        <v>498.80846906443429</v>
      </c>
      <c r="CS54" s="240">
        <f t="shared" ref="CS54:CS117" si="77">CS53+CP54</f>
        <v>3859.6742453576408</v>
      </c>
      <c r="CT54" s="1"/>
      <c r="CU54" s="238">
        <v>2</v>
      </c>
      <c r="CV54" s="239">
        <f t="shared" ref="CV54:CZ116" si="78">BU54+L54+C54+AO54+DR54+EA54</f>
        <v>1995721.1216101269</v>
      </c>
      <c r="CW54" s="239">
        <f t="shared" si="30"/>
        <v>7995.4424567064561</v>
      </c>
      <c r="CX54" s="239">
        <f t="shared" si="30"/>
        <v>4376.6474045787763</v>
      </c>
      <c r="CY54" s="239">
        <f t="shared" si="30"/>
        <v>3618.7950521276789</v>
      </c>
      <c r="CZ54" s="239">
        <f t="shared" si="30"/>
        <v>15990.628038652325</v>
      </c>
      <c r="DB54" s="238">
        <v>2</v>
      </c>
      <c r="DC54" s="239">
        <f t="shared" ref="DC54:DG116" si="79">CE54+U54+C54+AZ54+DR54+EJ54</f>
        <v>1995895.6408476466</v>
      </c>
      <c r="DD54" s="239">
        <f t="shared" si="31"/>
        <v>8140.0529971682454</v>
      </c>
      <c r="DE54" s="239">
        <f t="shared" si="31"/>
        <v>4265.6091648322054</v>
      </c>
      <c r="DF54" s="239">
        <f t="shared" si="31"/>
        <v>3874.4438323360391</v>
      </c>
      <c r="DG54" s="239">
        <f t="shared" si="31"/>
        <v>16279.669276678454</v>
      </c>
      <c r="DH54" s="248"/>
      <c r="DI54" s="238">
        <v>2</v>
      </c>
      <c r="DJ54" s="239">
        <f t="shared" ref="DJ54:DN116" si="80">C54+AD54+CO54+BK54+DR54+ES54</f>
        <v>1995701.7868146356</v>
      </c>
      <c r="DK54" s="239">
        <f t="shared" si="32"/>
        <v>7995.3575571677584</v>
      </c>
      <c r="DL54" s="239">
        <f t="shared" si="32"/>
        <v>4390.457010400025</v>
      </c>
      <c r="DM54" s="239">
        <f t="shared" si="32"/>
        <v>3604.9005467677325</v>
      </c>
      <c r="DN54" s="239">
        <f t="shared" si="32"/>
        <v>15990.543139113626</v>
      </c>
      <c r="DP54" s="3">
        <f t="shared" ref="DP54:DP117" si="81">EDATE(DP53,1)</f>
        <v>31</v>
      </c>
      <c r="DQ54" s="238">
        <v>2</v>
      </c>
      <c r="DR54" s="239">
        <f t="shared" ref="DR54:DR117" si="82">DR53-DT53</f>
        <v>0</v>
      </c>
      <c r="DS54" s="239">
        <f t="shared" ref="DS54:DS117" si="83">IF(DR54&lt;=0,0,$DR$48)</f>
        <v>0</v>
      </c>
      <c r="DT54" s="239">
        <f t="shared" si="33"/>
        <v>0</v>
      </c>
      <c r="DU54" s="239">
        <f t="shared" ref="DU54:DU117" si="84">DR54*$DR$44</f>
        <v>0</v>
      </c>
      <c r="DV54" s="240">
        <f>IF(DR54&gt;0,DV53+DS54,DV53)</f>
        <v>0</v>
      </c>
      <c r="DX54" s="242">
        <f t="shared" ref="DX54:DX112" si="85">$DZ$43</f>
        <v>2.5000000000000001E-2</v>
      </c>
      <c r="DY54" s="242">
        <f t="shared" ref="DY54:DY117" si="86">DX54/12</f>
        <v>2.0833333333333333E-3</v>
      </c>
      <c r="DZ54" s="238">
        <v>2</v>
      </c>
      <c r="EA54" s="243">
        <f>(EA53-EC53)</f>
        <v>598879.27460709366</v>
      </c>
      <c r="EB54" s="243">
        <f>IF(DZ53&gt;=$DZ$42,0,(PMT(DY54,$DZ$42-DZ53,EA54))*-1)</f>
        <v>2370.7253929063927</v>
      </c>
      <c r="EC54" s="243">
        <f t="shared" si="34"/>
        <v>1123.0602374749476</v>
      </c>
      <c r="ED54" s="243">
        <f t="shared" si="35"/>
        <v>1247.6651554314451</v>
      </c>
      <c r="EE54" s="244">
        <f t="shared" ref="EE54:EE117" si="87">IF(EA54&gt;0,EE53+EB54,EE53)</f>
        <v>4741.4507858127845</v>
      </c>
      <c r="EF54" s="249"/>
      <c r="EG54" s="242">
        <f t="shared" ref="EG54:EG112" si="88">$EI$43</f>
        <v>2.5000000000000001E-2</v>
      </c>
      <c r="EH54" s="242">
        <f t="shared" ref="EH54:EH117" si="89">EG54/12</f>
        <v>2.0833333333333333E-3</v>
      </c>
      <c r="EI54" s="238">
        <v>2</v>
      </c>
      <c r="EJ54" s="243">
        <f>(EJ53-EL53)</f>
        <v>598879.27460709366</v>
      </c>
      <c r="EK54" s="243">
        <f>IF(EI53&gt;=$EI$42,0,(PMT(EH54,$EI$42-EI53,EJ54))*-1)</f>
        <v>2370.7253929063927</v>
      </c>
      <c r="EL54" s="243">
        <f t="shared" si="36"/>
        <v>1123.0602374749476</v>
      </c>
      <c r="EM54" s="243">
        <f t="shared" si="37"/>
        <v>1247.6651554314451</v>
      </c>
      <c r="EN54" s="244">
        <f t="shared" ref="EN54:EN117" si="90">IF(EJ54&gt;0,EN53+EK54,EN53)</f>
        <v>4741.4507858127845</v>
      </c>
      <c r="EO54" s="249"/>
      <c r="EP54" s="242">
        <f t="shared" ref="EP54:EP112" si="91">$ER$43</f>
        <v>2.5000000000000001E-2</v>
      </c>
      <c r="EQ54" s="242">
        <f t="shared" ref="EQ54:EQ117" si="92">EP54/12</f>
        <v>2.0833333333333333E-3</v>
      </c>
      <c r="ER54" s="238">
        <v>2</v>
      </c>
      <c r="ES54" s="243">
        <f>(ES53-EU53)</f>
        <v>598879.27460709366</v>
      </c>
      <c r="ET54" s="243">
        <f>IF(ER53&gt;=$ER$42,0,(PMT(EQ54,$ER$42-ER53,ES54))*-1)</f>
        <v>2370.7253929063927</v>
      </c>
      <c r="EU54" s="243">
        <f t="shared" si="38"/>
        <v>1123.0602374749476</v>
      </c>
      <c r="EV54" s="243">
        <f t="shared" si="39"/>
        <v>1247.6651554314451</v>
      </c>
      <c r="EW54" s="244">
        <f t="shared" ref="EW54:EW117" si="93">IF(ES54&gt;0,EW53+ET54,EW53)</f>
        <v>4741.4507858127845</v>
      </c>
    </row>
    <row r="55" spans="1:153" ht="14.25" customHeight="1" thickBot="1" x14ac:dyDescent="0.25">
      <c r="A55" s="3">
        <f t="shared" si="40"/>
        <v>59</v>
      </c>
      <c r="B55" s="238">
        <v>3</v>
      </c>
      <c r="C55" s="239">
        <f t="shared" si="41"/>
        <v>497801.61988132383</v>
      </c>
      <c r="D55" s="239">
        <f t="shared" si="5"/>
        <v>2410.2492634298383</v>
      </c>
      <c r="E55" s="239">
        <f t="shared" si="6"/>
        <v>1103.5200112413631</v>
      </c>
      <c r="F55" s="239">
        <f t="shared" si="7"/>
        <v>1306.7292521884751</v>
      </c>
      <c r="G55" s="240">
        <f t="shared" si="42"/>
        <v>7230.7477902895153</v>
      </c>
      <c r="I55" s="241">
        <f>VLOOKUP(K55,[2]תחזיות!$B$4:$H$1000,5)</f>
        <v>3.5000000000000001E-3</v>
      </c>
      <c r="J55" s="135">
        <f t="shared" si="8"/>
        <v>2.9166666666666669E-4</v>
      </c>
      <c r="K55" s="238">
        <v>3</v>
      </c>
      <c r="L55" s="243">
        <f t="shared" si="43"/>
        <v>199165.62495052381</v>
      </c>
      <c r="M55" s="243">
        <f t="shared" si="44"/>
        <v>842.81232456679015</v>
      </c>
      <c r="N55" s="243">
        <f t="shared" si="9"/>
        <v>477.67534549083155</v>
      </c>
      <c r="O55" s="243">
        <f>L55*$K$44</f>
        <v>365.13697907595861</v>
      </c>
      <c r="P55" s="244">
        <f t="shared" si="45"/>
        <v>2527.7769969117753</v>
      </c>
      <c r="Q55" s="245"/>
      <c r="R55" s="241">
        <f>VLOOKUP(T55,[2]תחזיות!$B$4:$H$1000,7)</f>
        <v>5.9499999999999996E-3</v>
      </c>
      <c r="S55" s="135">
        <f t="shared" si="11"/>
        <v>4.9583333333333326E-4</v>
      </c>
      <c r="T55" s="238">
        <v>3</v>
      </c>
      <c r="U55" s="243">
        <f t="shared" si="46"/>
        <v>199248.1043743534</v>
      </c>
      <c r="V55" s="243">
        <f t="shared" si="47"/>
        <v>843.16135404888087</v>
      </c>
      <c r="W55" s="243">
        <f t="shared" si="12"/>
        <v>477.87316269590133</v>
      </c>
      <c r="X55" s="243">
        <f t="shared" si="48"/>
        <v>365.28819135297954</v>
      </c>
      <c r="Y55" s="244">
        <f t="shared" si="49"/>
        <v>2528.3619061155232</v>
      </c>
      <c r="Z55" s="246"/>
      <c r="AA55" s="241">
        <f>VLOOKUP(AC55,[2]תחזיות!$B$4:$H$1000,6)</f>
        <v>3.1818181818181815E-3</v>
      </c>
      <c r="AB55" s="135">
        <f t="shared" si="13"/>
        <v>2.6515151515151512E-4</v>
      </c>
      <c r="AC55" s="238">
        <v>3</v>
      </c>
      <c r="AD55" s="243">
        <f t="shared" si="50"/>
        <v>199156.72521049922</v>
      </c>
      <c r="AE55" s="243">
        <f t="shared" si="51"/>
        <v>842.774663396194</v>
      </c>
      <c r="AF55" s="243">
        <f t="shared" si="14"/>
        <v>477.65400051028047</v>
      </c>
      <c r="AG55" s="243">
        <f t="shared" si="52"/>
        <v>365.12066288591353</v>
      </c>
      <c r="AH55" s="244">
        <f t="shared" si="53"/>
        <v>2527.7240194121541</v>
      </c>
      <c r="AI55" s="246"/>
      <c r="AJ55" s="242">
        <f t="shared" si="54"/>
        <v>2.36666666666666E-2</v>
      </c>
      <c r="AK55" s="242">
        <f t="shared" si="55"/>
        <v>1.9722222222222168E-3</v>
      </c>
      <c r="AL55" s="241">
        <f>VLOOKUP(AN55,[2]תחזיות!$B$4:$H$1000,5)</f>
        <v>3.5000000000000001E-3</v>
      </c>
      <c r="AM55" s="135">
        <f t="shared" si="15"/>
        <v>2.9166666666666669E-4</v>
      </c>
      <c r="AN55" s="238">
        <v>3</v>
      </c>
      <c r="AO55" s="243">
        <f t="shared" si="56"/>
        <v>99568.986302879814</v>
      </c>
      <c r="AP55" s="243">
        <f t="shared" ref="AP55:AP118" si="94">IF(AN54=$AN$42,0,(PMT(AK55,$AN$42-AN54,AO55))*-1)</f>
        <v>442.19303707227431</v>
      </c>
      <c r="AQ55" s="243">
        <f t="shared" si="16"/>
        <v>245.82086964159521</v>
      </c>
      <c r="AR55" s="243">
        <f t="shared" si="57"/>
        <v>196.3721674306791</v>
      </c>
      <c r="AS55" s="244">
        <f t="shared" si="58"/>
        <v>1326.2328453495124</v>
      </c>
      <c r="AT55" s="245"/>
      <c r="AU55" s="242">
        <f t="shared" si="59"/>
        <v>2.36666666666666E-2</v>
      </c>
      <c r="AV55" s="242">
        <f t="shared" si="60"/>
        <v>1.9722222222222168E-3</v>
      </c>
      <c r="AW55" s="241">
        <f>VLOOKUP(AY55,[2]תחזיות!$B$4:$H$1000,7)</f>
        <v>5.9499999999999996E-3</v>
      </c>
      <c r="AX55" s="135">
        <f t="shared" si="17"/>
        <v>4.9583333333333326E-4</v>
      </c>
      <c r="AY55" s="238">
        <v>3</v>
      </c>
      <c r="AZ55" s="243">
        <f t="shared" si="61"/>
        <v>99610.220289033779</v>
      </c>
      <c r="BA55" s="243">
        <f t="shared" ref="BA55:BA118" si="95">IF(AY54=$AY$42,0,(PMT(AV55,$AY$42-AY54,AZ55))*-1)</f>
        <v>442.37616017360375</v>
      </c>
      <c r="BB55" s="243">
        <f t="shared" si="18"/>
        <v>245.922670159121</v>
      </c>
      <c r="BC55" s="243">
        <f t="shared" si="62"/>
        <v>196.45349001448275</v>
      </c>
      <c r="BD55" s="244">
        <f t="shared" si="63"/>
        <v>1326.5397259796098</v>
      </c>
      <c r="BE55" s="246"/>
      <c r="BF55" s="246"/>
      <c r="BG55" s="246"/>
      <c r="BH55" s="241">
        <f>VLOOKUP(BJ55,[2]תחזיות!$B$4:$H$1000,6)</f>
        <v>3.1818181818181815E-3</v>
      </c>
      <c r="BI55" s="135">
        <f t="shared" si="19"/>
        <v>2.6515151515151512E-4</v>
      </c>
      <c r="BJ55" s="238">
        <v>3</v>
      </c>
      <c r="BK55" s="243">
        <f t="shared" si="64"/>
        <v>99536.814169439458</v>
      </c>
      <c r="BL55" s="243">
        <f t="shared" ref="BL55:BL118" si="96">IF(BJ54=$BJ$42,0,(PMT($BJ$44,$BJ$42-BJ54,BK55))*-1)</f>
        <v>442.05015831129327</v>
      </c>
      <c r="BM55" s="243">
        <f t="shared" si="20"/>
        <v>259.5659990006551</v>
      </c>
      <c r="BN55" s="243">
        <f t="shared" si="65"/>
        <v>182.48415931063815</v>
      </c>
      <c r="BO55" s="244">
        <f t="shared" si="66"/>
        <v>1326.0203833788587</v>
      </c>
      <c r="BP55" s="246"/>
      <c r="BQ55" s="247">
        <f>VLOOKUP(BT55,[2]תחזיות!$B$4:$E$1000,2)</f>
        <v>1.6E-2</v>
      </c>
      <c r="BR55" s="135">
        <f t="shared" si="21"/>
        <v>8.3333333333333339E-4</v>
      </c>
      <c r="BS55" s="3">
        <f t="shared" si="67"/>
        <v>59</v>
      </c>
      <c r="BT55" s="238">
        <v>3</v>
      </c>
      <c r="BU55" s="239">
        <f t="shared" si="68"/>
        <v>597139.13422370679</v>
      </c>
      <c r="BV55" s="239">
        <f t="shared" si="69"/>
        <v>1929.8371226788204</v>
      </c>
      <c r="BW55" s="239">
        <f t="shared" si="22"/>
        <v>1432.2211774923981</v>
      </c>
      <c r="BX55" s="239">
        <f t="shared" si="23"/>
        <v>497.61594518642238</v>
      </c>
      <c r="BY55" s="240">
        <f t="shared" si="70"/>
        <v>5789.5113680364611</v>
      </c>
      <c r="CA55" s="247">
        <f>VLOOKUP(CD55,[2]תחזיות!$B$4:$E$1000,4)</f>
        <v>2.112E-2</v>
      </c>
      <c r="CB55" s="135">
        <f t="shared" si="24"/>
        <v>1.2600000000000001E-3</v>
      </c>
      <c r="CC55" s="3">
        <f t="shared" si="71"/>
        <v>59</v>
      </c>
      <c r="CD55" s="238">
        <v>3</v>
      </c>
      <c r="CE55" s="239">
        <f t="shared" si="72"/>
        <v>597361.98324968363</v>
      </c>
      <c r="CF55" s="239">
        <f t="shared" si="73"/>
        <v>2074.1779230666716</v>
      </c>
      <c r="CG55" s="239">
        <f t="shared" si="25"/>
        <v>1321.5018241720702</v>
      </c>
      <c r="CH55" s="239">
        <f t="shared" si="26"/>
        <v>752.67609889460141</v>
      </c>
      <c r="CI55" s="240">
        <f t="shared" si="74"/>
        <v>6222.5337692000148</v>
      </c>
      <c r="CJ55" s="1"/>
      <c r="CK55" s="247">
        <f>VLOOKUP(CN55,[2]תחזיות!$B$4:$E$1000,3)</f>
        <v>1.6E-2</v>
      </c>
      <c r="CL55" s="135">
        <f t="shared" si="27"/>
        <v>8.3333333333333339E-4</v>
      </c>
      <c r="CM55" s="3">
        <f t="shared" si="75"/>
        <v>59</v>
      </c>
      <c r="CN55" s="238">
        <v>3</v>
      </c>
      <c r="CO55" s="239">
        <f t="shared" si="76"/>
        <v>597139.13422370679</v>
      </c>
      <c r="CP55" s="239">
        <f t="shared" ref="CP55:CP118" si="97">IF(CO55&lt;=0,0,(PMT(CL55,$CN$42-CN54,CO55))*-1)</f>
        <v>1929.8371226788204</v>
      </c>
      <c r="CQ55" s="239">
        <f t="shared" si="28"/>
        <v>1432.2211774923981</v>
      </c>
      <c r="CR55" s="239">
        <f t="shared" si="29"/>
        <v>497.61594518642238</v>
      </c>
      <c r="CS55" s="240">
        <f t="shared" si="77"/>
        <v>5789.5113680364611</v>
      </c>
      <c r="CT55" s="1"/>
      <c r="CU55" s="238">
        <v>3</v>
      </c>
      <c r="CV55" s="239">
        <f t="shared" si="78"/>
        <v>1991431.579728053</v>
      </c>
      <c r="CW55" s="239">
        <f t="shared" si="30"/>
        <v>7995.8171406541151</v>
      </c>
      <c r="CX55" s="239">
        <f t="shared" si="30"/>
        <v>4384.6373501692087</v>
      </c>
      <c r="CY55" s="239">
        <f t="shared" si="30"/>
        <v>3611.1797904849072</v>
      </c>
      <c r="CZ55" s="239">
        <f t="shared" si="30"/>
        <v>23986.445179306444</v>
      </c>
      <c r="DB55" s="238">
        <v>3</v>
      </c>
      <c r="DC55" s="239">
        <f t="shared" si="79"/>
        <v>1991778.1421640133</v>
      </c>
      <c r="DD55" s="239">
        <f t="shared" si="31"/>
        <v>8140.6900936253869</v>
      </c>
      <c r="DE55" s="239">
        <f t="shared" si="31"/>
        <v>4274.2176145714766</v>
      </c>
      <c r="DF55" s="239">
        <f t="shared" si="31"/>
        <v>3866.4724790539112</v>
      </c>
      <c r="DG55" s="239">
        <f t="shared" si="31"/>
        <v>24420.359370303842</v>
      </c>
      <c r="DH55" s="248"/>
      <c r="DI55" s="238">
        <v>3</v>
      </c>
      <c r="DJ55" s="239">
        <f t="shared" si="80"/>
        <v>1991390.5078545879</v>
      </c>
      <c r="DK55" s="239">
        <f t="shared" si="32"/>
        <v>7995.6366007225388</v>
      </c>
      <c r="DL55" s="239">
        <f t="shared" si="32"/>
        <v>4398.3611345477175</v>
      </c>
      <c r="DM55" s="239">
        <f t="shared" si="32"/>
        <v>3597.2754661748213</v>
      </c>
      <c r="DN55" s="239">
        <f t="shared" si="32"/>
        <v>23986.179739836167</v>
      </c>
      <c r="DP55" s="3">
        <f t="shared" si="81"/>
        <v>59</v>
      </c>
      <c r="DQ55" s="238">
        <v>3</v>
      </c>
      <c r="DR55" s="239">
        <f t="shared" si="82"/>
        <v>0</v>
      </c>
      <c r="DS55" s="239">
        <f t="shared" si="83"/>
        <v>0</v>
      </c>
      <c r="DT55" s="239">
        <f t="shared" si="33"/>
        <v>0</v>
      </c>
      <c r="DU55" s="239">
        <f t="shared" si="84"/>
        <v>0</v>
      </c>
      <c r="DV55" s="240">
        <f t="shared" ref="DV55:DV118" si="98">IF(DR55&gt;0,DV54+DS55,DV54)</f>
        <v>0</v>
      </c>
      <c r="DX55" s="242">
        <f t="shared" si="85"/>
        <v>2.5000000000000001E-2</v>
      </c>
      <c r="DY55" s="242">
        <f t="shared" si="86"/>
        <v>2.0833333333333333E-3</v>
      </c>
      <c r="DZ55" s="238">
        <v>3</v>
      </c>
      <c r="EA55" s="243">
        <f t="shared" ref="EA55:EA118" si="99">(EA54-EC54)</f>
        <v>597756.21436961868</v>
      </c>
      <c r="EB55" s="243">
        <f t="shared" ref="EB55:EB118" si="100">IF(DZ54&gt;=$DZ$42,0,(PMT(DY55,$DZ$42-DZ54,EA55))*-1)</f>
        <v>2370.7253929063927</v>
      </c>
      <c r="EC55" s="243">
        <f t="shared" si="34"/>
        <v>1125.3999463030204</v>
      </c>
      <c r="ED55" s="243">
        <f t="shared" si="35"/>
        <v>1245.3254466033723</v>
      </c>
      <c r="EE55" s="244">
        <f t="shared" si="87"/>
        <v>7112.1761787191772</v>
      </c>
      <c r="EF55" s="249"/>
      <c r="EG55" s="242">
        <f t="shared" si="88"/>
        <v>2.5000000000000001E-2</v>
      </c>
      <c r="EH55" s="242">
        <f t="shared" si="89"/>
        <v>2.0833333333333333E-3</v>
      </c>
      <c r="EI55" s="238">
        <v>3</v>
      </c>
      <c r="EJ55" s="243">
        <f t="shared" ref="EJ55:EJ118" si="101">(EJ54-EL54)</f>
        <v>597756.21436961868</v>
      </c>
      <c r="EK55" s="243">
        <f t="shared" ref="EK55:EK118" si="102">IF(EI54&gt;=$EI$42,0,(PMT(EH55,$EI$42-EI54,EJ55))*-1)</f>
        <v>2370.7253929063927</v>
      </c>
      <c r="EL55" s="243">
        <f t="shared" si="36"/>
        <v>1125.3999463030204</v>
      </c>
      <c r="EM55" s="243">
        <f t="shared" si="37"/>
        <v>1245.3254466033723</v>
      </c>
      <c r="EN55" s="244">
        <f t="shared" si="90"/>
        <v>7112.1761787191772</v>
      </c>
      <c r="EO55" s="249"/>
      <c r="EP55" s="242">
        <f t="shared" si="91"/>
        <v>2.5000000000000001E-2</v>
      </c>
      <c r="EQ55" s="242">
        <f t="shared" si="92"/>
        <v>2.0833333333333333E-3</v>
      </c>
      <c r="ER55" s="238">
        <v>3</v>
      </c>
      <c r="ES55" s="243">
        <f t="shared" ref="ES55:ES118" si="103">(ES54-EU54)</f>
        <v>597756.21436961868</v>
      </c>
      <c r="ET55" s="243">
        <f t="shared" ref="ET55:ET118" si="104">IF(ER54&gt;=$ER$42,0,(PMT(EQ55,$ER$42-ER54,ES55))*-1)</f>
        <v>2370.7253929063927</v>
      </c>
      <c r="EU55" s="243">
        <f t="shared" si="38"/>
        <v>1125.3999463030204</v>
      </c>
      <c r="EV55" s="243">
        <f t="shared" si="39"/>
        <v>1245.3254466033723</v>
      </c>
      <c r="EW55" s="244">
        <f t="shared" si="93"/>
        <v>7112.1761787191772</v>
      </c>
    </row>
    <row r="56" spans="1:153" ht="14.25" customHeight="1" thickBot="1" x14ac:dyDescent="0.25">
      <c r="A56" s="3">
        <f t="shared" si="40"/>
        <v>88</v>
      </c>
      <c r="B56" s="238">
        <v>4</v>
      </c>
      <c r="C56" s="239">
        <f t="shared" si="41"/>
        <v>496698.09987008246</v>
      </c>
      <c r="D56" s="239">
        <f t="shared" si="5"/>
        <v>2410.2492634298383</v>
      </c>
      <c r="E56" s="239">
        <f t="shared" si="6"/>
        <v>1106.4167512708718</v>
      </c>
      <c r="F56" s="239">
        <f t="shared" si="7"/>
        <v>1303.8325121589664</v>
      </c>
      <c r="G56" s="240">
        <f t="shared" si="42"/>
        <v>9640.9970537193531</v>
      </c>
      <c r="I56" s="241">
        <f>VLOOKUP(K56,[2]תחזיות!$B$4:$H$1000,5)</f>
        <v>4.4999999999999997E-3</v>
      </c>
      <c r="J56" s="135">
        <f t="shared" si="8"/>
        <v>3.7499999999999995E-4</v>
      </c>
      <c r="K56" s="238">
        <v>4</v>
      </c>
      <c r="L56" s="243">
        <f t="shared" si="43"/>
        <v>198762.45758613487</v>
      </c>
      <c r="M56" s="243">
        <f t="shared" si="44"/>
        <v>843.12837918850266</v>
      </c>
      <c r="N56" s="243">
        <f t="shared" si="9"/>
        <v>478.73054028059045</v>
      </c>
      <c r="O56" s="243">
        <f t="shared" si="10"/>
        <v>364.39783890791222</v>
      </c>
      <c r="P56" s="244">
        <f t="shared" si="45"/>
        <v>3370.9053761002779</v>
      </c>
      <c r="Q56" s="245"/>
      <c r="R56" s="241">
        <f>VLOOKUP(T56,[2]תחזיות!$B$4:$H$1000,7)</f>
        <v>7.6499999999999988E-3</v>
      </c>
      <c r="S56" s="135">
        <f t="shared" si="11"/>
        <v>6.3749999999999994E-4</v>
      </c>
      <c r="T56" s="238">
        <v>4</v>
      </c>
      <c r="U56" s="243">
        <f t="shared" si="46"/>
        <v>198896.94723405494</v>
      </c>
      <c r="V56" s="243">
        <f t="shared" si="47"/>
        <v>843.69886941208688</v>
      </c>
      <c r="W56" s="243">
        <f t="shared" si="12"/>
        <v>479.0544661496545</v>
      </c>
      <c r="X56" s="243">
        <f t="shared" si="48"/>
        <v>364.64440326243238</v>
      </c>
      <c r="Y56" s="244">
        <f t="shared" si="49"/>
        <v>3372.0607755276101</v>
      </c>
      <c r="Z56" s="246"/>
      <c r="AA56" s="241">
        <f>VLOOKUP(AC56,[2]תחזיות!$B$4:$H$1000,6)</f>
        <v>4.0909090909090904E-3</v>
      </c>
      <c r="AB56" s="135">
        <f t="shared" si="13"/>
        <v>3.4090909090909088E-4</v>
      </c>
      <c r="AC56" s="238">
        <v>4</v>
      </c>
      <c r="AD56" s="243">
        <f t="shared" si="50"/>
        <v>198746.80271153778</v>
      </c>
      <c r="AE56" s="243">
        <f t="shared" si="51"/>
        <v>843.06197294053345</v>
      </c>
      <c r="AF56" s="243">
        <f t="shared" si="14"/>
        <v>478.69283463604921</v>
      </c>
      <c r="AG56" s="243">
        <f t="shared" si="52"/>
        <v>364.36913830448424</v>
      </c>
      <c r="AH56" s="244">
        <f t="shared" si="53"/>
        <v>3370.7859923526876</v>
      </c>
      <c r="AI56" s="246"/>
      <c r="AJ56" s="242">
        <f t="shared" si="54"/>
        <v>2.36666666666666E-2</v>
      </c>
      <c r="AK56" s="242">
        <f t="shared" si="55"/>
        <v>1.9722222222222168E-3</v>
      </c>
      <c r="AL56" s="241">
        <f>VLOOKUP(AN56,[2]תחזיות!$B$4:$H$1000,5)</f>
        <v>4.4999999999999997E-3</v>
      </c>
      <c r="AM56" s="135">
        <f t="shared" si="15"/>
        <v>3.7499999999999995E-4</v>
      </c>
      <c r="AN56" s="238">
        <v>4</v>
      </c>
      <c r="AO56" s="243">
        <f t="shared" si="56"/>
        <v>99360.411620275685</v>
      </c>
      <c r="AP56" s="243">
        <f t="shared" si="94"/>
        <v>442.35885946117645</v>
      </c>
      <c r="AQ56" s="243">
        <f t="shared" si="16"/>
        <v>246.39804765452217</v>
      </c>
      <c r="AR56" s="243">
        <f t="shared" si="57"/>
        <v>195.96081180665428</v>
      </c>
      <c r="AS56" s="244">
        <f t="shared" si="58"/>
        <v>1768.591704810689</v>
      </c>
      <c r="AT56" s="245"/>
      <c r="AU56" s="242">
        <f t="shared" si="59"/>
        <v>2.36666666666666E-2</v>
      </c>
      <c r="AV56" s="242">
        <f t="shared" si="60"/>
        <v>1.9722222222222168E-3</v>
      </c>
      <c r="AW56" s="241">
        <f>VLOOKUP(AY56,[2]תחזיות!$B$4:$H$1000,7)</f>
        <v>7.6499999999999988E-3</v>
      </c>
      <c r="AX56" s="135">
        <f t="shared" si="17"/>
        <v>6.3749999999999994E-4</v>
      </c>
      <c r="AY56" s="238">
        <v>4</v>
      </c>
      <c r="AZ56" s="243">
        <f t="shared" si="61"/>
        <v>99427.642358606696</v>
      </c>
      <c r="BA56" s="243">
        <f t="shared" si="95"/>
        <v>442.65817497571453</v>
      </c>
      <c r="BB56" s="243">
        <f t="shared" si="18"/>
        <v>246.56476921290741</v>
      </c>
      <c r="BC56" s="243">
        <f t="shared" si="62"/>
        <v>196.09340576280712</v>
      </c>
      <c r="BD56" s="244">
        <f t="shared" si="63"/>
        <v>1769.1979009553243</v>
      </c>
      <c r="BE56" s="246"/>
      <c r="BF56" s="246"/>
      <c r="BG56" s="246"/>
      <c r="BH56" s="241">
        <f>VLOOKUP(BJ56,[2]תחזיות!$B$4:$H$1000,6)</f>
        <v>4.0909090909090904E-3</v>
      </c>
      <c r="BI56" s="135">
        <f t="shared" si="19"/>
        <v>3.4090909090909088E-4</v>
      </c>
      <c r="BJ56" s="238">
        <v>4</v>
      </c>
      <c r="BK56" s="243">
        <f t="shared" si="64"/>
        <v>99311.092686860531</v>
      </c>
      <c r="BL56" s="243">
        <f t="shared" si="96"/>
        <v>442.13928843908025</v>
      </c>
      <c r="BM56" s="243">
        <f t="shared" si="20"/>
        <v>260.06895184650341</v>
      </c>
      <c r="BN56" s="243">
        <f t="shared" si="65"/>
        <v>182.07033659257681</v>
      </c>
      <c r="BO56" s="244">
        <f t="shared" si="66"/>
        <v>1768.1596718179389</v>
      </c>
      <c r="BP56" s="246"/>
      <c r="BQ56" s="247">
        <f>VLOOKUP(BT56,[2]תחזיות!$B$4:$E$1000,2)</f>
        <v>1.6E-2</v>
      </c>
      <c r="BR56" s="135">
        <f t="shared" si="21"/>
        <v>8.3333333333333339E-4</v>
      </c>
      <c r="BS56" s="3">
        <f t="shared" si="67"/>
        <v>88</v>
      </c>
      <c r="BT56" s="238">
        <v>4</v>
      </c>
      <c r="BU56" s="239">
        <f t="shared" si="68"/>
        <v>595706.91304621438</v>
      </c>
      <c r="BV56" s="239">
        <f t="shared" si="69"/>
        <v>1929.8371226788202</v>
      </c>
      <c r="BW56" s="239">
        <f t="shared" si="22"/>
        <v>1433.4146951403081</v>
      </c>
      <c r="BX56" s="239">
        <f t="shared" si="23"/>
        <v>496.42242753851201</v>
      </c>
      <c r="BY56" s="240">
        <f t="shared" si="70"/>
        <v>7719.3484907152815</v>
      </c>
      <c r="CA56" s="247">
        <f>VLOOKUP(CD56,[2]תחזיות!$B$4:$E$1000,4)</f>
        <v>2.112E-2</v>
      </c>
      <c r="CB56" s="135">
        <f t="shared" si="24"/>
        <v>1.2600000000000001E-3</v>
      </c>
      <c r="CC56" s="3">
        <f t="shared" si="71"/>
        <v>88</v>
      </c>
      <c r="CD56" s="238">
        <v>4</v>
      </c>
      <c r="CE56" s="239">
        <f t="shared" si="72"/>
        <v>596040.48142551153</v>
      </c>
      <c r="CF56" s="239">
        <f t="shared" si="73"/>
        <v>2074.1779230666716</v>
      </c>
      <c r="CG56" s="239">
        <f t="shared" si="25"/>
        <v>1323.1669164705272</v>
      </c>
      <c r="CH56" s="239">
        <f t="shared" si="26"/>
        <v>751.01100659614451</v>
      </c>
      <c r="CI56" s="240">
        <f t="shared" si="74"/>
        <v>8296.7116922666864</v>
      </c>
      <c r="CJ56" s="1"/>
      <c r="CK56" s="247">
        <f>VLOOKUP(CN56,[2]תחזיות!$B$4:$E$1000,3)</f>
        <v>1.6E-2</v>
      </c>
      <c r="CL56" s="135">
        <f t="shared" si="27"/>
        <v>8.3333333333333339E-4</v>
      </c>
      <c r="CM56" s="3">
        <f t="shared" si="75"/>
        <v>88</v>
      </c>
      <c r="CN56" s="238">
        <v>4</v>
      </c>
      <c r="CO56" s="239">
        <f t="shared" si="76"/>
        <v>595706.91304621438</v>
      </c>
      <c r="CP56" s="239">
        <f t="shared" si="97"/>
        <v>1929.8371226788202</v>
      </c>
      <c r="CQ56" s="239">
        <f t="shared" si="28"/>
        <v>1433.4146951403081</v>
      </c>
      <c r="CR56" s="239">
        <f t="shared" si="29"/>
        <v>496.42242753851201</v>
      </c>
      <c r="CS56" s="240">
        <f t="shared" si="77"/>
        <v>7719.3484907152815</v>
      </c>
      <c r="CT56" s="1"/>
      <c r="CU56" s="238">
        <v>4</v>
      </c>
      <c r="CV56" s="239">
        <f t="shared" si="78"/>
        <v>1987158.696546023</v>
      </c>
      <c r="CW56" s="239">
        <f t="shared" si="30"/>
        <v>7996.2990176647309</v>
      </c>
      <c r="CX56" s="239">
        <f t="shared" si="30"/>
        <v>4392.7045638707777</v>
      </c>
      <c r="CY56" s="239">
        <f t="shared" si="30"/>
        <v>3603.5944537939531</v>
      </c>
      <c r="CZ56" s="239">
        <f t="shared" si="30"/>
        <v>31982.744196971173</v>
      </c>
      <c r="DB56" s="238">
        <v>4</v>
      </c>
      <c r="DC56" s="239">
        <f t="shared" si="79"/>
        <v>1987693.9853115713</v>
      </c>
      <c r="DD56" s="239">
        <f t="shared" si="31"/>
        <v>8141.5096237907037</v>
      </c>
      <c r="DE56" s="239">
        <f t="shared" si="31"/>
        <v>4282.9474326284453</v>
      </c>
      <c r="DF56" s="239">
        <f t="shared" si="31"/>
        <v>3858.5621911622584</v>
      </c>
      <c r="DG56" s="239">
        <f t="shared" si="31"/>
        <v>32561.868994094544</v>
      </c>
      <c r="DH56" s="248"/>
      <c r="DI56" s="238">
        <v>4</v>
      </c>
      <c r="DJ56" s="239">
        <f t="shared" si="80"/>
        <v>1987093.722738011</v>
      </c>
      <c r="DK56" s="239">
        <f t="shared" si="32"/>
        <v>7996.013040394665</v>
      </c>
      <c r="DL56" s="239">
        <f t="shared" si="32"/>
        <v>4406.3377624182176</v>
      </c>
      <c r="DM56" s="239">
        <f t="shared" si="32"/>
        <v>3589.6752779764474</v>
      </c>
      <c r="DN56" s="239">
        <f t="shared" si="32"/>
        <v>31982.192780230831</v>
      </c>
      <c r="DP56" s="3">
        <f t="shared" si="81"/>
        <v>88</v>
      </c>
      <c r="DQ56" s="238">
        <v>4</v>
      </c>
      <c r="DR56" s="239">
        <f t="shared" si="82"/>
        <v>0</v>
      </c>
      <c r="DS56" s="239">
        <f t="shared" si="83"/>
        <v>0</v>
      </c>
      <c r="DT56" s="239">
        <f t="shared" si="33"/>
        <v>0</v>
      </c>
      <c r="DU56" s="239">
        <f t="shared" si="84"/>
        <v>0</v>
      </c>
      <c r="DV56" s="240">
        <f t="shared" si="98"/>
        <v>0</v>
      </c>
      <c r="DX56" s="242">
        <f t="shared" si="85"/>
        <v>2.5000000000000001E-2</v>
      </c>
      <c r="DY56" s="242">
        <f t="shared" si="86"/>
        <v>2.0833333333333333E-3</v>
      </c>
      <c r="DZ56" s="238">
        <v>4</v>
      </c>
      <c r="EA56" s="243">
        <f t="shared" si="99"/>
        <v>596630.81442331569</v>
      </c>
      <c r="EB56" s="243">
        <f t="shared" si="100"/>
        <v>2370.7253929063927</v>
      </c>
      <c r="EC56" s="243">
        <f t="shared" si="34"/>
        <v>1127.744529524485</v>
      </c>
      <c r="ED56" s="243">
        <f t="shared" si="35"/>
        <v>1242.9808633819077</v>
      </c>
      <c r="EE56" s="244">
        <f t="shared" si="87"/>
        <v>9482.9015716255708</v>
      </c>
      <c r="EF56" s="249"/>
      <c r="EG56" s="242">
        <f t="shared" si="88"/>
        <v>2.5000000000000001E-2</v>
      </c>
      <c r="EH56" s="242">
        <f t="shared" si="89"/>
        <v>2.0833333333333333E-3</v>
      </c>
      <c r="EI56" s="238">
        <v>4</v>
      </c>
      <c r="EJ56" s="243">
        <f t="shared" si="101"/>
        <v>596630.81442331569</v>
      </c>
      <c r="EK56" s="243">
        <f t="shared" si="102"/>
        <v>2370.7253929063927</v>
      </c>
      <c r="EL56" s="243">
        <f t="shared" si="36"/>
        <v>1127.744529524485</v>
      </c>
      <c r="EM56" s="243">
        <f t="shared" si="37"/>
        <v>1242.9808633819077</v>
      </c>
      <c r="EN56" s="244">
        <f t="shared" si="90"/>
        <v>9482.9015716255708</v>
      </c>
      <c r="EO56" s="249"/>
      <c r="EP56" s="242">
        <f t="shared" si="91"/>
        <v>2.5000000000000001E-2</v>
      </c>
      <c r="EQ56" s="242">
        <f t="shared" si="92"/>
        <v>2.0833333333333333E-3</v>
      </c>
      <c r="ER56" s="238">
        <v>4</v>
      </c>
      <c r="ES56" s="243">
        <f t="shared" si="103"/>
        <v>596630.81442331569</v>
      </c>
      <c r="ET56" s="243">
        <f t="shared" si="104"/>
        <v>2370.7253929063927</v>
      </c>
      <c r="EU56" s="243">
        <f t="shared" si="38"/>
        <v>1127.744529524485</v>
      </c>
      <c r="EV56" s="243">
        <f t="shared" si="39"/>
        <v>1242.9808633819077</v>
      </c>
      <c r="EW56" s="244">
        <f t="shared" si="93"/>
        <v>9482.9015716255708</v>
      </c>
    </row>
    <row r="57" spans="1:153" ht="14.25" customHeight="1" thickBot="1" x14ac:dyDescent="0.25">
      <c r="A57" s="3">
        <f t="shared" si="40"/>
        <v>119</v>
      </c>
      <c r="B57" s="238">
        <v>5</v>
      </c>
      <c r="C57" s="239">
        <f t="shared" si="41"/>
        <v>495591.68311881158</v>
      </c>
      <c r="D57" s="239">
        <f t="shared" si="5"/>
        <v>2410.2492634298383</v>
      </c>
      <c r="E57" s="239">
        <f t="shared" si="6"/>
        <v>1109.3210952429579</v>
      </c>
      <c r="F57" s="239">
        <f t="shared" si="7"/>
        <v>1300.9281681868804</v>
      </c>
      <c r="G57" s="240">
        <f t="shared" si="42"/>
        <v>12051.246317149191</v>
      </c>
      <c r="I57" s="241">
        <f>VLOOKUP(K57,[2]תחזיות!$B$4:$H$1000,5)</f>
        <v>5.3E-3</v>
      </c>
      <c r="J57" s="135">
        <f t="shared" si="8"/>
        <v>4.4166666666666665E-4</v>
      </c>
      <c r="K57" s="238">
        <v>5</v>
      </c>
      <c r="L57" s="243">
        <f t="shared" si="43"/>
        <v>198371.30235863288</v>
      </c>
      <c r="M57" s="243">
        <f t="shared" si="44"/>
        <v>843.50076088931098</v>
      </c>
      <c r="N57" s="243">
        <f t="shared" si="9"/>
        <v>479.82003989848573</v>
      </c>
      <c r="O57" s="243">
        <f t="shared" si="10"/>
        <v>363.68072099082525</v>
      </c>
      <c r="P57" s="244">
        <f t="shared" si="45"/>
        <v>4214.406136989589</v>
      </c>
      <c r="Q57" s="245"/>
      <c r="R57" s="241">
        <f>VLOOKUP(T57,[2]תחזיות!$B$4:$H$1000,7)</f>
        <v>9.0100000000000006E-3</v>
      </c>
      <c r="S57" s="135">
        <f t="shared" si="11"/>
        <v>7.5083333333333339E-4</v>
      </c>
      <c r="T57" s="238">
        <v>5</v>
      </c>
      <c r="U57" s="243">
        <f t="shared" si="46"/>
        <v>198566.87153572516</v>
      </c>
      <c r="V57" s="243">
        <f t="shared" si="47"/>
        <v>844.33234664653719</v>
      </c>
      <c r="W57" s="243">
        <f t="shared" si="12"/>
        <v>480.29308216437607</v>
      </c>
      <c r="X57" s="243">
        <f t="shared" si="48"/>
        <v>364.03926448216112</v>
      </c>
      <c r="Y57" s="244">
        <f t="shared" si="49"/>
        <v>4216.3931221741477</v>
      </c>
      <c r="Z57" s="246"/>
      <c r="AA57" s="241">
        <f>VLOOKUP(AC57,[2]תחזיות!$B$4:$H$1000,6)</f>
        <v>4.8181818181818178E-3</v>
      </c>
      <c r="AB57" s="135">
        <f t="shared" si="13"/>
        <v>4.0151515151515147E-4</v>
      </c>
      <c r="AC57" s="238">
        <v>5</v>
      </c>
      <c r="AD57" s="243">
        <f t="shared" si="50"/>
        <v>198347.71752707957</v>
      </c>
      <c r="AE57" s="243">
        <f t="shared" si="51"/>
        <v>843.4004750963353</v>
      </c>
      <c r="AF57" s="243">
        <f t="shared" si="14"/>
        <v>479.76299296335776</v>
      </c>
      <c r="AG57" s="243">
        <f t="shared" si="52"/>
        <v>363.63748213297754</v>
      </c>
      <c r="AH57" s="244">
        <f t="shared" si="53"/>
        <v>4214.1864674490225</v>
      </c>
      <c r="AI57" s="246"/>
      <c r="AJ57" s="242">
        <f t="shared" si="54"/>
        <v>2.36666666666666E-2</v>
      </c>
      <c r="AK57" s="242">
        <f t="shared" si="55"/>
        <v>1.9722222222222168E-3</v>
      </c>
      <c r="AL57" s="241">
        <f>VLOOKUP(AN57,[2]תחזיות!$B$4:$H$1000,5)</f>
        <v>5.3E-3</v>
      </c>
      <c r="AM57" s="135">
        <f t="shared" si="15"/>
        <v>4.4166666666666665E-4</v>
      </c>
      <c r="AN57" s="238">
        <v>5</v>
      </c>
      <c r="AO57" s="243">
        <f t="shared" si="56"/>
        <v>99157.78892861573</v>
      </c>
      <c r="AP57" s="243">
        <f t="shared" si="94"/>
        <v>442.55423462410511</v>
      </c>
      <c r="AQ57" s="243">
        <f t="shared" si="16"/>
        <v>246.99303979266907</v>
      </c>
      <c r="AR57" s="243">
        <f t="shared" si="57"/>
        <v>195.56119483143604</v>
      </c>
      <c r="AS57" s="244">
        <f t="shared" si="58"/>
        <v>2211.1459394347939</v>
      </c>
      <c r="AT57" s="245"/>
      <c r="AU57" s="242">
        <f t="shared" si="59"/>
        <v>2.36666666666666E-2</v>
      </c>
      <c r="AV57" s="242">
        <f t="shared" si="60"/>
        <v>1.9722222222222168E-3</v>
      </c>
      <c r="AW57" s="241">
        <f>VLOOKUP(AY57,[2]תחזיות!$B$4:$H$1000,7)</f>
        <v>9.0100000000000006E-3</v>
      </c>
      <c r="AX57" s="135">
        <f t="shared" si="17"/>
        <v>7.5083333333333339E-4</v>
      </c>
      <c r="AY57" s="238">
        <v>5</v>
      </c>
      <c r="AZ57" s="243">
        <f t="shared" si="61"/>
        <v>99255.546048483811</v>
      </c>
      <c r="BA57" s="243">
        <f t="shared" si="95"/>
        <v>442.99053748875878</v>
      </c>
      <c r="BB57" s="243">
        <f t="shared" si="18"/>
        <v>247.23654389313847</v>
      </c>
      <c r="BC57" s="243">
        <f t="shared" si="62"/>
        <v>195.7539935956203</v>
      </c>
      <c r="BD57" s="244">
        <f t="shared" si="63"/>
        <v>2212.1884384440832</v>
      </c>
      <c r="BE57" s="246"/>
      <c r="BF57" s="246"/>
      <c r="BG57" s="246"/>
      <c r="BH57" s="241">
        <f>VLOOKUP(BJ57,[2]תחזיות!$B$4:$H$1000,6)</f>
        <v>4.8181818181818178E-3</v>
      </c>
      <c r="BI57" s="135">
        <f t="shared" si="19"/>
        <v>4.0151515151515147E-4</v>
      </c>
      <c r="BJ57" s="238">
        <v>5</v>
      </c>
      <c r="BK57" s="243">
        <f t="shared" si="64"/>
        <v>99090.794221816715</v>
      </c>
      <c r="BL57" s="243">
        <f t="shared" si="96"/>
        <v>442.25522844908187</v>
      </c>
      <c r="BM57" s="243">
        <f t="shared" si="20"/>
        <v>260.58877237575206</v>
      </c>
      <c r="BN57" s="243">
        <f t="shared" si="65"/>
        <v>181.66645607332981</v>
      </c>
      <c r="BO57" s="244">
        <f t="shared" si="66"/>
        <v>2210.414900267021</v>
      </c>
      <c r="BP57" s="246"/>
      <c r="BQ57" s="247">
        <f>VLOOKUP(BT57,[2]תחזיות!$B$4:$E$1000,2)</f>
        <v>1.6E-2</v>
      </c>
      <c r="BR57" s="135">
        <f t="shared" si="21"/>
        <v>8.3333333333333339E-4</v>
      </c>
      <c r="BS57" s="3">
        <f t="shared" si="67"/>
        <v>119</v>
      </c>
      <c r="BT57" s="238">
        <v>5</v>
      </c>
      <c r="BU57" s="239">
        <f t="shared" si="68"/>
        <v>594273.49835107406</v>
      </c>
      <c r="BV57" s="239">
        <f t="shared" si="69"/>
        <v>1929.8371226788204</v>
      </c>
      <c r="BW57" s="239">
        <f t="shared" si="22"/>
        <v>1434.6092073862587</v>
      </c>
      <c r="BX57" s="239">
        <f t="shared" si="23"/>
        <v>495.22791529256176</v>
      </c>
      <c r="BY57" s="240">
        <f t="shared" si="70"/>
        <v>9649.1856133941019</v>
      </c>
      <c r="CA57" s="247">
        <f>VLOOKUP(CD57,[2]תחזיות!$B$4:$E$1000,4)</f>
        <v>2.112E-2</v>
      </c>
      <c r="CB57" s="135">
        <f t="shared" si="24"/>
        <v>1.2600000000000001E-3</v>
      </c>
      <c r="CC57" s="3">
        <f t="shared" si="71"/>
        <v>119</v>
      </c>
      <c r="CD57" s="238">
        <v>5</v>
      </c>
      <c r="CE57" s="239">
        <f t="shared" si="72"/>
        <v>594717.31450904103</v>
      </c>
      <c r="CF57" s="239">
        <f t="shared" si="73"/>
        <v>2074.1779230666716</v>
      </c>
      <c r="CG57" s="239">
        <f t="shared" si="25"/>
        <v>1324.8341067852798</v>
      </c>
      <c r="CH57" s="239">
        <f t="shared" si="26"/>
        <v>749.3438162813917</v>
      </c>
      <c r="CI57" s="240">
        <f t="shared" si="74"/>
        <v>10370.889615333359</v>
      </c>
      <c r="CJ57" s="1"/>
      <c r="CK57" s="247">
        <f>VLOOKUP(CN57,[2]תחזיות!$B$4:$E$1000,3)</f>
        <v>1.6E-2</v>
      </c>
      <c r="CL57" s="135">
        <f t="shared" si="27"/>
        <v>8.3333333333333339E-4</v>
      </c>
      <c r="CM57" s="3">
        <f t="shared" si="75"/>
        <v>119</v>
      </c>
      <c r="CN57" s="238">
        <v>5</v>
      </c>
      <c r="CO57" s="239">
        <f t="shared" si="76"/>
        <v>594273.49835107406</v>
      </c>
      <c r="CP57" s="239">
        <f t="shared" si="97"/>
        <v>1929.8371226788204</v>
      </c>
      <c r="CQ57" s="239">
        <f t="shared" si="28"/>
        <v>1434.6092073862587</v>
      </c>
      <c r="CR57" s="239">
        <f t="shared" si="29"/>
        <v>495.22791529256176</v>
      </c>
      <c r="CS57" s="240">
        <f t="shared" si="77"/>
        <v>9649.1856133941019</v>
      </c>
      <c r="CT57" s="1"/>
      <c r="CU57" s="238">
        <v>5</v>
      </c>
      <c r="CV57" s="239">
        <f t="shared" si="78"/>
        <v>1982897.3426509253</v>
      </c>
      <c r="CW57" s="239">
        <f t="shared" si="30"/>
        <v>7996.8667745284683</v>
      </c>
      <c r="CX57" s="239">
        <f t="shared" si="30"/>
        <v>4400.8373796146989</v>
      </c>
      <c r="CY57" s="239">
        <f t="shared" si="30"/>
        <v>3596.0293949137686</v>
      </c>
      <c r="CZ57" s="239">
        <f t="shared" si="30"/>
        <v>39979.610971499642</v>
      </c>
      <c r="DB57" s="238">
        <v>5</v>
      </c>
      <c r="DC57" s="239">
        <f t="shared" si="79"/>
        <v>1983634.4851058531</v>
      </c>
      <c r="DD57" s="239">
        <f t="shared" si="31"/>
        <v>8142.4754635381987</v>
      </c>
      <c r="DE57" s="239">
        <f t="shared" si="31"/>
        <v>4291.77882538008</v>
      </c>
      <c r="DF57" s="239">
        <f t="shared" si="31"/>
        <v>3850.6966381581178</v>
      </c>
      <c r="DG57" s="239">
        <f t="shared" si="31"/>
        <v>40704.344457632746</v>
      </c>
      <c r="DH57" s="248"/>
      <c r="DI57" s="238">
        <v>5</v>
      </c>
      <c r="DJ57" s="239">
        <f t="shared" si="80"/>
        <v>1982806.7631125734</v>
      </c>
      <c r="DK57" s="239">
        <f t="shared" si="32"/>
        <v>7996.4674825604689</v>
      </c>
      <c r="DL57" s="239">
        <f t="shared" si="32"/>
        <v>4414.3760652626543</v>
      </c>
      <c r="DM57" s="239">
        <f t="shared" si="32"/>
        <v>3582.0914172978146</v>
      </c>
      <c r="DN57" s="239">
        <f t="shared" si="32"/>
        <v>39978.660262791294</v>
      </c>
      <c r="DP57" s="3">
        <f t="shared" si="81"/>
        <v>119</v>
      </c>
      <c r="DQ57" s="238">
        <v>5</v>
      </c>
      <c r="DR57" s="239">
        <f t="shared" si="82"/>
        <v>0</v>
      </c>
      <c r="DS57" s="239">
        <f t="shared" si="83"/>
        <v>0</v>
      </c>
      <c r="DT57" s="239">
        <f t="shared" si="33"/>
        <v>0</v>
      </c>
      <c r="DU57" s="239">
        <f t="shared" si="84"/>
        <v>0</v>
      </c>
      <c r="DV57" s="240">
        <f t="shared" si="98"/>
        <v>0</v>
      </c>
      <c r="DX57" s="242">
        <f t="shared" si="85"/>
        <v>2.5000000000000001E-2</v>
      </c>
      <c r="DY57" s="242">
        <f t="shared" si="86"/>
        <v>2.0833333333333333E-3</v>
      </c>
      <c r="DZ57" s="238">
        <v>5</v>
      </c>
      <c r="EA57" s="243">
        <f t="shared" si="99"/>
        <v>595503.06989379122</v>
      </c>
      <c r="EB57" s="243">
        <f t="shared" si="100"/>
        <v>2370.7253929063927</v>
      </c>
      <c r="EC57" s="243">
        <f t="shared" si="34"/>
        <v>1130.0939972943277</v>
      </c>
      <c r="ED57" s="243">
        <f t="shared" si="35"/>
        <v>1240.631395612065</v>
      </c>
      <c r="EE57" s="244">
        <f t="shared" si="87"/>
        <v>11853.626964531963</v>
      </c>
      <c r="EF57" s="249"/>
      <c r="EG57" s="242">
        <f t="shared" si="88"/>
        <v>2.5000000000000001E-2</v>
      </c>
      <c r="EH57" s="242">
        <f t="shared" si="89"/>
        <v>2.0833333333333333E-3</v>
      </c>
      <c r="EI57" s="238">
        <v>5</v>
      </c>
      <c r="EJ57" s="243">
        <f t="shared" si="101"/>
        <v>595503.06989379122</v>
      </c>
      <c r="EK57" s="243">
        <f t="shared" si="102"/>
        <v>2370.7253929063927</v>
      </c>
      <c r="EL57" s="243">
        <f t="shared" si="36"/>
        <v>1130.0939972943277</v>
      </c>
      <c r="EM57" s="243">
        <f t="shared" si="37"/>
        <v>1240.631395612065</v>
      </c>
      <c r="EN57" s="244">
        <f t="shared" si="90"/>
        <v>11853.626964531963</v>
      </c>
      <c r="EO57" s="249"/>
      <c r="EP57" s="242">
        <f t="shared" si="91"/>
        <v>2.5000000000000001E-2</v>
      </c>
      <c r="EQ57" s="242">
        <f t="shared" si="92"/>
        <v>2.0833333333333333E-3</v>
      </c>
      <c r="ER57" s="238">
        <v>5</v>
      </c>
      <c r="ES57" s="243">
        <f t="shared" si="103"/>
        <v>595503.06989379122</v>
      </c>
      <c r="ET57" s="243">
        <f t="shared" si="104"/>
        <v>2370.7253929063927</v>
      </c>
      <c r="EU57" s="243">
        <f t="shared" si="38"/>
        <v>1130.0939972943277</v>
      </c>
      <c r="EV57" s="243">
        <f t="shared" si="39"/>
        <v>1240.631395612065</v>
      </c>
      <c r="EW57" s="244">
        <f t="shared" si="93"/>
        <v>11853.626964531963</v>
      </c>
    </row>
    <row r="58" spans="1:153" ht="14.25" customHeight="1" thickBot="1" x14ac:dyDescent="0.25">
      <c r="A58" s="3">
        <f t="shared" si="40"/>
        <v>149</v>
      </c>
      <c r="B58" s="238">
        <v>6</v>
      </c>
      <c r="C58" s="239">
        <f t="shared" si="41"/>
        <v>494482.3620235686</v>
      </c>
      <c r="D58" s="239">
        <f t="shared" si="5"/>
        <v>2410.2492634298383</v>
      </c>
      <c r="E58" s="239">
        <f t="shared" si="6"/>
        <v>1112.2330631179707</v>
      </c>
      <c r="F58" s="239">
        <f t="shared" si="7"/>
        <v>1298.0162003118676</v>
      </c>
      <c r="G58" s="240">
        <f t="shared" si="42"/>
        <v>14461.495580579029</v>
      </c>
      <c r="I58" s="241">
        <f>VLOOKUP(K58,[2]תחזיות!$B$4:$H$1000,5)</f>
        <v>6.0000000000000001E-3</v>
      </c>
      <c r="J58" s="135">
        <f t="shared" si="8"/>
        <v>5.0000000000000001E-4</v>
      </c>
      <c r="K58" s="238">
        <v>6</v>
      </c>
      <c r="L58" s="243">
        <f t="shared" si="43"/>
        <v>197990.42805989375</v>
      </c>
      <c r="M58" s="243">
        <f t="shared" si="44"/>
        <v>843.92251126975543</v>
      </c>
      <c r="N58" s="243">
        <f t="shared" si="9"/>
        <v>480.94005982661855</v>
      </c>
      <c r="O58" s="243">
        <f t="shared" si="10"/>
        <v>362.98245144313688</v>
      </c>
      <c r="P58" s="244">
        <f t="shared" si="45"/>
        <v>5058.3286482593448</v>
      </c>
      <c r="Q58" s="245"/>
      <c r="R58" s="241">
        <f>VLOOKUP(T58,[2]תחזיות!$B$4:$H$1000,7)</f>
        <v>1.0200000000000001E-2</v>
      </c>
      <c r="S58" s="135">
        <f t="shared" si="11"/>
        <v>8.5000000000000006E-4</v>
      </c>
      <c r="T58" s="238">
        <v>6</v>
      </c>
      <c r="U58" s="243">
        <f t="shared" si="46"/>
        <v>198254.95204524632</v>
      </c>
      <c r="V58" s="243">
        <f t="shared" si="47"/>
        <v>845.05002914118654</v>
      </c>
      <c r="W58" s="243">
        <f t="shared" si="12"/>
        <v>481.58261705823662</v>
      </c>
      <c r="X58" s="243">
        <f t="shared" si="48"/>
        <v>363.46741208294992</v>
      </c>
      <c r="Y58" s="244">
        <f t="shared" si="49"/>
        <v>5061.443151315334</v>
      </c>
      <c r="Z58" s="246"/>
      <c r="AA58" s="241">
        <f>VLOOKUP(AC58,[2]תחזיות!$B$4:$H$1000,6)</f>
        <v>5.4545454545454541E-3</v>
      </c>
      <c r="AB58" s="135">
        <f t="shared" si="13"/>
        <v>4.5454545454545449E-4</v>
      </c>
      <c r="AC58" s="238">
        <v>6</v>
      </c>
      <c r="AD58" s="243">
        <f t="shared" si="50"/>
        <v>197957.89451344989</v>
      </c>
      <c r="AE58" s="243">
        <f t="shared" si="51"/>
        <v>843.78383894865169</v>
      </c>
      <c r="AF58" s="243">
        <f t="shared" si="14"/>
        <v>480.86103234066189</v>
      </c>
      <c r="AG58" s="243">
        <f t="shared" si="52"/>
        <v>362.9228066079898</v>
      </c>
      <c r="AH58" s="244">
        <f t="shared" si="53"/>
        <v>5057.970306397674</v>
      </c>
      <c r="AI58" s="246"/>
      <c r="AJ58" s="242">
        <f t="shared" si="54"/>
        <v>2.36666666666666E-2</v>
      </c>
      <c r="AK58" s="242">
        <f t="shared" si="55"/>
        <v>1.9722222222222168E-3</v>
      </c>
      <c r="AL58" s="241">
        <f>VLOOKUP(AN58,[2]תחזיות!$B$4:$H$1000,5)</f>
        <v>6.0000000000000001E-3</v>
      </c>
      <c r="AM58" s="135">
        <f t="shared" si="15"/>
        <v>5.0000000000000001E-4</v>
      </c>
      <c r="AN58" s="238">
        <v>6</v>
      </c>
      <c r="AO58" s="243">
        <f t="shared" si="56"/>
        <v>98960.251286767467</v>
      </c>
      <c r="AP58" s="243">
        <f t="shared" si="94"/>
        <v>442.77551174141712</v>
      </c>
      <c r="AQ58" s="243">
        <f t="shared" si="16"/>
        <v>247.60390503695959</v>
      </c>
      <c r="AR58" s="243">
        <f t="shared" si="57"/>
        <v>195.17160670445753</v>
      </c>
      <c r="AS58" s="244">
        <f t="shared" si="58"/>
        <v>2653.9214511762111</v>
      </c>
      <c r="AT58" s="245"/>
      <c r="AU58" s="242">
        <f t="shared" si="59"/>
        <v>2.36666666666666E-2</v>
      </c>
      <c r="AV58" s="242">
        <f t="shared" si="60"/>
        <v>1.9722222222222168E-3</v>
      </c>
      <c r="AW58" s="241">
        <f>VLOOKUP(AY58,[2]תחזיות!$B$4:$H$1000,7)</f>
        <v>1.0200000000000001E-2</v>
      </c>
      <c r="AX58" s="135">
        <f t="shared" si="17"/>
        <v>8.5000000000000006E-4</v>
      </c>
      <c r="AY58" s="238">
        <v>6</v>
      </c>
      <c r="AZ58" s="243">
        <f t="shared" si="61"/>
        <v>99092.466567669573</v>
      </c>
      <c r="BA58" s="243">
        <f t="shared" si="95"/>
        <v>443.3670794456242</v>
      </c>
      <c r="BB58" s="243">
        <f t="shared" si="18"/>
        <v>247.9347148260542</v>
      </c>
      <c r="BC58" s="243">
        <f t="shared" si="62"/>
        <v>195.43236461957</v>
      </c>
      <c r="BD58" s="244">
        <f t="shared" si="63"/>
        <v>2655.5555178897075</v>
      </c>
      <c r="BE58" s="246"/>
      <c r="BF58" s="246"/>
      <c r="BG58" s="246"/>
      <c r="BH58" s="241">
        <f>VLOOKUP(BJ58,[2]תחזיות!$B$4:$H$1000,6)</f>
        <v>5.4545454545454541E-3</v>
      </c>
      <c r="BI58" s="135">
        <f t="shared" si="19"/>
        <v>4.5454545454545449E-4</v>
      </c>
      <c r="BJ58" s="238">
        <v>6</v>
      </c>
      <c r="BK58" s="243">
        <f t="shared" si="64"/>
        <v>98875.128270099813</v>
      </c>
      <c r="BL58" s="243">
        <f t="shared" si="96"/>
        <v>442.39464784125613</v>
      </c>
      <c r="BM58" s="243">
        <f t="shared" si="20"/>
        <v>261.12357934607394</v>
      </c>
      <c r="BN58" s="243">
        <f t="shared" si="65"/>
        <v>181.27106849518216</v>
      </c>
      <c r="BO58" s="244">
        <f t="shared" si="66"/>
        <v>2652.8095481082773</v>
      </c>
      <c r="BP58" s="246"/>
      <c r="BQ58" s="247">
        <f>VLOOKUP(BT58,[2]תחזיות!$B$4:$E$1000,2)</f>
        <v>1.6E-2</v>
      </c>
      <c r="BR58" s="135">
        <f t="shared" si="21"/>
        <v>8.3333333333333339E-4</v>
      </c>
      <c r="BS58" s="3">
        <f t="shared" si="67"/>
        <v>149</v>
      </c>
      <c r="BT58" s="238">
        <v>6</v>
      </c>
      <c r="BU58" s="239">
        <f t="shared" si="68"/>
        <v>592838.88914368779</v>
      </c>
      <c r="BV58" s="239">
        <f t="shared" si="69"/>
        <v>1929.8371226788202</v>
      </c>
      <c r="BW58" s="239">
        <f t="shared" si="22"/>
        <v>1435.8047150590803</v>
      </c>
      <c r="BX58" s="239">
        <f t="shared" si="23"/>
        <v>494.03240761973984</v>
      </c>
      <c r="BY58" s="240">
        <f t="shared" si="70"/>
        <v>11579.022736072922</v>
      </c>
      <c r="CA58" s="247">
        <f>VLOOKUP(CD58,[2]תחזיות!$B$4:$E$1000,4)</f>
        <v>2.112E-2</v>
      </c>
      <c r="CB58" s="135">
        <f t="shared" si="24"/>
        <v>1.2600000000000001E-3</v>
      </c>
      <c r="CC58" s="3">
        <f t="shared" si="71"/>
        <v>149</v>
      </c>
      <c r="CD58" s="238">
        <v>6</v>
      </c>
      <c r="CE58" s="239">
        <f t="shared" si="72"/>
        <v>593392.48040225578</v>
      </c>
      <c r="CF58" s="239">
        <f t="shared" si="73"/>
        <v>2074.1779230666721</v>
      </c>
      <c r="CG58" s="239">
        <f t="shared" si="25"/>
        <v>1326.5033977598298</v>
      </c>
      <c r="CH58" s="239">
        <f t="shared" si="26"/>
        <v>747.67452530684227</v>
      </c>
      <c r="CI58" s="240">
        <f t="shared" si="74"/>
        <v>12445.067538400031</v>
      </c>
      <c r="CJ58" s="1"/>
      <c r="CK58" s="247">
        <f>VLOOKUP(CN58,[2]תחזיות!$B$4:$E$1000,3)</f>
        <v>1.6E-2</v>
      </c>
      <c r="CL58" s="135">
        <f t="shared" si="27"/>
        <v>8.3333333333333339E-4</v>
      </c>
      <c r="CM58" s="3">
        <f t="shared" si="75"/>
        <v>149</v>
      </c>
      <c r="CN58" s="238">
        <v>6</v>
      </c>
      <c r="CO58" s="239">
        <f t="shared" si="76"/>
        <v>592838.88914368779</v>
      </c>
      <c r="CP58" s="239">
        <f t="shared" si="97"/>
        <v>1929.8371226788202</v>
      </c>
      <c r="CQ58" s="239">
        <f t="shared" si="28"/>
        <v>1435.8047150590803</v>
      </c>
      <c r="CR58" s="239">
        <f t="shared" si="29"/>
        <v>494.03240761973984</v>
      </c>
      <c r="CS58" s="240">
        <f t="shared" si="77"/>
        <v>11579.022736072922</v>
      </c>
      <c r="CT58" s="1"/>
      <c r="CU58" s="238">
        <v>6</v>
      </c>
      <c r="CV58" s="239">
        <f t="shared" si="78"/>
        <v>1978644.9064104143</v>
      </c>
      <c r="CW58" s="239">
        <f t="shared" si="30"/>
        <v>7997.509802026223</v>
      </c>
      <c r="CX58" s="239">
        <f t="shared" si="30"/>
        <v>4409.0301028293197</v>
      </c>
      <c r="CY58" s="239">
        <f t="shared" si="30"/>
        <v>3588.4796991969042</v>
      </c>
      <c r="CZ58" s="239">
        <f t="shared" si="30"/>
        <v>47977.120773525865</v>
      </c>
      <c r="DB58" s="238">
        <v>6</v>
      </c>
      <c r="DC58" s="239">
        <f t="shared" si="79"/>
        <v>1979595.236935237</v>
      </c>
      <c r="DD58" s="239">
        <f t="shared" si="31"/>
        <v>8143.5696879897132</v>
      </c>
      <c r="DE58" s="239">
        <f t="shared" si="31"/>
        <v>4300.7021525507816</v>
      </c>
      <c r="DF58" s="239">
        <f t="shared" si="31"/>
        <v>3842.8675354389316</v>
      </c>
      <c r="DG58" s="239">
        <f t="shared" si="31"/>
        <v>48847.914145622461</v>
      </c>
      <c r="DH58" s="248"/>
      <c r="DI58" s="238">
        <v>6</v>
      </c>
      <c r="DJ58" s="239">
        <f t="shared" si="80"/>
        <v>1978527.2498473031</v>
      </c>
      <c r="DK58" s="239">
        <f t="shared" si="32"/>
        <v>7996.9902658049596</v>
      </c>
      <c r="DL58" s="239">
        <f t="shared" si="32"/>
        <v>4422.4707496524779</v>
      </c>
      <c r="DM58" s="239">
        <f t="shared" si="32"/>
        <v>3574.5195161524816</v>
      </c>
      <c r="DN58" s="239">
        <f t="shared" si="32"/>
        <v>47975.650528596248</v>
      </c>
      <c r="DP58" s="3">
        <f t="shared" si="81"/>
        <v>149</v>
      </c>
      <c r="DQ58" s="238">
        <v>6</v>
      </c>
      <c r="DR58" s="239">
        <f t="shared" si="82"/>
        <v>0</v>
      </c>
      <c r="DS58" s="239">
        <f t="shared" si="83"/>
        <v>0</v>
      </c>
      <c r="DT58" s="239">
        <f t="shared" si="33"/>
        <v>0</v>
      </c>
      <c r="DU58" s="239">
        <f t="shared" si="84"/>
        <v>0</v>
      </c>
      <c r="DV58" s="240">
        <f t="shared" si="98"/>
        <v>0</v>
      </c>
      <c r="DX58" s="242">
        <f t="shared" si="85"/>
        <v>2.5000000000000001E-2</v>
      </c>
      <c r="DY58" s="242">
        <f t="shared" si="86"/>
        <v>2.0833333333333333E-3</v>
      </c>
      <c r="DZ58" s="238">
        <v>6</v>
      </c>
      <c r="EA58" s="243">
        <f t="shared" si="99"/>
        <v>594372.97589649691</v>
      </c>
      <c r="EB58" s="243">
        <f t="shared" si="100"/>
        <v>2370.7253929063927</v>
      </c>
      <c r="EC58" s="243">
        <f t="shared" si="34"/>
        <v>1132.4483597886908</v>
      </c>
      <c r="ED58" s="243">
        <f t="shared" si="35"/>
        <v>1238.2770331177019</v>
      </c>
      <c r="EE58" s="244">
        <f t="shared" si="87"/>
        <v>14224.352357438354</v>
      </c>
      <c r="EF58" s="249"/>
      <c r="EG58" s="242">
        <f t="shared" si="88"/>
        <v>2.5000000000000001E-2</v>
      </c>
      <c r="EH58" s="242">
        <f t="shared" si="89"/>
        <v>2.0833333333333333E-3</v>
      </c>
      <c r="EI58" s="238">
        <v>6</v>
      </c>
      <c r="EJ58" s="243">
        <f t="shared" si="101"/>
        <v>594372.97589649691</v>
      </c>
      <c r="EK58" s="243">
        <f t="shared" si="102"/>
        <v>2370.7253929063927</v>
      </c>
      <c r="EL58" s="243">
        <f t="shared" si="36"/>
        <v>1132.4483597886908</v>
      </c>
      <c r="EM58" s="243">
        <f t="shared" si="37"/>
        <v>1238.2770331177019</v>
      </c>
      <c r="EN58" s="244">
        <f t="shared" si="90"/>
        <v>14224.352357438354</v>
      </c>
      <c r="EO58" s="249"/>
      <c r="EP58" s="242">
        <f t="shared" si="91"/>
        <v>2.5000000000000001E-2</v>
      </c>
      <c r="EQ58" s="242">
        <f t="shared" si="92"/>
        <v>2.0833333333333333E-3</v>
      </c>
      <c r="ER58" s="238">
        <v>6</v>
      </c>
      <c r="ES58" s="243">
        <f t="shared" si="103"/>
        <v>594372.97589649691</v>
      </c>
      <c r="ET58" s="243">
        <f t="shared" si="104"/>
        <v>2370.7253929063927</v>
      </c>
      <c r="EU58" s="243">
        <f t="shared" si="38"/>
        <v>1132.4483597886908</v>
      </c>
      <c r="EV58" s="243">
        <f t="shared" si="39"/>
        <v>1238.2770331177019</v>
      </c>
      <c r="EW58" s="244">
        <f t="shared" si="93"/>
        <v>14224.352357438354</v>
      </c>
    </row>
    <row r="59" spans="1:153" ht="14.25" customHeight="1" thickBot="1" x14ac:dyDescent="0.25">
      <c r="A59" s="3">
        <f t="shared" si="40"/>
        <v>180</v>
      </c>
      <c r="B59" s="238">
        <v>7</v>
      </c>
      <c r="C59" s="239">
        <f t="shared" si="41"/>
        <v>493370.12896045065</v>
      </c>
      <c r="D59" s="239">
        <f t="shared" si="5"/>
        <v>2410.2492634298383</v>
      </c>
      <c r="E59" s="239">
        <f t="shared" si="6"/>
        <v>1115.1526749086552</v>
      </c>
      <c r="F59" s="239">
        <f t="shared" si="7"/>
        <v>1295.0965885211831</v>
      </c>
      <c r="G59" s="240">
        <f t="shared" si="42"/>
        <v>16871.744844008866</v>
      </c>
      <c r="I59" s="241">
        <f>VLOOKUP(K59,[2]תחזיות!$B$4:$H$1000,5)</f>
        <v>6.7000000000000002E-3</v>
      </c>
      <c r="J59" s="135">
        <f t="shared" si="8"/>
        <v>5.5833333333333332E-4</v>
      </c>
      <c r="K59" s="238">
        <v>7</v>
      </c>
      <c r="L59" s="243">
        <f t="shared" si="43"/>
        <v>197619.76413086717</v>
      </c>
      <c r="M59" s="243">
        <f t="shared" si="44"/>
        <v>844.39370133854788</v>
      </c>
      <c r="N59" s="243">
        <f t="shared" si="9"/>
        <v>482.09080043195974</v>
      </c>
      <c r="O59" s="243">
        <f t="shared" si="10"/>
        <v>362.30290090658815</v>
      </c>
      <c r="P59" s="244">
        <f t="shared" si="45"/>
        <v>5902.7223495978924</v>
      </c>
      <c r="Q59" s="245"/>
      <c r="R59" s="241">
        <f>VLOOKUP(T59,[2]תחזיות!$B$4:$H$1000,7)</f>
        <v>1.1390000000000001E-2</v>
      </c>
      <c r="S59" s="135">
        <f t="shared" si="11"/>
        <v>9.4916666666666673E-4</v>
      </c>
      <c r="T59" s="238">
        <v>7</v>
      </c>
      <c r="U59" s="243">
        <f t="shared" si="46"/>
        <v>197961.08931800365</v>
      </c>
      <c r="V59" s="243">
        <f t="shared" si="47"/>
        <v>845.8521224605131</v>
      </c>
      <c r="W59" s="243">
        <f t="shared" si="12"/>
        <v>482.92345871084143</v>
      </c>
      <c r="X59" s="243">
        <f t="shared" si="48"/>
        <v>362.92866374967167</v>
      </c>
      <c r="Y59" s="244">
        <f t="shared" si="49"/>
        <v>5907.2952737758469</v>
      </c>
      <c r="Z59" s="246"/>
      <c r="AA59" s="241">
        <f>VLOOKUP(AC59,[2]תחזיות!$B$4:$H$1000,6)</f>
        <v>6.0909090909090904E-3</v>
      </c>
      <c r="AB59" s="135">
        <f t="shared" si="13"/>
        <v>5.0757575757575757E-4</v>
      </c>
      <c r="AC59" s="238">
        <v>7</v>
      </c>
      <c r="AD59" s="243">
        <f t="shared" si="50"/>
        <v>197577.26803598218</v>
      </c>
      <c r="AE59" s="243">
        <f t="shared" si="51"/>
        <v>844.21212316993604</v>
      </c>
      <c r="AF59" s="243">
        <f t="shared" si="14"/>
        <v>481.98713177063706</v>
      </c>
      <c r="AG59" s="243">
        <f t="shared" si="52"/>
        <v>362.22499139929897</v>
      </c>
      <c r="AH59" s="244">
        <f t="shared" si="53"/>
        <v>5902.1824295676097</v>
      </c>
      <c r="AI59" s="246"/>
      <c r="AJ59" s="242">
        <f t="shared" si="54"/>
        <v>2.36666666666666E-2</v>
      </c>
      <c r="AK59" s="242">
        <f t="shared" si="55"/>
        <v>1.9722222222222168E-3</v>
      </c>
      <c r="AL59" s="241">
        <f>VLOOKUP(AN59,[2]תחזיות!$B$4:$H$1000,5)</f>
        <v>6.7000000000000002E-3</v>
      </c>
      <c r="AM59" s="135">
        <f t="shared" si="15"/>
        <v>5.5833333333333332E-4</v>
      </c>
      <c r="AN59" s="238">
        <v>7</v>
      </c>
      <c r="AO59" s="243">
        <f t="shared" si="56"/>
        <v>98767.761943185324</v>
      </c>
      <c r="AP59" s="243">
        <f t="shared" si="94"/>
        <v>443.02272806880626</v>
      </c>
      <c r="AQ59" s="243">
        <f t="shared" si="16"/>
        <v>248.23075312530241</v>
      </c>
      <c r="AR59" s="243">
        <f t="shared" si="57"/>
        <v>194.79197494350385</v>
      </c>
      <c r="AS59" s="244">
        <f t="shared" si="58"/>
        <v>3096.9441792450175</v>
      </c>
      <c r="AT59" s="245"/>
      <c r="AU59" s="242">
        <f t="shared" si="59"/>
        <v>2.36666666666666E-2</v>
      </c>
      <c r="AV59" s="242">
        <f t="shared" si="60"/>
        <v>1.9722222222222168E-3</v>
      </c>
      <c r="AW59" s="241">
        <f>VLOOKUP(AY59,[2]תחזיות!$B$4:$H$1000,7)</f>
        <v>1.1390000000000001E-2</v>
      </c>
      <c r="AX59" s="135">
        <f t="shared" si="17"/>
        <v>9.4916666666666673E-4</v>
      </c>
      <c r="AY59" s="238">
        <v>7</v>
      </c>
      <c r="AZ59" s="243">
        <f t="shared" si="61"/>
        <v>98938.351787660489</v>
      </c>
      <c r="BA59" s="243">
        <f t="shared" si="95"/>
        <v>443.78790869853128</v>
      </c>
      <c r="BB59" s="243">
        <f t="shared" si="18"/>
        <v>248.65949267286808</v>
      </c>
      <c r="BC59" s="243">
        <f t="shared" si="62"/>
        <v>195.1284160256632</v>
      </c>
      <c r="BD59" s="244">
        <f t="shared" si="63"/>
        <v>3099.3434265882388</v>
      </c>
      <c r="BE59" s="246"/>
      <c r="BF59" s="246"/>
      <c r="BG59" s="246"/>
      <c r="BH59" s="241">
        <f>VLOOKUP(BJ59,[2]תחזיות!$B$4:$H$1000,6)</f>
        <v>6.0909090909090904E-3</v>
      </c>
      <c r="BI59" s="135">
        <f t="shared" si="19"/>
        <v>5.0757575757575757E-4</v>
      </c>
      <c r="BJ59" s="238">
        <v>7</v>
      </c>
      <c r="BK59" s="243">
        <f t="shared" si="64"/>
        <v>98664.05876889221</v>
      </c>
      <c r="BL59" s="243">
        <f t="shared" si="96"/>
        <v>442.55756755204612</v>
      </c>
      <c r="BM59" s="243">
        <f t="shared" si="20"/>
        <v>261.67345980907794</v>
      </c>
      <c r="BN59" s="243">
        <f t="shared" si="65"/>
        <v>180.88410774296821</v>
      </c>
      <c r="BO59" s="244">
        <f t="shared" si="66"/>
        <v>3095.3671156603236</v>
      </c>
      <c r="BP59" s="246"/>
      <c r="BQ59" s="247">
        <f>VLOOKUP(BT59,[2]תחזיות!$B$4:$E$1000,2)</f>
        <v>1.6108299999999999E-2</v>
      </c>
      <c r="BR59" s="135">
        <f t="shared" si="21"/>
        <v>8.4235833333333324E-4</v>
      </c>
      <c r="BS59" s="3">
        <f t="shared" si="67"/>
        <v>180</v>
      </c>
      <c r="BT59" s="238">
        <v>7</v>
      </c>
      <c r="BU59" s="239">
        <f t="shared" si="68"/>
        <v>591403.08442862867</v>
      </c>
      <c r="BV59" s="239">
        <f t="shared" si="69"/>
        <v>1932.7762737868757</v>
      </c>
      <c r="BW59" s="239">
        <f t="shared" si="22"/>
        <v>1434.6029572593834</v>
      </c>
      <c r="BX59" s="239">
        <f t="shared" si="23"/>
        <v>498.1733165274922</v>
      </c>
      <c r="BY59" s="240">
        <f t="shared" si="70"/>
        <v>13511.799009859798</v>
      </c>
      <c r="CA59" s="247">
        <f>VLOOKUP(CD59,[2]תחזיות!$B$4:$E$1000,4)</f>
        <v>2.1262956E-2</v>
      </c>
      <c r="CB59" s="135">
        <f t="shared" si="24"/>
        <v>1.2719129999999999E-3</v>
      </c>
      <c r="CC59" s="3">
        <f t="shared" si="71"/>
        <v>180</v>
      </c>
      <c r="CD59" s="238">
        <v>7</v>
      </c>
      <c r="CE59" s="239">
        <f t="shared" si="72"/>
        <v>592065.97700449592</v>
      </c>
      <c r="CF59" s="239">
        <f t="shared" si="73"/>
        <v>2078.2373487085529</v>
      </c>
      <c r="CG59" s="239">
        <f t="shared" si="25"/>
        <v>1325.1809356988335</v>
      </c>
      <c r="CH59" s="239">
        <f t="shared" si="26"/>
        <v>753.05641300971934</v>
      </c>
      <c r="CI59" s="240">
        <f t="shared" si="74"/>
        <v>14523.304887108585</v>
      </c>
      <c r="CJ59" s="1"/>
      <c r="CK59" s="247">
        <f>VLOOKUP(CN59,[2]תחזיות!$B$4:$E$1000,3)</f>
        <v>1.6108299999999999E-2</v>
      </c>
      <c r="CL59" s="135">
        <f t="shared" si="27"/>
        <v>8.4235833333333324E-4</v>
      </c>
      <c r="CM59" s="3">
        <f t="shared" si="75"/>
        <v>180</v>
      </c>
      <c r="CN59" s="238">
        <v>7</v>
      </c>
      <c r="CO59" s="239">
        <f t="shared" si="76"/>
        <v>591403.08442862867</v>
      </c>
      <c r="CP59" s="239">
        <f t="shared" si="97"/>
        <v>1932.7762737868757</v>
      </c>
      <c r="CQ59" s="239">
        <f t="shared" si="28"/>
        <v>1434.6029572593834</v>
      </c>
      <c r="CR59" s="239">
        <f t="shared" si="29"/>
        <v>498.1733165274922</v>
      </c>
      <c r="CS59" s="240">
        <f t="shared" si="77"/>
        <v>13511.799009859798</v>
      </c>
      <c r="CT59" s="1"/>
      <c r="CU59" s="238">
        <v>7</v>
      </c>
      <c r="CV59" s="239">
        <f t="shared" si="78"/>
        <v>1974401.26699984</v>
      </c>
      <c r="CW59" s="239">
        <f t="shared" si="30"/>
        <v>8001.1673595304601</v>
      </c>
      <c r="CX59" s="239">
        <f t="shared" si="30"/>
        <v>4414.8848129302187</v>
      </c>
      <c r="CY59" s="239">
        <f t="shared" si="30"/>
        <v>3586.2825466002423</v>
      </c>
      <c r="CZ59" s="239">
        <f t="shared" si="30"/>
        <v>55978.288133056318</v>
      </c>
      <c r="DB59" s="238">
        <v>7</v>
      </c>
      <c r="DC59" s="239">
        <f t="shared" si="79"/>
        <v>1975576.0746073187</v>
      </c>
      <c r="DD59" s="239">
        <f t="shared" si="31"/>
        <v>8148.8520362038289</v>
      </c>
      <c r="DE59" s="239">
        <f t="shared" si="31"/>
        <v>4306.7241891961157</v>
      </c>
      <c r="DF59" s="239">
        <f t="shared" si="31"/>
        <v>3842.1278470077127</v>
      </c>
      <c r="DG59" s="239">
        <f t="shared" si="31"/>
        <v>56996.766181826286</v>
      </c>
      <c r="DH59" s="248"/>
      <c r="DI59" s="238">
        <v>7</v>
      </c>
      <c r="DJ59" s="239">
        <f t="shared" si="80"/>
        <v>1974255.0677306617</v>
      </c>
      <c r="DK59" s="239">
        <f t="shared" si="32"/>
        <v>8000.5206208450891</v>
      </c>
      <c r="DL59" s="239">
        <f t="shared" si="32"/>
        <v>4428.2238509526705</v>
      </c>
      <c r="DM59" s="239">
        <f t="shared" si="32"/>
        <v>3572.2967698924176</v>
      </c>
      <c r="DN59" s="239">
        <f t="shared" si="32"/>
        <v>55976.171149441347</v>
      </c>
      <c r="DP59" s="3">
        <f t="shared" si="81"/>
        <v>180</v>
      </c>
      <c r="DQ59" s="238">
        <v>7</v>
      </c>
      <c r="DR59" s="239">
        <f t="shared" si="82"/>
        <v>0</v>
      </c>
      <c r="DS59" s="239">
        <f t="shared" si="83"/>
        <v>0</v>
      </c>
      <c r="DT59" s="239">
        <f t="shared" si="33"/>
        <v>0</v>
      </c>
      <c r="DU59" s="239">
        <f t="shared" si="84"/>
        <v>0</v>
      </c>
      <c r="DV59" s="240">
        <f t="shared" si="98"/>
        <v>0</v>
      </c>
      <c r="DX59" s="242">
        <f t="shared" si="85"/>
        <v>2.5000000000000001E-2</v>
      </c>
      <c r="DY59" s="242">
        <f t="shared" si="86"/>
        <v>2.0833333333333333E-3</v>
      </c>
      <c r="DZ59" s="238">
        <v>7</v>
      </c>
      <c r="EA59" s="243">
        <f t="shared" si="99"/>
        <v>593240.52753670816</v>
      </c>
      <c r="EB59" s="243">
        <f t="shared" si="100"/>
        <v>2370.7253929063927</v>
      </c>
      <c r="EC59" s="243">
        <f t="shared" si="34"/>
        <v>1134.8076272049175</v>
      </c>
      <c r="ED59" s="243">
        <f t="shared" si="35"/>
        <v>1235.9177657014752</v>
      </c>
      <c r="EE59" s="244">
        <f t="shared" si="87"/>
        <v>16595.077750344746</v>
      </c>
      <c r="EF59" s="249"/>
      <c r="EG59" s="242">
        <f t="shared" si="88"/>
        <v>2.5000000000000001E-2</v>
      </c>
      <c r="EH59" s="242">
        <f t="shared" si="89"/>
        <v>2.0833333333333333E-3</v>
      </c>
      <c r="EI59" s="238">
        <v>7</v>
      </c>
      <c r="EJ59" s="243">
        <f t="shared" si="101"/>
        <v>593240.52753670816</v>
      </c>
      <c r="EK59" s="243">
        <f t="shared" si="102"/>
        <v>2370.7253929063927</v>
      </c>
      <c r="EL59" s="243">
        <f t="shared" si="36"/>
        <v>1134.8076272049175</v>
      </c>
      <c r="EM59" s="243">
        <f t="shared" si="37"/>
        <v>1235.9177657014752</v>
      </c>
      <c r="EN59" s="244">
        <f t="shared" si="90"/>
        <v>16595.077750344746</v>
      </c>
      <c r="EO59" s="249"/>
      <c r="EP59" s="242">
        <f t="shared" si="91"/>
        <v>2.5000000000000001E-2</v>
      </c>
      <c r="EQ59" s="242">
        <f t="shared" si="92"/>
        <v>2.0833333333333333E-3</v>
      </c>
      <c r="ER59" s="238">
        <v>7</v>
      </c>
      <c r="ES59" s="243">
        <f t="shared" si="103"/>
        <v>593240.52753670816</v>
      </c>
      <c r="ET59" s="243">
        <f t="shared" si="104"/>
        <v>2370.7253929063927</v>
      </c>
      <c r="EU59" s="243">
        <f t="shared" si="38"/>
        <v>1134.8076272049175</v>
      </c>
      <c r="EV59" s="243">
        <f t="shared" si="39"/>
        <v>1235.9177657014752</v>
      </c>
      <c r="EW59" s="244">
        <f t="shared" si="93"/>
        <v>16595.077750344746</v>
      </c>
    </row>
    <row r="60" spans="1:153" ht="14.25" customHeight="1" thickBot="1" x14ac:dyDescent="0.25">
      <c r="A60" s="3">
        <f t="shared" si="40"/>
        <v>210</v>
      </c>
      <c r="B60" s="238">
        <v>8</v>
      </c>
      <c r="C60" s="239">
        <f t="shared" si="41"/>
        <v>492254.97628554201</v>
      </c>
      <c r="D60" s="239">
        <f t="shared" si="5"/>
        <v>2410.2492634298383</v>
      </c>
      <c r="E60" s="239">
        <f t="shared" si="6"/>
        <v>1118.0799506802905</v>
      </c>
      <c r="F60" s="239">
        <f t="shared" si="7"/>
        <v>1292.1693127495478</v>
      </c>
      <c r="G60" s="240">
        <f t="shared" si="42"/>
        <v>19281.994107438706</v>
      </c>
      <c r="I60" s="241">
        <f>VLOOKUP(K60,[2]תחזיות!$B$4:$H$1000,5)</f>
        <v>7.3000000000000001E-3</v>
      </c>
      <c r="J60" s="135">
        <f t="shared" si="8"/>
        <v>6.0833333333333334E-4</v>
      </c>
      <c r="K60" s="238">
        <v>8</v>
      </c>
      <c r="L60" s="243">
        <f t="shared" si="43"/>
        <v>197257.5987483779</v>
      </c>
      <c r="M60" s="243">
        <f t="shared" si="44"/>
        <v>844.90737417352898</v>
      </c>
      <c r="N60" s="243">
        <f t="shared" si="9"/>
        <v>483.26844313483781</v>
      </c>
      <c r="O60" s="243">
        <f t="shared" si="10"/>
        <v>361.63893103869117</v>
      </c>
      <c r="P60" s="244">
        <f t="shared" si="45"/>
        <v>6747.6297237714216</v>
      </c>
      <c r="Q60" s="245"/>
      <c r="R60" s="241">
        <f>VLOOKUP(T60,[2]תחזיות!$B$4:$H$1000,7)</f>
        <v>1.2409999999999999E-2</v>
      </c>
      <c r="S60" s="135">
        <f t="shared" si="11"/>
        <v>1.0341666666666665E-3</v>
      </c>
      <c r="T60" s="238">
        <v>8</v>
      </c>
      <c r="U60" s="243">
        <f t="shared" si="46"/>
        <v>197682.39119581896</v>
      </c>
      <c r="V60" s="243">
        <f t="shared" si="47"/>
        <v>846.72687453049105</v>
      </c>
      <c r="W60" s="243">
        <f t="shared" si="12"/>
        <v>484.30915733815795</v>
      </c>
      <c r="X60" s="243">
        <f t="shared" si="48"/>
        <v>362.4177171923331</v>
      </c>
      <c r="Y60" s="244">
        <f t="shared" si="49"/>
        <v>6754.0221483063378</v>
      </c>
      <c r="Z60" s="246"/>
      <c r="AA60" s="241">
        <f>VLOOKUP(AC60,[2]תחזיות!$B$4:$H$1000,6)</f>
        <v>6.6363636363636356E-3</v>
      </c>
      <c r="AB60" s="135">
        <f t="shared" si="13"/>
        <v>5.5303030303030293E-4</v>
      </c>
      <c r="AC60" s="238">
        <v>8</v>
      </c>
      <c r="AD60" s="243">
        <f t="shared" si="50"/>
        <v>197204.28056713584</v>
      </c>
      <c r="AE60" s="243">
        <f t="shared" si="51"/>
        <v>844.67899805623472</v>
      </c>
      <c r="AF60" s="243">
        <f t="shared" si="14"/>
        <v>483.13781701648736</v>
      </c>
      <c r="AG60" s="243">
        <f t="shared" si="52"/>
        <v>361.54118103974736</v>
      </c>
      <c r="AH60" s="244">
        <f t="shared" si="53"/>
        <v>6746.8614276238441</v>
      </c>
      <c r="AI60" s="246"/>
      <c r="AJ60" s="242">
        <f t="shared" si="54"/>
        <v>2.36666666666666E-2</v>
      </c>
      <c r="AK60" s="242">
        <f t="shared" si="55"/>
        <v>1.9722222222222168E-3</v>
      </c>
      <c r="AL60" s="241">
        <f>VLOOKUP(AN60,[2]תחזיות!$B$4:$H$1000,5)</f>
        <v>7.3000000000000001E-3</v>
      </c>
      <c r="AM60" s="135">
        <f t="shared" si="15"/>
        <v>6.0833333333333334E-4</v>
      </c>
      <c r="AN60" s="238">
        <v>8</v>
      </c>
      <c r="AO60" s="243">
        <f t="shared" si="56"/>
        <v>98579.463904867313</v>
      </c>
      <c r="AP60" s="243">
        <f t="shared" si="94"/>
        <v>443.29223356171468</v>
      </c>
      <c r="AQ60" s="243">
        <f t="shared" si="16"/>
        <v>248.87162419378245</v>
      </c>
      <c r="AR60" s="243">
        <f t="shared" si="57"/>
        <v>194.42060936793223</v>
      </c>
      <c r="AS60" s="244">
        <f t="shared" si="58"/>
        <v>3540.236412806732</v>
      </c>
      <c r="AT60" s="245"/>
      <c r="AU60" s="242">
        <f t="shared" si="59"/>
        <v>2.36666666666666E-2</v>
      </c>
      <c r="AV60" s="242">
        <f t="shared" si="60"/>
        <v>1.9722222222222168E-3</v>
      </c>
      <c r="AW60" s="241">
        <f>VLOOKUP(AY60,[2]תחזיות!$B$4:$H$1000,7)</f>
        <v>1.2409999999999999E-2</v>
      </c>
      <c r="AX60" s="135">
        <f t="shared" si="17"/>
        <v>1.0341666666666665E-3</v>
      </c>
      <c r="AY60" s="238">
        <v>8</v>
      </c>
      <c r="AZ60" s="243">
        <f t="shared" si="61"/>
        <v>98791.753885102677</v>
      </c>
      <c r="BA60" s="243">
        <f t="shared" si="95"/>
        <v>444.24685936077691</v>
      </c>
      <c r="BB60" s="243">
        <f t="shared" si="18"/>
        <v>249.40756697626938</v>
      </c>
      <c r="BC60" s="243">
        <f t="shared" si="62"/>
        <v>194.83929238450753</v>
      </c>
      <c r="BD60" s="244">
        <f t="shared" si="63"/>
        <v>3543.5902859490157</v>
      </c>
      <c r="BE60" s="246"/>
      <c r="BF60" s="246"/>
      <c r="BG60" s="246"/>
      <c r="BH60" s="241">
        <f>VLOOKUP(BJ60,[2]תחזיות!$B$4:$H$1000,6)</f>
        <v>6.6363636363636356E-3</v>
      </c>
      <c r="BI60" s="135">
        <f t="shared" si="19"/>
        <v>5.5303030303030293E-4</v>
      </c>
      <c r="BJ60" s="238">
        <v>8</v>
      </c>
      <c r="BK60" s="243">
        <f t="shared" si="64"/>
        <v>98456.804810049522</v>
      </c>
      <c r="BL60" s="243">
        <f t="shared" si="96"/>
        <v>442.74066001937013</v>
      </c>
      <c r="BM60" s="243">
        <f t="shared" si="20"/>
        <v>262.23651786761354</v>
      </c>
      <c r="BN60" s="243">
        <f t="shared" si="65"/>
        <v>180.50414215175661</v>
      </c>
      <c r="BO60" s="244">
        <f t="shared" si="66"/>
        <v>3538.107775679694</v>
      </c>
      <c r="BP60" s="246"/>
      <c r="BQ60" s="247">
        <f>VLOOKUP(BT60,[2]תחזיות!$B$4:$E$1000,2)</f>
        <v>1.6216599999999998E-2</v>
      </c>
      <c r="BR60" s="135">
        <f t="shared" si="21"/>
        <v>8.5138333333333309E-4</v>
      </c>
      <c r="BS60" s="3">
        <f t="shared" si="67"/>
        <v>210</v>
      </c>
      <c r="BT60" s="238">
        <v>8</v>
      </c>
      <c r="BU60" s="239">
        <f t="shared" si="68"/>
        <v>589968.48147136928</v>
      </c>
      <c r="BV60" s="239">
        <f t="shared" si="69"/>
        <v>1935.7103786754681</v>
      </c>
      <c r="BW60" s="239">
        <f t="shared" si="22"/>
        <v>1433.421046358769</v>
      </c>
      <c r="BX60" s="239">
        <f t="shared" si="23"/>
        <v>502.28933231669913</v>
      </c>
      <c r="BY60" s="240">
        <f t="shared" si="70"/>
        <v>15447.509388535267</v>
      </c>
      <c r="CA60" s="247">
        <f>VLOOKUP(CD60,[2]תחזיות!$B$4:$E$1000,4)</f>
        <v>2.1405911999999999E-2</v>
      </c>
      <c r="CB60" s="135">
        <f t="shared" si="24"/>
        <v>1.2838259999999998E-3</v>
      </c>
      <c r="CC60" s="3">
        <f t="shared" si="71"/>
        <v>210</v>
      </c>
      <c r="CD60" s="238">
        <v>8</v>
      </c>
      <c r="CE60" s="239">
        <f t="shared" si="72"/>
        <v>590740.79606879712</v>
      </c>
      <c r="CF60" s="239">
        <f t="shared" si="73"/>
        <v>2082.2910875014768</v>
      </c>
      <c r="CG60" s="239">
        <f t="shared" si="25"/>
        <v>1323.8826942476574</v>
      </c>
      <c r="CH60" s="239">
        <f t="shared" si="26"/>
        <v>758.40839325381944</v>
      </c>
      <c r="CI60" s="240">
        <f t="shared" si="74"/>
        <v>16605.595974610063</v>
      </c>
      <c r="CJ60" s="1"/>
      <c r="CK60" s="247">
        <f>VLOOKUP(CN60,[2]תחזיות!$B$4:$E$1000,3)</f>
        <v>1.6216599999999998E-2</v>
      </c>
      <c r="CL60" s="135">
        <f t="shared" si="27"/>
        <v>8.5138333333333309E-4</v>
      </c>
      <c r="CM60" s="3">
        <f t="shared" si="75"/>
        <v>210</v>
      </c>
      <c r="CN60" s="238">
        <v>8</v>
      </c>
      <c r="CO60" s="239">
        <f t="shared" si="76"/>
        <v>589968.48147136928</v>
      </c>
      <c r="CP60" s="239">
        <f t="shared" si="97"/>
        <v>1935.7103786754681</v>
      </c>
      <c r="CQ60" s="239">
        <f t="shared" si="28"/>
        <v>1433.421046358769</v>
      </c>
      <c r="CR60" s="239">
        <f t="shared" si="29"/>
        <v>502.28933231669913</v>
      </c>
      <c r="CS60" s="240">
        <f t="shared" si="77"/>
        <v>15447.509388535267</v>
      </c>
      <c r="CT60" s="1"/>
      <c r="CU60" s="238">
        <v>8</v>
      </c>
      <c r="CV60" s="239">
        <f t="shared" si="78"/>
        <v>1970166.2403196599</v>
      </c>
      <c r="CW60" s="239">
        <f t="shared" si="30"/>
        <v>8004.8846427469425</v>
      </c>
      <c r="CX60" s="239">
        <f t="shared" si="30"/>
        <v>4420.812874129274</v>
      </c>
      <c r="CY60" s="239">
        <f t="shared" si="30"/>
        <v>3584.0717686176686</v>
      </c>
      <c r="CZ60" s="239">
        <f t="shared" si="30"/>
        <v>63983.172775803265</v>
      </c>
      <c r="DB60" s="238">
        <v>8</v>
      </c>
      <c r="DC60" s="239">
        <f t="shared" si="79"/>
        <v>1971575.6373447641</v>
      </c>
      <c r="DD60" s="239">
        <f t="shared" si="31"/>
        <v>8154.2394777289765</v>
      </c>
      <c r="DE60" s="239">
        <f t="shared" si="31"/>
        <v>4312.8511790039693</v>
      </c>
      <c r="DF60" s="239">
        <f t="shared" si="31"/>
        <v>3841.3882987250063</v>
      </c>
      <c r="DG60" s="239">
        <f t="shared" si="31"/>
        <v>65151.00565955526</v>
      </c>
      <c r="DH60" s="248"/>
      <c r="DI60" s="238">
        <v>8</v>
      </c>
      <c r="DJ60" s="239">
        <f t="shared" si="80"/>
        <v>1969990.2630435997</v>
      </c>
      <c r="DK60" s="239">
        <f t="shared" si="32"/>
        <v>8004.1046930873035</v>
      </c>
      <c r="DL60" s="239">
        <f t="shared" si="32"/>
        <v>4434.0471416847549</v>
      </c>
      <c r="DM60" s="239">
        <f t="shared" si="32"/>
        <v>3570.0575514025495</v>
      </c>
      <c r="DN60" s="239">
        <f t="shared" si="32"/>
        <v>63980.275842528645</v>
      </c>
      <c r="DP60" s="3">
        <f t="shared" si="81"/>
        <v>210</v>
      </c>
      <c r="DQ60" s="238">
        <v>8</v>
      </c>
      <c r="DR60" s="239">
        <f t="shared" si="82"/>
        <v>0</v>
      </c>
      <c r="DS60" s="239">
        <f t="shared" si="83"/>
        <v>0</v>
      </c>
      <c r="DT60" s="239">
        <f t="shared" si="33"/>
        <v>0</v>
      </c>
      <c r="DU60" s="239">
        <f t="shared" si="84"/>
        <v>0</v>
      </c>
      <c r="DV60" s="240">
        <f t="shared" si="98"/>
        <v>0</v>
      </c>
      <c r="DX60" s="242">
        <f t="shared" si="85"/>
        <v>2.5000000000000001E-2</v>
      </c>
      <c r="DY60" s="242">
        <f t="shared" si="86"/>
        <v>2.0833333333333333E-3</v>
      </c>
      <c r="DZ60" s="238">
        <v>8</v>
      </c>
      <c r="EA60" s="243">
        <f t="shared" si="99"/>
        <v>592105.71990950324</v>
      </c>
      <c r="EB60" s="243">
        <f t="shared" si="100"/>
        <v>2370.7253929063927</v>
      </c>
      <c r="EC60" s="243">
        <f t="shared" si="34"/>
        <v>1137.1718097615942</v>
      </c>
      <c r="ED60" s="243">
        <f t="shared" si="35"/>
        <v>1233.5535831447985</v>
      </c>
      <c r="EE60" s="244">
        <f t="shared" si="87"/>
        <v>18965.803143251138</v>
      </c>
      <c r="EF60" s="249"/>
      <c r="EG60" s="242">
        <f t="shared" si="88"/>
        <v>2.5000000000000001E-2</v>
      </c>
      <c r="EH60" s="242">
        <f t="shared" si="89"/>
        <v>2.0833333333333333E-3</v>
      </c>
      <c r="EI60" s="238">
        <v>8</v>
      </c>
      <c r="EJ60" s="243">
        <f t="shared" si="101"/>
        <v>592105.71990950324</v>
      </c>
      <c r="EK60" s="243">
        <f t="shared" si="102"/>
        <v>2370.7253929063927</v>
      </c>
      <c r="EL60" s="243">
        <f t="shared" si="36"/>
        <v>1137.1718097615942</v>
      </c>
      <c r="EM60" s="243">
        <f t="shared" si="37"/>
        <v>1233.5535831447985</v>
      </c>
      <c r="EN60" s="244">
        <f t="shared" si="90"/>
        <v>18965.803143251138</v>
      </c>
      <c r="EO60" s="249"/>
      <c r="EP60" s="242">
        <f t="shared" si="91"/>
        <v>2.5000000000000001E-2</v>
      </c>
      <c r="EQ60" s="242">
        <f t="shared" si="92"/>
        <v>2.0833333333333333E-3</v>
      </c>
      <c r="ER60" s="238">
        <v>8</v>
      </c>
      <c r="ES60" s="243">
        <f t="shared" si="103"/>
        <v>592105.71990950324</v>
      </c>
      <c r="ET60" s="243">
        <f t="shared" si="104"/>
        <v>2370.7253929063927</v>
      </c>
      <c r="EU60" s="243">
        <f t="shared" si="38"/>
        <v>1137.1718097615942</v>
      </c>
      <c r="EV60" s="243">
        <f t="shared" si="39"/>
        <v>1233.5535831447985</v>
      </c>
      <c r="EW60" s="244">
        <f t="shared" si="93"/>
        <v>18965.803143251138</v>
      </c>
    </row>
    <row r="61" spans="1:153" ht="14.25" customHeight="1" thickBot="1" x14ac:dyDescent="0.25">
      <c r="A61" s="3">
        <f t="shared" si="40"/>
        <v>241</v>
      </c>
      <c r="B61" s="238">
        <v>9</v>
      </c>
      <c r="C61" s="239">
        <f t="shared" si="41"/>
        <v>491136.8963348617</v>
      </c>
      <c r="D61" s="239">
        <f t="shared" si="5"/>
        <v>2410.2492634298383</v>
      </c>
      <c r="E61" s="239">
        <f t="shared" si="6"/>
        <v>1121.0149105508262</v>
      </c>
      <c r="F61" s="239">
        <f t="shared" si="7"/>
        <v>1289.234352879012</v>
      </c>
      <c r="G61" s="240">
        <f t="shared" si="42"/>
        <v>21692.243370868546</v>
      </c>
      <c r="I61" s="241">
        <f>VLOOKUP(K61,[2]תחזיות!$B$4:$H$1000,5)</f>
        <v>7.7999999999999996E-3</v>
      </c>
      <c r="J61" s="135">
        <f t="shared" si="8"/>
        <v>6.4999999999999997E-4</v>
      </c>
      <c r="K61" s="238">
        <v>9</v>
      </c>
      <c r="L61" s="243">
        <f t="shared" si="43"/>
        <v>196902.23361994149</v>
      </c>
      <c r="M61" s="243">
        <f t="shared" si="44"/>
        <v>845.45656396674156</v>
      </c>
      <c r="N61" s="243">
        <f t="shared" si="9"/>
        <v>484.46913566351719</v>
      </c>
      <c r="O61" s="243">
        <f t="shared" si="10"/>
        <v>360.98742830322436</v>
      </c>
      <c r="P61" s="244">
        <f t="shared" si="45"/>
        <v>7593.0862877381633</v>
      </c>
      <c r="Q61" s="245"/>
      <c r="R61" s="241">
        <f>VLOOKUP(T61,[2]תחזיות!$B$4:$H$1000,7)</f>
        <v>1.3259999999999999E-2</v>
      </c>
      <c r="S61" s="135">
        <f t="shared" si="11"/>
        <v>1.1049999999999999E-3</v>
      </c>
      <c r="T61" s="238">
        <v>9</v>
      </c>
      <c r="U61" s="243">
        <f t="shared" si="46"/>
        <v>197415.98591913329</v>
      </c>
      <c r="V61" s="243">
        <f t="shared" si="47"/>
        <v>847.66250772684691</v>
      </c>
      <c r="W61" s="243">
        <f t="shared" si="12"/>
        <v>485.73320020843755</v>
      </c>
      <c r="X61" s="243">
        <f t="shared" si="48"/>
        <v>361.92930751840936</v>
      </c>
      <c r="Y61" s="244">
        <f t="shared" si="49"/>
        <v>7601.6846560331851</v>
      </c>
      <c r="Z61" s="246"/>
      <c r="AA61" s="241">
        <f>VLOOKUP(AC61,[2]תחזיות!$B$4:$H$1000,6)</f>
        <v>7.0909090909090904E-3</v>
      </c>
      <c r="AB61" s="135">
        <f t="shared" si="13"/>
        <v>5.9090909090909083E-4</v>
      </c>
      <c r="AC61" s="238">
        <v>9</v>
      </c>
      <c r="AD61" s="243">
        <f t="shared" si="50"/>
        <v>196837.38706174443</v>
      </c>
      <c r="AE61" s="243">
        <f t="shared" si="51"/>
        <v>845.1781265550859</v>
      </c>
      <c r="AF61" s="243">
        <f t="shared" si="14"/>
        <v>484.30958360855612</v>
      </c>
      <c r="AG61" s="243">
        <f t="shared" si="52"/>
        <v>360.86854294652977</v>
      </c>
      <c r="AH61" s="244">
        <f t="shared" si="53"/>
        <v>7592.0395541789303</v>
      </c>
      <c r="AI61" s="246"/>
      <c r="AJ61" s="242">
        <f t="shared" si="54"/>
        <v>2.36666666666666E-2</v>
      </c>
      <c r="AK61" s="242">
        <f t="shared" si="55"/>
        <v>1.9722222222222168E-3</v>
      </c>
      <c r="AL61" s="241">
        <f>VLOOKUP(AN61,[2]תחזיות!$B$4:$H$1000,5)</f>
        <v>7.7999999999999996E-3</v>
      </c>
      <c r="AM61" s="135">
        <f t="shared" si="15"/>
        <v>6.4999999999999997E-4</v>
      </c>
      <c r="AN61" s="238">
        <v>9</v>
      </c>
      <c r="AO61" s="243">
        <f t="shared" si="56"/>
        <v>98394.507165655974</v>
      </c>
      <c r="AP61" s="243">
        <f t="shared" si="94"/>
        <v>443.58037351352993</v>
      </c>
      <c r="AQ61" s="243">
        <f t="shared" si="16"/>
        <v>249.52453993682008</v>
      </c>
      <c r="AR61" s="243">
        <f t="shared" si="57"/>
        <v>194.05583357670986</v>
      </c>
      <c r="AS61" s="244">
        <f t="shared" si="58"/>
        <v>3983.8167863202621</v>
      </c>
      <c r="AT61" s="245"/>
      <c r="AU61" s="242">
        <f t="shared" si="59"/>
        <v>2.36666666666666E-2</v>
      </c>
      <c r="AV61" s="242">
        <f t="shared" si="60"/>
        <v>1.9722222222222168E-3</v>
      </c>
      <c r="AW61" s="241">
        <f>VLOOKUP(AY61,[2]תחזיות!$B$4:$H$1000,7)</f>
        <v>1.3259999999999999E-2</v>
      </c>
      <c r="AX61" s="135">
        <f t="shared" si="17"/>
        <v>1.1049999999999999E-3</v>
      </c>
      <c r="AY61" s="238">
        <v>9</v>
      </c>
      <c r="AZ61" s="243">
        <f t="shared" si="61"/>
        <v>98651.235610807926</v>
      </c>
      <c r="BA61" s="243">
        <f t="shared" si="95"/>
        <v>444.73775214037056</v>
      </c>
      <c r="BB61" s="243">
        <f t="shared" si="18"/>
        <v>250.17559301905547</v>
      </c>
      <c r="BC61" s="243">
        <f t="shared" si="62"/>
        <v>194.56215912131509</v>
      </c>
      <c r="BD61" s="244">
        <f t="shared" si="63"/>
        <v>3988.3280380893862</v>
      </c>
      <c r="BE61" s="246"/>
      <c r="BF61" s="246"/>
      <c r="BG61" s="246"/>
      <c r="BH61" s="241">
        <f>VLOOKUP(BJ61,[2]תחזיות!$B$4:$H$1000,6)</f>
        <v>7.0909090909090904E-3</v>
      </c>
      <c r="BI61" s="135">
        <f t="shared" si="19"/>
        <v>5.9090909090909083E-4</v>
      </c>
      <c r="BJ61" s="238">
        <v>9</v>
      </c>
      <c r="BK61" s="243">
        <f t="shared" si="64"/>
        <v>98252.592355263652</v>
      </c>
      <c r="BL61" s="243">
        <f t="shared" si="96"/>
        <v>442.94059568025165</v>
      </c>
      <c r="BM61" s="243">
        <f t="shared" si="20"/>
        <v>262.81084302893578</v>
      </c>
      <c r="BN61" s="243">
        <f t="shared" si="65"/>
        <v>180.12975265131587</v>
      </c>
      <c r="BO61" s="244">
        <f t="shared" si="66"/>
        <v>3981.0483713599456</v>
      </c>
      <c r="BP61" s="246"/>
      <c r="BQ61" s="247">
        <f>VLOOKUP(BT61,[2]תחזיות!$B$4:$E$1000,2)</f>
        <v>1.6324899999999996E-2</v>
      </c>
      <c r="BR61" s="135">
        <f t="shared" si="21"/>
        <v>8.6040833333333306E-4</v>
      </c>
      <c r="BS61" s="3">
        <f t="shared" si="67"/>
        <v>241</v>
      </c>
      <c r="BT61" s="238">
        <v>9</v>
      </c>
      <c r="BU61" s="239">
        <f t="shared" si="68"/>
        <v>588535.06042501051</v>
      </c>
      <c r="BV61" s="239">
        <f t="shared" si="69"/>
        <v>1938.6394170745855</v>
      </c>
      <c r="BW61" s="239">
        <f t="shared" si="22"/>
        <v>1432.2589466260697</v>
      </c>
      <c r="BX61" s="239">
        <f t="shared" si="23"/>
        <v>506.38047044851578</v>
      </c>
      <c r="BY61" s="240">
        <f t="shared" si="70"/>
        <v>17386.148805609853</v>
      </c>
      <c r="CA61" s="247">
        <f>VLOOKUP(CD61,[2]תחזיות!$B$4:$E$1000,4)</f>
        <v>2.1548867999999995E-2</v>
      </c>
      <c r="CB61" s="135">
        <f t="shared" si="24"/>
        <v>1.2957389999999995E-3</v>
      </c>
      <c r="CC61" s="3">
        <f t="shared" si="71"/>
        <v>241</v>
      </c>
      <c r="CD61" s="238">
        <v>9</v>
      </c>
      <c r="CE61" s="239">
        <f t="shared" si="72"/>
        <v>589416.91337454948</v>
      </c>
      <c r="CF61" s="239">
        <f t="shared" si="73"/>
        <v>2086.3391050345608</v>
      </c>
      <c r="CG61" s="239">
        <f t="shared" si="25"/>
        <v>1322.6086231155357</v>
      </c>
      <c r="CH61" s="239">
        <f t="shared" si="26"/>
        <v>763.73048191902512</v>
      </c>
      <c r="CI61" s="240">
        <f t="shared" si="74"/>
        <v>18691.935079644623</v>
      </c>
      <c r="CJ61" s="1"/>
      <c r="CK61" s="247">
        <f>VLOOKUP(CN61,[2]תחזיות!$B$4:$E$1000,3)</f>
        <v>1.6324899999999996E-2</v>
      </c>
      <c r="CL61" s="135">
        <f t="shared" si="27"/>
        <v>8.6040833333333306E-4</v>
      </c>
      <c r="CM61" s="3">
        <f t="shared" si="75"/>
        <v>241</v>
      </c>
      <c r="CN61" s="238">
        <v>9</v>
      </c>
      <c r="CO61" s="239">
        <f t="shared" si="76"/>
        <v>588535.06042501051</v>
      </c>
      <c r="CP61" s="239">
        <f t="shared" si="97"/>
        <v>1938.6394170745855</v>
      </c>
      <c r="CQ61" s="239">
        <f t="shared" si="28"/>
        <v>1432.2589466260697</v>
      </c>
      <c r="CR61" s="239">
        <f t="shared" si="29"/>
        <v>506.38047044851578</v>
      </c>
      <c r="CS61" s="240">
        <f t="shared" si="77"/>
        <v>17386.148805609853</v>
      </c>
      <c r="CT61" s="1"/>
      <c r="CU61" s="238">
        <v>9</v>
      </c>
      <c r="CV61" s="239">
        <f t="shared" si="78"/>
        <v>1965937.2456452115</v>
      </c>
      <c r="CW61" s="239">
        <f t="shared" si="30"/>
        <v>8008.6510108910879</v>
      </c>
      <c r="CX61" s="239">
        <f t="shared" si="30"/>
        <v>4426.8084504758308</v>
      </c>
      <c r="CY61" s="239">
        <f t="shared" si="30"/>
        <v>3581.8425604152571</v>
      </c>
      <c r="CZ61" s="239">
        <f t="shared" si="30"/>
        <v>71991.823786694353</v>
      </c>
      <c r="DB61" s="238">
        <v>9</v>
      </c>
      <c r="DC61" s="239">
        <f t="shared" si="79"/>
        <v>1967589.579339094</v>
      </c>
      <c r="DD61" s="239">
        <f t="shared" si="31"/>
        <v>8159.7140212380091</v>
      </c>
      <c r="DE61" s="239">
        <f t="shared" si="31"/>
        <v>4319.0732445924523</v>
      </c>
      <c r="DF61" s="239">
        <f t="shared" si="31"/>
        <v>3840.6407766455568</v>
      </c>
      <c r="DG61" s="239">
        <f t="shared" si="31"/>
        <v>73310.719680793263</v>
      </c>
      <c r="DH61" s="248"/>
      <c r="DI61" s="238">
        <v>9</v>
      </c>
      <c r="DJ61" s="239">
        <f t="shared" si="80"/>
        <v>1965730.4842766221</v>
      </c>
      <c r="DK61" s="239">
        <f t="shared" si="32"/>
        <v>8007.732795646154</v>
      </c>
      <c r="DL61" s="239">
        <f t="shared" si="32"/>
        <v>4439.9352015129853</v>
      </c>
      <c r="DM61" s="239">
        <f t="shared" si="32"/>
        <v>3567.7975941331688</v>
      </c>
      <c r="DN61" s="239">
        <f t="shared" si="32"/>
        <v>71988.008638174797</v>
      </c>
      <c r="DP61" s="3">
        <f t="shared" si="81"/>
        <v>241</v>
      </c>
      <c r="DQ61" s="238">
        <v>9</v>
      </c>
      <c r="DR61" s="239">
        <f t="shared" si="82"/>
        <v>0</v>
      </c>
      <c r="DS61" s="239">
        <f t="shared" si="83"/>
        <v>0</v>
      </c>
      <c r="DT61" s="239">
        <f t="shared" si="33"/>
        <v>0</v>
      </c>
      <c r="DU61" s="239">
        <f t="shared" si="84"/>
        <v>0</v>
      </c>
      <c r="DV61" s="240">
        <f t="shared" si="98"/>
        <v>0</v>
      </c>
      <c r="DX61" s="242">
        <f t="shared" si="85"/>
        <v>2.5000000000000001E-2</v>
      </c>
      <c r="DY61" s="242">
        <f t="shared" si="86"/>
        <v>2.0833333333333333E-3</v>
      </c>
      <c r="DZ61" s="238">
        <v>9</v>
      </c>
      <c r="EA61" s="243">
        <f t="shared" si="99"/>
        <v>590968.54809974169</v>
      </c>
      <c r="EB61" s="243">
        <f t="shared" si="100"/>
        <v>2370.7253929063927</v>
      </c>
      <c r="EC61" s="243">
        <f t="shared" si="34"/>
        <v>1139.5409176985975</v>
      </c>
      <c r="ED61" s="243">
        <f t="shared" si="35"/>
        <v>1231.1844752077952</v>
      </c>
      <c r="EE61" s="244">
        <f t="shared" si="87"/>
        <v>21336.52853615753</v>
      </c>
      <c r="EF61" s="249"/>
      <c r="EG61" s="242">
        <f t="shared" si="88"/>
        <v>2.5000000000000001E-2</v>
      </c>
      <c r="EH61" s="242">
        <f t="shared" si="89"/>
        <v>2.0833333333333333E-3</v>
      </c>
      <c r="EI61" s="238">
        <v>9</v>
      </c>
      <c r="EJ61" s="243">
        <f t="shared" si="101"/>
        <v>590968.54809974169</v>
      </c>
      <c r="EK61" s="243">
        <f t="shared" si="102"/>
        <v>2370.7253929063927</v>
      </c>
      <c r="EL61" s="243">
        <f t="shared" si="36"/>
        <v>1139.5409176985975</v>
      </c>
      <c r="EM61" s="243">
        <f t="shared" si="37"/>
        <v>1231.1844752077952</v>
      </c>
      <c r="EN61" s="244">
        <f t="shared" si="90"/>
        <v>21336.52853615753</v>
      </c>
      <c r="EO61" s="249"/>
      <c r="EP61" s="242">
        <f t="shared" si="91"/>
        <v>2.5000000000000001E-2</v>
      </c>
      <c r="EQ61" s="242">
        <f t="shared" si="92"/>
        <v>2.0833333333333333E-3</v>
      </c>
      <c r="ER61" s="238">
        <v>9</v>
      </c>
      <c r="ES61" s="243">
        <f t="shared" si="103"/>
        <v>590968.54809974169</v>
      </c>
      <c r="ET61" s="243">
        <f t="shared" si="104"/>
        <v>2370.7253929063927</v>
      </c>
      <c r="EU61" s="243">
        <f t="shared" si="38"/>
        <v>1139.5409176985975</v>
      </c>
      <c r="EV61" s="243">
        <f t="shared" si="39"/>
        <v>1231.1844752077952</v>
      </c>
      <c r="EW61" s="244">
        <f t="shared" si="93"/>
        <v>21336.52853615753</v>
      </c>
    </row>
    <row r="62" spans="1:153" ht="14.25" customHeight="1" thickBot="1" x14ac:dyDescent="0.25">
      <c r="A62" s="3">
        <f t="shared" si="40"/>
        <v>272</v>
      </c>
      <c r="B62" s="238">
        <v>10</v>
      </c>
      <c r="C62" s="239">
        <f t="shared" si="41"/>
        <v>490015.88142431085</v>
      </c>
      <c r="D62" s="239">
        <f t="shared" si="5"/>
        <v>2410.2492634298383</v>
      </c>
      <c r="E62" s="239">
        <f t="shared" si="6"/>
        <v>1123.9575746910223</v>
      </c>
      <c r="F62" s="239">
        <f t="shared" si="7"/>
        <v>1286.291688738816</v>
      </c>
      <c r="G62" s="240">
        <f t="shared" si="42"/>
        <v>24102.492634298385</v>
      </c>
      <c r="I62" s="241">
        <f>VLOOKUP(K62,[2]תחזיות!$B$4:$H$1000,5)</f>
        <v>8.3000000000000001E-3</v>
      </c>
      <c r="J62" s="135">
        <f t="shared" si="8"/>
        <v>6.9166666666666671E-4</v>
      </c>
      <c r="K62" s="238">
        <v>10</v>
      </c>
      <c r="L62" s="243">
        <f t="shared" si="43"/>
        <v>196553.62010471293</v>
      </c>
      <c r="M62" s="243">
        <f t="shared" si="44"/>
        <v>846.04133809015195</v>
      </c>
      <c r="N62" s="243">
        <f t="shared" si="9"/>
        <v>485.69303456484658</v>
      </c>
      <c r="O62" s="243">
        <f t="shared" si="10"/>
        <v>360.34830352530537</v>
      </c>
      <c r="P62" s="244">
        <f t="shared" si="45"/>
        <v>8439.127625828316</v>
      </c>
      <c r="Q62" s="245"/>
      <c r="R62" s="241">
        <f>VLOOKUP(T62,[2]תחזיות!$B$4:$H$1000,7)</f>
        <v>1.4109999999999999E-2</v>
      </c>
      <c r="S62" s="135">
        <f t="shared" si="11"/>
        <v>1.1758333333333332E-3</v>
      </c>
      <c r="T62" s="238">
        <v>10</v>
      </c>
      <c r="U62" s="243">
        <f t="shared" si="46"/>
        <v>197161.80987441353</v>
      </c>
      <c r="V62" s="243">
        <f t="shared" si="47"/>
        <v>848.65921755884926</v>
      </c>
      <c r="W62" s="243">
        <f t="shared" si="12"/>
        <v>487.19589945575945</v>
      </c>
      <c r="X62" s="243">
        <f t="shared" si="48"/>
        <v>361.46331810308982</v>
      </c>
      <c r="Y62" s="244">
        <f t="shared" si="49"/>
        <v>8450.3438735920336</v>
      </c>
      <c r="Z62" s="246"/>
      <c r="AA62" s="241">
        <f>VLOOKUP(AC62,[2]תחזיות!$B$4:$H$1000,6)</f>
        <v>7.5454545454545453E-3</v>
      </c>
      <c r="AB62" s="135">
        <f t="shared" si="13"/>
        <v>6.2878787878787874E-4</v>
      </c>
      <c r="AC62" s="238">
        <v>10</v>
      </c>
      <c r="AD62" s="243">
        <f t="shared" si="50"/>
        <v>196476.54191321682</v>
      </c>
      <c r="AE62" s="243">
        <f t="shared" si="51"/>
        <v>845.70956431648051</v>
      </c>
      <c r="AF62" s="243">
        <f t="shared" si="14"/>
        <v>485.50257080891799</v>
      </c>
      <c r="AG62" s="243">
        <f t="shared" si="52"/>
        <v>360.20699350756252</v>
      </c>
      <c r="AH62" s="244">
        <f t="shared" si="53"/>
        <v>8437.7491184954106</v>
      </c>
      <c r="AI62" s="246"/>
      <c r="AJ62" s="242">
        <f t="shared" si="54"/>
        <v>2.36666666666666E-2</v>
      </c>
      <c r="AK62" s="242">
        <f t="shared" si="55"/>
        <v>1.9722222222222168E-3</v>
      </c>
      <c r="AL62" s="241">
        <f>VLOOKUP(AN62,[2]תחזיות!$B$4:$H$1000,5)</f>
        <v>8.3000000000000001E-3</v>
      </c>
      <c r="AM62" s="135">
        <f t="shared" si="15"/>
        <v>6.9166666666666671E-4</v>
      </c>
      <c r="AN62" s="238">
        <v>10</v>
      </c>
      <c r="AO62" s="243">
        <f t="shared" si="56"/>
        <v>98212.866238701958</v>
      </c>
      <c r="AP62" s="243">
        <f t="shared" si="94"/>
        <v>443.88718327187684</v>
      </c>
      <c r="AQ62" s="243">
        <f t="shared" si="16"/>
        <v>250.18958596777074</v>
      </c>
      <c r="AR62" s="243">
        <f t="shared" si="57"/>
        <v>193.6975973041061</v>
      </c>
      <c r="AS62" s="244">
        <f t="shared" si="58"/>
        <v>4427.7039695921385</v>
      </c>
      <c r="AT62" s="245"/>
      <c r="AU62" s="242">
        <f t="shared" si="59"/>
        <v>2.36666666666666E-2</v>
      </c>
      <c r="AV62" s="242">
        <f t="shared" si="60"/>
        <v>1.9722222222222168E-3</v>
      </c>
      <c r="AW62" s="241">
        <f>VLOOKUP(AY62,[2]תחזיות!$B$4:$H$1000,7)</f>
        <v>1.4109999999999999E-2</v>
      </c>
      <c r="AX62" s="135">
        <f t="shared" si="17"/>
        <v>1.1758333333333332E-3</v>
      </c>
      <c r="AY62" s="238">
        <v>10</v>
      </c>
      <c r="AZ62" s="243">
        <f t="shared" si="61"/>
        <v>98516.763264193127</v>
      </c>
      <c r="BA62" s="243">
        <f t="shared" si="95"/>
        <v>445.260689613929</v>
      </c>
      <c r="BB62" s="243">
        <f t="shared" si="18"/>
        <v>250.96373984288198</v>
      </c>
      <c r="BC62" s="243">
        <f t="shared" si="62"/>
        <v>194.29694977104703</v>
      </c>
      <c r="BD62" s="244">
        <f t="shared" si="63"/>
        <v>4433.5887277033153</v>
      </c>
      <c r="BE62" s="246"/>
      <c r="BF62" s="246"/>
      <c r="BG62" s="246"/>
      <c r="BH62" s="241">
        <f>VLOOKUP(BJ62,[2]תחזיות!$B$4:$H$1000,6)</f>
        <v>7.5454545454545453E-3</v>
      </c>
      <c r="BI62" s="135">
        <f t="shared" si="19"/>
        <v>6.2878787878787874E-4</v>
      </c>
      <c r="BJ62" s="238">
        <v>10</v>
      </c>
      <c r="BK62" s="243">
        <f t="shared" si="64"/>
        <v>98051.396299094675</v>
      </c>
      <c r="BL62" s="243">
        <f t="shared" si="96"/>
        <v>443.15739664187305</v>
      </c>
      <c r="BM62" s="243">
        <f t="shared" si="20"/>
        <v>263.39650342686696</v>
      </c>
      <c r="BN62" s="243">
        <f t="shared" si="65"/>
        <v>179.76089321500606</v>
      </c>
      <c r="BO62" s="244">
        <f t="shared" si="66"/>
        <v>4424.2057680018188</v>
      </c>
      <c r="BP62" s="246"/>
      <c r="BQ62" s="247">
        <f>VLOOKUP(BT62,[2]תחזיות!$B$4:$E$1000,2)</f>
        <v>1.6433199999999995E-2</v>
      </c>
      <c r="BR62" s="135">
        <f t="shared" si="21"/>
        <v>8.6943333333333291E-4</v>
      </c>
      <c r="BS62" s="3">
        <f t="shared" si="67"/>
        <v>272</v>
      </c>
      <c r="BT62" s="238">
        <v>10</v>
      </c>
      <c r="BU62" s="239">
        <f t="shared" si="68"/>
        <v>587102.80147838441</v>
      </c>
      <c r="BV62" s="239">
        <f t="shared" si="69"/>
        <v>1941.5633687508334</v>
      </c>
      <c r="BW62" s="239">
        <f t="shared" si="22"/>
        <v>1431.1166230521437</v>
      </c>
      <c r="BX62" s="239">
        <f t="shared" si="23"/>
        <v>510.44674569868977</v>
      </c>
      <c r="BY62" s="240">
        <f t="shared" si="70"/>
        <v>19327.712174360688</v>
      </c>
      <c r="CA62" s="247">
        <f>VLOOKUP(CD62,[2]תחזיות!$B$4:$E$1000,4)</f>
        <v>2.1691823999999995E-2</v>
      </c>
      <c r="CB62" s="135">
        <f t="shared" si="24"/>
        <v>1.3076519999999994E-3</v>
      </c>
      <c r="CC62" s="3">
        <f t="shared" si="71"/>
        <v>272</v>
      </c>
      <c r="CD62" s="238">
        <v>10</v>
      </c>
      <c r="CE62" s="239">
        <f t="shared" si="72"/>
        <v>588094.3047514339</v>
      </c>
      <c r="CF62" s="239">
        <f t="shared" si="73"/>
        <v>2090.3813669604065</v>
      </c>
      <c r="CG62" s="239">
        <f t="shared" si="25"/>
        <v>1321.3586731635846</v>
      </c>
      <c r="CH62" s="239">
        <f t="shared" si="26"/>
        <v>769.02269379682173</v>
      </c>
      <c r="CI62" s="240">
        <f t="shared" si="74"/>
        <v>20782.316446605029</v>
      </c>
      <c r="CJ62" s="1"/>
      <c r="CK62" s="247">
        <f>VLOOKUP(CN62,[2]תחזיות!$B$4:$E$1000,3)</f>
        <v>1.6433199999999995E-2</v>
      </c>
      <c r="CL62" s="135">
        <f t="shared" si="27"/>
        <v>8.6943333333333291E-4</v>
      </c>
      <c r="CM62" s="3">
        <f t="shared" si="75"/>
        <v>272</v>
      </c>
      <c r="CN62" s="238">
        <v>10</v>
      </c>
      <c r="CO62" s="239">
        <f t="shared" si="76"/>
        <v>587102.80147838441</v>
      </c>
      <c r="CP62" s="239">
        <f t="shared" si="97"/>
        <v>1941.5633687508334</v>
      </c>
      <c r="CQ62" s="239">
        <f t="shared" si="28"/>
        <v>1431.1166230521437</v>
      </c>
      <c r="CR62" s="239">
        <f t="shared" si="29"/>
        <v>510.44674569868977</v>
      </c>
      <c r="CS62" s="240">
        <f t="shared" si="77"/>
        <v>19327.712174360688</v>
      </c>
      <c r="CT62" s="1"/>
      <c r="CU62" s="238">
        <v>10</v>
      </c>
      <c r="CV62" s="239">
        <f t="shared" si="78"/>
        <v>1961714.1764281529</v>
      </c>
      <c r="CW62" s="239">
        <f t="shared" si="30"/>
        <v>8012.4665464490936</v>
      </c>
      <c r="CX62" s="239">
        <f t="shared" si="30"/>
        <v>4432.8717795529192</v>
      </c>
      <c r="CY62" s="239">
        <f t="shared" si="30"/>
        <v>3579.5947668961735</v>
      </c>
      <c r="CZ62" s="239">
        <f t="shared" si="30"/>
        <v>80004.29033314345</v>
      </c>
      <c r="DB62" s="238">
        <v>10</v>
      </c>
      <c r="DC62" s="239">
        <f t="shared" si="79"/>
        <v>1963617.7664963945</v>
      </c>
      <c r="DD62" s="239">
        <f t="shared" si="31"/>
        <v>8165.2759304694155</v>
      </c>
      <c r="DE62" s="239">
        <f t="shared" si="31"/>
        <v>4325.3908484303847</v>
      </c>
      <c r="DF62" s="239">
        <f t="shared" si="31"/>
        <v>3839.8850820390307</v>
      </c>
      <c r="DG62" s="239">
        <f t="shared" si="31"/>
        <v>81475.995611262697</v>
      </c>
      <c r="DH62" s="248"/>
      <c r="DI62" s="238">
        <v>10</v>
      </c>
      <c r="DJ62" s="239">
        <f t="shared" si="80"/>
        <v>1961475.6282970498</v>
      </c>
      <c r="DK62" s="239">
        <f t="shared" si="32"/>
        <v>8011.4049860454179</v>
      </c>
      <c r="DL62" s="239">
        <f t="shared" si="32"/>
        <v>4445.888233256087</v>
      </c>
      <c r="DM62" s="239">
        <f t="shared" si="32"/>
        <v>3565.5167527893309</v>
      </c>
      <c r="DN62" s="239">
        <f t="shared" si="32"/>
        <v>79999.413624220222</v>
      </c>
      <c r="DP62" s="3">
        <f t="shared" si="81"/>
        <v>272</v>
      </c>
      <c r="DQ62" s="238">
        <v>10</v>
      </c>
      <c r="DR62" s="239">
        <f t="shared" si="82"/>
        <v>0</v>
      </c>
      <c r="DS62" s="239">
        <f t="shared" si="83"/>
        <v>0</v>
      </c>
      <c r="DT62" s="239">
        <f t="shared" si="33"/>
        <v>0</v>
      </c>
      <c r="DU62" s="239">
        <f t="shared" si="84"/>
        <v>0</v>
      </c>
      <c r="DV62" s="240">
        <f t="shared" si="98"/>
        <v>0</v>
      </c>
      <c r="DX62" s="242">
        <f t="shared" si="85"/>
        <v>2.5000000000000001E-2</v>
      </c>
      <c r="DY62" s="242">
        <f t="shared" si="86"/>
        <v>2.0833333333333333E-3</v>
      </c>
      <c r="DZ62" s="238">
        <v>10</v>
      </c>
      <c r="EA62" s="243">
        <f t="shared" si="99"/>
        <v>589829.00718204305</v>
      </c>
      <c r="EB62" s="243">
        <f t="shared" si="100"/>
        <v>2370.7253929063927</v>
      </c>
      <c r="EC62" s="243">
        <f t="shared" si="34"/>
        <v>1141.9149612771364</v>
      </c>
      <c r="ED62" s="243">
        <f t="shared" si="35"/>
        <v>1228.8104316292563</v>
      </c>
      <c r="EE62" s="244">
        <f t="shared" si="87"/>
        <v>23707.253929063922</v>
      </c>
      <c r="EF62" s="249"/>
      <c r="EG62" s="242">
        <f t="shared" si="88"/>
        <v>2.5000000000000001E-2</v>
      </c>
      <c r="EH62" s="242">
        <f t="shared" si="89"/>
        <v>2.0833333333333333E-3</v>
      </c>
      <c r="EI62" s="238">
        <v>10</v>
      </c>
      <c r="EJ62" s="243">
        <f t="shared" si="101"/>
        <v>589829.00718204305</v>
      </c>
      <c r="EK62" s="243">
        <f t="shared" si="102"/>
        <v>2370.7253929063927</v>
      </c>
      <c r="EL62" s="243">
        <f t="shared" si="36"/>
        <v>1141.9149612771364</v>
      </c>
      <c r="EM62" s="243">
        <f t="shared" si="37"/>
        <v>1228.8104316292563</v>
      </c>
      <c r="EN62" s="244">
        <f t="shared" si="90"/>
        <v>23707.253929063922</v>
      </c>
      <c r="EO62" s="249"/>
      <c r="EP62" s="242">
        <f t="shared" si="91"/>
        <v>2.5000000000000001E-2</v>
      </c>
      <c r="EQ62" s="242">
        <f t="shared" si="92"/>
        <v>2.0833333333333333E-3</v>
      </c>
      <c r="ER62" s="238">
        <v>10</v>
      </c>
      <c r="ES62" s="243">
        <f t="shared" si="103"/>
        <v>589829.00718204305</v>
      </c>
      <c r="ET62" s="243">
        <f t="shared" si="104"/>
        <v>2370.7253929063927</v>
      </c>
      <c r="EU62" s="243">
        <f t="shared" si="38"/>
        <v>1141.9149612771364</v>
      </c>
      <c r="EV62" s="243">
        <f t="shared" si="39"/>
        <v>1228.8104316292563</v>
      </c>
      <c r="EW62" s="244">
        <f t="shared" si="93"/>
        <v>23707.253929063922</v>
      </c>
    </row>
    <row r="63" spans="1:153" ht="14.25" customHeight="1" thickBot="1" x14ac:dyDescent="0.25">
      <c r="A63" s="3">
        <f t="shared" si="40"/>
        <v>302</v>
      </c>
      <c r="B63" s="238">
        <v>11</v>
      </c>
      <c r="C63" s="239">
        <f t="shared" si="41"/>
        <v>488891.92384961981</v>
      </c>
      <c r="D63" s="239">
        <f t="shared" si="5"/>
        <v>2410.2492634298383</v>
      </c>
      <c r="E63" s="239">
        <f t="shared" si="6"/>
        <v>1126.9079633245863</v>
      </c>
      <c r="F63" s="239">
        <f t="shared" si="7"/>
        <v>1283.341300105252</v>
      </c>
      <c r="G63" s="240">
        <f t="shared" si="42"/>
        <v>26512.741897728225</v>
      </c>
      <c r="I63" s="241">
        <f>VLOOKUP(K63,[2]תחזיות!$B$4:$H$1000,5)</f>
        <v>9.1000000000000004E-3</v>
      </c>
      <c r="J63" s="135">
        <f t="shared" si="8"/>
        <v>7.5833333333333341E-4</v>
      </c>
      <c r="K63" s="238">
        <v>11</v>
      </c>
      <c r="L63" s="243">
        <f t="shared" si="43"/>
        <v>196216.61191484297</v>
      </c>
      <c r="M63" s="243">
        <f t="shared" si="44"/>
        <v>846.68291943820373</v>
      </c>
      <c r="N63" s="243">
        <f t="shared" si="9"/>
        <v>486.95246426099328</v>
      </c>
      <c r="O63" s="243">
        <f t="shared" si="10"/>
        <v>359.73045517721044</v>
      </c>
      <c r="P63" s="244">
        <f t="shared" si="45"/>
        <v>9285.8105452665204</v>
      </c>
      <c r="Q63" s="245"/>
      <c r="R63" s="241">
        <f>VLOOKUP(T63,[2]תחזיות!$B$4:$H$1000,7)</f>
        <v>1.5470000000000001E-2</v>
      </c>
      <c r="S63" s="135">
        <f t="shared" si="11"/>
        <v>1.2891666666666668E-3</v>
      </c>
      <c r="T63" s="238">
        <v>11</v>
      </c>
      <c r="U63" s="243">
        <f t="shared" si="46"/>
        <v>196928.1603314738</v>
      </c>
      <c r="V63" s="243">
        <f t="shared" si="47"/>
        <v>849.75328073348544</v>
      </c>
      <c r="W63" s="243">
        <f t="shared" si="12"/>
        <v>488.71832012578517</v>
      </c>
      <c r="X63" s="243">
        <f t="shared" si="48"/>
        <v>361.03496060770027</v>
      </c>
      <c r="Y63" s="244">
        <f t="shared" si="49"/>
        <v>9300.0971543255182</v>
      </c>
      <c r="Z63" s="246"/>
      <c r="AA63" s="241">
        <f>VLOOKUP(AC63,[2]תחזיות!$B$4:$H$1000,6)</f>
        <v>8.2727272727272719E-3</v>
      </c>
      <c r="AB63" s="135">
        <f t="shared" si="13"/>
        <v>6.8939393939393932E-4</v>
      </c>
      <c r="AC63" s="238">
        <v>11</v>
      </c>
      <c r="AD63" s="243">
        <f t="shared" si="50"/>
        <v>196126.15437710608</v>
      </c>
      <c r="AE63" s="243">
        <f t="shared" si="51"/>
        <v>846.2925913646078</v>
      </c>
      <c r="AF63" s="243">
        <f t="shared" si="14"/>
        <v>486.72797500658163</v>
      </c>
      <c r="AG63" s="243">
        <f t="shared" si="52"/>
        <v>359.56461635802617</v>
      </c>
      <c r="AH63" s="244">
        <f t="shared" si="53"/>
        <v>9284.0417098600192</v>
      </c>
      <c r="AI63" s="246"/>
      <c r="AJ63" s="242">
        <f t="shared" si="54"/>
        <v>2.36666666666666E-2</v>
      </c>
      <c r="AK63" s="242">
        <f t="shared" si="55"/>
        <v>1.9722222222222168E-3</v>
      </c>
      <c r="AL63" s="241">
        <f>VLOOKUP(AN63,[2]תחזיות!$B$4:$H$1000,5)</f>
        <v>9.1000000000000004E-3</v>
      </c>
      <c r="AM63" s="135">
        <f t="shared" si="15"/>
        <v>7.5833333333333341E-4</v>
      </c>
      <c r="AN63" s="238">
        <v>11</v>
      </c>
      <c r="AO63" s="243">
        <f t="shared" si="56"/>
        <v>98036.965015862515</v>
      </c>
      <c r="AP63" s="243">
        <f t="shared" si="94"/>
        <v>444.22379771919134</v>
      </c>
      <c r="AQ63" s="243">
        <f t="shared" si="16"/>
        <v>250.87311671568526</v>
      </c>
      <c r="AR63" s="243">
        <f t="shared" si="57"/>
        <v>193.35068100350608</v>
      </c>
      <c r="AS63" s="244">
        <f t="shared" si="58"/>
        <v>4871.9277673113302</v>
      </c>
      <c r="AT63" s="245"/>
      <c r="AU63" s="242">
        <f t="shared" si="59"/>
        <v>2.36666666666666E-2</v>
      </c>
      <c r="AV63" s="242">
        <f t="shared" si="60"/>
        <v>1.9722222222222168E-3</v>
      </c>
      <c r="AW63" s="241">
        <f>VLOOKUP(AY63,[2]תחזיות!$B$4:$H$1000,7)</f>
        <v>1.5470000000000001E-2</v>
      </c>
      <c r="AX63" s="135">
        <f t="shared" si="17"/>
        <v>1.2891666666666668E-3</v>
      </c>
      <c r="AY63" s="238">
        <v>11</v>
      </c>
      <c r="AZ63" s="243">
        <f t="shared" si="61"/>
        <v>98392.48051757038</v>
      </c>
      <c r="BA63" s="243">
        <f t="shared" si="95"/>
        <v>445.83470485295618</v>
      </c>
      <c r="BB63" s="243">
        <f t="shared" si="18"/>
        <v>251.78286827663734</v>
      </c>
      <c r="BC63" s="243">
        <f t="shared" si="62"/>
        <v>194.05183657631883</v>
      </c>
      <c r="BD63" s="244">
        <f t="shared" si="63"/>
        <v>4879.4234325562711</v>
      </c>
      <c r="BE63" s="246"/>
      <c r="BF63" s="246"/>
      <c r="BG63" s="246"/>
      <c r="BH63" s="241">
        <f>VLOOKUP(BJ63,[2]תחזיות!$B$4:$H$1000,6)</f>
        <v>8.2727272727272719E-3</v>
      </c>
      <c r="BI63" s="135">
        <f t="shared" si="19"/>
        <v>6.8939393939393932E-4</v>
      </c>
      <c r="BJ63" s="238">
        <v>11</v>
      </c>
      <c r="BK63" s="243">
        <f t="shared" si="64"/>
        <v>97855.414250072397</v>
      </c>
      <c r="BL63" s="243">
        <f t="shared" si="96"/>
        <v>443.40115729325544</v>
      </c>
      <c r="BM63" s="243">
        <f t="shared" si="20"/>
        <v>263.99956450145686</v>
      </c>
      <c r="BN63" s="243">
        <f t="shared" si="65"/>
        <v>179.40159279179858</v>
      </c>
      <c r="BO63" s="244">
        <f t="shared" si="66"/>
        <v>4867.6069252950747</v>
      </c>
      <c r="BP63" s="246"/>
      <c r="BQ63" s="247">
        <f>VLOOKUP(BT63,[2]תחזיות!$B$4:$E$1000,2)</f>
        <v>1.6541499999999994E-2</v>
      </c>
      <c r="BR63" s="135">
        <f t="shared" si="21"/>
        <v>8.7845833333333276E-4</v>
      </c>
      <c r="BS63" s="3">
        <f t="shared" si="67"/>
        <v>302</v>
      </c>
      <c r="BT63" s="238">
        <v>11</v>
      </c>
      <c r="BU63" s="239">
        <f t="shared" si="68"/>
        <v>585671.68485533225</v>
      </c>
      <c r="BV63" s="239">
        <f t="shared" si="69"/>
        <v>1944.4822135071436</v>
      </c>
      <c r="BW63" s="239">
        <f t="shared" si="22"/>
        <v>1429.9940413486033</v>
      </c>
      <c r="BX63" s="239">
        <f t="shared" si="23"/>
        <v>514.48817215854012</v>
      </c>
      <c r="BY63" s="240">
        <f t="shared" si="70"/>
        <v>21272.194387867832</v>
      </c>
      <c r="CA63" s="247">
        <f>VLOOKUP(CD63,[2]תחזיות!$B$4:$E$1000,4)</f>
        <v>2.1834779999999991E-2</v>
      </c>
      <c r="CB63" s="135">
        <f t="shared" si="24"/>
        <v>1.3195649999999993E-3</v>
      </c>
      <c r="CC63" s="3">
        <f t="shared" si="71"/>
        <v>302</v>
      </c>
      <c r="CD63" s="238">
        <v>11</v>
      </c>
      <c r="CE63" s="239">
        <f t="shared" si="72"/>
        <v>586772.94607827032</v>
      </c>
      <c r="CF63" s="239">
        <f t="shared" si="73"/>
        <v>2094.4178389944709</v>
      </c>
      <c r="CG63" s="239">
        <f t="shared" si="25"/>
        <v>1320.1327964026987</v>
      </c>
      <c r="CH63" s="239">
        <f t="shared" si="26"/>
        <v>774.28504259177237</v>
      </c>
      <c r="CI63" s="240">
        <f t="shared" si="74"/>
        <v>22876.734285599501</v>
      </c>
      <c r="CJ63" s="1"/>
      <c r="CK63" s="247">
        <f>VLOOKUP(CN63,[2]תחזיות!$B$4:$E$1000,3)</f>
        <v>1.6541499999999994E-2</v>
      </c>
      <c r="CL63" s="135">
        <f t="shared" si="27"/>
        <v>8.7845833333333276E-4</v>
      </c>
      <c r="CM63" s="3">
        <f t="shared" si="75"/>
        <v>302</v>
      </c>
      <c r="CN63" s="238">
        <v>11</v>
      </c>
      <c r="CO63" s="239">
        <f t="shared" si="76"/>
        <v>585671.68485533225</v>
      </c>
      <c r="CP63" s="239">
        <f t="shared" si="97"/>
        <v>1944.4822135071436</v>
      </c>
      <c r="CQ63" s="239">
        <f t="shared" si="28"/>
        <v>1429.9940413486033</v>
      </c>
      <c r="CR63" s="239">
        <f t="shared" si="29"/>
        <v>514.48817215854012</v>
      </c>
      <c r="CS63" s="240">
        <f t="shared" si="77"/>
        <v>21272.194387867832</v>
      </c>
      <c r="CT63" s="1"/>
      <c r="CU63" s="238">
        <v>11</v>
      </c>
      <c r="CV63" s="239">
        <f t="shared" si="78"/>
        <v>1957504.2778564235</v>
      </c>
      <c r="CW63" s="239">
        <f t="shared" si="30"/>
        <v>8016.3635870007683</v>
      </c>
      <c r="CX63" s="239">
        <f t="shared" si="30"/>
        <v>4439.0215364296646</v>
      </c>
      <c r="CY63" s="239">
        <f t="shared" si="30"/>
        <v>3577.3420505711038</v>
      </c>
      <c r="CZ63" s="239">
        <f t="shared" si="30"/>
        <v>88020.653920144221</v>
      </c>
      <c r="DB63" s="238">
        <v>11</v>
      </c>
      <c r="DC63" s="239">
        <f t="shared" si="79"/>
        <v>1959672.6029977002</v>
      </c>
      <c r="DD63" s="239">
        <f t="shared" si="31"/>
        <v>8170.9804809171419</v>
      </c>
      <c r="DE63" s="239">
        <f t="shared" si="31"/>
        <v>4331.8358989095032</v>
      </c>
      <c r="DF63" s="239">
        <f t="shared" si="31"/>
        <v>3839.1445820076387</v>
      </c>
      <c r="DG63" s="239">
        <f t="shared" si="31"/>
        <v>89646.97609217983</v>
      </c>
      <c r="DH63" s="248"/>
      <c r="DI63" s="238">
        <v>11</v>
      </c>
      <c r="DJ63" s="239">
        <f t="shared" si="80"/>
        <v>1957232.2695528963</v>
      </c>
      <c r="DK63" s="239">
        <f t="shared" si="32"/>
        <v>8015.1506185012367</v>
      </c>
      <c r="DL63" s="239">
        <f t="shared" si="32"/>
        <v>4451.9234949610245</v>
      </c>
      <c r="DM63" s="239">
        <f t="shared" si="32"/>
        <v>3563.2271235402122</v>
      </c>
      <c r="DN63" s="239">
        <f t="shared" si="32"/>
        <v>88014.564242721477</v>
      </c>
      <c r="DP63" s="3">
        <f t="shared" si="81"/>
        <v>302</v>
      </c>
      <c r="DQ63" s="238">
        <v>11</v>
      </c>
      <c r="DR63" s="239">
        <f t="shared" si="82"/>
        <v>0</v>
      </c>
      <c r="DS63" s="239">
        <f t="shared" si="83"/>
        <v>0</v>
      </c>
      <c r="DT63" s="239">
        <f t="shared" si="33"/>
        <v>0</v>
      </c>
      <c r="DU63" s="239">
        <f t="shared" si="84"/>
        <v>0</v>
      </c>
      <c r="DV63" s="240">
        <f t="shared" si="98"/>
        <v>0</v>
      </c>
      <c r="DX63" s="242">
        <f t="shared" si="85"/>
        <v>2.5000000000000001E-2</v>
      </c>
      <c r="DY63" s="242">
        <f t="shared" si="86"/>
        <v>2.0833333333333333E-3</v>
      </c>
      <c r="DZ63" s="238">
        <v>11</v>
      </c>
      <c r="EA63" s="243">
        <f t="shared" si="99"/>
        <v>588687.09222076589</v>
      </c>
      <c r="EB63" s="243">
        <f t="shared" si="100"/>
        <v>2370.7253929063918</v>
      </c>
      <c r="EC63" s="243">
        <f t="shared" si="34"/>
        <v>1144.2939507797962</v>
      </c>
      <c r="ED63" s="243">
        <f t="shared" si="35"/>
        <v>1226.4314421265956</v>
      </c>
      <c r="EE63" s="244">
        <f t="shared" si="87"/>
        <v>26077.979321970313</v>
      </c>
      <c r="EF63" s="249"/>
      <c r="EG63" s="242">
        <f t="shared" si="88"/>
        <v>2.5000000000000001E-2</v>
      </c>
      <c r="EH63" s="242">
        <f t="shared" si="89"/>
        <v>2.0833333333333333E-3</v>
      </c>
      <c r="EI63" s="238">
        <v>11</v>
      </c>
      <c r="EJ63" s="243">
        <f t="shared" si="101"/>
        <v>588687.09222076589</v>
      </c>
      <c r="EK63" s="243">
        <f t="shared" si="102"/>
        <v>2370.7253929063918</v>
      </c>
      <c r="EL63" s="243">
        <f t="shared" si="36"/>
        <v>1144.2939507797962</v>
      </c>
      <c r="EM63" s="243">
        <f t="shared" si="37"/>
        <v>1226.4314421265956</v>
      </c>
      <c r="EN63" s="244">
        <f t="shared" si="90"/>
        <v>26077.979321970313</v>
      </c>
      <c r="EO63" s="249"/>
      <c r="EP63" s="242">
        <f t="shared" si="91"/>
        <v>2.5000000000000001E-2</v>
      </c>
      <c r="EQ63" s="242">
        <f t="shared" si="92"/>
        <v>2.0833333333333333E-3</v>
      </c>
      <c r="ER63" s="238">
        <v>11</v>
      </c>
      <c r="ES63" s="243">
        <f t="shared" si="103"/>
        <v>588687.09222076589</v>
      </c>
      <c r="ET63" s="243">
        <f t="shared" si="104"/>
        <v>2370.7253929063918</v>
      </c>
      <c r="EU63" s="243">
        <f t="shared" si="38"/>
        <v>1144.2939507797962</v>
      </c>
      <c r="EV63" s="243">
        <f t="shared" si="39"/>
        <v>1226.4314421265956</v>
      </c>
      <c r="EW63" s="244">
        <f t="shared" si="93"/>
        <v>26077.979321970313</v>
      </c>
    </row>
    <row r="64" spans="1:153" ht="14.25" customHeight="1" thickBot="1" x14ac:dyDescent="0.25">
      <c r="A64" s="3">
        <f t="shared" si="40"/>
        <v>333</v>
      </c>
      <c r="B64" s="238">
        <v>12</v>
      </c>
      <c r="C64" s="239">
        <f t="shared" si="41"/>
        <v>487765.01588629524</v>
      </c>
      <c r="D64" s="239">
        <f t="shared" si="5"/>
        <v>2410.2492634298383</v>
      </c>
      <c r="E64" s="239">
        <f t="shared" si="6"/>
        <v>1129.8660967283131</v>
      </c>
      <c r="F64" s="239">
        <f t="shared" si="7"/>
        <v>1280.3831667015252</v>
      </c>
      <c r="G64" s="240">
        <f t="shared" si="42"/>
        <v>28922.991161158065</v>
      </c>
      <c r="I64" s="241">
        <f>VLOOKUP(K64,[2]תחזיות!$B$4:$H$1000,5)</f>
        <v>9.4000000000000004E-3</v>
      </c>
      <c r="J64" s="135">
        <f t="shared" si="8"/>
        <v>7.8333333333333336E-4</v>
      </c>
      <c r="K64" s="238">
        <v>12</v>
      </c>
      <c r="L64" s="243">
        <f t="shared" si="43"/>
        <v>195882.98101715159</v>
      </c>
      <c r="M64" s="243">
        <f t="shared" si="44"/>
        <v>847.34615439176378</v>
      </c>
      <c r="N64" s="243">
        <f t="shared" si="9"/>
        <v>488.22735586032087</v>
      </c>
      <c r="O64" s="243">
        <f t="shared" si="10"/>
        <v>359.11879853144291</v>
      </c>
      <c r="P64" s="244">
        <f t="shared" si="45"/>
        <v>10133.156699658284</v>
      </c>
      <c r="Q64" s="245"/>
      <c r="R64" s="241">
        <f>VLOOKUP(T64,[2]תחזיות!$B$4:$H$1000,7)</f>
        <v>1.5980000000000001E-2</v>
      </c>
      <c r="S64" s="135">
        <f t="shared" si="11"/>
        <v>1.3316666666666668E-3</v>
      </c>
      <c r="T64" s="238">
        <v>12</v>
      </c>
      <c r="U64" s="243">
        <f t="shared" si="46"/>
        <v>196701.03386829316</v>
      </c>
      <c r="V64" s="243">
        <f t="shared" si="47"/>
        <v>850.88486885232908</v>
      </c>
      <c r="W64" s="243">
        <f t="shared" si="12"/>
        <v>490.26630676045994</v>
      </c>
      <c r="X64" s="243">
        <f t="shared" si="48"/>
        <v>360.61856209186914</v>
      </c>
      <c r="Y64" s="244">
        <f t="shared" si="49"/>
        <v>10150.982023177847</v>
      </c>
      <c r="Z64" s="246"/>
      <c r="AA64" s="241">
        <f>VLOOKUP(AC64,[2]תחזיות!$B$4:$H$1000,6)</f>
        <v>8.5454545454545453E-3</v>
      </c>
      <c r="AB64" s="135">
        <f t="shared" si="13"/>
        <v>7.1212121212121211E-4</v>
      </c>
      <c r="AC64" s="238">
        <v>12</v>
      </c>
      <c r="AD64" s="243">
        <f t="shared" si="50"/>
        <v>195778.74538756767</v>
      </c>
      <c r="AE64" s="243">
        <f t="shared" si="51"/>
        <v>846.8952542705797</v>
      </c>
      <c r="AF64" s="243">
        <f t="shared" si="14"/>
        <v>487.96755439337397</v>
      </c>
      <c r="AG64" s="243">
        <f t="shared" si="52"/>
        <v>358.92769987720573</v>
      </c>
      <c r="AH64" s="244">
        <f t="shared" si="53"/>
        <v>10130.936964130598</v>
      </c>
      <c r="AI64" s="246"/>
      <c r="AJ64" s="242">
        <f t="shared" si="54"/>
        <v>2.36666666666666E-2</v>
      </c>
      <c r="AK64" s="242">
        <f t="shared" si="55"/>
        <v>1.9722222222222168E-3</v>
      </c>
      <c r="AL64" s="241">
        <f>VLOOKUP(AN64,[2]תחזיות!$B$4:$H$1000,5)</f>
        <v>9.4000000000000004E-3</v>
      </c>
      <c r="AM64" s="135">
        <f t="shared" si="15"/>
        <v>7.8333333333333336E-4</v>
      </c>
      <c r="AN64" s="238">
        <v>12</v>
      </c>
      <c r="AO64" s="243">
        <f t="shared" si="56"/>
        <v>97862.691004467837</v>
      </c>
      <c r="AP64" s="243">
        <f t="shared" si="94"/>
        <v>444.57177302740467</v>
      </c>
      <c r="AQ64" s="243">
        <f t="shared" si="16"/>
        <v>251.56479910192698</v>
      </c>
      <c r="AR64" s="243">
        <f t="shared" si="57"/>
        <v>193.00697392547769</v>
      </c>
      <c r="AS64" s="244">
        <f t="shared" si="58"/>
        <v>5316.4995403387347</v>
      </c>
      <c r="AT64" s="245"/>
      <c r="AU64" s="242">
        <f t="shared" si="59"/>
        <v>2.36666666666666E-2</v>
      </c>
      <c r="AV64" s="242">
        <f t="shared" si="60"/>
        <v>1.9722222222222168E-3</v>
      </c>
      <c r="AW64" s="241">
        <f>VLOOKUP(AY64,[2]תחזיות!$B$4:$H$1000,7)</f>
        <v>1.5980000000000001E-2</v>
      </c>
      <c r="AX64" s="135">
        <f t="shared" si="17"/>
        <v>1.3316666666666668E-3</v>
      </c>
      <c r="AY64" s="238">
        <v>12</v>
      </c>
      <c r="AZ64" s="243">
        <f t="shared" si="61"/>
        <v>98271.388344996725</v>
      </c>
      <c r="BA64" s="243">
        <f t="shared" si="95"/>
        <v>446.42840806825205</v>
      </c>
      <c r="BB64" s="243">
        <f t="shared" si="18"/>
        <v>252.61539216562016</v>
      </c>
      <c r="BC64" s="243">
        <f t="shared" si="62"/>
        <v>193.81301590263189</v>
      </c>
      <c r="BD64" s="244">
        <f t="shared" si="63"/>
        <v>5325.851840624523</v>
      </c>
      <c r="BE64" s="246"/>
      <c r="BF64" s="246"/>
      <c r="BG64" s="246"/>
      <c r="BH64" s="241">
        <f>VLOOKUP(BJ64,[2]תחזיות!$B$4:$H$1000,6)</f>
        <v>8.5454545454545453E-3</v>
      </c>
      <c r="BI64" s="135">
        <f t="shared" si="19"/>
        <v>7.1212121212121211E-4</v>
      </c>
      <c r="BJ64" s="238">
        <v>12</v>
      </c>
      <c r="BK64" s="243">
        <f t="shared" si="64"/>
        <v>97660.911602089458</v>
      </c>
      <c r="BL64" s="243">
        <f t="shared" si="96"/>
        <v>443.65512720707187</v>
      </c>
      <c r="BM64" s="243">
        <f t="shared" si="20"/>
        <v>264.61012260324202</v>
      </c>
      <c r="BN64" s="243">
        <f t="shared" si="65"/>
        <v>179.04500460382985</v>
      </c>
      <c r="BO64" s="244">
        <f t="shared" si="66"/>
        <v>5311.2620525021466</v>
      </c>
      <c r="BP64" s="246"/>
      <c r="BQ64" s="247">
        <f>VLOOKUP(BT64,[2]תחזיות!$B$4:$E$1000,2)</f>
        <v>1.6649799999999992E-2</v>
      </c>
      <c r="BR64" s="135">
        <f t="shared" si="21"/>
        <v>8.8748333333333272E-4</v>
      </c>
      <c r="BS64" s="3">
        <f t="shared" si="67"/>
        <v>333</v>
      </c>
      <c r="BT64" s="238">
        <v>12</v>
      </c>
      <c r="BU64" s="239">
        <f t="shared" si="68"/>
        <v>584241.69081398367</v>
      </c>
      <c r="BV64" s="239">
        <f t="shared" si="69"/>
        <v>1947.3959311824913</v>
      </c>
      <c r="BW64" s="239">
        <f t="shared" si="22"/>
        <v>1428.8911679465946</v>
      </c>
      <c r="BX64" s="239">
        <f t="shared" si="23"/>
        <v>518.50476323589658</v>
      </c>
      <c r="BY64" s="240">
        <f t="shared" si="70"/>
        <v>23219.590319050323</v>
      </c>
      <c r="CA64" s="247">
        <f>VLOOKUP(CD64,[2]תחזיות!$B$4:$E$1000,4)</f>
        <v>2.1977735999999991E-2</v>
      </c>
      <c r="CB64" s="135">
        <f t="shared" si="24"/>
        <v>1.3314779999999994E-3</v>
      </c>
      <c r="CC64" s="3">
        <f t="shared" si="71"/>
        <v>333</v>
      </c>
      <c r="CD64" s="238">
        <v>12</v>
      </c>
      <c r="CE64" s="239">
        <f t="shared" si="72"/>
        <v>585452.81328186765</v>
      </c>
      <c r="CF64" s="239">
        <f t="shared" si="73"/>
        <v>2098.4484869144235</v>
      </c>
      <c r="CG64" s="239">
        <f t="shared" si="25"/>
        <v>1318.9309459915094</v>
      </c>
      <c r="CH64" s="239">
        <f t="shared" si="26"/>
        <v>779.51754092291424</v>
      </c>
      <c r="CI64" s="240">
        <f t="shared" si="74"/>
        <v>24975.182772513923</v>
      </c>
      <c r="CJ64" s="1"/>
      <c r="CK64" s="247">
        <f>VLOOKUP(CN64,[2]תחזיות!$B$4:$E$1000,3)</f>
        <v>1.6649799999999992E-2</v>
      </c>
      <c r="CL64" s="135">
        <f t="shared" si="27"/>
        <v>8.8748333333333272E-4</v>
      </c>
      <c r="CM64" s="3">
        <f t="shared" si="75"/>
        <v>333</v>
      </c>
      <c r="CN64" s="238">
        <v>12</v>
      </c>
      <c r="CO64" s="239">
        <f t="shared" si="76"/>
        <v>584241.69081398367</v>
      </c>
      <c r="CP64" s="239">
        <f t="shared" si="97"/>
        <v>1947.3959311824913</v>
      </c>
      <c r="CQ64" s="239">
        <f t="shared" si="28"/>
        <v>1428.8911679465946</v>
      </c>
      <c r="CR64" s="239">
        <f t="shared" si="29"/>
        <v>518.50476323589658</v>
      </c>
      <c r="CS64" s="240">
        <f t="shared" si="77"/>
        <v>23219.590319050323</v>
      </c>
      <c r="CT64" s="1"/>
      <c r="CU64" s="238">
        <v>12</v>
      </c>
      <c r="CV64" s="239">
        <f t="shared" si="78"/>
        <v>1953295.1769918846</v>
      </c>
      <c r="CW64" s="239">
        <f t="shared" si="30"/>
        <v>8020.2885149378899</v>
      </c>
      <c r="CX64" s="239">
        <f t="shared" si="30"/>
        <v>4445.2273161477442</v>
      </c>
      <c r="CY64" s="239">
        <f t="shared" si="30"/>
        <v>3575.0611987901466</v>
      </c>
      <c r="CZ64" s="239">
        <f t="shared" si="30"/>
        <v>96040.942435082106</v>
      </c>
      <c r="DB64" s="238">
        <v>12</v>
      </c>
      <c r="DC64" s="239">
        <f t="shared" si="79"/>
        <v>1955733.0496514388</v>
      </c>
      <c r="DD64" s="239">
        <f t="shared" si="31"/>
        <v>8176.7364201712353</v>
      </c>
      <c r="DE64" s="239">
        <f t="shared" si="31"/>
        <v>4338.3566381564906</v>
      </c>
      <c r="DF64" s="239">
        <f t="shared" si="31"/>
        <v>3838.3797820147447</v>
      </c>
      <c r="DG64" s="239">
        <f t="shared" si="31"/>
        <v>97823.712512351063</v>
      </c>
      <c r="DH64" s="248"/>
      <c r="DI64" s="238">
        <v>12</v>
      </c>
      <c r="DJ64" s="239">
        <f t="shared" si="80"/>
        <v>1952989.1619599219</v>
      </c>
      <c r="DK64" s="239">
        <f t="shared" si="32"/>
        <v>8018.9209689963736</v>
      </c>
      <c r="DL64" s="239">
        <f t="shared" si="32"/>
        <v>4458.0128381821123</v>
      </c>
      <c r="DM64" s="239">
        <f t="shared" si="32"/>
        <v>3560.9081308142613</v>
      </c>
      <c r="DN64" s="239">
        <f t="shared" si="32"/>
        <v>96033.485211717838</v>
      </c>
      <c r="DP64" s="3">
        <f t="shared" si="81"/>
        <v>333</v>
      </c>
      <c r="DQ64" s="238">
        <v>12</v>
      </c>
      <c r="DR64" s="239">
        <f t="shared" si="82"/>
        <v>0</v>
      </c>
      <c r="DS64" s="239">
        <f t="shared" si="83"/>
        <v>0</v>
      </c>
      <c r="DT64" s="239">
        <f t="shared" si="33"/>
        <v>0</v>
      </c>
      <c r="DU64" s="239">
        <f t="shared" si="84"/>
        <v>0</v>
      </c>
      <c r="DV64" s="240">
        <f t="shared" si="98"/>
        <v>0</v>
      </c>
      <c r="DX64" s="242">
        <f t="shared" si="85"/>
        <v>2.5000000000000001E-2</v>
      </c>
      <c r="DY64" s="242">
        <f t="shared" si="86"/>
        <v>2.0833333333333333E-3</v>
      </c>
      <c r="DZ64" s="238">
        <v>12</v>
      </c>
      <c r="EA64" s="243">
        <f t="shared" si="99"/>
        <v>587542.79826998606</v>
      </c>
      <c r="EB64" s="243">
        <f t="shared" si="100"/>
        <v>2370.7253929063927</v>
      </c>
      <c r="EC64" s="243">
        <f t="shared" si="34"/>
        <v>1146.6778965105884</v>
      </c>
      <c r="ED64" s="243">
        <f t="shared" si="35"/>
        <v>1224.0474963958043</v>
      </c>
      <c r="EE64" s="244">
        <f t="shared" si="87"/>
        <v>28448.704714876705</v>
      </c>
      <c r="EF64" s="249"/>
      <c r="EG64" s="242">
        <f t="shared" si="88"/>
        <v>2.5000000000000001E-2</v>
      </c>
      <c r="EH64" s="242">
        <f t="shared" si="89"/>
        <v>2.0833333333333333E-3</v>
      </c>
      <c r="EI64" s="238">
        <v>12</v>
      </c>
      <c r="EJ64" s="243">
        <f t="shared" si="101"/>
        <v>587542.79826998606</v>
      </c>
      <c r="EK64" s="243">
        <f t="shared" si="102"/>
        <v>2370.7253929063927</v>
      </c>
      <c r="EL64" s="243">
        <f t="shared" si="36"/>
        <v>1146.6778965105884</v>
      </c>
      <c r="EM64" s="243">
        <f t="shared" si="37"/>
        <v>1224.0474963958043</v>
      </c>
      <c r="EN64" s="244">
        <f t="shared" si="90"/>
        <v>28448.704714876705</v>
      </c>
      <c r="EO64" s="249"/>
      <c r="EP64" s="242">
        <f t="shared" si="91"/>
        <v>2.5000000000000001E-2</v>
      </c>
      <c r="EQ64" s="242">
        <f t="shared" si="92"/>
        <v>2.0833333333333333E-3</v>
      </c>
      <c r="ER64" s="238">
        <v>12</v>
      </c>
      <c r="ES64" s="243">
        <f t="shared" si="103"/>
        <v>587542.79826998606</v>
      </c>
      <c r="ET64" s="243">
        <f t="shared" si="104"/>
        <v>2370.7253929063927</v>
      </c>
      <c r="EU64" s="243">
        <f t="shared" si="38"/>
        <v>1146.6778965105884</v>
      </c>
      <c r="EV64" s="243">
        <f t="shared" si="39"/>
        <v>1224.0474963958043</v>
      </c>
      <c r="EW64" s="244">
        <f t="shared" si="93"/>
        <v>28448.704714876705</v>
      </c>
    </row>
    <row r="65" spans="1:153" ht="14.25" customHeight="1" thickBot="1" x14ac:dyDescent="0.25">
      <c r="A65" s="3">
        <f t="shared" si="40"/>
        <v>363</v>
      </c>
      <c r="B65" s="238">
        <v>13</v>
      </c>
      <c r="C65" s="239">
        <f t="shared" si="41"/>
        <v>486635.14978956693</v>
      </c>
      <c r="D65" s="239">
        <f t="shared" si="5"/>
        <v>2410.2492634298383</v>
      </c>
      <c r="E65" s="239">
        <f t="shared" si="6"/>
        <v>1132.8319952322249</v>
      </c>
      <c r="F65" s="239">
        <f t="shared" si="7"/>
        <v>1277.4172681976133</v>
      </c>
      <c r="G65" s="240">
        <f t="shared" si="42"/>
        <v>31333.240424587904</v>
      </c>
      <c r="I65" s="241">
        <f>VLOOKUP(K65,[2]תחזיות!$B$4:$H$1000,5)</f>
        <v>9.5999999999999992E-3</v>
      </c>
      <c r="J65" s="135">
        <f t="shared" si="8"/>
        <v>7.9999999999999993E-4</v>
      </c>
      <c r="K65" s="238">
        <v>13</v>
      </c>
      <c r="L65" s="243">
        <f t="shared" si="43"/>
        <v>195551.06946422029</v>
      </c>
      <c r="M65" s="243">
        <f t="shared" si="44"/>
        <v>848.02403131527706</v>
      </c>
      <c r="N65" s="243">
        <f t="shared" si="9"/>
        <v>489.51373729754152</v>
      </c>
      <c r="O65" s="243">
        <f t="shared" si="10"/>
        <v>358.51029401773553</v>
      </c>
      <c r="P65" s="244">
        <f t="shared" si="45"/>
        <v>10981.180730973561</v>
      </c>
      <c r="Q65" s="245"/>
      <c r="R65" s="241">
        <f>VLOOKUP(T65,[2]תחזיות!$B$4:$H$1000,7)</f>
        <v>1.6319999999999998E-2</v>
      </c>
      <c r="S65" s="135">
        <f t="shared" si="11"/>
        <v>1.3599999999999999E-3</v>
      </c>
      <c r="T65" s="238">
        <v>13</v>
      </c>
      <c r="U65" s="243">
        <f t="shared" si="46"/>
        <v>196477.61420541638</v>
      </c>
      <c r="V65" s="243">
        <f t="shared" si="47"/>
        <v>852.04207227396819</v>
      </c>
      <c r="W65" s="243">
        <f t="shared" si="12"/>
        <v>491.83311289737316</v>
      </c>
      <c r="X65" s="243">
        <f t="shared" si="48"/>
        <v>360.20895937659503</v>
      </c>
      <c r="Y65" s="244">
        <f t="shared" si="49"/>
        <v>11003.024095451816</v>
      </c>
      <c r="Z65" s="246"/>
      <c r="AA65" s="241">
        <f>VLOOKUP(AC65,[2]תחזיות!$B$4:$H$1000,6)</f>
        <v>8.7272727272727259E-3</v>
      </c>
      <c r="AB65" s="135">
        <f t="shared" si="13"/>
        <v>7.2727272727272712E-4</v>
      </c>
      <c r="AC65" s="238">
        <v>13</v>
      </c>
      <c r="AD65" s="243">
        <f t="shared" si="50"/>
        <v>195432.80748978024</v>
      </c>
      <c r="AE65" s="243">
        <f t="shared" si="51"/>
        <v>847.51117809186724</v>
      </c>
      <c r="AF65" s="243">
        <f t="shared" si="14"/>
        <v>489.21769769393848</v>
      </c>
      <c r="AG65" s="243">
        <f t="shared" si="52"/>
        <v>358.29348039792876</v>
      </c>
      <c r="AH65" s="244">
        <f t="shared" si="53"/>
        <v>10978.448142222465</v>
      </c>
      <c r="AI65" s="246"/>
      <c r="AJ65" s="242">
        <f t="shared" si="54"/>
        <v>2.36666666666666E-2</v>
      </c>
      <c r="AK65" s="242">
        <f t="shared" si="55"/>
        <v>1.9722222222222168E-3</v>
      </c>
      <c r="AL65" s="241">
        <f>VLOOKUP(AN65,[2]תחזיות!$B$4:$H$1000,5)</f>
        <v>9.5999999999999992E-3</v>
      </c>
      <c r="AM65" s="135">
        <f t="shared" si="15"/>
        <v>7.9999999999999993E-4</v>
      </c>
      <c r="AN65" s="238">
        <v>13</v>
      </c>
      <c r="AO65" s="243">
        <f t="shared" si="56"/>
        <v>97689.215106330201</v>
      </c>
      <c r="AP65" s="243">
        <f t="shared" si="94"/>
        <v>444.92743044582659</v>
      </c>
      <c r="AQ65" s="243">
        <f t="shared" si="16"/>
        <v>252.26258954167588</v>
      </c>
      <c r="AR65" s="243">
        <f t="shared" si="57"/>
        <v>192.66484090415071</v>
      </c>
      <c r="AS65" s="244">
        <f t="shared" si="58"/>
        <v>5761.4269707845615</v>
      </c>
      <c r="AT65" s="245"/>
      <c r="AU65" s="242">
        <f t="shared" si="59"/>
        <v>2.36666666666666E-2</v>
      </c>
      <c r="AV65" s="242">
        <f t="shared" si="60"/>
        <v>1.9722222222222168E-3</v>
      </c>
      <c r="AW65" s="241">
        <f>VLOOKUP(AY65,[2]תחזיות!$B$4:$H$1000,7)</f>
        <v>1.6319999999999998E-2</v>
      </c>
      <c r="AX65" s="135">
        <f t="shared" si="17"/>
        <v>1.3599999999999999E-3</v>
      </c>
      <c r="AY65" s="238">
        <v>13</v>
      </c>
      <c r="AZ65" s="243">
        <f t="shared" si="61"/>
        <v>98152.078484046957</v>
      </c>
      <c r="BA65" s="243">
        <f t="shared" si="95"/>
        <v>447.03555070322483</v>
      </c>
      <c r="BB65" s="243">
        <f t="shared" si="18"/>
        <v>253.4578403596883</v>
      </c>
      <c r="BC65" s="243">
        <f t="shared" si="62"/>
        <v>193.57771034353652</v>
      </c>
      <c r="BD65" s="244">
        <f t="shared" si="63"/>
        <v>5772.8873913277475</v>
      </c>
      <c r="BE65" s="246"/>
      <c r="BF65" s="246"/>
      <c r="BG65" s="246"/>
      <c r="BH65" s="241">
        <f>VLOOKUP(BJ65,[2]תחזיות!$B$4:$H$1000,6)</f>
        <v>8.7272727272727259E-3</v>
      </c>
      <c r="BI65" s="135">
        <f t="shared" si="19"/>
        <v>7.2727272727272712E-4</v>
      </c>
      <c r="BJ65" s="238">
        <v>13</v>
      </c>
      <c r="BK65" s="243">
        <f t="shared" si="64"/>
        <v>97467.135153289462</v>
      </c>
      <c r="BL65" s="243">
        <f t="shared" si="96"/>
        <v>443.91596297981818</v>
      </c>
      <c r="BM65" s="243">
        <f t="shared" si="20"/>
        <v>265.22621519878828</v>
      </c>
      <c r="BN65" s="243">
        <f t="shared" si="65"/>
        <v>178.68974778102987</v>
      </c>
      <c r="BO65" s="244">
        <f t="shared" si="66"/>
        <v>5755.1780154819644</v>
      </c>
      <c r="BP65" s="246"/>
      <c r="BQ65" s="247">
        <f>VLOOKUP(BT65,[2]תחזיות!$B$4:$E$1000,2)</f>
        <v>1.6758099999999991E-2</v>
      </c>
      <c r="BR65" s="135">
        <f t="shared" si="21"/>
        <v>8.9650833333333258E-4</v>
      </c>
      <c r="BS65" s="3">
        <f t="shared" si="67"/>
        <v>363</v>
      </c>
      <c r="BT65" s="238">
        <v>13</v>
      </c>
      <c r="BU65" s="239">
        <f t="shared" si="68"/>
        <v>582812.79964603705</v>
      </c>
      <c r="BV65" s="239">
        <f t="shared" si="69"/>
        <v>1950.3045016515991</v>
      </c>
      <c r="BW65" s="239">
        <f t="shared" si="22"/>
        <v>1427.807969995597</v>
      </c>
      <c r="BX65" s="239">
        <f t="shared" si="23"/>
        <v>522.49653165600216</v>
      </c>
      <c r="BY65" s="240">
        <f t="shared" si="70"/>
        <v>25169.894820701924</v>
      </c>
      <c r="CA65" s="247">
        <f>VLOOKUP(CD65,[2]תחזיות!$B$4:$E$1000,4)</f>
        <v>2.212069199999999E-2</v>
      </c>
      <c r="CB65" s="135">
        <f t="shared" si="24"/>
        <v>1.3433909999999993E-3</v>
      </c>
      <c r="CC65" s="3">
        <f t="shared" si="71"/>
        <v>363</v>
      </c>
      <c r="CD65" s="238">
        <v>13</v>
      </c>
      <c r="CE65" s="239">
        <f t="shared" si="72"/>
        <v>584133.88233587611</v>
      </c>
      <c r="CF65" s="239">
        <f t="shared" si="73"/>
        <v>2102.4732765595113</v>
      </c>
      <c r="CG65" s="239">
        <f t="shared" si="25"/>
        <v>1317.7530762344368</v>
      </c>
      <c r="CH65" s="239">
        <f t="shared" si="26"/>
        <v>784.72020032507453</v>
      </c>
      <c r="CI65" s="240">
        <f t="shared" si="74"/>
        <v>27077.656049073434</v>
      </c>
      <c r="CJ65" s="1"/>
      <c r="CK65" s="247">
        <f>VLOOKUP(CN65,[2]תחזיות!$B$4:$E$1000,3)</f>
        <v>1.6758099999999991E-2</v>
      </c>
      <c r="CL65" s="135">
        <f t="shared" si="27"/>
        <v>8.9650833333333258E-4</v>
      </c>
      <c r="CM65" s="3">
        <f t="shared" si="75"/>
        <v>363</v>
      </c>
      <c r="CN65" s="238">
        <v>13</v>
      </c>
      <c r="CO65" s="239">
        <f t="shared" si="76"/>
        <v>582812.79964603705</v>
      </c>
      <c r="CP65" s="239">
        <f t="shared" si="97"/>
        <v>1950.3045016515991</v>
      </c>
      <c r="CQ65" s="239">
        <f t="shared" si="28"/>
        <v>1427.807969995597</v>
      </c>
      <c r="CR65" s="239">
        <f t="shared" si="29"/>
        <v>522.49653165600216</v>
      </c>
      <c r="CS65" s="240">
        <f t="shared" si="77"/>
        <v>25169.894820701924</v>
      </c>
      <c r="CT65" s="1"/>
      <c r="CU65" s="238">
        <v>13</v>
      </c>
      <c r="CV65" s="239">
        <f t="shared" si="78"/>
        <v>1949084.3543796297</v>
      </c>
      <c r="CW65" s="239">
        <f t="shared" si="30"/>
        <v>8024.2306197489333</v>
      </c>
      <c r="CX65" s="239">
        <f t="shared" si="30"/>
        <v>4451.4831008620249</v>
      </c>
      <c r="CY65" s="239">
        <f t="shared" si="30"/>
        <v>3572.7475188869093</v>
      </c>
      <c r="CZ65" s="239">
        <f t="shared" si="30"/>
        <v>104065.17305483104</v>
      </c>
      <c r="DB65" s="238">
        <v>13</v>
      </c>
      <c r="DC65" s="239">
        <f t="shared" si="79"/>
        <v>1951794.8451883821</v>
      </c>
      <c r="DD65" s="239">
        <f t="shared" si="31"/>
        <v>8182.525555872935</v>
      </c>
      <c r="DE65" s="239">
        <f t="shared" si="31"/>
        <v>4344.9428335187085</v>
      </c>
      <c r="DF65" s="239">
        <f t="shared" si="31"/>
        <v>3837.5827223542265</v>
      </c>
      <c r="DG65" s="239">
        <f t="shared" si="31"/>
        <v>106006.23806822399</v>
      </c>
      <c r="DH65" s="248"/>
      <c r="DI65" s="238">
        <v>13</v>
      </c>
      <c r="DJ65" s="239">
        <f t="shared" si="80"/>
        <v>1948744.0124521488</v>
      </c>
      <c r="DK65" s="239">
        <f t="shared" si="32"/>
        <v>8022.706299059515</v>
      </c>
      <c r="DL65" s="239">
        <f t="shared" si="32"/>
        <v>4464.1506869155346</v>
      </c>
      <c r="DM65" s="239">
        <f t="shared" si="32"/>
        <v>3558.5556121439813</v>
      </c>
      <c r="DN65" s="239">
        <f t="shared" si="32"/>
        <v>104056.19151077734</v>
      </c>
      <c r="DP65" s="3">
        <f t="shared" si="81"/>
        <v>363</v>
      </c>
      <c r="DQ65" s="238">
        <v>13</v>
      </c>
      <c r="DR65" s="239">
        <f t="shared" si="82"/>
        <v>0</v>
      </c>
      <c r="DS65" s="239">
        <f t="shared" si="83"/>
        <v>0</v>
      </c>
      <c r="DT65" s="239">
        <f t="shared" si="33"/>
        <v>0</v>
      </c>
      <c r="DU65" s="239">
        <f t="shared" si="84"/>
        <v>0</v>
      </c>
      <c r="DV65" s="240">
        <f t="shared" si="98"/>
        <v>0</v>
      </c>
      <c r="DX65" s="242">
        <f t="shared" si="85"/>
        <v>2.5000000000000001E-2</v>
      </c>
      <c r="DY65" s="242">
        <f t="shared" si="86"/>
        <v>2.0833333333333333E-3</v>
      </c>
      <c r="DZ65" s="238">
        <v>13</v>
      </c>
      <c r="EA65" s="243">
        <f t="shared" si="99"/>
        <v>586396.12037347548</v>
      </c>
      <c r="EB65" s="243">
        <f t="shared" si="100"/>
        <v>2370.7253929063927</v>
      </c>
      <c r="EC65" s="243">
        <f t="shared" si="34"/>
        <v>1149.0668087949855</v>
      </c>
      <c r="ED65" s="243">
        <f t="shared" si="35"/>
        <v>1221.6585841114072</v>
      </c>
      <c r="EE65" s="244">
        <f t="shared" si="87"/>
        <v>30819.430107783097</v>
      </c>
      <c r="EF65" s="249"/>
      <c r="EG65" s="242">
        <f t="shared" si="88"/>
        <v>2.5000000000000001E-2</v>
      </c>
      <c r="EH65" s="242">
        <f t="shared" si="89"/>
        <v>2.0833333333333333E-3</v>
      </c>
      <c r="EI65" s="238">
        <v>13</v>
      </c>
      <c r="EJ65" s="243">
        <f t="shared" si="101"/>
        <v>586396.12037347548</v>
      </c>
      <c r="EK65" s="243">
        <f t="shared" si="102"/>
        <v>2370.7253929063927</v>
      </c>
      <c r="EL65" s="243">
        <f t="shared" si="36"/>
        <v>1149.0668087949855</v>
      </c>
      <c r="EM65" s="243">
        <f t="shared" si="37"/>
        <v>1221.6585841114072</v>
      </c>
      <c r="EN65" s="244">
        <f t="shared" si="90"/>
        <v>30819.430107783097</v>
      </c>
      <c r="EO65" s="249"/>
      <c r="EP65" s="242">
        <f t="shared" si="91"/>
        <v>2.5000000000000001E-2</v>
      </c>
      <c r="EQ65" s="242">
        <f t="shared" si="92"/>
        <v>2.0833333333333333E-3</v>
      </c>
      <c r="ER65" s="238">
        <v>13</v>
      </c>
      <c r="ES65" s="243">
        <f t="shared" si="103"/>
        <v>586396.12037347548</v>
      </c>
      <c r="ET65" s="243">
        <f t="shared" si="104"/>
        <v>2370.7253929063927</v>
      </c>
      <c r="EU65" s="243">
        <f t="shared" si="38"/>
        <v>1149.0668087949855</v>
      </c>
      <c r="EV65" s="243">
        <f t="shared" si="39"/>
        <v>1221.6585841114072</v>
      </c>
      <c r="EW65" s="244">
        <f t="shared" si="93"/>
        <v>30819.430107783097</v>
      </c>
    </row>
    <row r="66" spans="1:153" ht="14.25" customHeight="1" thickBot="1" x14ac:dyDescent="0.25">
      <c r="A66" s="3">
        <f t="shared" si="40"/>
        <v>394</v>
      </c>
      <c r="B66" s="238">
        <v>14</v>
      </c>
      <c r="C66" s="239">
        <f t="shared" si="41"/>
        <v>485502.31779433473</v>
      </c>
      <c r="D66" s="239">
        <f t="shared" si="5"/>
        <v>2410.2492634298383</v>
      </c>
      <c r="E66" s="239">
        <f t="shared" si="6"/>
        <v>1135.8056792197094</v>
      </c>
      <c r="F66" s="239">
        <f t="shared" si="7"/>
        <v>1274.4435842101288</v>
      </c>
      <c r="G66" s="240">
        <f t="shared" si="42"/>
        <v>33743.48968801774</v>
      </c>
      <c r="I66" s="241">
        <f>VLOOKUP(K66,[2]תחזיות!$B$4:$H$1000,5)</f>
        <v>1.0999999999999999E-2</v>
      </c>
      <c r="J66" s="135">
        <f t="shared" si="8"/>
        <v>9.1666666666666665E-4</v>
      </c>
      <c r="K66" s="238">
        <v>14</v>
      </c>
      <c r="L66" s="243">
        <f t="shared" si="43"/>
        <v>195240.36215300579</v>
      </c>
      <c r="M66" s="243">
        <f t="shared" si="44"/>
        <v>848.80138667731626</v>
      </c>
      <c r="N66" s="243">
        <f t="shared" si="9"/>
        <v>490.86072273014065</v>
      </c>
      <c r="O66" s="243">
        <f t="shared" si="10"/>
        <v>357.94066394717561</v>
      </c>
      <c r="P66" s="244">
        <f t="shared" si="45"/>
        <v>11829.982117650878</v>
      </c>
      <c r="Q66" s="245"/>
      <c r="R66" s="241">
        <f>VLOOKUP(T66,[2]תחזיות!$B$4:$H$1000,7)</f>
        <v>1.8699999999999998E-2</v>
      </c>
      <c r="S66" s="135">
        <f t="shared" si="11"/>
        <v>1.5583333333333332E-3</v>
      </c>
      <c r="T66" s="238">
        <v>14</v>
      </c>
      <c r="U66" s="243">
        <f t="shared" si="46"/>
        <v>196291.19226805485</v>
      </c>
      <c r="V66" s="243">
        <f t="shared" si="47"/>
        <v>853.36983783659514</v>
      </c>
      <c r="W66" s="243">
        <f t="shared" si="12"/>
        <v>493.50265201182958</v>
      </c>
      <c r="X66" s="243">
        <f t="shared" si="48"/>
        <v>359.86718582476556</v>
      </c>
      <c r="Y66" s="244">
        <f t="shared" si="49"/>
        <v>11856.393933288411</v>
      </c>
      <c r="Z66" s="246"/>
      <c r="AA66" s="241">
        <f>VLOOKUP(AC66,[2]תחזיות!$B$4:$H$1000,6)</f>
        <v>9.9999999999999985E-3</v>
      </c>
      <c r="AB66" s="135">
        <f t="shared" si="13"/>
        <v>8.3333333333333317E-4</v>
      </c>
      <c r="AC66" s="238">
        <v>14</v>
      </c>
      <c r="AD66" s="243">
        <f t="shared" si="50"/>
        <v>195106.0427835797</v>
      </c>
      <c r="AE66" s="243">
        <f t="shared" si="51"/>
        <v>848.21743740694387</v>
      </c>
      <c r="AF66" s="243">
        <f t="shared" si="14"/>
        <v>490.52302563704939</v>
      </c>
      <c r="AG66" s="243">
        <f t="shared" si="52"/>
        <v>357.69441176989449</v>
      </c>
      <c r="AH66" s="244">
        <f t="shared" si="53"/>
        <v>11826.665579629409</v>
      </c>
      <c r="AI66" s="246"/>
      <c r="AJ66" s="242">
        <f t="shared" si="54"/>
        <v>2.36666666666666E-2</v>
      </c>
      <c r="AK66" s="242">
        <f t="shared" si="55"/>
        <v>1.9722222222222168E-3</v>
      </c>
      <c r="AL66" s="241">
        <f>VLOOKUP(AN66,[2]תחזיות!$B$4:$H$1000,5)</f>
        <v>1.0999999999999999E-2</v>
      </c>
      <c r="AM66" s="135">
        <f t="shared" si="15"/>
        <v>9.1666666666666665E-4</v>
      </c>
      <c r="AN66" s="238">
        <v>14</v>
      </c>
      <c r="AO66" s="243">
        <f t="shared" si="56"/>
        <v>97526.26972326226</v>
      </c>
      <c r="AP66" s="243">
        <f t="shared" si="94"/>
        <v>445.33528059040202</v>
      </c>
      <c r="AQ66" s="243">
        <f t="shared" si="16"/>
        <v>252.99180419174644</v>
      </c>
      <c r="AR66" s="243">
        <f t="shared" si="57"/>
        <v>192.34347639865558</v>
      </c>
      <c r="AS66" s="244">
        <f t="shared" si="58"/>
        <v>6206.7622513749639</v>
      </c>
      <c r="AT66" s="245"/>
      <c r="AU66" s="242">
        <f t="shared" si="59"/>
        <v>2.36666666666666E-2</v>
      </c>
      <c r="AV66" s="242">
        <f t="shared" si="60"/>
        <v>1.9722222222222168E-3</v>
      </c>
      <c r="AW66" s="241">
        <f>VLOOKUP(AY66,[2]תחזיות!$B$4:$H$1000,7)</f>
        <v>1.8699999999999998E-2</v>
      </c>
      <c r="AX66" s="135">
        <f t="shared" si="17"/>
        <v>1.5583333333333332E-3</v>
      </c>
      <c r="AY66" s="238">
        <v>14</v>
      </c>
      <c r="AZ66" s="243">
        <f t="shared" si="61"/>
        <v>98051.179327523685</v>
      </c>
      <c r="BA66" s="243">
        <f t="shared" si="95"/>
        <v>447.73218110307079</v>
      </c>
      <c r="BB66" s="243">
        <f t="shared" si="18"/>
        <v>254.35346631823293</v>
      </c>
      <c r="BC66" s="243">
        <f t="shared" si="62"/>
        <v>193.37871478483785</v>
      </c>
      <c r="BD66" s="244">
        <f t="shared" si="63"/>
        <v>6220.6195724308182</v>
      </c>
      <c r="BE66" s="246"/>
      <c r="BF66" s="246"/>
      <c r="BG66" s="246"/>
      <c r="BH66" s="241">
        <f>VLOOKUP(BJ66,[2]תחזיות!$B$4:$H$1000,6)</f>
        <v>9.9999999999999985E-3</v>
      </c>
      <c r="BI66" s="135">
        <f t="shared" si="19"/>
        <v>8.3333333333333317E-4</v>
      </c>
      <c r="BJ66" s="238">
        <v>14</v>
      </c>
      <c r="BK66" s="243">
        <f t="shared" si="64"/>
        <v>97282.910528872409</v>
      </c>
      <c r="BL66" s="243">
        <f t="shared" si="96"/>
        <v>444.22402681820932</v>
      </c>
      <c r="BM66" s="243">
        <f t="shared" si="20"/>
        <v>265.87202418194408</v>
      </c>
      <c r="BN66" s="243">
        <f t="shared" si="65"/>
        <v>178.35200263626527</v>
      </c>
      <c r="BO66" s="244">
        <f t="shared" si="66"/>
        <v>6199.4020423001739</v>
      </c>
      <c r="BP66" s="246"/>
      <c r="BQ66" s="247">
        <f>VLOOKUP(BT66,[2]תחזיות!$B$4:$E$1000,2)</f>
        <v>1.686639999999999E-2</v>
      </c>
      <c r="BR66" s="135">
        <f t="shared" si="21"/>
        <v>9.0553333333333243E-4</v>
      </c>
      <c r="BS66" s="3">
        <f t="shared" si="67"/>
        <v>394</v>
      </c>
      <c r="BT66" s="238">
        <v>14</v>
      </c>
      <c r="BU66" s="239">
        <f t="shared" si="68"/>
        <v>581384.99167604151</v>
      </c>
      <c r="BV66" s="239">
        <f t="shared" si="69"/>
        <v>1953.207904824659</v>
      </c>
      <c r="BW66" s="239">
        <f t="shared" si="22"/>
        <v>1426.7444153622814</v>
      </c>
      <c r="BX66" s="239">
        <f t="shared" si="23"/>
        <v>526.46348946237765</v>
      </c>
      <c r="BY66" s="240">
        <f t="shared" si="70"/>
        <v>27123.102725526584</v>
      </c>
      <c r="CA66" s="247">
        <f>VLOOKUP(CD66,[2]תחזיות!$B$4:$E$1000,4)</f>
        <v>2.2263647999999987E-2</v>
      </c>
      <c r="CB66" s="135">
        <f t="shared" si="24"/>
        <v>1.3553039999999988E-3</v>
      </c>
      <c r="CC66" s="3">
        <f t="shared" si="71"/>
        <v>394</v>
      </c>
      <c r="CD66" s="238">
        <v>14</v>
      </c>
      <c r="CE66" s="239">
        <f t="shared" si="72"/>
        <v>582816.12925964163</v>
      </c>
      <c r="CF66" s="239">
        <f t="shared" si="73"/>
        <v>2106.4921738299176</v>
      </c>
      <c r="CG66" s="239">
        <f t="shared" si="25"/>
        <v>1316.599142579809</v>
      </c>
      <c r="CH66" s="239">
        <f t="shared" si="26"/>
        <v>789.89303125010861</v>
      </c>
      <c r="CI66" s="240">
        <f t="shared" si="74"/>
        <v>29184.14822290335</v>
      </c>
      <c r="CJ66" s="1"/>
      <c r="CK66" s="247">
        <f>VLOOKUP(CN66,[2]תחזיות!$B$4:$E$1000,3)</f>
        <v>1.686639999999999E-2</v>
      </c>
      <c r="CL66" s="135">
        <f t="shared" si="27"/>
        <v>9.0553333333333243E-4</v>
      </c>
      <c r="CM66" s="3">
        <f t="shared" si="75"/>
        <v>394</v>
      </c>
      <c r="CN66" s="238">
        <v>14</v>
      </c>
      <c r="CO66" s="239">
        <f t="shared" si="76"/>
        <v>581384.99167604151</v>
      </c>
      <c r="CP66" s="239">
        <f t="shared" si="97"/>
        <v>1953.207904824659</v>
      </c>
      <c r="CQ66" s="239">
        <f t="shared" si="28"/>
        <v>1426.7444153622814</v>
      </c>
      <c r="CR66" s="239">
        <f t="shared" si="29"/>
        <v>526.46348946237765</v>
      </c>
      <c r="CS66" s="240">
        <f t="shared" si="77"/>
        <v>27123.102725526584</v>
      </c>
      <c r="CT66" s="1"/>
      <c r="CU66" s="238">
        <v>14</v>
      </c>
      <c r="CV66" s="239">
        <f t="shared" si="78"/>
        <v>1944900.9949113247</v>
      </c>
      <c r="CW66" s="239">
        <f t="shared" si="30"/>
        <v>8028.3192284286088</v>
      </c>
      <c r="CX66" s="239">
        <f t="shared" si="30"/>
        <v>4457.863319483853</v>
      </c>
      <c r="CY66" s="239">
        <f t="shared" si="30"/>
        <v>3570.4559089447553</v>
      </c>
      <c r="CZ66" s="239">
        <f t="shared" si="30"/>
        <v>112093.49228325966</v>
      </c>
      <c r="DB66" s="238">
        <v>14</v>
      </c>
      <c r="DC66" s="239">
        <f t="shared" si="79"/>
        <v>1947907.8722142356</v>
      </c>
      <c r="DD66" s="239">
        <f t="shared" si="31"/>
        <v>8188.5688491058145</v>
      </c>
      <c r="DE66" s="239">
        <f t="shared" si="31"/>
        <v>4351.7216381095568</v>
      </c>
      <c r="DF66" s="239">
        <f t="shared" si="31"/>
        <v>3836.8472109962586</v>
      </c>
      <c r="DG66" s="239">
        <f t="shared" si="31"/>
        <v>114194.80691732981</v>
      </c>
      <c r="DH66" s="248"/>
      <c r="DI66" s="238">
        <v>14</v>
      </c>
      <c r="DJ66" s="239">
        <f t="shared" si="80"/>
        <v>1944523.3163475087</v>
      </c>
      <c r="DK66" s="239">
        <f t="shared" si="32"/>
        <v>8026.6240253860433</v>
      </c>
      <c r="DL66" s="239">
        <f t="shared" si="32"/>
        <v>4470.4058423809593</v>
      </c>
      <c r="DM66" s="239">
        <f t="shared" si="32"/>
        <v>3556.218183005084</v>
      </c>
      <c r="DN66" s="239">
        <f t="shared" si="32"/>
        <v>112082.8155361634</v>
      </c>
      <c r="DP66" s="3">
        <f t="shared" si="81"/>
        <v>394</v>
      </c>
      <c r="DQ66" s="238">
        <v>14</v>
      </c>
      <c r="DR66" s="239">
        <f t="shared" si="82"/>
        <v>0</v>
      </c>
      <c r="DS66" s="239">
        <f t="shared" si="83"/>
        <v>0</v>
      </c>
      <c r="DT66" s="239">
        <f t="shared" si="33"/>
        <v>0</v>
      </c>
      <c r="DU66" s="239">
        <f t="shared" si="84"/>
        <v>0</v>
      </c>
      <c r="DV66" s="240">
        <f t="shared" si="98"/>
        <v>0</v>
      </c>
      <c r="DX66" s="242">
        <f t="shared" si="85"/>
        <v>2.5000000000000001E-2</v>
      </c>
      <c r="DY66" s="242">
        <f t="shared" si="86"/>
        <v>2.0833333333333333E-3</v>
      </c>
      <c r="DZ66" s="238">
        <v>14</v>
      </c>
      <c r="EA66" s="243">
        <f t="shared" si="99"/>
        <v>585247.05356468051</v>
      </c>
      <c r="EB66" s="243">
        <f t="shared" si="100"/>
        <v>2370.7253929063927</v>
      </c>
      <c r="EC66" s="243">
        <f t="shared" si="34"/>
        <v>1151.4606979799751</v>
      </c>
      <c r="ED66" s="243">
        <f t="shared" si="35"/>
        <v>1219.2646949264176</v>
      </c>
      <c r="EE66" s="244">
        <f t="shared" si="87"/>
        <v>33190.155500689492</v>
      </c>
      <c r="EF66" s="249"/>
      <c r="EG66" s="242">
        <f t="shared" si="88"/>
        <v>2.5000000000000001E-2</v>
      </c>
      <c r="EH66" s="242">
        <f t="shared" si="89"/>
        <v>2.0833333333333333E-3</v>
      </c>
      <c r="EI66" s="238">
        <v>14</v>
      </c>
      <c r="EJ66" s="243">
        <f t="shared" si="101"/>
        <v>585247.05356468051</v>
      </c>
      <c r="EK66" s="243">
        <f t="shared" si="102"/>
        <v>2370.7253929063927</v>
      </c>
      <c r="EL66" s="243">
        <f t="shared" si="36"/>
        <v>1151.4606979799751</v>
      </c>
      <c r="EM66" s="243">
        <f t="shared" si="37"/>
        <v>1219.2646949264176</v>
      </c>
      <c r="EN66" s="244">
        <f t="shared" si="90"/>
        <v>33190.155500689492</v>
      </c>
      <c r="EO66" s="249"/>
      <c r="EP66" s="242">
        <f t="shared" si="91"/>
        <v>2.5000000000000001E-2</v>
      </c>
      <c r="EQ66" s="242">
        <f t="shared" si="92"/>
        <v>2.0833333333333333E-3</v>
      </c>
      <c r="ER66" s="238">
        <v>14</v>
      </c>
      <c r="ES66" s="243">
        <f t="shared" si="103"/>
        <v>585247.05356468051</v>
      </c>
      <c r="ET66" s="243">
        <f t="shared" si="104"/>
        <v>2370.7253929063927</v>
      </c>
      <c r="EU66" s="243">
        <f t="shared" si="38"/>
        <v>1151.4606979799751</v>
      </c>
      <c r="EV66" s="243">
        <f t="shared" si="39"/>
        <v>1219.2646949264176</v>
      </c>
      <c r="EW66" s="244">
        <f t="shared" si="93"/>
        <v>33190.155500689492</v>
      </c>
    </row>
    <row r="67" spans="1:153" ht="14.25" customHeight="1" thickBot="1" x14ac:dyDescent="0.25">
      <c r="A67" s="3">
        <f t="shared" si="40"/>
        <v>425</v>
      </c>
      <c r="B67" s="238">
        <v>15</v>
      </c>
      <c r="C67" s="239">
        <f t="shared" si="41"/>
        <v>484366.51211511501</v>
      </c>
      <c r="D67" s="239">
        <f t="shared" si="5"/>
        <v>2410.2492634298383</v>
      </c>
      <c r="E67" s="239">
        <f t="shared" si="6"/>
        <v>1138.7871691276614</v>
      </c>
      <c r="F67" s="239">
        <f t="shared" si="7"/>
        <v>1271.4620943021769</v>
      </c>
      <c r="G67" s="240">
        <f t="shared" si="42"/>
        <v>36153.73895144758</v>
      </c>
      <c r="I67" s="241">
        <f>VLOOKUP(K67,[2]תחזיות!$B$4:$H$1000,5)</f>
        <v>1.11E-2</v>
      </c>
      <c r="J67" s="135">
        <f t="shared" si="8"/>
        <v>9.2500000000000004E-4</v>
      </c>
      <c r="K67" s="238">
        <v>15</v>
      </c>
      <c r="L67" s="243">
        <f t="shared" si="43"/>
        <v>194929.64471909867</v>
      </c>
      <c r="M67" s="243">
        <f t="shared" si="44"/>
        <v>849.58652795999274</v>
      </c>
      <c r="N67" s="243">
        <f t="shared" si="9"/>
        <v>492.21551264164685</v>
      </c>
      <c r="O67" s="243">
        <f t="shared" si="10"/>
        <v>357.37101531834588</v>
      </c>
      <c r="P67" s="244">
        <f t="shared" si="45"/>
        <v>12679.568645610871</v>
      </c>
      <c r="Q67" s="245"/>
      <c r="R67" s="241">
        <f>VLOOKUP(T67,[2]תחזיות!$B$4:$H$1000,7)</f>
        <v>1.8870000000000001E-2</v>
      </c>
      <c r="S67" s="135">
        <f t="shared" si="11"/>
        <v>1.5725000000000001E-3</v>
      </c>
      <c r="T67" s="238">
        <v>15</v>
      </c>
      <c r="U67" s="243">
        <f t="shared" si="46"/>
        <v>196105.58148296422</v>
      </c>
      <c r="V67" s="243">
        <f t="shared" si="47"/>
        <v>854.71176190659298</v>
      </c>
      <c r="W67" s="243">
        <f t="shared" si="12"/>
        <v>495.18486252116026</v>
      </c>
      <c r="X67" s="243">
        <f t="shared" si="48"/>
        <v>359.52689938543273</v>
      </c>
      <c r="Y67" s="244">
        <f t="shared" si="49"/>
        <v>12711.105695195005</v>
      </c>
      <c r="Z67" s="246"/>
      <c r="AA67" s="241">
        <f>VLOOKUP(AC67,[2]תחזיות!$B$4:$H$1000,6)</f>
        <v>1.0090909090909091E-2</v>
      </c>
      <c r="AB67" s="135">
        <f t="shared" si="13"/>
        <v>8.4090909090909095E-4</v>
      </c>
      <c r="AC67" s="238">
        <v>15</v>
      </c>
      <c r="AD67" s="243">
        <f t="shared" si="50"/>
        <v>194779.17371773912</v>
      </c>
      <c r="AE67" s="243">
        <f t="shared" si="51"/>
        <v>848.93071116112696</v>
      </c>
      <c r="AF67" s="243">
        <f t="shared" si="14"/>
        <v>491.83555934527357</v>
      </c>
      <c r="AG67" s="243">
        <f t="shared" si="52"/>
        <v>357.0951518158534</v>
      </c>
      <c r="AH67" s="244">
        <f t="shared" si="53"/>
        <v>12675.596290790536</v>
      </c>
      <c r="AI67" s="246"/>
      <c r="AJ67" s="242">
        <f t="shared" si="54"/>
        <v>2.36666666666666E-2</v>
      </c>
      <c r="AK67" s="242">
        <f t="shared" si="55"/>
        <v>1.9722222222222168E-3</v>
      </c>
      <c r="AL67" s="241">
        <f>VLOOKUP(AN67,[2]תחזיות!$B$4:$H$1000,5)</f>
        <v>1.11E-2</v>
      </c>
      <c r="AM67" s="135">
        <f t="shared" si="15"/>
        <v>9.2500000000000004E-4</v>
      </c>
      <c r="AN67" s="238">
        <v>15</v>
      </c>
      <c r="AO67" s="243">
        <f t="shared" si="56"/>
        <v>97363.255701145667</v>
      </c>
      <c r="AP67" s="243">
        <f t="shared" si="94"/>
        <v>445.74721572494821</v>
      </c>
      <c r="AQ67" s="243">
        <f t="shared" si="16"/>
        <v>253.72523920324477</v>
      </c>
      <c r="AR67" s="243">
        <f t="shared" si="57"/>
        <v>192.02197652170344</v>
      </c>
      <c r="AS67" s="244">
        <f t="shared" si="58"/>
        <v>6652.5094670999124</v>
      </c>
      <c r="AT67" s="245"/>
      <c r="AU67" s="242">
        <f t="shared" si="59"/>
        <v>2.36666666666666E-2</v>
      </c>
      <c r="AV67" s="242">
        <f t="shared" si="60"/>
        <v>1.9722222222222168E-3</v>
      </c>
      <c r="AW67" s="241">
        <f>VLOOKUP(AY67,[2]תחזיות!$B$4:$H$1000,7)</f>
        <v>1.8870000000000001E-2</v>
      </c>
      <c r="AX67" s="135">
        <f t="shared" si="17"/>
        <v>1.5725000000000001E-3</v>
      </c>
      <c r="AY67" s="238">
        <v>15</v>
      </c>
      <c r="AZ67" s="243">
        <f t="shared" si="61"/>
        <v>97950.611369872189</v>
      </c>
      <c r="BA67" s="243">
        <f t="shared" si="95"/>
        <v>448.43623995785532</v>
      </c>
      <c r="BB67" s="243">
        <f t="shared" si="18"/>
        <v>255.25586753394126</v>
      </c>
      <c r="BC67" s="243">
        <f t="shared" si="62"/>
        <v>193.18037242391406</v>
      </c>
      <c r="BD67" s="244">
        <f t="shared" si="63"/>
        <v>6669.0558123886731</v>
      </c>
      <c r="BE67" s="246"/>
      <c r="BF67" s="246"/>
      <c r="BG67" s="246"/>
      <c r="BH67" s="241">
        <f>VLOOKUP(BJ67,[2]תחזיות!$B$4:$H$1000,6)</f>
        <v>1.0090909090909091E-2</v>
      </c>
      <c r="BI67" s="135">
        <f t="shared" si="19"/>
        <v>8.4090909090909095E-4</v>
      </c>
      <c r="BJ67" s="238">
        <v>15</v>
      </c>
      <c r="BK67" s="243">
        <f t="shared" si="64"/>
        <v>97098.621014342149</v>
      </c>
      <c r="BL67" s="243">
        <f t="shared" si="96"/>
        <v>444.53566857630943</v>
      </c>
      <c r="BM67" s="243">
        <f t="shared" si="20"/>
        <v>266.52153005001628</v>
      </c>
      <c r="BN67" s="243">
        <f t="shared" si="65"/>
        <v>178.01413852629312</v>
      </c>
      <c r="BO67" s="244">
        <f t="shared" si="66"/>
        <v>6643.9377108764829</v>
      </c>
      <c r="BP67" s="246"/>
      <c r="BQ67" s="247">
        <f>VLOOKUP(BT67,[2]תחזיות!$B$4:$E$1000,2)</f>
        <v>1.6974699999999988E-2</v>
      </c>
      <c r="BR67" s="135">
        <f t="shared" si="21"/>
        <v>9.1455833333333239E-4</v>
      </c>
      <c r="BS67" s="3">
        <f t="shared" si="67"/>
        <v>425</v>
      </c>
      <c r="BT67" s="238">
        <v>15</v>
      </c>
      <c r="BU67" s="239">
        <f t="shared" si="68"/>
        <v>579958.24726067926</v>
      </c>
      <c r="BV67" s="239">
        <f t="shared" si="69"/>
        <v>1956.1061206470335</v>
      </c>
      <c r="BW67" s="239">
        <f t="shared" si="22"/>
        <v>1425.700472629386</v>
      </c>
      <c r="BX67" s="239">
        <f t="shared" si="23"/>
        <v>530.40564801764754</v>
      </c>
      <c r="BY67" s="240">
        <f t="shared" si="70"/>
        <v>29079.208846173617</v>
      </c>
      <c r="CA67" s="247">
        <f>VLOOKUP(CD67,[2]תחזיות!$B$4:$E$1000,4)</f>
        <v>2.2406603999999986E-2</v>
      </c>
      <c r="CB67" s="135">
        <f t="shared" si="24"/>
        <v>1.3672169999999987E-3</v>
      </c>
      <c r="CC67" s="3">
        <f t="shared" si="71"/>
        <v>425</v>
      </c>
      <c r="CD67" s="238">
        <v>15</v>
      </c>
      <c r="CE67" s="239">
        <f t="shared" si="72"/>
        <v>581499.5301170618</v>
      </c>
      <c r="CF67" s="239">
        <f t="shared" si="73"/>
        <v>2110.5051446861266</v>
      </c>
      <c r="CG67" s="239">
        <f t="shared" si="25"/>
        <v>1315.4691016180686</v>
      </c>
      <c r="CH67" s="239">
        <f t="shared" si="26"/>
        <v>795.03604306805812</v>
      </c>
      <c r="CI67" s="240">
        <f t="shared" si="74"/>
        <v>31294.653367589475</v>
      </c>
      <c r="CJ67" s="1"/>
      <c r="CK67" s="247">
        <f>VLOOKUP(CN67,[2]תחזיות!$B$4:$E$1000,3)</f>
        <v>1.6974699999999988E-2</v>
      </c>
      <c r="CL67" s="135">
        <f t="shared" si="27"/>
        <v>9.1455833333333239E-4</v>
      </c>
      <c r="CM67" s="3">
        <f t="shared" si="75"/>
        <v>425</v>
      </c>
      <c r="CN67" s="238">
        <v>15</v>
      </c>
      <c r="CO67" s="239">
        <f t="shared" si="76"/>
        <v>579958.24726067926</v>
      </c>
      <c r="CP67" s="239">
        <f t="shared" si="97"/>
        <v>1956.1061206470335</v>
      </c>
      <c r="CQ67" s="239">
        <f t="shared" si="28"/>
        <v>1425.700472629386</v>
      </c>
      <c r="CR67" s="239">
        <f t="shared" si="29"/>
        <v>530.40564801764754</v>
      </c>
      <c r="CS67" s="240">
        <f t="shared" si="77"/>
        <v>29079.208846173617</v>
      </c>
      <c r="CT67" s="1"/>
      <c r="CU67" s="238">
        <v>15</v>
      </c>
      <c r="CV67" s="239">
        <f t="shared" si="78"/>
        <v>1940713.2526627393</v>
      </c>
      <c r="CW67" s="239">
        <f t="shared" si="30"/>
        <v>8032.4145206682042</v>
      </c>
      <c r="CX67" s="239">
        <f t="shared" si="30"/>
        <v>4464.2879680360384</v>
      </c>
      <c r="CY67" s="239">
        <f t="shared" si="30"/>
        <v>3568.1265526321663</v>
      </c>
      <c r="CZ67" s="239">
        <f t="shared" si="30"/>
        <v>120125.90680392786</v>
      </c>
      <c r="DB67" s="238">
        <v>15</v>
      </c>
      <c r="DC67" s="239">
        <f t="shared" si="79"/>
        <v>1944017.8279517139</v>
      </c>
      <c r="DD67" s="239">
        <f t="shared" si="31"/>
        <v>8194.6278028868037</v>
      </c>
      <c r="DE67" s="239">
        <f t="shared" si="31"/>
        <v>4358.5565752349312</v>
      </c>
      <c r="DF67" s="239">
        <f t="shared" si="31"/>
        <v>3836.0712276518743</v>
      </c>
      <c r="DG67" s="239">
        <f t="shared" si="31"/>
        <v>122389.43472021661</v>
      </c>
      <c r="DH67" s="248"/>
      <c r="DI67" s="238">
        <v>15</v>
      </c>
      <c r="DJ67" s="239">
        <f t="shared" si="80"/>
        <v>1940298.1469745762</v>
      </c>
      <c r="DK67" s="239">
        <f t="shared" si="32"/>
        <v>8030.5471567206996</v>
      </c>
      <c r="DL67" s="239">
        <f t="shared" si="32"/>
        <v>4476.704305586436</v>
      </c>
      <c r="DM67" s="239">
        <f t="shared" si="32"/>
        <v>3553.8428511342636</v>
      </c>
      <c r="DN67" s="239">
        <f t="shared" si="32"/>
        <v>120113.3626928841</v>
      </c>
      <c r="DP67" s="3">
        <f t="shared" si="81"/>
        <v>425</v>
      </c>
      <c r="DQ67" s="238">
        <v>15</v>
      </c>
      <c r="DR67" s="239">
        <f t="shared" si="82"/>
        <v>0</v>
      </c>
      <c r="DS67" s="239">
        <f t="shared" si="83"/>
        <v>0</v>
      </c>
      <c r="DT67" s="239">
        <f t="shared" si="33"/>
        <v>0</v>
      </c>
      <c r="DU67" s="239">
        <f t="shared" si="84"/>
        <v>0</v>
      </c>
      <c r="DV67" s="240">
        <f t="shared" si="98"/>
        <v>0</v>
      </c>
      <c r="DX67" s="242">
        <f t="shared" si="85"/>
        <v>2.5000000000000001E-2</v>
      </c>
      <c r="DY67" s="242">
        <f t="shared" si="86"/>
        <v>2.0833333333333333E-3</v>
      </c>
      <c r="DZ67" s="238">
        <v>15</v>
      </c>
      <c r="EA67" s="243">
        <f t="shared" si="99"/>
        <v>584095.59286670049</v>
      </c>
      <c r="EB67" s="243">
        <f t="shared" si="100"/>
        <v>2370.7253929063918</v>
      </c>
      <c r="EC67" s="243">
        <f t="shared" si="34"/>
        <v>1153.8595744340992</v>
      </c>
      <c r="ED67" s="243">
        <f t="shared" si="35"/>
        <v>1216.8658184722926</v>
      </c>
      <c r="EE67" s="244">
        <f t="shared" si="87"/>
        <v>35560.88089359588</v>
      </c>
      <c r="EF67" s="249"/>
      <c r="EG67" s="242">
        <f t="shared" si="88"/>
        <v>2.5000000000000001E-2</v>
      </c>
      <c r="EH67" s="242">
        <f t="shared" si="89"/>
        <v>2.0833333333333333E-3</v>
      </c>
      <c r="EI67" s="238">
        <v>15</v>
      </c>
      <c r="EJ67" s="243">
        <f t="shared" si="101"/>
        <v>584095.59286670049</v>
      </c>
      <c r="EK67" s="243">
        <f t="shared" si="102"/>
        <v>2370.7253929063918</v>
      </c>
      <c r="EL67" s="243">
        <f t="shared" si="36"/>
        <v>1153.8595744340992</v>
      </c>
      <c r="EM67" s="243">
        <f t="shared" si="37"/>
        <v>1216.8658184722926</v>
      </c>
      <c r="EN67" s="244">
        <f t="shared" si="90"/>
        <v>35560.88089359588</v>
      </c>
      <c r="EO67" s="249"/>
      <c r="EP67" s="242">
        <f t="shared" si="91"/>
        <v>2.5000000000000001E-2</v>
      </c>
      <c r="EQ67" s="242">
        <f t="shared" si="92"/>
        <v>2.0833333333333333E-3</v>
      </c>
      <c r="ER67" s="238">
        <v>15</v>
      </c>
      <c r="ES67" s="243">
        <f t="shared" si="103"/>
        <v>584095.59286670049</v>
      </c>
      <c r="ET67" s="243">
        <f t="shared" si="104"/>
        <v>2370.7253929063918</v>
      </c>
      <c r="EU67" s="243">
        <f t="shared" si="38"/>
        <v>1153.8595744340992</v>
      </c>
      <c r="EV67" s="243">
        <f t="shared" si="39"/>
        <v>1216.8658184722926</v>
      </c>
      <c r="EW67" s="244">
        <f t="shared" si="93"/>
        <v>35560.88089359588</v>
      </c>
    </row>
    <row r="68" spans="1:153" ht="14.25" customHeight="1" thickBot="1" x14ac:dyDescent="0.25">
      <c r="A68" s="3">
        <f t="shared" si="40"/>
        <v>453</v>
      </c>
      <c r="B68" s="238">
        <v>16</v>
      </c>
      <c r="C68" s="239">
        <f t="shared" si="41"/>
        <v>483227.72494598734</v>
      </c>
      <c r="D68" s="239">
        <f t="shared" si="5"/>
        <v>2410.2492634298383</v>
      </c>
      <c r="E68" s="239">
        <f t="shared" si="6"/>
        <v>1141.7764854466213</v>
      </c>
      <c r="F68" s="239">
        <f t="shared" si="7"/>
        <v>1268.4727779832169</v>
      </c>
      <c r="G68" s="240">
        <f t="shared" si="42"/>
        <v>38563.98821487742</v>
      </c>
      <c r="I68" s="241">
        <f>VLOOKUP(K68,[2]תחזיות!$B$4:$H$1000,5)</f>
        <v>1.11E-2</v>
      </c>
      <c r="J68" s="135">
        <f t="shared" si="8"/>
        <v>9.2500000000000004E-4</v>
      </c>
      <c r="K68" s="238">
        <v>16</v>
      </c>
      <c r="L68" s="243">
        <f t="shared" si="43"/>
        <v>194617.28382847301</v>
      </c>
      <c r="M68" s="243">
        <f t="shared" si="44"/>
        <v>850.37239549835567</v>
      </c>
      <c r="N68" s="243">
        <f t="shared" si="9"/>
        <v>493.57404181282345</v>
      </c>
      <c r="O68" s="243">
        <f t="shared" si="10"/>
        <v>356.79835368553222</v>
      </c>
      <c r="P68" s="244">
        <f t="shared" si="45"/>
        <v>13529.941041109227</v>
      </c>
      <c r="Q68" s="245"/>
      <c r="R68" s="241">
        <f>VLOOKUP(T68,[2]תחזיות!$B$4:$H$1000,7)</f>
        <v>1.8870000000000001E-2</v>
      </c>
      <c r="S68" s="135">
        <f t="shared" si="11"/>
        <v>1.5725000000000001E-3</v>
      </c>
      <c r="T68" s="238">
        <v>16</v>
      </c>
      <c r="U68" s="243">
        <f t="shared" si="46"/>
        <v>195917.9939691287</v>
      </c>
      <c r="V68" s="243">
        <f t="shared" si="47"/>
        <v>856.05579615219085</v>
      </c>
      <c r="W68" s="243">
        <f t="shared" si="12"/>
        <v>496.87280720878988</v>
      </c>
      <c r="X68" s="243">
        <f t="shared" si="48"/>
        <v>359.18298894340097</v>
      </c>
      <c r="Y68" s="244">
        <f t="shared" si="49"/>
        <v>13567.161491347197</v>
      </c>
      <c r="Z68" s="246"/>
      <c r="AA68" s="241">
        <f>VLOOKUP(AC68,[2]תחזיות!$B$4:$H$1000,6)</f>
        <v>1.0090909090909091E-2</v>
      </c>
      <c r="AB68" s="135">
        <f t="shared" si="13"/>
        <v>8.4090909090909095E-4</v>
      </c>
      <c r="AC68" s="238">
        <v>16</v>
      </c>
      <c r="AD68" s="243">
        <f t="shared" si="50"/>
        <v>194450.71614729977</v>
      </c>
      <c r="AE68" s="243">
        <f t="shared" si="51"/>
        <v>849.64458471369414</v>
      </c>
      <c r="AF68" s="243">
        <f t="shared" si="14"/>
        <v>493.15160511031286</v>
      </c>
      <c r="AG68" s="243">
        <f t="shared" si="52"/>
        <v>356.49297960338129</v>
      </c>
      <c r="AH68" s="244">
        <f t="shared" si="53"/>
        <v>13525.240875504231</v>
      </c>
      <c r="AI68" s="246"/>
      <c r="AJ68" s="242">
        <f t="shared" si="54"/>
        <v>2.36666666666666E-2</v>
      </c>
      <c r="AK68" s="242">
        <f t="shared" si="55"/>
        <v>1.9722222222222168E-3</v>
      </c>
      <c r="AL68" s="241">
        <f>VLOOKUP(AN68,[2]תחזיות!$B$4:$H$1000,5)</f>
        <v>1.11E-2</v>
      </c>
      <c r="AM68" s="135">
        <f t="shared" si="15"/>
        <v>9.2500000000000004E-4</v>
      </c>
      <c r="AN68" s="238">
        <v>16</v>
      </c>
      <c r="AO68" s="243">
        <f t="shared" si="56"/>
        <v>97199.356777619731</v>
      </c>
      <c r="AP68" s="243">
        <f t="shared" si="94"/>
        <v>446.15953189949391</v>
      </c>
      <c r="AQ68" s="243">
        <f t="shared" si="16"/>
        <v>254.46080047696663</v>
      </c>
      <c r="AR68" s="243">
        <f t="shared" si="57"/>
        <v>191.69873142252729</v>
      </c>
      <c r="AS68" s="244">
        <f t="shared" si="58"/>
        <v>7098.6689989994065</v>
      </c>
      <c r="AT68" s="245"/>
      <c r="AU68" s="242">
        <f t="shared" si="59"/>
        <v>2.36666666666666E-2</v>
      </c>
      <c r="AV68" s="242">
        <f t="shared" si="60"/>
        <v>1.9722222222222168E-3</v>
      </c>
      <c r="AW68" s="241">
        <f>VLOOKUP(AY68,[2]תחזיות!$B$4:$H$1000,7)</f>
        <v>1.8870000000000001E-2</v>
      </c>
      <c r="AX68" s="135">
        <f t="shared" si="17"/>
        <v>1.5725000000000001E-3</v>
      </c>
      <c r="AY68" s="238">
        <v>16</v>
      </c>
      <c r="AZ68" s="243">
        <f t="shared" si="61"/>
        <v>97848.98144886567</v>
      </c>
      <c r="BA68" s="243">
        <f t="shared" si="95"/>
        <v>449.14140594518909</v>
      </c>
      <c r="BB68" s="243">
        <f t="shared" si="18"/>
        <v>256.16147030992681</v>
      </c>
      <c r="BC68" s="243">
        <f t="shared" si="62"/>
        <v>192.97993563526231</v>
      </c>
      <c r="BD68" s="244">
        <f t="shared" si="63"/>
        <v>7118.1972183338621</v>
      </c>
      <c r="BE68" s="246"/>
      <c r="BF68" s="246"/>
      <c r="BG68" s="246"/>
      <c r="BH68" s="241">
        <f>VLOOKUP(BJ68,[2]תחזיות!$B$4:$H$1000,6)</f>
        <v>1.0090909090909091E-2</v>
      </c>
      <c r="BI68" s="135">
        <f t="shared" si="19"/>
        <v>8.4090909090909095E-4</v>
      </c>
      <c r="BJ68" s="238">
        <v>16</v>
      </c>
      <c r="BK68" s="243">
        <f t="shared" si="64"/>
        <v>96913.526477040301</v>
      </c>
      <c r="BL68" s="243">
        <f t="shared" si="96"/>
        <v>444.84752822645549</v>
      </c>
      <c r="BM68" s="243">
        <f t="shared" si="20"/>
        <v>267.17272968521576</v>
      </c>
      <c r="BN68" s="243">
        <f t="shared" si="65"/>
        <v>177.67479854123974</v>
      </c>
      <c r="BO68" s="244">
        <f t="shared" si="66"/>
        <v>7088.7852391029382</v>
      </c>
      <c r="BP68" s="246"/>
      <c r="BQ68" s="247">
        <f>VLOOKUP(BT68,[2]תחזיות!$B$4:$E$1000,2)</f>
        <v>1.7082999999999987E-2</v>
      </c>
      <c r="BR68" s="135">
        <f t="shared" si="21"/>
        <v>9.2358333333333225E-4</v>
      </c>
      <c r="BS68" s="3">
        <f t="shared" si="67"/>
        <v>453</v>
      </c>
      <c r="BT68" s="238">
        <v>16</v>
      </c>
      <c r="BU68" s="239">
        <f t="shared" si="68"/>
        <v>578532.54678804986</v>
      </c>
      <c r="BV68" s="239">
        <f t="shared" si="69"/>
        <v>1958.9991290989758</v>
      </c>
      <c r="BW68" s="239">
        <f t="shared" si="22"/>
        <v>1424.6761110946468</v>
      </c>
      <c r="BX68" s="239">
        <f t="shared" si="23"/>
        <v>534.32301800432913</v>
      </c>
      <c r="BY68" s="240">
        <f t="shared" si="70"/>
        <v>31038.207975272591</v>
      </c>
      <c r="CA68" s="247">
        <f>VLOOKUP(CD68,[2]תחזיות!$B$4:$E$1000,4)</f>
        <v>2.2549559999999982E-2</v>
      </c>
      <c r="CB68" s="135">
        <f t="shared" si="24"/>
        <v>1.3791299999999986E-3</v>
      </c>
      <c r="CC68" s="3">
        <f t="shared" si="71"/>
        <v>453</v>
      </c>
      <c r="CD68" s="238">
        <v>16</v>
      </c>
      <c r="CE68" s="239">
        <f t="shared" si="72"/>
        <v>580184.06101544376</v>
      </c>
      <c r="CF68" s="239">
        <f t="shared" si="73"/>
        <v>2114.512155148278</v>
      </c>
      <c r="CG68" s="239">
        <f t="shared" si="25"/>
        <v>1314.3629110800498</v>
      </c>
      <c r="CH68" s="239">
        <f t="shared" si="26"/>
        <v>800.14924406822809</v>
      </c>
      <c r="CI68" s="240">
        <f t="shared" si="74"/>
        <v>33409.165522737756</v>
      </c>
      <c r="CJ68" s="1"/>
      <c r="CK68" s="247">
        <f>VLOOKUP(CN68,[2]תחזיות!$B$4:$E$1000,3)</f>
        <v>1.7082999999999987E-2</v>
      </c>
      <c r="CL68" s="135">
        <f t="shared" si="27"/>
        <v>9.2358333333333225E-4</v>
      </c>
      <c r="CM68" s="3">
        <f t="shared" si="75"/>
        <v>453</v>
      </c>
      <c r="CN68" s="238">
        <v>16</v>
      </c>
      <c r="CO68" s="239">
        <f t="shared" si="76"/>
        <v>578532.54678804986</v>
      </c>
      <c r="CP68" s="239">
        <f t="shared" si="97"/>
        <v>1958.9991290989758</v>
      </c>
      <c r="CQ68" s="239">
        <f t="shared" si="28"/>
        <v>1424.6761110946468</v>
      </c>
      <c r="CR68" s="239">
        <f t="shared" si="29"/>
        <v>534.32301800432913</v>
      </c>
      <c r="CS68" s="240">
        <f t="shared" si="77"/>
        <v>31038.207975272591</v>
      </c>
      <c r="CT68" s="1"/>
      <c r="CU68" s="238">
        <v>16</v>
      </c>
      <c r="CV68" s="239">
        <f t="shared" si="78"/>
        <v>1936518.6456323965</v>
      </c>
      <c r="CW68" s="239">
        <f t="shared" si="30"/>
        <v>8036.5057128330564</v>
      </c>
      <c r="CX68" s="239">
        <f t="shared" si="30"/>
        <v>4470.7508873785619</v>
      </c>
      <c r="CY68" s="239">
        <f t="shared" si="30"/>
        <v>3565.7548254544936</v>
      </c>
      <c r="CZ68" s="239">
        <f t="shared" si="30"/>
        <v>128162.4125167609</v>
      </c>
      <c r="DB68" s="238">
        <v>16</v>
      </c>
      <c r="DC68" s="239">
        <f t="shared" si="79"/>
        <v>1940120.4946716921</v>
      </c>
      <c r="DD68" s="239">
        <f t="shared" si="31"/>
        <v>8200.6840135818875</v>
      </c>
      <c r="DE68" s="239">
        <f t="shared" si="31"/>
        <v>4365.4371225928917</v>
      </c>
      <c r="DF68" s="239">
        <f t="shared" si="31"/>
        <v>3835.2468909889967</v>
      </c>
      <c r="DG68" s="239">
        <f t="shared" si="31"/>
        <v>130590.1187337985</v>
      </c>
      <c r="DH68" s="248"/>
      <c r="DI68" s="238">
        <v>16</v>
      </c>
      <c r="DJ68" s="239">
        <f t="shared" si="80"/>
        <v>1936066.2476506433</v>
      </c>
      <c r="DK68" s="239">
        <f t="shared" si="32"/>
        <v>8034.4658983753552</v>
      </c>
      <c r="DL68" s="239">
        <f t="shared" si="32"/>
        <v>4483.0403798843008</v>
      </c>
      <c r="DM68" s="239">
        <f t="shared" si="32"/>
        <v>3551.4255184910553</v>
      </c>
      <c r="DN68" s="239">
        <f t="shared" si="32"/>
        <v>128147.82859125944</v>
      </c>
      <c r="DP68" s="3">
        <f t="shared" si="81"/>
        <v>453</v>
      </c>
      <c r="DQ68" s="238">
        <v>16</v>
      </c>
      <c r="DR68" s="239">
        <f t="shared" si="82"/>
        <v>0</v>
      </c>
      <c r="DS68" s="239">
        <f t="shared" si="83"/>
        <v>0</v>
      </c>
      <c r="DT68" s="239">
        <f t="shared" si="33"/>
        <v>0</v>
      </c>
      <c r="DU68" s="239">
        <f t="shared" si="84"/>
        <v>0</v>
      </c>
      <c r="DV68" s="240">
        <f t="shared" si="98"/>
        <v>0</v>
      </c>
      <c r="DX68" s="242">
        <f t="shared" si="85"/>
        <v>2.5000000000000001E-2</v>
      </c>
      <c r="DY68" s="242">
        <f t="shared" si="86"/>
        <v>2.0833333333333333E-3</v>
      </c>
      <c r="DZ68" s="238">
        <v>16</v>
      </c>
      <c r="EA68" s="243">
        <f t="shared" si="99"/>
        <v>582941.73329226638</v>
      </c>
      <c r="EB68" s="243">
        <f t="shared" si="100"/>
        <v>2370.7253929063918</v>
      </c>
      <c r="EC68" s="243">
        <f t="shared" si="34"/>
        <v>1156.2634485475035</v>
      </c>
      <c r="ED68" s="243">
        <f t="shared" si="35"/>
        <v>1214.4619443588883</v>
      </c>
      <c r="EE68" s="244">
        <f t="shared" si="87"/>
        <v>37931.606286502269</v>
      </c>
      <c r="EF68" s="249"/>
      <c r="EG68" s="242">
        <f t="shared" si="88"/>
        <v>2.5000000000000001E-2</v>
      </c>
      <c r="EH68" s="242">
        <f t="shared" si="89"/>
        <v>2.0833333333333333E-3</v>
      </c>
      <c r="EI68" s="238">
        <v>16</v>
      </c>
      <c r="EJ68" s="243">
        <f t="shared" si="101"/>
        <v>582941.73329226638</v>
      </c>
      <c r="EK68" s="243">
        <f t="shared" si="102"/>
        <v>2370.7253929063918</v>
      </c>
      <c r="EL68" s="243">
        <f t="shared" si="36"/>
        <v>1156.2634485475035</v>
      </c>
      <c r="EM68" s="243">
        <f t="shared" si="37"/>
        <v>1214.4619443588883</v>
      </c>
      <c r="EN68" s="244">
        <f t="shared" si="90"/>
        <v>37931.606286502269</v>
      </c>
      <c r="EO68" s="249"/>
      <c r="EP68" s="242">
        <f t="shared" si="91"/>
        <v>2.5000000000000001E-2</v>
      </c>
      <c r="EQ68" s="242">
        <f t="shared" si="92"/>
        <v>2.0833333333333333E-3</v>
      </c>
      <c r="ER68" s="238">
        <v>16</v>
      </c>
      <c r="ES68" s="243">
        <f t="shared" si="103"/>
        <v>582941.73329226638</v>
      </c>
      <c r="ET68" s="243">
        <f t="shared" si="104"/>
        <v>2370.7253929063918</v>
      </c>
      <c r="EU68" s="243">
        <f t="shared" si="38"/>
        <v>1156.2634485475035</v>
      </c>
      <c r="EV68" s="243">
        <f t="shared" si="39"/>
        <v>1214.4619443588883</v>
      </c>
      <c r="EW68" s="244">
        <f t="shared" si="93"/>
        <v>37931.606286502269</v>
      </c>
    </row>
    <row r="69" spans="1:153" ht="14.25" customHeight="1" thickBot="1" x14ac:dyDescent="0.25">
      <c r="A69" s="3">
        <f t="shared" si="40"/>
        <v>484</v>
      </c>
      <c r="B69" s="238">
        <v>17</v>
      </c>
      <c r="C69" s="239">
        <f t="shared" si="41"/>
        <v>482085.94846054073</v>
      </c>
      <c r="D69" s="239">
        <f t="shared" si="5"/>
        <v>2410.2492634298383</v>
      </c>
      <c r="E69" s="239">
        <f t="shared" si="6"/>
        <v>1144.7736487209188</v>
      </c>
      <c r="F69" s="239">
        <f t="shared" si="7"/>
        <v>1265.4756147089195</v>
      </c>
      <c r="G69" s="240">
        <f t="shared" si="42"/>
        <v>40974.237478307259</v>
      </c>
      <c r="I69" s="241">
        <f>VLOOKUP(K69,[2]תחזיות!$B$4:$H$1000,5)</f>
        <v>1.11E-2</v>
      </c>
      <c r="J69" s="135">
        <f t="shared" si="8"/>
        <v>9.2500000000000004E-4</v>
      </c>
      <c r="K69" s="238">
        <v>17</v>
      </c>
      <c r="L69" s="243">
        <f t="shared" si="43"/>
        <v>194303.27421821284</v>
      </c>
      <c r="M69" s="243">
        <f t="shared" si="44"/>
        <v>851.15898996419162</v>
      </c>
      <c r="N69" s="243">
        <f t="shared" si="9"/>
        <v>494.93632056413639</v>
      </c>
      <c r="O69" s="243">
        <f t="shared" si="10"/>
        <v>356.22266940005522</v>
      </c>
      <c r="P69" s="244">
        <f t="shared" si="45"/>
        <v>14381.100031073418</v>
      </c>
      <c r="Q69" s="245"/>
      <c r="R69" s="241">
        <f>VLOOKUP(T69,[2]תחזיות!$B$4:$H$1000,7)</f>
        <v>1.8870000000000001E-2</v>
      </c>
      <c r="S69" s="135">
        <f t="shared" si="11"/>
        <v>1.5725000000000001E-3</v>
      </c>
      <c r="T69" s="238">
        <v>17</v>
      </c>
      <c r="U69" s="243">
        <f t="shared" si="46"/>
        <v>195728.42087494701</v>
      </c>
      <c r="V69" s="243">
        <f t="shared" si="47"/>
        <v>857.40194389164026</v>
      </c>
      <c r="W69" s="243">
        <f t="shared" si="12"/>
        <v>498.56650562090573</v>
      </c>
      <c r="X69" s="243">
        <f t="shared" si="48"/>
        <v>358.83543827073453</v>
      </c>
      <c r="Y69" s="244">
        <f t="shared" si="49"/>
        <v>14424.563435238837</v>
      </c>
      <c r="Z69" s="246"/>
      <c r="AA69" s="241">
        <f>VLOOKUP(AC69,[2]תחזיות!$B$4:$H$1000,6)</f>
        <v>1.0090909090909091E-2</v>
      </c>
      <c r="AB69" s="135">
        <f t="shared" si="13"/>
        <v>8.4090909090909095E-4</v>
      </c>
      <c r="AC69" s="238">
        <v>17</v>
      </c>
      <c r="AD69" s="243">
        <f t="shared" si="50"/>
        <v>194120.66522146357</v>
      </c>
      <c r="AE69" s="243">
        <f t="shared" si="51"/>
        <v>850.35905856902161</v>
      </c>
      <c r="AF69" s="243">
        <f t="shared" si="14"/>
        <v>494.47117232967338</v>
      </c>
      <c r="AG69" s="243">
        <f t="shared" si="52"/>
        <v>355.88788623934823</v>
      </c>
      <c r="AH69" s="244">
        <f t="shared" si="53"/>
        <v>14375.599934073252</v>
      </c>
      <c r="AI69" s="246"/>
      <c r="AJ69" s="242">
        <f t="shared" si="54"/>
        <v>2.36666666666666E-2</v>
      </c>
      <c r="AK69" s="242">
        <f t="shared" si="55"/>
        <v>1.9722222222222168E-3</v>
      </c>
      <c r="AL69" s="241">
        <f>VLOOKUP(AN69,[2]תחזיות!$B$4:$H$1000,5)</f>
        <v>1.11E-2</v>
      </c>
      <c r="AM69" s="135">
        <f t="shared" si="15"/>
        <v>9.2500000000000004E-4</v>
      </c>
      <c r="AN69" s="238">
        <v>17</v>
      </c>
      <c r="AO69" s="243">
        <f t="shared" si="56"/>
        <v>97034.570005921618</v>
      </c>
      <c r="AP69" s="243">
        <f t="shared" si="94"/>
        <v>446.57222946650091</v>
      </c>
      <c r="AQ69" s="243">
        <f t="shared" si="16"/>
        <v>255.19849417704492</v>
      </c>
      <c r="AR69" s="243">
        <f t="shared" si="57"/>
        <v>191.37373528945599</v>
      </c>
      <c r="AS69" s="244">
        <f t="shared" si="58"/>
        <v>7545.2412284659076</v>
      </c>
      <c r="AT69" s="245"/>
      <c r="AU69" s="242">
        <f t="shared" si="59"/>
        <v>2.36666666666666E-2</v>
      </c>
      <c r="AV69" s="242">
        <f t="shared" si="60"/>
        <v>1.9722222222222168E-3</v>
      </c>
      <c r="AW69" s="241">
        <f>VLOOKUP(AY69,[2]תחזיות!$B$4:$H$1000,7)</f>
        <v>1.8870000000000001E-2</v>
      </c>
      <c r="AX69" s="135">
        <f t="shared" si="17"/>
        <v>1.5725000000000001E-3</v>
      </c>
      <c r="AY69" s="238">
        <v>17</v>
      </c>
      <c r="AZ69" s="243">
        <f t="shared" si="61"/>
        <v>97746.284687972016</v>
      </c>
      <c r="BA69" s="243">
        <f t="shared" si="95"/>
        <v>449.84768080603789</v>
      </c>
      <c r="BB69" s="243">
        <f t="shared" si="18"/>
        <v>257.07028600476031</v>
      </c>
      <c r="BC69" s="243">
        <f t="shared" si="62"/>
        <v>192.77739480127761</v>
      </c>
      <c r="BD69" s="244">
        <f t="shared" si="63"/>
        <v>7568.0448991398998</v>
      </c>
      <c r="BE69" s="246"/>
      <c r="BF69" s="246"/>
      <c r="BG69" s="246"/>
      <c r="BH69" s="241">
        <f>VLOOKUP(BJ69,[2]תחזיות!$B$4:$H$1000,6)</f>
        <v>1.0090909090909091E-2</v>
      </c>
      <c r="BI69" s="135">
        <f t="shared" si="19"/>
        <v>8.4090909090909095E-4</v>
      </c>
      <c r="BJ69" s="238">
        <v>17</v>
      </c>
      <c r="BK69" s="243">
        <f t="shared" si="64"/>
        <v>96727.624544824459</v>
      </c>
      <c r="BL69" s="243">
        <f t="shared" si="96"/>
        <v>445.1596059151376</v>
      </c>
      <c r="BM69" s="243">
        <f t="shared" si="20"/>
        <v>267.82562758296024</v>
      </c>
      <c r="BN69" s="243">
        <f t="shared" si="65"/>
        <v>177.33397833217737</v>
      </c>
      <c r="BO69" s="244">
        <f t="shared" si="66"/>
        <v>7533.9448450180762</v>
      </c>
      <c r="BP69" s="246"/>
      <c r="BQ69" s="247">
        <f>VLOOKUP(BT69,[2]תחזיות!$B$4:$E$1000,2)</f>
        <v>1.7191299999999986E-2</v>
      </c>
      <c r="BR69" s="135">
        <f t="shared" si="21"/>
        <v>9.326083333333321E-4</v>
      </c>
      <c r="BS69" s="3">
        <f t="shared" si="67"/>
        <v>484</v>
      </c>
      <c r="BT69" s="238">
        <v>17</v>
      </c>
      <c r="BU69" s="239">
        <f t="shared" si="68"/>
        <v>577107.87067695521</v>
      </c>
      <c r="BV69" s="239">
        <f t="shared" si="69"/>
        <v>1961.8869101953389</v>
      </c>
      <c r="BW69" s="239">
        <f t="shared" si="22"/>
        <v>1423.6713007697556</v>
      </c>
      <c r="BX69" s="239">
        <f t="shared" si="23"/>
        <v>538.21560942558335</v>
      </c>
      <c r="BY69" s="240">
        <f t="shared" si="70"/>
        <v>33000.09488546793</v>
      </c>
      <c r="CA69" s="247">
        <f>VLOOKUP(CD69,[2]תחזיות!$B$4:$E$1000,4)</f>
        <v>2.2692515999999982E-2</v>
      </c>
      <c r="CB69" s="135">
        <f t="shared" si="24"/>
        <v>1.3910429999999987E-3</v>
      </c>
      <c r="CC69" s="3">
        <f t="shared" si="71"/>
        <v>484</v>
      </c>
      <c r="CD69" s="238">
        <v>17</v>
      </c>
      <c r="CE69" s="239">
        <f t="shared" si="72"/>
        <v>578869.69810436375</v>
      </c>
      <c r="CF69" s="239">
        <f t="shared" si="73"/>
        <v>2118.5131712955244</v>
      </c>
      <c r="CG69" s="239">
        <f t="shared" si="25"/>
        <v>1313.2805298353369</v>
      </c>
      <c r="CH69" s="239">
        <f t="shared" si="26"/>
        <v>805.23264146018766</v>
      </c>
      <c r="CI69" s="240">
        <f t="shared" si="74"/>
        <v>35527.678694033282</v>
      </c>
      <c r="CJ69" s="1"/>
      <c r="CK69" s="247">
        <f>VLOOKUP(CN69,[2]תחזיות!$B$4:$E$1000,3)</f>
        <v>1.7191299999999986E-2</v>
      </c>
      <c r="CL69" s="135">
        <f t="shared" si="27"/>
        <v>9.326083333333321E-4</v>
      </c>
      <c r="CM69" s="3">
        <f t="shared" si="75"/>
        <v>484</v>
      </c>
      <c r="CN69" s="238">
        <v>17</v>
      </c>
      <c r="CO69" s="239">
        <f t="shared" si="76"/>
        <v>577107.87067695521</v>
      </c>
      <c r="CP69" s="239">
        <f t="shared" si="97"/>
        <v>1961.8869101953389</v>
      </c>
      <c r="CQ69" s="239">
        <f t="shared" si="28"/>
        <v>1423.6713007697556</v>
      </c>
      <c r="CR69" s="239">
        <f t="shared" si="29"/>
        <v>538.21560942558335</v>
      </c>
      <c r="CS69" s="240">
        <f t="shared" si="77"/>
        <v>33000.09488546793</v>
      </c>
      <c r="CT69" s="1"/>
      <c r="CU69" s="238">
        <v>17</v>
      </c>
      <c r="CV69" s="239">
        <f t="shared" si="78"/>
        <v>1932317.1332053493</v>
      </c>
      <c r="CW69" s="239">
        <f t="shared" si="78"/>
        <v>8040.5927859622616</v>
      </c>
      <c r="CX69" s="239">
        <f t="shared" si="78"/>
        <v>4477.2520949638329</v>
      </c>
      <c r="CY69" s="239">
        <f t="shared" si="78"/>
        <v>3563.3406909984287</v>
      </c>
      <c r="CZ69" s="239">
        <f t="shared" si="78"/>
        <v>136203.00530272318</v>
      </c>
      <c r="DB69" s="238">
        <v>17</v>
      </c>
      <c r="DC69" s="239">
        <f t="shared" si="79"/>
        <v>1936215.8219715422</v>
      </c>
      <c r="DD69" s="239">
        <f t="shared" si="79"/>
        <v>8206.7374523294311</v>
      </c>
      <c r="DE69" s="239">
        <f t="shared" si="79"/>
        <v>4372.3633009138994</v>
      </c>
      <c r="DF69" s="239">
        <f t="shared" si="79"/>
        <v>3834.3741514155336</v>
      </c>
      <c r="DG69" s="239">
        <f t="shared" si="79"/>
        <v>138796.85618612793</v>
      </c>
      <c r="DH69" s="248"/>
      <c r="DI69" s="238">
        <v>17</v>
      </c>
      <c r="DJ69" s="239">
        <f t="shared" si="80"/>
        <v>1931827.5787475028</v>
      </c>
      <c r="DK69" s="239">
        <f t="shared" si="80"/>
        <v>8038.3802310157289</v>
      </c>
      <c r="DL69" s="239">
        <f t="shared" si="80"/>
        <v>4489.414080135286</v>
      </c>
      <c r="DM69" s="239">
        <f t="shared" si="80"/>
        <v>3548.9661508804429</v>
      </c>
      <c r="DN69" s="239">
        <f t="shared" si="80"/>
        <v>136186.20882227516</v>
      </c>
      <c r="DP69" s="3">
        <f t="shared" si="81"/>
        <v>484</v>
      </c>
      <c r="DQ69" s="238">
        <v>17</v>
      </c>
      <c r="DR69" s="239">
        <f t="shared" si="82"/>
        <v>0</v>
      </c>
      <c r="DS69" s="239">
        <f t="shared" si="83"/>
        <v>0</v>
      </c>
      <c r="DT69" s="239">
        <f t="shared" si="33"/>
        <v>0</v>
      </c>
      <c r="DU69" s="239">
        <f t="shared" si="84"/>
        <v>0</v>
      </c>
      <c r="DV69" s="240">
        <f t="shared" si="98"/>
        <v>0</v>
      </c>
      <c r="DX69" s="242">
        <f t="shared" si="85"/>
        <v>2.5000000000000001E-2</v>
      </c>
      <c r="DY69" s="242">
        <f t="shared" si="86"/>
        <v>2.0833333333333333E-3</v>
      </c>
      <c r="DZ69" s="238">
        <v>17</v>
      </c>
      <c r="EA69" s="243">
        <f t="shared" si="99"/>
        <v>581785.46984371892</v>
      </c>
      <c r="EB69" s="243">
        <f t="shared" si="100"/>
        <v>2370.7253929063918</v>
      </c>
      <c r="EC69" s="243">
        <f t="shared" si="34"/>
        <v>1158.6723307319774</v>
      </c>
      <c r="ED69" s="243">
        <f t="shared" si="35"/>
        <v>1212.0530621744144</v>
      </c>
      <c r="EE69" s="244">
        <f t="shared" si="87"/>
        <v>40302.331679408657</v>
      </c>
      <c r="EF69" s="249"/>
      <c r="EG69" s="242">
        <f t="shared" si="88"/>
        <v>2.5000000000000001E-2</v>
      </c>
      <c r="EH69" s="242">
        <f t="shared" si="89"/>
        <v>2.0833333333333333E-3</v>
      </c>
      <c r="EI69" s="238">
        <v>17</v>
      </c>
      <c r="EJ69" s="243">
        <f t="shared" si="101"/>
        <v>581785.46984371892</v>
      </c>
      <c r="EK69" s="243">
        <f t="shared" si="102"/>
        <v>2370.7253929063918</v>
      </c>
      <c r="EL69" s="243">
        <f t="shared" si="36"/>
        <v>1158.6723307319774</v>
      </c>
      <c r="EM69" s="243">
        <f t="shared" si="37"/>
        <v>1212.0530621744144</v>
      </c>
      <c r="EN69" s="244">
        <f t="shared" si="90"/>
        <v>40302.331679408657</v>
      </c>
      <c r="EO69" s="249"/>
      <c r="EP69" s="242">
        <f t="shared" si="91"/>
        <v>2.5000000000000001E-2</v>
      </c>
      <c r="EQ69" s="242">
        <f t="shared" si="92"/>
        <v>2.0833333333333333E-3</v>
      </c>
      <c r="ER69" s="238">
        <v>17</v>
      </c>
      <c r="ES69" s="243">
        <f t="shared" si="103"/>
        <v>581785.46984371892</v>
      </c>
      <c r="ET69" s="243">
        <f t="shared" si="104"/>
        <v>2370.7253929063918</v>
      </c>
      <c r="EU69" s="243">
        <f t="shared" si="38"/>
        <v>1158.6723307319774</v>
      </c>
      <c r="EV69" s="243">
        <f t="shared" si="39"/>
        <v>1212.0530621744144</v>
      </c>
      <c r="EW69" s="244">
        <f t="shared" si="93"/>
        <v>40302.331679408657</v>
      </c>
    </row>
    <row r="70" spans="1:153" ht="14.25" customHeight="1" thickBot="1" x14ac:dyDescent="0.25">
      <c r="A70" s="3">
        <f t="shared" si="40"/>
        <v>514</v>
      </c>
      <c r="B70" s="238">
        <v>18</v>
      </c>
      <c r="C70" s="239">
        <f t="shared" si="41"/>
        <v>480941.1748118198</v>
      </c>
      <c r="D70" s="239">
        <f t="shared" si="5"/>
        <v>2410.2492634298383</v>
      </c>
      <c r="E70" s="239">
        <f t="shared" si="6"/>
        <v>1147.7786795488112</v>
      </c>
      <c r="F70" s="239">
        <f t="shared" si="7"/>
        <v>1262.4705838810271</v>
      </c>
      <c r="G70" s="240">
        <f t="shared" si="42"/>
        <v>43384.486741737099</v>
      </c>
      <c r="I70" s="241">
        <f>VLOOKUP(K70,[2]תחזיות!$B$4:$H$1000,5)</f>
        <v>1.11E-2</v>
      </c>
      <c r="J70" s="135">
        <f t="shared" si="8"/>
        <v>9.2500000000000004E-4</v>
      </c>
      <c r="K70" s="238">
        <v>18</v>
      </c>
      <c r="L70" s="243">
        <f t="shared" si="43"/>
        <v>193987.61061020405</v>
      </c>
      <c r="M70" s="243">
        <f t="shared" si="44"/>
        <v>851.94631202990888</v>
      </c>
      <c r="N70" s="243">
        <f t="shared" si="9"/>
        <v>496.30235924453643</v>
      </c>
      <c r="O70" s="243">
        <f t="shared" si="10"/>
        <v>355.64395278537245</v>
      </c>
      <c r="P70" s="244">
        <f t="shared" si="45"/>
        <v>15233.046343103328</v>
      </c>
      <c r="Q70" s="245"/>
      <c r="R70" s="241">
        <f>VLOOKUP(T70,[2]תחזיות!$B$4:$H$1000,7)</f>
        <v>1.8870000000000001E-2</v>
      </c>
      <c r="S70" s="135">
        <f t="shared" si="11"/>
        <v>1.5725000000000001E-3</v>
      </c>
      <c r="T70" s="238">
        <v>18</v>
      </c>
      <c r="U70" s="243">
        <f t="shared" si="46"/>
        <v>195536.85331532187</v>
      </c>
      <c r="V70" s="243">
        <f t="shared" si="47"/>
        <v>858.75020844841004</v>
      </c>
      <c r="W70" s="243">
        <f t="shared" si="12"/>
        <v>500.26597737032159</v>
      </c>
      <c r="X70" s="243">
        <f t="shared" si="48"/>
        <v>358.48423107808844</v>
      </c>
      <c r="Y70" s="244">
        <f t="shared" si="49"/>
        <v>15283.313643687246</v>
      </c>
      <c r="Z70" s="246"/>
      <c r="AA70" s="241">
        <f>VLOOKUP(AC70,[2]תחזיות!$B$4:$H$1000,6)</f>
        <v>1.0090909090909091E-2</v>
      </c>
      <c r="AB70" s="135">
        <f t="shared" si="13"/>
        <v>8.4090909090909095E-4</v>
      </c>
      <c r="AC70" s="238">
        <v>18</v>
      </c>
      <c r="AD70" s="243">
        <f t="shared" si="50"/>
        <v>193789.01607594796</v>
      </c>
      <c r="AE70" s="243">
        <f t="shared" si="51"/>
        <v>851.07413323190951</v>
      </c>
      <c r="AF70" s="243">
        <f t="shared" si="14"/>
        <v>495.79427042600656</v>
      </c>
      <c r="AG70" s="243">
        <f t="shared" si="52"/>
        <v>355.27986280590295</v>
      </c>
      <c r="AH70" s="244">
        <f t="shared" si="53"/>
        <v>15226.674067305163</v>
      </c>
      <c r="AI70" s="246"/>
      <c r="AJ70" s="242">
        <f t="shared" si="54"/>
        <v>2.36666666666666E-2</v>
      </c>
      <c r="AK70" s="242">
        <f t="shared" si="55"/>
        <v>1.9722222222222168E-3</v>
      </c>
      <c r="AL70" s="241">
        <f>VLOOKUP(AN70,[2]תחזיות!$B$4:$H$1000,5)</f>
        <v>1.11E-2</v>
      </c>
      <c r="AM70" s="135">
        <f t="shared" si="15"/>
        <v>9.2500000000000004E-4</v>
      </c>
      <c r="AN70" s="238">
        <v>18</v>
      </c>
      <c r="AO70" s="243">
        <f t="shared" si="56"/>
        <v>96868.892430392938</v>
      </c>
      <c r="AP70" s="243">
        <f t="shared" si="94"/>
        <v>446.98530877875737</v>
      </c>
      <c r="AQ70" s="243">
        <f t="shared" si="16"/>
        <v>255.93832648548295</v>
      </c>
      <c r="AR70" s="243">
        <f t="shared" si="57"/>
        <v>191.04698229327443</v>
      </c>
      <c r="AS70" s="244">
        <f t="shared" si="58"/>
        <v>7992.2265372446655</v>
      </c>
      <c r="AT70" s="245"/>
      <c r="AU70" s="242">
        <f t="shared" si="59"/>
        <v>2.36666666666666E-2</v>
      </c>
      <c r="AV70" s="242">
        <f t="shared" si="60"/>
        <v>1.9722222222222168E-3</v>
      </c>
      <c r="AW70" s="241">
        <f>VLOOKUP(AY70,[2]תחזיות!$B$4:$H$1000,7)</f>
        <v>1.8870000000000001E-2</v>
      </c>
      <c r="AX70" s="135">
        <f t="shared" si="17"/>
        <v>1.5725000000000001E-3</v>
      </c>
      <c r="AY70" s="238">
        <v>18</v>
      </c>
      <c r="AZ70" s="243">
        <f t="shared" si="61"/>
        <v>97642.516191614341</v>
      </c>
      <c r="BA70" s="243">
        <f t="shared" si="95"/>
        <v>450.55506628410529</v>
      </c>
      <c r="BB70" s="243">
        <f t="shared" si="18"/>
        <v>257.98232601731087</v>
      </c>
      <c r="BC70" s="243">
        <f t="shared" si="62"/>
        <v>192.57274026679443</v>
      </c>
      <c r="BD70" s="244">
        <f t="shared" si="63"/>
        <v>8018.5999654240049</v>
      </c>
      <c r="BE70" s="246"/>
      <c r="BF70" s="246"/>
      <c r="BG70" s="246"/>
      <c r="BH70" s="241">
        <f>VLOOKUP(BJ70,[2]תחזיות!$B$4:$H$1000,6)</f>
        <v>1.0090909090909091E-2</v>
      </c>
      <c r="BI70" s="135">
        <f t="shared" si="19"/>
        <v>8.4090909090909095E-4</v>
      </c>
      <c r="BJ70" s="238">
        <v>18</v>
      </c>
      <c r="BK70" s="243">
        <f t="shared" si="64"/>
        <v>96540.912839058277</v>
      </c>
      <c r="BL70" s="243">
        <f t="shared" si="96"/>
        <v>445.47190178887985</v>
      </c>
      <c r="BM70" s="243">
        <f t="shared" si="20"/>
        <v>268.48022825060718</v>
      </c>
      <c r="BN70" s="243">
        <f t="shared" si="65"/>
        <v>176.99167353827269</v>
      </c>
      <c r="BO70" s="244">
        <f t="shared" si="66"/>
        <v>7979.4167468069563</v>
      </c>
      <c r="BP70" s="246"/>
      <c r="BQ70" s="247">
        <f>VLOOKUP(BT70,[2]תחזיות!$B$4:$E$1000,2)</f>
        <v>1.7299599999999984E-2</v>
      </c>
      <c r="BR70" s="135">
        <f t="shared" si="21"/>
        <v>9.4163333333333206E-4</v>
      </c>
      <c r="BS70" s="3">
        <f t="shared" si="67"/>
        <v>514</v>
      </c>
      <c r="BT70" s="238">
        <v>18</v>
      </c>
      <c r="BU70" s="239">
        <f t="shared" si="68"/>
        <v>575684.19937618542</v>
      </c>
      <c r="BV70" s="239">
        <f t="shared" si="69"/>
        <v>1964.7694439852869</v>
      </c>
      <c r="BW70" s="239">
        <f t="shared" si="22"/>
        <v>1422.686012379359</v>
      </c>
      <c r="BX70" s="239">
        <f t="shared" si="23"/>
        <v>542.08343160592801</v>
      </c>
      <c r="BY70" s="240">
        <f t="shared" si="70"/>
        <v>34964.864329453216</v>
      </c>
      <c r="CA70" s="247">
        <f>VLOOKUP(CD70,[2]תחזיות!$B$4:$E$1000,4)</f>
        <v>2.2835471999999982E-2</v>
      </c>
      <c r="CB70" s="135">
        <f t="shared" si="24"/>
        <v>1.4029559999999986E-3</v>
      </c>
      <c r="CC70" s="3">
        <f t="shared" si="71"/>
        <v>514</v>
      </c>
      <c r="CD70" s="238">
        <v>18</v>
      </c>
      <c r="CE70" s="239">
        <f t="shared" si="72"/>
        <v>577556.41757452837</v>
      </c>
      <c r="CF70" s="239">
        <f t="shared" si="73"/>
        <v>2122.508159265391</v>
      </c>
      <c r="CG70" s="239">
        <f t="shared" si="25"/>
        <v>1312.2219178907017</v>
      </c>
      <c r="CH70" s="239">
        <f t="shared" si="26"/>
        <v>810.28624137468921</v>
      </c>
      <c r="CI70" s="240">
        <f t="shared" si="74"/>
        <v>37650.18685329867</v>
      </c>
      <c r="CJ70" s="1"/>
      <c r="CK70" s="247">
        <f>VLOOKUP(CN70,[2]תחזיות!$B$4:$E$1000,3)</f>
        <v>1.7299599999999984E-2</v>
      </c>
      <c r="CL70" s="135">
        <f t="shared" si="27"/>
        <v>9.4163333333333206E-4</v>
      </c>
      <c r="CM70" s="3">
        <f t="shared" si="75"/>
        <v>514</v>
      </c>
      <c r="CN70" s="238">
        <v>18</v>
      </c>
      <c r="CO70" s="239">
        <f t="shared" si="76"/>
        <v>575684.19937618542</v>
      </c>
      <c r="CP70" s="239">
        <f t="shared" si="97"/>
        <v>1964.7694439852869</v>
      </c>
      <c r="CQ70" s="239">
        <f t="shared" si="28"/>
        <v>1422.686012379359</v>
      </c>
      <c r="CR70" s="239">
        <f t="shared" si="29"/>
        <v>542.08343160592801</v>
      </c>
      <c r="CS70" s="240">
        <f t="shared" si="77"/>
        <v>34964.864329453216</v>
      </c>
      <c r="CT70" s="1"/>
      <c r="CU70" s="238">
        <v>18</v>
      </c>
      <c r="CV70" s="239">
        <f t="shared" si="78"/>
        <v>1928108.6747415892</v>
      </c>
      <c r="CW70" s="239">
        <f t="shared" si="78"/>
        <v>8044.6757211301829</v>
      </c>
      <c r="CX70" s="239">
        <f t="shared" si="78"/>
        <v>4483.7916090791914</v>
      </c>
      <c r="CY70" s="239">
        <f t="shared" si="78"/>
        <v>3560.8841120509915</v>
      </c>
      <c r="CZ70" s="239">
        <f t="shared" si="78"/>
        <v>144247.68102385337</v>
      </c>
      <c r="DB70" s="238">
        <v>18</v>
      </c>
      <c r="DC70" s="239">
        <f t="shared" si="79"/>
        <v>1932303.7594062712</v>
      </c>
      <c r="DD70" s="239">
        <f t="shared" si="79"/>
        <v>8212.7880903341356</v>
      </c>
      <c r="DE70" s="239">
        <f t="shared" si="79"/>
        <v>4379.3351322481476</v>
      </c>
      <c r="DF70" s="239">
        <f t="shared" si="79"/>
        <v>3833.452958085988</v>
      </c>
      <c r="DG70" s="239">
        <f t="shared" si="79"/>
        <v>147009.64427646206</v>
      </c>
      <c r="DH70" s="248"/>
      <c r="DI70" s="238">
        <v>18</v>
      </c>
      <c r="DJ70" s="239">
        <f t="shared" si="80"/>
        <v>1927582.1006159985</v>
      </c>
      <c r="DK70" s="239">
        <f t="shared" si="80"/>
        <v>8042.2901353423067</v>
      </c>
      <c r="DL70" s="239">
        <f t="shared" si="80"/>
        <v>4495.8254220257859</v>
      </c>
      <c r="DM70" s="239">
        <f t="shared" si="80"/>
        <v>3546.4647133165199</v>
      </c>
      <c r="DN70" s="239">
        <f t="shared" si="80"/>
        <v>144228.49895761747</v>
      </c>
      <c r="DP70" s="3">
        <f t="shared" si="81"/>
        <v>514</v>
      </c>
      <c r="DQ70" s="238">
        <v>18</v>
      </c>
      <c r="DR70" s="239">
        <f t="shared" si="82"/>
        <v>0</v>
      </c>
      <c r="DS70" s="239">
        <f t="shared" si="83"/>
        <v>0</v>
      </c>
      <c r="DT70" s="239">
        <f t="shared" si="33"/>
        <v>0</v>
      </c>
      <c r="DU70" s="239">
        <f t="shared" si="84"/>
        <v>0</v>
      </c>
      <c r="DV70" s="240">
        <f t="shared" si="98"/>
        <v>0</v>
      </c>
      <c r="DX70" s="242">
        <f t="shared" si="85"/>
        <v>2.5000000000000001E-2</v>
      </c>
      <c r="DY70" s="242">
        <f t="shared" si="86"/>
        <v>2.0833333333333333E-3</v>
      </c>
      <c r="DZ70" s="238">
        <v>18</v>
      </c>
      <c r="EA70" s="243">
        <f t="shared" si="99"/>
        <v>580626.79751298693</v>
      </c>
      <c r="EB70" s="243">
        <f t="shared" si="100"/>
        <v>2370.7253929063918</v>
      </c>
      <c r="EC70" s="243">
        <f t="shared" si="34"/>
        <v>1161.0862314210024</v>
      </c>
      <c r="ED70" s="243">
        <f t="shared" si="35"/>
        <v>1209.6391614853894</v>
      </c>
      <c r="EE70" s="244">
        <f t="shared" si="87"/>
        <v>42673.057072315045</v>
      </c>
      <c r="EF70" s="249"/>
      <c r="EG70" s="242">
        <f t="shared" si="88"/>
        <v>2.5000000000000001E-2</v>
      </c>
      <c r="EH70" s="242">
        <f t="shared" si="89"/>
        <v>2.0833333333333333E-3</v>
      </c>
      <c r="EI70" s="238">
        <v>18</v>
      </c>
      <c r="EJ70" s="243">
        <f t="shared" si="101"/>
        <v>580626.79751298693</v>
      </c>
      <c r="EK70" s="243">
        <f t="shared" si="102"/>
        <v>2370.7253929063918</v>
      </c>
      <c r="EL70" s="243">
        <f t="shared" si="36"/>
        <v>1161.0862314210024</v>
      </c>
      <c r="EM70" s="243">
        <f t="shared" si="37"/>
        <v>1209.6391614853894</v>
      </c>
      <c r="EN70" s="244">
        <f t="shared" si="90"/>
        <v>42673.057072315045</v>
      </c>
      <c r="EO70" s="249"/>
      <c r="EP70" s="242">
        <f t="shared" si="91"/>
        <v>2.5000000000000001E-2</v>
      </c>
      <c r="EQ70" s="242">
        <f t="shared" si="92"/>
        <v>2.0833333333333333E-3</v>
      </c>
      <c r="ER70" s="238">
        <v>18</v>
      </c>
      <c r="ES70" s="243">
        <f t="shared" si="103"/>
        <v>580626.79751298693</v>
      </c>
      <c r="ET70" s="243">
        <f t="shared" si="104"/>
        <v>2370.7253929063918</v>
      </c>
      <c r="EU70" s="243">
        <f t="shared" si="38"/>
        <v>1161.0862314210024</v>
      </c>
      <c r="EV70" s="243">
        <f t="shared" si="39"/>
        <v>1209.6391614853894</v>
      </c>
      <c r="EW70" s="244">
        <f t="shared" si="93"/>
        <v>42673.057072315045</v>
      </c>
    </row>
    <row r="71" spans="1:153" ht="14.25" customHeight="1" thickBot="1" x14ac:dyDescent="0.25">
      <c r="A71" s="3">
        <f t="shared" si="40"/>
        <v>545</v>
      </c>
      <c r="B71" s="238">
        <v>19</v>
      </c>
      <c r="C71" s="239">
        <f t="shared" si="41"/>
        <v>479793.39613227098</v>
      </c>
      <c r="D71" s="239">
        <f t="shared" si="5"/>
        <v>2410.2492634298383</v>
      </c>
      <c r="E71" s="239">
        <f t="shared" si="6"/>
        <v>1150.7915985826269</v>
      </c>
      <c r="F71" s="239">
        <f t="shared" si="7"/>
        <v>1259.4576648472114</v>
      </c>
      <c r="G71" s="240">
        <f t="shared" si="42"/>
        <v>45794.736005166938</v>
      </c>
      <c r="I71" s="241">
        <f>VLOOKUP(K71,[2]תחזיות!$B$4:$H$1000,5)</f>
        <v>1.11E-2</v>
      </c>
      <c r="J71" s="135">
        <f t="shared" si="8"/>
        <v>9.2500000000000004E-4</v>
      </c>
      <c r="K71" s="238">
        <v>19</v>
      </c>
      <c r="L71" s="243">
        <f t="shared" si="43"/>
        <v>193670.28771109169</v>
      </c>
      <c r="M71" s="243">
        <f t="shared" si="44"/>
        <v>852.73436236853661</v>
      </c>
      <c r="N71" s="243">
        <f t="shared" si="9"/>
        <v>497.67216823153683</v>
      </c>
      <c r="O71" s="243">
        <f t="shared" si="10"/>
        <v>355.06219413699978</v>
      </c>
      <c r="P71" s="244">
        <f t="shared" si="45"/>
        <v>16085.780705471865</v>
      </c>
      <c r="Q71" s="245"/>
      <c r="R71" s="241">
        <f>VLOOKUP(T71,[2]תחזיות!$B$4:$H$1000,7)</f>
        <v>1.8870000000000001E-2</v>
      </c>
      <c r="S71" s="135">
        <f t="shared" si="11"/>
        <v>1.5725000000000001E-3</v>
      </c>
      <c r="T71" s="238">
        <v>19</v>
      </c>
      <c r="U71" s="243">
        <f t="shared" si="46"/>
        <v>195343.28237154047</v>
      </c>
      <c r="V71" s="243">
        <f t="shared" si="47"/>
        <v>860.10059315119508</v>
      </c>
      <c r="W71" s="243">
        <f t="shared" si="12"/>
        <v>501.97124213670588</v>
      </c>
      <c r="X71" s="243">
        <f t="shared" si="48"/>
        <v>358.1293510144892</v>
      </c>
      <c r="Y71" s="244">
        <f t="shared" si="49"/>
        <v>16143.414236838442</v>
      </c>
      <c r="Z71" s="246"/>
      <c r="AA71" s="241">
        <f>VLOOKUP(AC71,[2]תחזיות!$B$4:$H$1000,6)</f>
        <v>1.0090909090909091E-2</v>
      </c>
      <c r="AB71" s="135">
        <f t="shared" si="13"/>
        <v>8.4090909090909095E-4</v>
      </c>
      <c r="AC71" s="238">
        <v>19</v>
      </c>
      <c r="AD71" s="243">
        <f t="shared" si="50"/>
        <v>193455.76383294933</v>
      </c>
      <c r="AE71" s="243">
        <f t="shared" si="51"/>
        <v>851.78980920758181</v>
      </c>
      <c r="AF71" s="243">
        <f t="shared" si="14"/>
        <v>497.12090884717634</v>
      </c>
      <c r="AG71" s="243">
        <f t="shared" si="52"/>
        <v>354.66890036040547</v>
      </c>
      <c r="AH71" s="244">
        <f t="shared" si="53"/>
        <v>16078.463876512744</v>
      </c>
      <c r="AI71" s="246"/>
      <c r="AJ71" s="242">
        <f t="shared" si="54"/>
        <v>2.36666666666666E-2</v>
      </c>
      <c r="AK71" s="242">
        <f t="shared" si="55"/>
        <v>1.9722222222222168E-3</v>
      </c>
      <c r="AL71" s="241">
        <f>VLOOKUP(AN71,[2]תחזיות!$B$4:$H$1000,5)</f>
        <v>1.11E-2</v>
      </c>
      <c r="AM71" s="135">
        <f t="shared" si="15"/>
        <v>9.2500000000000004E-4</v>
      </c>
      <c r="AN71" s="238">
        <v>19</v>
      </c>
      <c r="AO71" s="243">
        <f t="shared" si="56"/>
        <v>96702.321086453579</v>
      </c>
      <c r="AP71" s="243">
        <f t="shared" si="94"/>
        <v>447.39877018937784</v>
      </c>
      <c r="AQ71" s="243">
        <f t="shared" si="16"/>
        <v>256.68030360220604</v>
      </c>
      <c r="AR71" s="243">
        <f t="shared" si="57"/>
        <v>190.7184665871718</v>
      </c>
      <c r="AS71" s="244">
        <f t="shared" si="58"/>
        <v>8439.6253074340439</v>
      </c>
      <c r="AT71" s="245"/>
      <c r="AU71" s="242">
        <f t="shared" si="59"/>
        <v>2.36666666666666E-2</v>
      </c>
      <c r="AV71" s="242">
        <f t="shared" si="60"/>
        <v>1.9722222222222168E-3</v>
      </c>
      <c r="AW71" s="241">
        <f>VLOOKUP(AY71,[2]תחזיות!$B$4:$H$1000,7)</f>
        <v>1.8870000000000001E-2</v>
      </c>
      <c r="AX71" s="135">
        <f t="shared" si="17"/>
        <v>1.5725000000000001E-3</v>
      </c>
      <c r="AY71" s="238">
        <v>19</v>
      </c>
      <c r="AZ71" s="243">
        <f t="shared" si="61"/>
        <v>97537.67104510068</v>
      </c>
      <c r="BA71" s="243">
        <f t="shared" si="95"/>
        <v>451.26356412583709</v>
      </c>
      <c r="BB71" s="243">
        <f t="shared" si="18"/>
        <v>258.89760178688903</v>
      </c>
      <c r="BC71" s="243">
        <f t="shared" si="62"/>
        <v>192.36596233894804</v>
      </c>
      <c r="BD71" s="244">
        <f t="shared" si="63"/>
        <v>8469.8635295498425</v>
      </c>
      <c r="BE71" s="246"/>
      <c r="BF71" s="246"/>
      <c r="BG71" s="246"/>
      <c r="BH71" s="241">
        <f>VLOOKUP(BJ71,[2]תחזיות!$B$4:$H$1000,6)</f>
        <v>1.0090909090909091E-2</v>
      </c>
      <c r="BI71" s="135">
        <f t="shared" si="19"/>
        <v>8.4090909090909095E-4</v>
      </c>
      <c r="BJ71" s="238">
        <v>19</v>
      </c>
      <c r="BK71" s="243">
        <f t="shared" si="64"/>
        <v>96353.38897459404</v>
      </c>
      <c r="BL71" s="243">
        <f t="shared" si="96"/>
        <v>445.7844159942394</v>
      </c>
      <c r="BM71" s="243">
        <f t="shared" si="20"/>
        <v>269.13653620748448</v>
      </c>
      <c r="BN71" s="243">
        <f t="shared" si="65"/>
        <v>176.64787978675491</v>
      </c>
      <c r="BO71" s="244">
        <f t="shared" si="66"/>
        <v>8425.2011628011951</v>
      </c>
      <c r="BP71" s="246"/>
      <c r="BQ71" s="247">
        <f>VLOOKUP(BT71,[2]תחזיות!$B$4:$E$1000,2)</f>
        <v>1.7407899999999983E-2</v>
      </c>
      <c r="BR71" s="135">
        <f t="shared" si="21"/>
        <v>9.5065833333333192E-4</v>
      </c>
      <c r="BS71" s="3">
        <f t="shared" si="67"/>
        <v>545</v>
      </c>
      <c r="BT71" s="238">
        <v>19</v>
      </c>
      <c r="BU71" s="239">
        <f t="shared" si="68"/>
        <v>574261.51336380607</v>
      </c>
      <c r="BV71" s="239">
        <f t="shared" si="69"/>
        <v>1967.6467105520076</v>
      </c>
      <c r="BW71" s="239">
        <f t="shared" si="22"/>
        <v>1421.7202173600949</v>
      </c>
      <c r="BX71" s="239">
        <f t="shared" si="23"/>
        <v>545.92649319191275</v>
      </c>
      <c r="BY71" s="240">
        <f t="shared" si="70"/>
        <v>36932.511040005222</v>
      </c>
      <c r="CA71" s="247">
        <f>VLOOKUP(CD71,[2]תחזיות!$B$4:$E$1000,4)</f>
        <v>2.2978427999999978E-2</v>
      </c>
      <c r="CB71" s="135">
        <f t="shared" si="24"/>
        <v>1.4148689999999981E-3</v>
      </c>
      <c r="CC71" s="3">
        <f t="shared" si="71"/>
        <v>545</v>
      </c>
      <c r="CD71" s="238">
        <v>19</v>
      </c>
      <c r="CE71" s="239">
        <f t="shared" si="72"/>
        <v>576244.19565663766</v>
      </c>
      <c r="CF71" s="239">
        <f t="shared" si="73"/>
        <v>2126.4970852531301</v>
      </c>
      <c r="CG71" s="239">
        <f t="shared" si="25"/>
        <v>1311.1870363886201</v>
      </c>
      <c r="CH71" s="239">
        <f t="shared" si="26"/>
        <v>815.31004886451012</v>
      </c>
      <c r="CI71" s="240">
        <f t="shared" si="74"/>
        <v>39776.683938551803</v>
      </c>
      <c r="CJ71" s="1"/>
      <c r="CK71" s="247">
        <f>VLOOKUP(CN71,[2]תחזיות!$B$4:$E$1000,3)</f>
        <v>1.7407899999999983E-2</v>
      </c>
      <c r="CL71" s="135">
        <f t="shared" si="27"/>
        <v>9.5065833333333192E-4</v>
      </c>
      <c r="CM71" s="3">
        <f t="shared" si="75"/>
        <v>545</v>
      </c>
      <c r="CN71" s="238">
        <v>19</v>
      </c>
      <c r="CO71" s="239">
        <f t="shared" si="76"/>
        <v>574261.51336380607</v>
      </c>
      <c r="CP71" s="239">
        <f t="shared" si="97"/>
        <v>1967.6467105520076</v>
      </c>
      <c r="CQ71" s="239">
        <f t="shared" si="28"/>
        <v>1421.7202173600949</v>
      </c>
      <c r="CR71" s="239">
        <f t="shared" si="29"/>
        <v>545.92649319191275</v>
      </c>
      <c r="CS71" s="240">
        <f t="shared" si="77"/>
        <v>36932.511040005222</v>
      </c>
      <c r="CT71" s="1"/>
      <c r="CU71" s="238">
        <v>19</v>
      </c>
      <c r="CV71" s="239">
        <f t="shared" si="78"/>
        <v>1923893.2295751881</v>
      </c>
      <c r="CW71" s="239">
        <f t="shared" si="78"/>
        <v>8048.7544994461523</v>
      </c>
      <c r="CX71" s="239">
        <f t="shared" si="78"/>
        <v>4490.3694488462606</v>
      </c>
      <c r="CY71" s="239">
        <f t="shared" si="78"/>
        <v>3558.3850505998917</v>
      </c>
      <c r="CZ71" s="239">
        <f t="shared" si="78"/>
        <v>152296.4355232995</v>
      </c>
      <c r="DB71" s="238">
        <v>19</v>
      </c>
      <c r="DC71" s="239">
        <f t="shared" si="79"/>
        <v>1928384.2564871158</v>
      </c>
      <c r="DD71" s="239">
        <f t="shared" si="79"/>
        <v>8218.8358988663913</v>
      </c>
      <c r="DE71" s="239">
        <f t="shared" si="79"/>
        <v>4386.352639964638</v>
      </c>
      <c r="DF71" s="239">
        <f t="shared" si="79"/>
        <v>3832.4832589017542</v>
      </c>
      <c r="DG71" s="239">
        <f t="shared" si="79"/>
        <v>155228.48017532844</v>
      </c>
      <c r="DH71" s="248"/>
      <c r="DI71" s="238">
        <v>19</v>
      </c>
      <c r="DJ71" s="239">
        <f t="shared" si="80"/>
        <v>1923329.7735851863</v>
      </c>
      <c r="DK71" s="239">
        <f t="shared" si="80"/>
        <v>8046.1955920900591</v>
      </c>
      <c r="DL71" s="239">
        <f t="shared" si="80"/>
        <v>4502.2744220671784</v>
      </c>
      <c r="DM71" s="239">
        <f t="shared" si="80"/>
        <v>3543.9211700228802</v>
      </c>
      <c r="DN71" s="239">
        <f t="shared" si="80"/>
        <v>152274.69454970752</v>
      </c>
      <c r="DP71" s="3">
        <f t="shared" si="81"/>
        <v>545</v>
      </c>
      <c r="DQ71" s="238">
        <v>19</v>
      </c>
      <c r="DR71" s="239">
        <f t="shared" si="82"/>
        <v>0</v>
      </c>
      <c r="DS71" s="239">
        <f t="shared" si="83"/>
        <v>0</v>
      </c>
      <c r="DT71" s="239">
        <f t="shared" si="33"/>
        <v>0</v>
      </c>
      <c r="DU71" s="239">
        <f t="shared" si="84"/>
        <v>0</v>
      </c>
      <c r="DV71" s="240">
        <f t="shared" si="98"/>
        <v>0</v>
      </c>
      <c r="DX71" s="242">
        <f t="shared" si="85"/>
        <v>2.5000000000000001E-2</v>
      </c>
      <c r="DY71" s="242">
        <f t="shared" si="86"/>
        <v>2.0833333333333333E-3</v>
      </c>
      <c r="DZ71" s="238">
        <v>19</v>
      </c>
      <c r="EA71" s="243">
        <f t="shared" si="99"/>
        <v>579465.71128156595</v>
      </c>
      <c r="EB71" s="243">
        <f t="shared" si="100"/>
        <v>2370.7253929063918</v>
      </c>
      <c r="EC71" s="243">
        <f t="shared" si="34"/>
        <v>1163.505161069796</v>
      </c>
      <c r="ED71" s="243">
        <f t="shared" si="35"/>
        <v>1207.2202318365958</v>
      </c>
      <c r="EE71" s="244">
        <f t="shared" si="87"/>
        <v>45043.782465221433</v>
      </c>
      <c r="EF71" s="249"/>
      <c r="EG71" s="242">
        <f t="shared" si="88"/>
        <v>2.5000000000000001E-2</v>
      </c>
      <c r="EH71" s="242">
        <f t="shared" si="89"/>
        <v>2.0833333333333333E-3</v>
      </c>
      <c r="EI71" s="238">
        <v>19</v>
      </c>
      <c r="EJ71" s="243">
        <f t="shared" si="101"/>
        <v>579465.71128156595</v>
      </c>
      <c r="EK71" s="243">
        <f t="shared" si="102"/>
        <v>2370.7253929063918</v>
      </c>
      <c r="EL71" s="243">
        <f t="shared" si="36"/>
        <v>1163.505161069796</v>
      </c>
      <c r="EM71" s="243">
        <f t="shared" si="37"/>
        <v>1207.2202318365958</v>
      </c>
      <c r="EN71" s="244">
        <f t="shared" si="90"/>
        <v>45043.782465221433</v>
      </c>
      <c r="EO71" s="249"/>
      <c r="EP71" s="242">
        <f t="shared" si="91"/>
        <v>2.5000000000000001E-2</v>
      </c>
      <c r="EQ71" s="242">
        <f t="shared" si="92"/>
        <v>2.0833333333333333E-3</v>
      </c>
      <c r="ER71" s="238">
        <v>19</v>
      </c>
      <c r="ES71" s="243">
        <f t="shared" si="103"/>
        <v>579465.71128156595</v>
      </c>
      <c r="ET71" s="243">
        <f t="shared" si="104"/>
        <v>2370.7253929063918</v>
      </c>
      <c r="EU71" s="243">
        <f t="shared" si="38"/>
        <v>1163.505161069796</v>
      </c>
      <c r="EV71" s="243">
        <f t="shared" si="39"/>
        <v>1207.2202318365958</v>
      </c>
      <c r="EW71" s="244">
        <f t="shared" si="93"/>
        <v>45043.782465221433</v>
      </c>
    </row>
    <row r="72" spans="1:153" ht="14.25" customHeight="1" thickBot="1" x14ac:dyDescent="0.25">
      <c r="A72" s="3">
        <f t="shared" si="40"/>
        <v>575</v>
      </c>
      <c r="B72" s="238">
        <v>20</v>
      </c>
      <c r="C72" s="239">
        <f t="shared" si="41"/>
        <v>478642.60453368834</v>
      </c>
      <c r="D72" s="239">
        <f t="shared" si="5"/>
        <v>2410.2492634298383</v>
      </c>
      <c r="E72" s="239">
        <f t="shared" si="6"/>
        <v>1153.8124265289064</v>
      </c>
      <c r="F72" s="239">
        <f t="shared" si="7"/>
        <v>1256.4368369009319</v>
      </c>
      <c r="G72" s="240">
        <f t="shared" si="42"/>
        <v>48204.985268596778</v>
      </c>
      <c r="I72" s="241">
        <f>VLOOKUP(K72,[2]תחזיות!$B$4:$H$1000,5)</f>
        <v>1.11E-2</v>
      </c>
      <c r="J72" s="135">
        <f t="shared" si="8"/>
        <v>9.2500000000000004E-4</v>
      </c>
      <c r="K72" s="238">
        <v>20</v>
      </c>
      <c r="L72" s="243">
        <f t="shared" si="43"/>
        <v>193351.30021223731</v>
      </c>
      <c r="M72" s="243">
        <f t="shared" si="44"/>
        <v>853.52314165372763</v>
      </c>
      <c r="N72" s="243">
        <f t="shared" si="9"/>
        <v>499.04575793129419</v>
      </c>
      <c r="O72" s="243">
        <f t="shared" si="10"/>
        <v>354.47738372243344</v>
      </c>
      <c r="P72" s="244">
        <f t="shared" si="45"/>
        <v>16939.303847125593</v>
      </c>
      <c r="Q72" s="245"/>
      <c r="R72" s="241">
        <f>VLOOKUP(T72,[2]תחזיות!$B$4:$H$1000,7)</f>
        <v>1.8870000000000001E-2</v>
      </c>
      <c r="S72" s="135">
        <f t="shared" si="11"/>
        <v>1.5725000000000001E-3</v>
      </c>
      <c r="T72" s="238">
        <v>20</v>
      </c>
      <c r="U72" s="243">
        <f t="shared" si="46"/>
        <v>195147.69909115476</v>
      </c>
      <c r="V72" s="243">
        <f t="shared" si="47"/>
        <v>861.45310133392536</v>
      </c>
      <c r="W72" s="243">
        <f t="shared" si="12"/>
        <v>503.68231966680997</v>
      </c>
      <c r="X72" s="243">
        <f t="shared" si="48"/>
        <v>357.77078166711539</v>
      </c>
      <c r="Y72" s="244">
        <f t="shared" si="49"/>
        <v>17004.867338172367</v>
      </c>
      <c r="Z72" s="246"/>
      <c r="AA72" s="241">
        <f>VLOOKUP(AC72,[2]תחזיות!$B$4:$H$1000,6)</f>
        <v>1.0090909090909091E-2</v>
      </c>
      <c r="AB72" s="135">
        <f t="shared" si="13"/>
        <v>8.4090909090909095E-4</v>
      </c>
      <c r="AC72" s="238">
        <v>20</v>
      </c>
      <c r="AD72" s="243">
        <f t="shared" si="50"/>
        <v>193120.90360110655</v>
      </c>
      <c r="AE72" s="243">
        <f t="shared" si="51"/>
        <v>852.50608700168823</v>
      </c>
      <c r="AF72" s="243">
        <f t="shared" si="14"/>
        <v>498.45109706632786</v>
      </c>
      <c r="AG72" s="243">
        <f t="shared" si="52"/>
        <v>354.05498993536037</v>
      </c>
      <c r="AH72" s="244">
        <f t="shared" si="53"/>
        <v>16930.969963514432</v>
      </c>
      <c r="AI72" s="246"/>
      <c r="AJ72" s="242">
        <f t="shared" si="54"/>
        <v>2.36666666666666E-2</v>
      </c>
      <c r="AK72" s="242">
        <f t="shared" si="55"/>
        <v>1.9722222222222168E-3</v>
      </c>
      <c r="AL72" s="241">
        <f>VLOOKUP(AN72,[2]תחזיות!$B$4:$H$1000,5)</f>
        <v>1.11E-2</v>
      </c>
      <c r="AM72" s="135">
        <f t="shared" si="15"/>
        <v>9.2500000000000004E-4</v>
      </c>
      <c r="AN72" s="238">
        <v>20</v>
      </c>
      <c r="AO72" s="243">
        <f t="shared" si="56"/>
        <v>96534.853000575516</v>
      </c>
      <c r="AP72" s="243">
        <f t="shared" si="94"/>
        <v>447.812614051803</v>
      </c>
      <c r="AQ72" s="243">
        <f t="shared" si="16"/>
        <v>257.42443174511288</v>
      </c>
      <c r="AR72" s="243">
        <f t="shared" si="57"/>
        <v>190.38818230669008</v>
      </c>
      <c r="AS72" s="244">
        <f t="shared" si="58"/>
        <v>8887.4379214858473</v>
      </c>
      <c r="AT72" s="245"/>
      <c r="AU72" s="242">
        <f t="shared" si="59"/>
        <v>2.36666666666666E-2</v>
      </c>
      <c r="AV72" s="242">
        <f t="shared" si="60"/>
        <v>1.9722222222222168E-3</v>
      </c>
      <c r="AW72" s="241">
        <f>VLOOKUP(AY72,[2]תחזיות!$B$4:$H$1000,7)</f>
        <v>1.8870000000000001E-2</v>
      </c>
      <c r="AX72" s="135">
        <f t="shared" si="17"/>
        <v>1.5725000000000001E-3</v>
      </c>
      <c r="AY72" s="238">
        <v>20</v>
      </c>
      <c r="AZ72" s="243">
        <f t="shared" si="61"/>
        <v>97431.744314553405</v>
      </c>
      <c r="BA72" s="243">
        <f t="shared" si="95"/>
        <v>451.97317608042488</v>
      </c>
      <c r="BB72" s="243">
        <f t="shared" si="18"/>
        <v>259.81612479338952</v>
      </c>
      <c r="BC72" s="243">
        <f t="shared" si="62"/>
        <v>192.15705128703536</v>
      </c>
      <c r="BD72" s="244">
        <f t="shared" si="63"/>
        <v>8921.8367056302668</v>
      </c>
      <c r="BE72" s="246"/>
      <c r="BF72" s="246"/>
      <c r="BG72" s="246"/>
      <c r="BH72" s="241">
        <f>VLOOKUP(BJ72,[2]תחזיות!$B$4:$H$1000,6)</f>
        <v>1.0090909090909091E-2</v>
      </c>
      <c r="BI72" s="135">
        <f t="shared" si="19"/>
        <v>8.4090909090909095E-4</v>
      </c>
      <c r="BJ72" s="238">
        <v>20</v>
      </c>
      <c r="BK72" s="243">
        <f t="shared" si="64"/>
        <v>96165.050559755211</v>
      </c>
      <c r="BL72" s="243">
        <f t="shared" si="96"/>
        <v>446.09714867780491</v>
      </c>
      <c r="BM72" s="243">
        <f t="shared" si="20"/>
        <v>269.7945559849212</v>
      </c>
      <c r="BN72" s="243">
        <f t="shared" si="65"/>
        <v>176.30259269288374</v>
      </c>
      <c r="BO72" s="244">
        <f t="shared" si="66"/>
        <v>8871.2983114790004</v>
      </c>
      <c r="BP72" s="246"/>
      <c r="BQ72" s="247">
        <f>VLOOKUP(BT72,[2]תחזיות!$B$4:$E$1000,2)</f>
        <v>1.7539379999999983E-2</v>
      </c>
      <c r="BR72" s="135">
        <f t="shared" si="21"/>
        <v>9.6161499999999856E-4</v>
      </c>
      <c r="BS72" s="3">
        <f t="shared" si="67"/>
        <v>575</v>
      </c>
      <c r="BT72" s="238">
        <v>20</v>
      </c>
      <c r="BU72" s="239">
        <f t="shared" si="68"/>
        <v>572839.793146446</v>
      </c>
      <c r="BV72" s="239">
        <f t="shared" si="69"/>
        <v>1971.1337347734868</v>
      </c>
      <c r="BW72" s="239">
        <f t="shared" si="22"/>
        <v>1420.2823970869681</v>
      </c>
      <c r="BX72" s="239">
        <f t="shared" si="23"/>
        <v>550.85133768651883</v>
      </c>
      <c r="BY72" s="240">
        <f t="shared" si="70"/>
        <v>38903.64477477871</v>
      </c>
      <c r="CA72" s="247">
        <f>VLOOKUP(CD72,[2]תחזיות!$B$4:$E$1000,4)</f>
        <v>2.3151981599999979E-2</v>
      </c>
      <c r="CB72" s="135">
        <f t="shared" si="24"/>
        <v>1.4293317999999982E-3</v>
      </c>
      <c r="CC72" s="3">
        <f t="shared" si="71"/>
        <v>575</v>
      </c>
      <c r="CD72" s="238">
        <v>20</v>
      </c>
      <c r="CE72" s="239">
        <f t="shared" si="72"/>
        <v>574933.00862024899</v>
      </c>
      <c r="CF72" s="239">
        <f t="shared" si="73"/>
        <v>2131.3329681809987</v>
      </c>
      <c r="CG72" s="239">
        <f t="shared" si="25"/>
        <v>1309.5629360904038</v>
      </c>
      <c r="CH72" s="239">
        <f t="shared" si="26"/>
        <v>821.7700320905949</v>
      </c>
      <c r="CI72" s="240">
        <f t="shared" si="74"/>
        <v>41908.016906732802</v>
      </c>
      <c r="CJ72" s="1"/>
      <c r="CK72" s="247">
        <f>VLOOKUP(CN72,[2]תחזיות!$B$4:$E$1000,3)</f>
        <v>1.7539379999999983E-2</v>
      </c>
      <c r="CL72" s="135">
        <f t="shared" si="27"/>
        <v>9.6161499999999856E-4</v>
      </c>
      <c r="CM72" s="3">
        <f t="shared" si="75"/>
        <v>575</v>
      </c>
      <c r="CN72" s="238">
        <v>20</v>
      </c>
      <c r="CO72" s="239">
        <f t="shared" si="76"/>
        <v>572839.793146446</v>
      </c>
      <c r="CP72" s="239">
        <f t="shared" si="97"/>
        <v>1971.1337347734868</v>
      </c>
      <c r="CQ72" s="239">
        <f t="shared" si="28"/>
        <v>1420.2823970869681</v>
      </c>
      <c r="CR72" s="239">
        <f t="shared" si="29"/>
        <v>550.85133768651883</v>
      </c>
      <c r="CS72" s="240">
        <f t="shared" si="77"/>
        <v>38903.64477477871</v>
      </c>
      <c r="CT72" s="1"/>
      <c r="CU72" s="238">
        <v>20</v>
      </c>
      <c r="CV72" s="239">
        <f t="shared" si="78"/>
        <v>1919670.7570134432</v>
      </c>
      <c r="CW72" s="239">
        <f t="shared" si="78"/>
        <v>8053.4441468152472</v>
      </c>
      <c r="CX72" s="239">
        <f t="shared" si="78"/>
        <v>4496.4941434476405</v>
      </c>
      <c r="CY72" s="239">
        <f t="shared" si="78"/>
        <v>3556.9500033676077</v>
      </c>
      <c r="CZ72" s="239">
        <f t="shared" si="78"/>
        <v>160349.87967011475</v>
      </c>
      <c r="DB72" s="238">
        <v>20</v>
      </c>
      <c r="DC72" s="239">
        <f t="shared" si="79"/>
        <v>1924457.2626801417</v>
      </c>
      <c r="DD72" s="239">
        <f t="shared" si="79"/>
        <v>8225.7339019315805</v>
      </c>
      <c r="DE72" s="239">
        <f t="shared" si="79"/>
        <v>4392.8029372348683</v>
      </c>
      <c r="DF72" s="239">
        <f t="shared" si="79"/>
        <v>3832.9309646967113</v>
      </c>
      <c r="DG72" s="239">
        <f t="shared" si="79"/>
        <v>163454.21407726005</v>
      </c>
      <c r="DH72" s="248"/>
      <c r="DI72" s="238">
        <v>20</v>
      </c>
      <c r="DJ72" s="239">
        <f t="shared" si="80"/>
        <v>1919070.5579614921</v>
      </c>
      <c r="DK72" s="239">
        <f t="shared" si="80"/>
        <v>8050.7116267892106</v>
      </c>
      <c r="DL72" s="239">
        <f t="shared" si="80"/>
        <v>4508.2696068224814</v>
      </c>
      <c r="DM72" s="239">
        <f t="shared" si="80"/>
        <v>3542.4420199667284</v>
      </c>
      <c r="DN72" s="239">
        <f t="shared" si="80"/>
        <v>160325.40617649676</v>
      </c>
      <c r="DP72" s="3">
        <f t="shared" si="81"/>
        <v>575</v>
      </c>
      <c r="DQ72" s="238">
        <v>20</v>
      </c>
      <c r="DR72" s="239">
        <f t="shared" si="82"/>
        <v>0</v>
      </c>
      <c r="DS72" s="239">
        <f t="shared" si="83"/>
        <v>0</v>
      </c>
      <c r="DT72" s="239">
        <f t="shared" si="33"/>
        <v>0</v>
      </c>
      <c r="DU72" s="239">
        <f t="shared" si="84"/>
        <v>0</v>
      </c>
      <c r="DV72" s="240">
        <f t="shared" si="98"/>
        <v>0</v>
      </c>
      <c r="DX72" s="242">
        <f t="shared" si="85"/>
        <v>2.5000000000000001E-2</v>
      </c>
      <c r="DY72" s="242">
        <f t="shared" si="86"/>
        <v>2.0833333333333333E-3</v>
      </c>
      <c r="DZ72" s="238">
        <v>20</v>
      </c>
      <c r="EA72" s="243">
        <f t="shared" si="99"/>
        <v>578302.20612049615</v>
      </c>
      <c r="EB72" s="243">
        <f t="shared" si="100"/>
        <v>2370.7253929063918</v>
      </c>
      <c r="EC72" s="243">
        <f t="shared" si="34"/>
        <v>1165.9291301553581</v>
      </c>
      <c r="ED72" s="243">
        <f t="shared" si="35"/>
        <v>1204.7962627510337</v>
      </c>
      <c r="EE72" s="244">
        <f t="shared" si="87"/>
        <v>47414.507858127821</v>
      </c>
      <c r="EF72" s="249"/>
      <c r="EG72" s="242">
        <f t="shared" si="88"/>
        <v>2.5000000000000001E-2</v>
      </c>
      <c r="EH72" s="242">
        <f t="shared" si="89"/>
        <v>2.0833333333333333E-3</v>
      </c>
      <c r="EI72" s="238">
        <v>20</v>
      </c>
      <c r="EJ72" s="243">
        <f t="shared" si="101"/>
        <v>578302.20612049615</v>
      </c>
      <c r="EK72" s="243">
        <f t="shared" si="102"/>
        <v>2370.7253929063918</v>
      </c>
      <c r="EL72" s="243">
        <f t="shared" si="36"/>
        <v>1165.9291301553581</v>
      </c>
      <c r="EM72" s="243">
        <f t="shared" si="37"/>
        <v>1204.7962627510337</v>
      </c>
      <c r="EN72" s="244">
        <f t="shared" si="90"/>
        <v>47414.507858127821</v>
      </c>
      <c r="EO72" s="249"/>
      <c r="EP72" s="242">
        <f t="shared" si="91"/>
        <v>2.5000000000000001E-2</v>
      </c>
      <c r="EQ72" s="242">
        <f t="shared" si="92"/>
        <v>2.0833333333333333E-3</v>
      </c>
      <c r="ER72" s="238">
        <v>20</v>
      </c>
      <c r="ES72" s="243">
        <f t="shared" si="103"/>
        <v>578302.20612049615</v>
      </c>
      <c r="ET72" s="243">
        <f t="shared" si="104"/>
        <v>2370.7253929063918</v>
      </c>
      <c r="EU72" s="243">
        <f t="shared" si="38"/>
        <v>1165.9291301553581</v>
      </c>
      <c r="EV72" s="243">
        <f t="shared" si="39"/>
        <v>1204.7962627510337</v>
      </c>
      <c r="EW72" s="244">
        <f t="shared" si="93"/>
        <v>47414.507858127821</v>
      </c>
    </row>
    <row r="73" spans="1:153" ht="14.25" customHeight="1" thickBot="1" x14ac:dyDescent="0.25">
      <c r="A73" s="3">
        <f t="shared" si="40"/>
        <v>606</v>
      </c>
      <c r="B73" s="238">
        <v>21</v>
      </c>
      <c r="C73" s="239">
        <f t="shared" si="41"/>
        <v>477488.79210715945</v>
      </c>
      <c r="D73" s="239">
        <f t="shared" si="5"/>
        <v>2410.2492634298383</v>
      </c>
      <c r="E73" s="239">
        <f t="shared" si="6"/>
        <v>1156.8411841485447</v>
      </c>
      <c r="F73" s="239">
        <f t="shared" si="7"/>
        <v>1253.4080792812936</v>
      </c>
      <c r="G73" s="240">
        <f t="shared" si="42"/>
        <v>50615.234532026618</v>
      </c>
      <c r="I73" s="241">
        <f>VLOOKUP(K73,[2]תחזיות!$B$4:$H$1000,5)</f>
        <v>1.11E-2</v>
      </c>
      <c r="J73" s="135">
        <f t="shared" si="8"/>
        <v>9.2500000000000004E-4</v>
      </c>
      <c r="K73" s="238">
        <v>21</v>
      </c>
      <c r="L73" s="243">
        <f t="shared" si="43"/>
        <v>193030.64278967626</v>
      </c>
      <c r="M73" s="243">
        <f t="shared" si="44"/>
        <v>854.31265055975734</v>
      </c>
      <c r="N73" s="243">
        <f t="shared" si="9"/>
        <v>500.42313877868582</v>
      </c>
      <c r="O73" s="243">
        <f t="shared" si="10"/>
        <v>353.88951178107152</v>
      </c>
      <c r="P73" s="244">
        <f t="shared" si="45"/>
        <v>17793.616497685351</v>
      </c>
      <c r="Q73" s="245"/>
      <c r="R73" s="241">
        <f>VLOOKUP(T73,[2]תחזיות!$B$4:$H$1000,7)</f>
        <v>1.8870000000000001E-2</v>
      </c>
      <c r="S73" s="135">
        <f t="shared" si="11"/>
        <v>1.5725000000000001E-3</v>
      </c>
      <c r="T73" s="238">
        <v>21</v>
      </c>
      <c r="U73" s="243">
        <f t="shared" si="46"/>
        <v>194950.09448786112</v>
      </c>
      <c r="V73" s="243">
        <f t="shared" si="47"/>
        <v>862.80773633577292</v>
      </c>
      <c r="W73" s="243">
        <f t="shared" si="12"/>
        <v>505.39922977469587</v>
      </c>
      <c r="X73" s="243">
        <f t="shared" si="48"/>
        <v>357.40850656107705</v>
      </c>
      <c r="Y73" s="244">
        <f t="shared" si="49"/>
        <v>17867.675074508141</v>
      </c>
      <c r="Z73" s="246"/>
      <c r="AA73" s="241">
        <f>VLOOKUP(AC73,[2]תחזיות!$B$4:$H$1000,6)</f>
        <v>1.0090909090909091E-2</v>
      </c>
      <c r="AB73" s="135">
        <f t="shared" si="13"/>
        <v>8.4090909090909095E-4</v>
      </c>
      <c r="AC73" s="238">
        <v>21</v>
      </c>
      <c r="AD73" s="243">
        <f t="shared" si="50"/>
        <v>192784.43047546406</v>
      </c>
      <c r="AE73" s="243">
        <f t="shared" si="51"/>
        <v>853.22296712030322</v>
      </c>
      <c r="AF73" s="243">
        <f t="shared" si="14"/>
        <v>499.78484458195408</v>
      </c>
      <c r="AG73" s="243">
        <f t="shared" si="52"/>
        <v>353.43812253834915</v>
      </c>
      <c r="AH73" s="244">
        <f t="shared" si="53"/>
        <v>17784.192930634734</v>
      </c>
      <c r="AI73" s="246"/>
      <c r="AJ73" s="242">
        <f t="shared" si="54"/>
        <v>2.36666666666666E-2</v>
      </c>
      <c r="AK73" s="242">
        <f t="shared" si="55"/>
        <v>1.9722222222222168E-3</v>
      </c>
      <c r="AL73" s="241">
        <f>VLOOKUP(AN73,[2]תחזיות!$B$4:$H$1000,5)</f>
        <v>1.11E-2</v>
      </c>
      <c r="AM73" s="135">
        <f t="shared" si="15"/>
        <v>9.2500000000000004E-4</v>
      </c>
      <c r="AN73" s="238">
        <v>21</v>
      </c>
      <c r="AO73" s="243">
        <f t="shared" si="56"/>
        <v>96366.485190256586</v>
      </c>
      <c r="AP73" s="243">
        <f t="shared" si="94"/>
        <v>448.22684071980098</v>
      </c>
      <c r="AQ73" s="243">
        <f t="shared" si="16"/>
        <v>258.17071715012878</v>
      </c>
      <c r="AR73" s="243">
        <f t="shared" si="57"/>
        <v>190.0561235696722</v>
      </c>
      <c r="AS73" s="244">
        <f t="shared" si="58"/>
        <v>9335.664762205648</v>
      </c>
      <c r="AT73" s="245"/>
      <c r="AU73" s="242">
        <f t="shared" si="59"/>
        <v>2.36666666666666E-2</v>
      </c>
      <c r="AV73" s="242">
        <f t="shared" si="60"/>
        <v>1.9722222222222168E-3</v>
      </c>
      <c r="AW73" s="241">
        <f>VLOOKUP(AY73,[2]תחזיות!$B$4:$H$1000,7)</f>
        <v>1.8870000000000001E-2</v>
      </c>
      <c r="AX73" s="135">
        <f t="shared" si="17"/>
        <v>1.5725000000000001E-3</v>
      </c>
      <c r="AY73" s="238">
        <v>21</v>
      </c>
      <c r="AZ73" s="243">
        <f t="shared" si="61"/>
        <v>97324.731046838409</v>
      </c>
      <c r="BA73" s="243">
        <f t="shared" si="95"/>
        <v>452.68390389981141</v>
      </c>
      <c r="BB73" s="243">
        <f t="shared" si="18"/>
        <v>260.73790655743619</v>
      </c>
      <c r="BC73" s="243">
        <f t="shared" si="62"/>
        <v>191.94599734237522</v>
      </c>
      <c r="BD73" s="244">
        <f t="shared" si="63"/>
        <v>9374.5206095300782</v>
      </c>
      <c r="BE73" s="246"/>
      <c r="BF73" s="246"/>
      <c r="BG73" s="246"/>
      <c r="BH73" s="241">
        <f>VLOOKUP(BJ73,[2]תחזיות!$B$4:$H$1000,6)</f>
        <v>1.0090909090909091E-2</v>
      </c>
      <c r="BI73" s="135">
        <f t="shared" si="19"/>
        <v>8.4090909090909095E-4</v>
      </c>
      <c r="BJ73" s="238">
        <v>21</v>
      </c>
      <c r="BK73" s="243">
        <f t="shared" si="64"/>
        <v>95975.895196318932</v>
      </c>
      <c r="BL73" s="243">
        <f t="shared" si="96"/>
        <v>446.41009998619643</v>
      </c>
      <c r="BM73" s="243">
        <f t="shared" si="20"/>
        <v>270.4542921262792</v>
      </c>
      <c r="BN73" s="243">
        <f t="shared" si="65"/>
        <v>175.95580785991723</v>
      </c>
      <c r="BO73" s="244">
        <f t="shared" si="66"/>
        <v>9317.7084114651971</v>
      </c>
      <c r="BP73" s="246"/>
      <c r="BQ73" s="247">
        <f>VLOOKUP(BT73,[2]תחזיות!$B$4:$E$1000,2)</f>
        <v>1.7670859999999983E-2</v>
      </c>
      <c r="BR73" s="135">
        <f t="shared" si="21"/>
        <v>9.7257166666666521E-4</v>
      </c>
      <c r="BS73" s="3">
        <f t="shared" si="67"/>
        <v>606</v>
      </c>
      <c r="BT73" s="238">
        <v>21</v>
      </c>
      <c r="BU73" s="239">
        <f t="shared" si="68"/>
        <v>571419.51074935903</v>
      </c>
      <c r="BV73" s="239">
        <f t="shared" si="69"/>
        <v>1974.6149942590901</v>
      </c>
      <c r="BW73" s="239">
        <f t="shared" si="22"/>
        <v>1418.8685683237354</v>
      </c>
      <c r="BX73" s="239">
        <f t="shared" si="23"/>
        <v>555.74642593535452</v>
      </c>
      <c r="BY73" s="240">
        <f t="shared" si="70"/>
        <v>40878.259769037802</v>
      </c>
      <c r="CA73" s="247">
        <f>VLOOKUP(CD73,[2]תחזיות!$B$4:$E$1000,4)</f>
        <v>2.332553519999998E-2</v>
      </c>
      <c r="CB73" s="135">
        <f t="shared" si="24"/>
        <v>1.4437945999999982E-3</v>
      </c>
      <c r="CC73" s="3">
        <f t="shared" si="71"/>
        <v>606</v>
      </c>
      <c r="CD73" s="238">
        <v>21</v>
      </c>
      <c r="CE73" s="239">
        <f t="shared" si="72"/>
        <v>573623.44568415859</v>
      </c>
      <c r="CF73" s="239">
        <f t="shared" si="73"/>
        <v>2136.162579795387</v>
      </c>
      <c r="CG73" s="239">
        <f t="shared" si="25"/>
        <v>1307.9681464832065</v>
      </c>
      <c r="CH73" s="239">
        <f t="shared" si="26"/>
        <v>828.19443331218042</v>
      </c>
      <c r="CI73" s="240">
        <f t="shared" si="74"/>
        <v>44044.179486528192</v>
      </c>
      <c r="CJ73" s="1"/>
      <c r="CK73" s="247">
        <f>VLOOKUP(CN73,[2]תחזיות!$B$4:$E$1000,3)</f>
        <v>1.7670859999999983E-2</v>
      </c>
      <c r="CL73" s="135">
        <f t="shared" si="27"/>
        <v>9.7257166666666521E-4</v>
      </c>
      <c r="CM73" s="3">
        <f t="shared" si="75"/>
        <v>606</v>
      </c>
      <c r="CN73" s="238">
        <v>21</v>
      </c>
      <c r="CO73" s="239">
        <f t="shared" si="76"/>
        <v>571419.51074935903</v>
      </c>
      <c r="CP73" s="239">
        <f t="shared" si="97"/>
        <v>1974.6149942590901</v>
      </c>
      <c r="CQ73" s="239">
        <f t="shared" si="28"/>
        <v>1418.8685683237354</v>
      </c>
      <c r="CR73" s="239">
        <f t="shared" si="29"/>
        <v>555.74642593535452</v>
      </c>
      <c r="CS73" s="240">
        <f t="shared" si="77"/>
        <v>40878.259769037802</v>
      </c>
      <c r="CT73" s="1"/>
      <c r="CU73" s="238">
        <v>21</v>
      </c>
      <c r="CV73" s="239">
        <f t="shared" si="78"/>
        <v>1915441.707826792</v>
      </c>
      <c r="CW73" s="239">
        <f t="shared" si="78"/>
        <v>8058.1291418748797</v>
      </c>
      <c r="CX73" s="239">
        <f t="shared" si="78"/>
        <v>4502.6617575776108</v>
      </c>
      <c r="CY73" s="239">
        <f t="shared" si="78"/>
        <v>3555.4673842972688</v>
      </c>
      <c r="CZ73" s="239">
        <f t="shared" si="78"/>
        <v>168408.00881198962</v>
      </c>
      <c r="DB73" s="238">
        <v>21</v>
      </c>
      <c r="DC73" s="239">
        <f t="shared" si="79"/>
        <v>1920523.3403163585</v>
      </c>
      <c r="DD73" s="239">
        <f t="shared" si="79"/>
        <v>8232.6288763672019</v>
      </c>
      <c r="DE73" s="239">
        <f t="shared" si="79"/>
        <v>4399.304616140399</v>
      </c>
      <c r="DF73" s="239">
        <f t="shared" si="79"/>
        <v>3833.3242602268028</v>
      </c>
      <c r="DG73" s="239">
        <f t="shared" si="79"/>
        <v>171686.84295362726</v>
      </c>
      <c r="DH73" s="248"/>
      <c r="DI73" s="238">
        <v>21</v>
      </c>
      <c r="DJ73" s="239">
        <f t="shared" si="80"/>
        <v>1914804.9055186422</v>
      </c>
      <c r="DK73" s="239">
        <f t="shared" si="80"/>
        <v>8055.2227177018203</v>
      </c>
      <c r="DL73" s="239">
        <f t="shared" si="80"/>
        <v>4514.3070383570293</v>
      </c>
      <c r="DM73" s="239">
        <f t="shared" si="80"/>
        <v>3540.915679344791</v>
      </c>
      <c r="DN73" s="239">
        <f t="shared" si="80"/>
        <v>168380.62889419857</v>
      </c>
      <c r="DP73" s="3">
        <f t="shared" si="81"/>
        <v>606</v>
      </c>
      <c r="DQ73" s="238">
        <v>21</v>
      </c>
      <c r="DR73" s="239">
        <f t="shared" si="82"/>
        <v>0</v>
      </c>
      <c r="DS73" s="239">
        <f t="shared" si="83"/>
        <v>0</v>
      </c>
      <c r="DT73" s="239">
        <f t="shared" si="33"/>
        <v>0</v>
      </c>
      <c r="DU73" s="239">
        <f t="shared" si="84"/>
        <v>0</v>
      </c>
      <c r="DV73" s="240">
        <f t="shared" si="98"/>
        <v>0</v>
      </c>
      <c r="DX73" s="242">
        <f t="shared" si="85"/>
        <v>2.5000000000000001E-2</v>
      </c>
      <c r="DY73" s="242">
        <f t="shared" si="86"/>
        <v>2.0833333333333333E-3</v>
      </c>
      <c r="DZ73" s="238">
        <v>21</v>
      </c>
      <c r="EA73" s="243">
        <f t="shared" si="99"/>
        <v>577136.27699034079</v>
      </c>
      <c r="EB73" s="243">
        <f t="shared" si="100"/>
        <v>2370.7253929063927</v>
      </c>
      <c r="EC73" s="243">
        <f t="shared" si="34"/>
        <v>1168.358149176516</v>
      </c>
      <c r="ED73" s="243">
        <f t="shared" si="35"/>
        <v>1202.3672437298767</v>
      </c>
      <c r="EE73" s="244">
        <f t="shared" si="87"/>
        <v>49785.233251034217</v>
      </c>
      <c r="EF73" s="249"/>
      <c r="EG73" s="242">
        <f t="shared" si="88"/>
        <v>2.5000000000000001E-2</v>
      </c>
      <c r="EH73" s="242">
        <f t="shared" si="89"/>
        <v>2.0833333333333333E-3</v>
      </c>
      <c r="EI73" s="238">
        <v>21</v>
      </c>
      <c r="EJ73" s="243">
        <f t="shared" si="101"/>
        <v>577136.27699034079</v>
      </c>
      <c r="EK73" s="243">
        <f t="shared" si="102"/>
        <v>2370.7253929063927</v>
      </c>
      <c r="EL73" s="243">
        <f t="shared" si="36"/>
        <v>1168.358149176516</v>
      </c>
      <c r="EM73" s="243">
        <f t="shared" si="37"/>
        <v>1202.3672437298767</v>
      </c>
      <c r="EN73" s="244">
        <f t="shared" si="90"/>
        <v>49785.233251034217</v>
      </c>
      <c r="EO73" s="249"/>
      <c r="EP73" s="242">
        <f t="shared" si="91"/>
        <v>2.5000000000000001E-2</v>
      </c>
      <c r="EQ73" s="242">
        <f t="shared" si="92"/>
        <v>2.0833333333333333E-3</v>
      </c>
      <c r="ER73" s="238">
        <v>21</v>
      </c>
      <c r="ES73" s="243">
        <f t="shared" si="103"/>
        <v>577136.27699034079</v>
      </c>
      <c r="ET73" s="243">
        <f t="shared" si="104"/>
        <v>2370.7253929063927</v>
      </c>
      <c r="EU73" s="243">
        <f t="shared" si="38"/>
        <v>1168.358149176516</v>
      </c>
      <c r="EV73" s="243">
        <f t="shared" si="39"/>
        <v>1202.3672437298767</v>
      </c>
      <c r="EW73" s="244">
        <f t="shared" si="93"/>
        <v>49785.233251034217</v>
      </c>
    </row>
    <row r="74" spans="1:153" ht="14.25" customHeight="1" thickBot="1" x14ac:dyDescent="0.25">
      <c r="A74" s="3">
        <f t="shared" si="40"/>
        <v>637</v>
      </c>
      <c r="B74" s="238">
        <v>22</v>
      </c>
      <c r="C74" s="239">
        <f t="shared" si="41"/>
        <v>476331.95092301088</v>
      </c>
      <c r="D74" s="239">
        <f t="shared" si="5"/>
        <v>2410.2492634298383</v>
      </c>
      <c r="E74" s="239">
        <f t="shared" si="6"/>
        <v>1159.8778922569347</v>
      </c>
      <c r="F74" s="239">
        <f t="shared" si="7"/>
        <v>1250.3713711729035</v>
      </c>
      <c r="G74" s="240">
        <f t="shared" si="42"/>
        <v>53025.483795456457</v>
      </c>
      <c r="I74" s="241">
        <f>VLOOKUP(K74,[2]תחזיות!$B$4:$H$1000,5)</f>
        <v>1.11E-2</v>
      </c>
      <c r="J74" s="135">
        <f t="shared" si="8"/>
        <v>9.2500000000000004E-4</v>
      </c>
      <c r="K74" s="238">
        <v>22</v>
      </c>
      <c r="L74" s="243">
        <f t="shared" si="43"/>
        <v>192708.31010407466</v>
      </c>
      <c r="M74" s="243">
        <f t="shared" si="44"/>
        <v>855.10288976152515</v>
      </c>
      <c r="N74" s="243">
        <f t="shared" si="9"/>
        <v>501.8043212373899</v>
      </c>
      <c r="O74" s="243">
        <f t="shared" si="10"/>
        <v>353.29856852413525</v>
      </c>
      <c r="P74" s="244">
        <f t="shared" si="45"/>
        <v>18648.719387446876</v>
      </c>
      <c r="Q74" s="245"/>
      <c r="R74" s="241">
        <f>VLOOKUP(T74,[2]תחזיות!$B$4:$H$1000,7)</f>
        <v>1.8870000000000001E-2</v>
      </c>
      <c r="S74" s="135">
        <f t="shared" si="11"/>
        <v>1.5725000000000001E-3</v>
      </c>
      <c r="T74" s="238">
        <v>22</v>
      </c>
      <c r="U74" s="243">
        <f t="shared" si="46"/>
        <v>194750.45954137977</v>
      </c>
      <c r="V74" s="243">
        <f t="shared" si="47"/>
        <v>864.164501501161</v>
      </c>
      <c r="W74" s="243">
        <f t="shared" si="12"/>
        <v>507.1219923419664</v>
      </c>
      <c r="X74" s="243">
        <f t="shared" si="48"/>
        <v>357.04250915919459</v>
      </c>
      <c r="Y74" s="244">
        <f t="shared" si="49"/>
        <v>18731.839576009301</v>
      </c>
      <c r="Z74" s="246"/>
      <c r="AA74" s="241">
        <f>VLOOKUP(AC74,[2]תחזיות!$B$4:$H$1000,6)</f>
        <v>1.0090909090909091E-2</v>
      </c>
      <c r="AB74" s="135">
        <f t="shared" si="13"/>
        <v>8.4090909090909095E-4</v>
      </c>
      <c r="AC74" s="238">
        <v>22</v>
      </c>
      <c r="AD74" s="243">
        <f t="shared" si="50"/>
        <v>192446.33953743539</v>
      </c>
      <c r="AE74" s="243">
        <f t="shared" si="51"/>
        <v>853.94045006992735</v>
      </c>
      <c r="AF74" s="243">
        <f t="shared" si="14"/>
        <v>501.1221609179641</v>
      </c>
      <c r="AG74" s="243">
        <f t="shared" si="52"/>
        <v>352.81828915196326</v>
      </c>
      <c r="AH74" s="244">
        <f t="shared" si="53"/>
        <v>18638.133380704661</v>
      </c>
      <c r="AI74" s="246"/>
      <c r="AJ74" s="242">
        <f t="shared" si="54"/>
        <v>2.36666666666666E-2</v>
      </c>
      <c r="AK74" s="242">
        <f t="shared" si="55"/>
        <v>1.9722222222222168E-3</v>
      </c>
      <c r="AL74" s="241">
        <f>VLOOKUP(AN74,[2]תחזיות!$B$4:$H$1000,5)</f>
        <v>1.11E-2</v>
      </c>
      <c r="AM74" s="135">
        <f t="shared" si="15"/>
        <v>9.2500000000000004E-4</v>
      </c>
      <c r="AN74" s="238">
        <v>22</v>
      </c>
      <c r="AO74" s="243">
        <f t="shared" si="56"/>
        <v>96197.214663994077</v>
      </c>
      <c r="AP74" s="243">
        <f t="shared" si="94"/>
        <v>448.64145054746677</v>
      </c>
      <c r="AQ74" s="243">
        <f t="shared" si="16"/>
        <v>258.91916607125677</v>
      </c>
      <c r="AR74" s="243">
        <f t="shared" si="57"/>
        <v>189.72228447621001</v>
      </c>
      <c r="AS74" s="244">
        <f t="shared" si="58"/>
        <v>9784.3062127531157</v>
      </c>
      <c r="AT74" s="245"/>
      <c r="AU74" s="242">
        <f t="shared" si="59"/>
        <v>2.36666666666666E-2</v>
      </c>
      <c r="AV74" s="242">
        <f t="shared" si="60"/>
        <v>1.9722222222222168E-3</v>
      </c>
      <c r="AW74" s="241">
        <f>VLOOKUP(AY74,[2]תחזיות!$B$4:$H$1000,7)</f>
        <v>1.8870000000000001E-2</v>
      </c>
      <c r="AX74" s="135">
        <f t="shared" si="17"/>
        <v>1.5725000000000001E-3</v>
      </c>
      <c r="AY74" s="238">
        <v>22</v>
      </c>
      <c r="AZ74" s="243">
        <f t="shared" si="61"/>
        <v>97216.626269494067</v>
      </c>
      <c r="BA74" s="243">
        <f t="shared" si="95"/>
        <v>453.39574933869386</v>
      </c>
      <c r="BB74" s="243">
        <f t="shared" si="18"/>
        <v>261.66295864052552</v>
      </c>
      <c r="BC74" s="243">
        <f t="shared" si="62"/>
        <v>191.73279069816832</v>
      </c>
      <c r="BD74" s="244">
        <f t="shared" si="63"/>
        <v>9827.9163588687716</v>
      </c>
      <c r="BE74" s="246"/>
      <c r="BF74" s="246"/>
      <c r="BG74" s="246"/>
      <c r="BH74" s="241">
        <f>VLOOKUP(BJ74,[2]תחזיות!$B$4:$H$1000,6)</f>
        <v>1.0090909090909091E-2</v>
      </c>
      <c r="BI74" s="135">
        <f t="shared" si="19"/>
        <v>8.4090909090909095E-4</v>
      </c>
      <c r="BJ74" s="238">
        <v>22</v>
      </c>
      <c r="BK74" s="243">
        <f t="shared" si="64"/>
        <v>95785.920479498454</v>
      </c>
      <c r="BL74" s="243">
        <f t="shared" si="96"/>
        <v>446.72327006606326</v>
      </c>
      <c r="BM74" s="243">
        <f t="shared" si="20"/>
        <v>271.11574918698358</v>
      </c>
      <c r="BN74" s="243">
        <f t="shared" si="65"/>
        <v>175.60752087907969</v>
      </c>
      <c r="BO74" s="244">
        <f t="shared" si="66"/>
        <v>9764.4316815312595</v>
      </c>
      <c r="BP74" s="246"/>
      <c r="BQ74" s="247">
        <f>VLOOKUP(BT74,[2]תחזיות!$B$4:$E$1000,2)</f>
        <v>1.7802339999999982E-2</v>
      </c>
      <c r="BR74" s="135">
        <f t="shared" si="21"/>
        <v>9.8352833333333186E-4</v>
      </c>
      <c r="BS74" s="3">
        <f t="shared" si="67"/>
        <v>637</v>
      </c>
      <c r="BT74" s="238">
        <v>22</v>
      </c>
      <c r="BU74" s="239">
        <f t="shared" si="68"/>
        <v>570000.64218103525</v>
      </c>
      <c r="BV74" s="239">
        <f t="shared" si="69"/>
        <v>1978.0904603598885</v>
      </c>
      <c r="BW74" s="239">
        <f t="shared" si="22"/>
        <v>1417.4786787566461</v>
      </c>
      <c r="BX74" s="239">
        <f t="shared" si="23"/>
        <v>560.61178160324243</v>
      </c>
      <c r="BY74" s="240">
        <f t="shared" si="70"/>
        <v>42856.350229397693</v>
      </c>
      <c r="CA74" s="247">
        <f>VLOOKUP(CD74,[2]תחזיות!$B$4:$E$1000,4)</f>
        <v>2.3499088799999977E-2</v>
      </c>
      <c r="CB74" s="135">
        <f t="shared" si="24"/>
        <v>1.4582573999999983E-3</v>
      </c>
      <c r="CC74" s="3">
        <f t="shared" si="71"/>
        <v>637</v>
      </c>
      <c r="CD74" s="238">
        <v>22</v>
      </c>
      <c r="CE74" s="239">
        <f t="shared" si="72"/>
        <v>572315.47753767541</v>
      </c>
      <c r="CF74" s="239">
        <f t="shared" si="73"/>
        <v>2140.9858714817415</v>
      </c>
      <c r="CG74" s="239">
        <f t="shared" si="25"/>
        <v>1306.4025912278935</v>
      </c>
      <c r="CH74" s="239">
        <f t="shared" si="26"/>
        <v>834.58328025384799</v>
      </c>
      <c r="CI74" s="240">
        <f t="shared" si="74"/>
        <v>46185.16535800993</v>
      </c>
      <c r="CJ74" s="1"/>
      <c r="CK74" s="247">
        <f>VLOOKUP(CN74,[2]תחזיות!$B$4:$E$1000,3)</f>
        <v>1.7802339999999982E-2</v>
      </c>
      <c r="CL74" s="135">
        <f t="shared" si="27"/>
        <v>9.8352833333333186E-4</v>
      </c>
      <c r="CM74" s="3">
        <f t="shared" si="75"/>
        <v>637</v>
      </c>
      <c r="CN74" s="238">
        <v>22</v>
      </c>
      <c r="CO74" s="239">
        <f t="shared" si="76"/>
        <v>570000.64218103525</v>
      </c>
      <c r="CP74" s="239">
        <f t="shared" si="97"/>
        <v>1978.0904603598885</v>
      </c>
      <c r="CQ74" s="239">
        <f t="shared" si="28"/>
        <v>1417.4786787566461</v>
      </c>
      <c r="CR74" s="239">
        <f t="shared" si="29"/>
        <v>560.61178160324243</v>
      </c>
      <c r="CS74" s="240">
        <f t="shared" si="77"/>
        <v>42856.350229397693</v>
      </c>
      <c r="CT74" s="1"/>
      <c r="CU74" s="238">
        <v>22</v>
      </c>
      <c r="CV74" s="239">
        <f t="shared" si="78"/>
        <v>1911206.0367132791</v>
      </c>
      <c r="CW74" s="239">
        <f t="shared" si="78"/>
        <v>8062.8094570051107</v>
      </c>
      <c r="CX74" s="239">
        <f t="shared" si="78"/>
        <v>4508.8722869761941</v>
      </c>
      <c r="CY74" s="239">
        <f t="shared" si="78"/>
        <v>3553.9371700289171</v>
      </c>
      <c r="CZ74" s="239">
        <f t="shared" si="78"/>
        <v>176470.81826899474</v>
      </c>
      <c r="DB74" s="238">
        <v>22</v>
      </c>
      <c r="DC74" s="239">
        <f t="shared" si="79"/>
        <v>1916582.4331127245</v>
      </c>
      <c r="DD74" s="239">
        <f t="shared" si="79"/>
        <v>8239.5207786578285</v>
      </c>
      <c r="DE74" s="239">
        <f t="shared" si="79"/>
        <v>4405.8576631212873</v>
      </c>
      <c r="DF74" s="239">
        <f t="shared" si="79"/>
        <v>3833.6631155365403</v>
      </c>
      <c r="DG74" s="239">
        <f t="shared" si="79"/>
        <v>179926.36373228507</v>
      </c>
      <c r="DH74" s="248"/>
      <c r="DI74" s="238">
        <v>22</v>
      </c>
      <c r="DJ74" s="239">
        <f t="shared" si="80"/>
        <v>1910532.7719621442</v>
      </c>
      <c r="DK74" s="239">
        <f t="shared" si="80"/>
        <v>8059.7288368321106</v>
      </c>
      <c r="DL74" s="239">
        <f t="shared" si="80"/>
        <v>4520.3867097724951</v>
      </c>
      <c r="DM74" s="239">
        <f t="shared" si="80"/>
        <v>3539.3421270596145</v>
      </c>
      <c r="DN74" s="239">
        <f t="shared" si="80"/>
        <v>176440.35773103067</v>
      </c>
      <c r="DP74" s="3">
        <f t="shared" si="81"/>
        <v>637</v>
      </c>
      <c r="DQ74" s="238">
        <v>22</v>
      </c>
      <c r="DR74" s="239">
        <f t="shared" si="82"/>
        <v>0</v>
      </c>
      <c r="DS74" s="239">
        <f t="shared" si="83"/>
        <v>0</v>
      </c>
      <c r="DT74" s="239">
        <f t="shared" si="33"/>
        <v>0</v>
      </c>
      <c r="DU74" s="239">
        <f t="shared" si="84"/>
        <v>0</v>
      </c>
      <c r="DV74" s="240">
        <f t="shared" si="98"/>
        <v>0</v>
      </c>
      <c r="DX74" s="242">
        <f t="shared" si="85"/>
        <v>2.5000000000000001E-2</v>
      </c>
      <c r="DY74" s="242">
        <f t="shared" si="86"/>
        <v>2.0833333333333333E-3</v>
      </c>
      <c r="DZ74" s="238">
        <v>22</v>
      </c>
      <c r="EA74" s="243">
        <f t="shared" si="99"/>
        <v>575967.91884116433</v>
      </c>
      <c r="EB74" s="243">
        <f t="shared" si="100"/>
        <v>2370.7253929063927</v>
      </c>
      <c r="EC74" s="243">
        <f t="shared" si="34"/>
        <v>1170.792228653967</v>
      </c>
      <c r="ED74" s="243">
        <f t="shared" si="35"/>
        <v>1199.9331642524257</v>
      </c>
      <c r="EE74" s="244">
        <f t="shared" si="87"/>
        <v>52155.958643940612</v>
      </c>
      <c r="EF74" s="249"/>
      <c r="EG74" s="242">
        <f t="shared" si="88"/>
        <v>2.5000000000000001E-2</v>
      </c>
      <c r="EH74" s="242">
        <f t="shared" si="89"/>
        <v>2.0833333333333333E-3</v>
      </c>
      <c r="EI74" s="238">
        <v>22</v>
      </c>
      <c r="EJ74" s="243">
        <f t="shared" si="101"/>
        <v>575967.91884116433</v>
      </c>
      <c r="EK74" s="243">
        <f t="shared" si="102"/>
        <v>2370.7253929063927</v>
      </c>
      <c r="EL74" s="243">
        <f t="shared" si="36"/>
        <v>1170.792228653967</v>
      </c>
      <c r="EM74" s="243">
        <f t="shared" si="37"/>
        <v>1199.9331642524257</v>
      </c>
      <c r="EN74" s="244">
        <f t="shared" si="90"/>
        <v>52155.958643940612</v>
      </c>
      <c r="EO74" s="249"/>
      <c r="EP74" s="242">
        <f t="shared" si="91"/>
        <v>2.5000000000000001E-2</v>
      </c>
      <c r="EQ74" s="242">
        <f t="shared" si="92"/>
        <v>2.0833333333333333E-3</v>
      </c>
      <c r="ER74" s="238">
        <v>22</v>
      </c>
      <c r="ES74" s="243">
        <f t="shared" si="103"/>
        <v>575967.91884116433</v>
      </c>
      <c r="ET74" s="243">
        <f t="shared" si="104"/>
        <v>2370.7253929063927</v>
      </c>
      <c r="EU74" s="243">
        <f t="shared" si="38"/>
        <v>1170.792228653967</v>
      </c>
      <c r="EV74" s="243">
        <f t="shared" si="39"/>
        <v>1199.9331642524257</v>
      </c>
      <c r="EW74" s="244">
        <f t="shared" si="93"/>
        <v>52155.958643940612</v>
      </c>
    </row>
    <row r="75" spans="1:153" ht="14.25" customHeight="1" thickBot="1" x14ac:dyDescent="0.25">
      <c r="A75" s="3">
        <f t="shared" si="40"/>
        <v>667</v>
      </c>
      <c r="B75" s="238">
        <v>23</v>
      </c>
      <c r="C75" s="239">
        <f t="shared" si="41"/>
        <v>475172.07303075393</v>
      </c>
      <c r="D75" s="239">
        <f t="shared" si="5"/>
        <v>2410.2492634298383</v>
      </c>
      <c r="E75" s="239">
        <f t="shared" si="6"/>
        <v>1162.922571724109</v>
      </c>
      <c r="F75" s="239">
        <f t="shared" si="7"/>
        <v>1247.3266917057292</v>
      </c>
      <c r="G75" s="240">
        <f t="shared" si="42"/>
        <v>55435.733058886297</v>
      </c>
      <c r="I75" s="241">
        <f>VLOOKUP(K75,[2]תחזיות!$B$4:$H$1000,5)</f>
        <v>1.11E-2</v>
      </c>
      <c r="J75" s="135">
        <f t="shared" si="8"/>
        <v>9.2500000000000004E-4</v>
      </c>
      <c r="K75" s="238">
        <v>23</v>
      </c>
      <c r="L75" s="243">
        <f t="shared" si="43"/>
        <v>192384.2968006864</v>
      </c>
      <c r="M75" s="243">
        <f t="shared" si="44"/>
        <v>855.89385993455448</v>
      </c>
      <c r="N75" s="243">
        <f t="shared" si="9"/>
        <v>503.18931579996439</v>
      </c>
      <c r="O75" s="243">
        <f t="shared" si="10"/>
        <v>352.70454413459009</v>
      </c>
      <c r="P75" s="244">
        <f t="shared" si="45"/>
        <v>19504.613247381429</v>
      </c>
      <c r="Q75" s="245"/>
      <c r="R75" s="241">
        <f>VLOOKUP(T75,[2]תחזיות!$B$4:$H$1000,7)</f>
        <v>1.8870000000000001E-2</v>
      </c>
      <c r="S75" s="135">
        <f t="shared" si="11"/>
        <v>1.5725000000000001E-3</v>
      </c>
      <c r="T75" s="238">
        <v>23</v>
      </c>
      <c r="U75" s="243">
        <f t="shared" si="46"/>
        <v>194548.78519733367</v>
      </c>
      <c r="V75" s="243">
        <f t="shared" si="47"/>
        <v>865.52340017977144</v>
      </c>
      <c r="W75" s="243">
        <f t="shared" si="12"/>
        <v>508.85062731799474</v>
      </c>
      <c r="X75" s="243">
        <f t="shared" si="48"/>
        <v>356.67277286177671</v>
      </c>
      <c r="Y75" s="244">
        <f t="shared" si="49"/>
        <v>19597.362976189073</v>
      </c>
      <c r="Z75" s="246"/>
      <c r="AA75" s="241">
        <f>VLOOKUP(AC75,[2]תחזיות!$B$4:$H$1000,6)</f>
        <v>1.0090909090909091E-2</v>
      </c>
      <c r="AB75" s="135">
        <f t="shared" si="13"/>
        <v>8.4090909090909095E-4</v>
      </c>
      <c r="AC75" s="238">
        <v>23</v>
      </c>
      <c r="AD75" s="243">
        <f t="shared" si="50"/>
        <v>192106.62585476588</v>
      </c>
      <c r="AE75" s="243">
        <f t="shared" si="51"/>
        <v>854.65853635748624</v>
      </c>
      <c r="AF75" s="243">
        <f t="shared" si="14"/>
        <v>502.46305562375045</v>
      </c>
      <c r="AG75" s="243">
        <f t="shared" si="52"/>
        <v>352.19548073373579</v>
      </c>
      <c r="AH75" s="244">
        <f t="shared" si="53"/>
        <v>19492.791917062146</v>
      </c>
      <c r="AI75" s="246"/>
      <c r="AJ75" s="242">
        <f t="shared" si="54"/>
        <v>2.36666666666666E-2</v>
      </c>
      <c r="AK75" s="242">
        <f t="shared" si="55"/>
        <v>1.9722222222222168E-3</v>
      </c>
      <c r="AL75" s="241">
        <f>VLOOKUP(AN75,[2]תחזיות!$B$4:$H$1000,5)</f>
        <v>1.11E-2</v>
      </c>
      <c r="AM75" s="135">
        <f t="shared" si="15"/>
        <v>9.2500000000000004E-4</v>
      </c>
      <c r="AN75" s="238">
        <v>23</v>
      </c>
      <c r="AO75" s="243">
        <f t="shared" si="56"/>
        <v>96027.038421258403</v>
      </c>
      <c r="AP75" s="243">
        <f t="shared" si="94"/>
        <v>449.05644388922326</v>
      </c>
      <c r="AQ75" s="243">
        <f t="shared" si="16"/>
        <v>259.66978478063083</v>
      </c>
      <c r="AR75" s="243">
        <f t="shared" si="57"/>
        <v>189.38665910859245</v>
      </c>
      <c r="AS75" s="244">
        <f t="shared" si="58"/>
        <v>10233.362656642339</v>
      </c>
      <c r="AT75" s="245"/>
      <c r="AU75" s="242">
        <f t="shared" si="59"/>
        <v>2.36666666666666E-2</v>
      </c>
      <c r="AV75" s="242">
        <f t="shared" si="60"/>
        <v>1.9722222222222168E-3</v>
      </c>
      <c r="AW75" s="241">
        <f>VLOOKUP(AY75,[2]תחזיות!$B$4:$H$1000,7)</f>
        <v>1.8870000000000001E-2</v>
      </c>
      <c r="AX75" s="135">
        <f t="shared" si="17"/>
        <v>1.5725000000000001E-3</v>
      </c>
      <c r="AY75" s="238">
        <v>23</v>
      </c>
      <c r="AZ75" s="243">
        <f t="shared" si="61"/>
        <v>97107.424990659856</v>
      </c>
      <c r="BA75" s="243">
        <f t="shared" si="95"/>
        <v>454.10871415452897</v>
      </c>
      <c r="BB75" s="243">
        <f t="shared" si="18"/>
        <v>262.59129264517253</v>
      </c>
      <c r="BC75" s="243">
        <f t="shared" si="62"/>
        <v>191.51742150935641</v>
      </c>
      <c r="BD75" s="244">
        <f t="shared" si="63"/>
        <v>10282.0250730233</v>
      </c>
      <c r="BE75" s="246"/>
      <c r="BF75" s="246"/>
      <c r="BG75" s="246"/>
      <c r="BH75" s="241">
        <f>VLOOKUP(BJ75,[2]תחזיות!$B$4:$H$1000,6)</f>
        <v>1.0090909090909091E-2</v>
      </c>
      <c r="BI75" s="135">
        <f t="shared" si="19"/>
        <v>8.4090909090909095E-4</v>
      </c>
      <c r="BJ75" s="238">
        <v>23</v>
      </c>
      <c r="BK75" s="243">
        <f t="shared" si="64"/>
        <v>95595.123997925606</v>
      </c>
      <c r="BL75" s="243">
        <f t="shared" si="96"/>
        <v>447.03665906408435</v>
      </c>
      <c r="BM75" s="243">
        <f t="shared" si="20"/>
        <v>271.77893173455487</v>
      </c>
      <c r="BN75" s="243">
        <f t="shared" si="65"/>
        <v>175.25772732952947</v>
      </c>
      <c r="BO75" s="244">
        <f t="shared" si="66"/>
        <v>10211.468340595344</v>
      </c>
      <c r="BP75" s="246"/>
      <c r="BQ75" s="247">
        <f>VLOOKUP(BT75,[2]תחזיות!$B$4:$E$1000,2)</f>
        <v>1.7933819999999982E-2</v>
      </c>
      <c r="BR75" s="135">
        <f t="shared" si="21"/>
        <v>9.9448499999999851E-4</v>
      </c>
      <c r="BS75" s="3">
        <f t="shared" si="67"/>
        <v>667</v>
      </c>
      <c r="BT75" s="238">
        <v>23</v>
      </c>
      <c r="BU75" s="239">
        <f t="shared" si="68"/>
        <v>568583.16350227862</v>
      </c>
      <c r="BV75" s="239">
        <f t="shared" si="69"/>
        <v>1981.5601044835084</v>
      </c>
      <c r="BW75" s="239">
        <f t="shared" si="22"/>
        <v>1416.1126771279457</v>
      </c>
      <c r="BX75" s="239">
        <f t="shared" si="23"/>
        <v>565.4474273555627</v>
      </c>
      <c r="BY75" s="240">
        <f t="shared" si="70"/>
        <v>44837.910333881198</v>
      </c>
      <c r="CA75" s="247">
        <f>VLOOKUP(CD75,[2]תחזיות!$B$4:$E$1000,4)</f>
        <v>2.3672642399999978E-2</v>
      </c>
      <c r="CB75" s="135">
        <f t="shared" si="24"/>
        <v>1.4727201999999984E-3</v>
      </c>
      <c r="CC75" s="3">
        <f t="shared" si="71"/>
        <v>667</v>
      </c>
      <c r="CD75" s="238">
        <v>23</v>
      </c>
      <c r="CE75" s="239">
        <f t="shared" si="72"/>
        <v>571009.07494644751</v>
      </c>
      <c r="CF75" s="239">
        <f t="shared" si="73"/>
        <v>2145.8027947271466</v>
      </c>
      <c r="CG75" s="239">
        <f t="shared" si="25"/>
        <v>1304.8661956702003</v>
      </c>
      <c r="CH75" s="239">
        <f t="shared" si="26"/>
        <v>840.93659905694619</v>
      </c>
      <c r="CI75" s="240">
        <f t="shared" si="74"/>
        <v>48330.968152737078</v>
      </c>
      <c r="CJ75" s="1"/>
      <c r="CK75" s="247">
        <f>VLOOKUP(CN75,[2]תחזיות!$B$4:$E$1000,3)</f>
        <v>1.7933819999999982E-2</v>
      </c>
      <c r="CL75" s="135">
        <f t="shared" si="27"/>
        <v>9.9448499999999851E-4</v>
      </c>
      <c r="CM75" s="3">
        <f t="shared" si="75"/>
        <v>667</v>
      </c>
      <c r="CN75" s="238">
        <v>23</v>
      </c>
      <c r="CO75" s="239">
        <f t="shared" si="76"/>
        <v>568583.16350227862</v>
      </c>
      <c r="CP75" s="239">
        <f t="shared" si="97"/>
        <v>1981.5601044835084</v>
      </c>
      <c r="CQ75" s="239">
        <f t="shared" si="28"/>
        <v>1416.1126771279457</v>
      </c>
      <c r="CR75" s="239">
        <f t="shared" si="29"/>
        <v>565.4474273555627</v>
      </c>
      <c r="CS75" s="240">
        <f t="shared" si="77"/>
        <v>44837.910333881198</v>
      </c>
      <c r="CT75" s="1"/>
      <c r="CU75" s="238">
        <v>23</v>
      </c>
      <c r="CV75" s="239">
        <f t="shared" si="78"/>
        <v>1906963.6983674876</v>
      </c>
      <c r="CW75" s="239">
        <f t="shared" si="78"/>
        <v>8067.4850646435189</v>
      </c>
      <c r="CX75" s="239">
        <f t="shared" si="78"/>
        <v>4515.1257285629799</v>
      </c>
      <c r="CY75" s="239">
        <f t="shared" si="78"/>
        <v>3552.359336080538</v>
      </c>
      <c r="CZ75" s="239">
        <f t="shared" si="78"/>
        <v>184538.30333363827</v>
      </c>
      <c r="DB75" s="238">
        <v>23</v>
      </c>
      <c r="DC75" s="239">
        <f t="shared" si="79"/>
        <v>1912634.4847777053</v>
      </c>
      <c r="DD75" s="239">
        <f t="shared" si="79"/>
        <v>8246.4095653976783</v>
      </c>
      <c r="DE75" s="239">
        <f t="shared" si="79"/>
        <v>4412.4620664878066</v>
      </c>
      <c r="DF75" s="239">
        <f t="shared" si="79"/>
        <v>3833.9474989098717</v>
      </c>
      <c r="DG75" s="239">
        <f t="shared" si="79"/>
        <v>188172.77329768275</v>
      </c>
      <c r="DH75" s="248"/>
      <c r="DI75" s="238">
        <v>23</v>
      </c>
      <c r="DJ75" s="239">
        <f t="shared" si="80"/>
        <v>1906254.1129982341</v>
      </c>
      <c r="DK75" s="239">
        <f t="shared" si="80"/>
        <v>8064.22995624131</v>
      </c>
      <c r="DL75" s="239">
        <f t="shared" si="80"/>
        <v>4526.5086153406901</v>
      </c>
      <c r="DM75" s="239">
        <f t="shared" si="80"/>
        <v>3537.7213409006208</v>
      </c>
      <c r="DN75" s="239">
        <f t="shared" si="80"/>
        <v>184504.587687272</v>
      </c>
      <c r="DP75" s="3">
        <f t="shared" si="81"/>
        <v>667</v>
      </c>
      <c r="DQ75" s="238">
        <v>23</v>
      </c>
      <c r="DR75" s="239">
        <f t="shared" si="82"/>
        <v>0</v>
      </c>
      <c r="DS75" s="239">
        <f t="shared" si="83"/>
        <v>0</v>
      </c>
      <c r="DT75" s="239">
        <f t="shared" si="33"/>
        <v>0</v>
      </c>
      <c r="DU75" s="239">
        <f t="shared" si="84"/>
        <v>0</v>
      </c>
      <c r="DV75" s="240">
        <f t="shared" si="98"/>
        <v>0</v>
      </c>
      <c r="DX75" s="242">
        <f t="shared" si="85"/>
        <v>2.5000000000000001E-2</v>
      </c>
      <c r="DY75" s="242">
        <f t="shared" si="86"/>
        <v>2.0833333333333333E-3</v>
      </c>
      <c r="DZ75" s="238">
        <v>23</v>
      </c>
      <c r="EA75" s="243">
        <f t="shared" si="99"/>
        <v>574797.12661251042</v>
      </c>
      <c r="EB75" s="243">
        <f t="shared" si="100"/>
        <v>2370.7253929063932</v>
      </c>
      <c r="EC75" s="243">
        <f t="shared" si="34"/>
        <v>1173.2313791303297</v>
      </c>
      <c r="ED75" s="243">
        <f t="shared" si="35"/>
        <v>1197.4940137760634</v>
      </c>
      <c r="EE75" s="244">
        <f t="shared" si="87"/>
        <v>54526.684036847008</v>
      </c>
      <c r="EF75" s="249"/>
      <c r="EG75" s="242">
        <f t="shared" si="88"/>
        <v>2.5000000000000001E-2</v>
      </c>
      <c r="EH75" s="242">
        <f t="shared" si="89"/>
        <v>2.0833333333333333E-3</v>
      </c>
      <c r="EI75" s="238">
        <v>23</v>
      </c>
      <c r="EJ75" s="243">
        <f t="shared" si="101"/>
        <v>574797.12661251042</v>
      </c>
      <c r="EK75" s="243">
        <f t="shared" si="102"/>
        <v>2370.7253929063932</v>
      </c>
      <c r="EL75" s="243">
        <f t="shared" si="36"/>
        <v>1173.2313791303297</v>
      </c>
      <c r="EM75" s="243">
        <f t="shared" si="37"/>
        <v>1197.4940137760634</v>
      </c>
      <c r="EN75" s="244">
        <f t="shared" si="90"/>
        <v>54526.684036847008</v>
      </c>
      <c r="EO75" s="249"/>
      <c r="EP75" s="242">
        <f t="shared" si="91"/>
        <v>2.5000000000000001E-2</v>
      </c>
      <c r="EQ75" s="242">
        <f t="shared" si="92"/>
        <v>2.0833333333333333E-3</v>
      </c>
      <c r="ER75" s="238">
        <v>23</v>
      </c>
      <c r="ES75" s="243">
        <f t="shared" si="103"/>
        <v>574797.12661251042</v>
      </c>
      <c r="ET75" s="243">
        <f t="shared" si="104"/>
        <v>2370.7253929063932</v>
      </c>
      <c r="EU75" s="243">
        <f t="shared" si="38"/>
        <v>1173.2313791303297</v>
      </c>
      <c r="EV75" s="243">
        <f t="shared" si="39"/>
        <v>1197.4940137760634</v>
      </c>
      <c r="EW75" s="244">
        <f t="shared" si="93"/>
        <v>54526.684036847008</v>
      </c>
    </row>
    <row r="76" spans="1:153" ht="14.25" customHeight="1" thickBot="1" x14ac:dyDescent="0.25">
      <c r="A76" s="3">
        <f t="shared" si="40"/>
        <v>698</v>
      </c>
      <c r="B76" s="238">
        <v>24</v>
      </c>
      <c r="C76" s="239">
        <f t="shared" si="41"/>
        <v>474009.15045902983</v>
      </c>
      <c r="D76" s="239">
        <f t="shared" si="5"/>
        <v>2410.2492634298383</v>
      </c>
      <c r="E76" s="239">
        <f t="shared" si="6"/>
        <v>1165.9752434748848</v>
      </c>
      <c r="F76" s="239">
        <f t="shared" si="7"/>
        <v>1244.2740199549535</v>
      </c>
      <c r="G76" s="240">
        <f t="shared" si="42"/>
        <v>57845.982322316137</v>
      </c>
      <c r="I76" s="241">
        <f>VLOOKUP(K76,[2]תחזיות!$B$4:$H$1000,5)</f>
        <v>1.11E-2</v>
      </c>
      <c r="J76" s="135">
        <f t="shared" si="8"/>
        <v>9.2500000000000004E-4</v>
      </c>
      <c r="K76" s="238">
        <v>24</v>
      </c>
      <c r="L76" s="243">
        <f t="shared" si="43"/>
        <v>192058.59750930997</v>
      </c>
      <c r="M76" s="243">
        <f t="shared" si="44"/>
        <v>856.68556175499407</v>
      </c>
      <c r="N76" s="243">
        <f t="shared" si="9"/>
        <v>504.5781329879274</v>
      </c>
      <c r="O76" s="243">
        <f t="shared" si="10"/>
        <v>352.10742876706666</v>
      </c>
      <c r="P76" s="244">
        <f t="shared" si="45"/>
        <v>20361.298809136424</v>
      </c>
      <c r="Q76" s="245"/>
      <c r="R76" s="241">
        <f>VLOOKUP(T76,[2]תחזיות!$B$4:$H$1000,7)</f>
        <v>1.8870000000000001E-2</v>
      </c>
      <c r="S76" s="135">
        <f t="shared" si="11"/>
        <v>1.5725000000000001E-3</v>
      </c>
      <c r="T76" s="238">
        <v>24</v>
      </c>
      <c r="U76" s="243">
        <f t="shared" si="46"/>
        <v>194345.06236712702</v>
      </c>
      <c r="V76" s="243">
        <f t="shared" si="47"/>
        <v>866.88443572655422</v>
      </c>
      <c r="W76" s="243">
        <f t="shared" si="12"/>
        <v>510.58515472015631</v>
      </c>
      <c r="X76" s="243">
        <f t="shared" si="48"/>
        <v>356.29928100639791</v>
      </c>
      <c r="Y76" s="244">
        <f t="shared" si="49"/>
        <v>20464.247411915629</v>
      </c>
      <c r="Z76" s="246"/>
      <c r="AA76" s="241">
        <f>VLOOKUP(AC76,[2]תחזיות!$B$4:$H$1000,6)</f>
        <v>1.0090909090909091E-2</v>
      </c>
      <c r="AB76" s="135">
        <f t="shared" si="13"/>
        <v>8.4090909090909095E-4</v>
      </c>
      <c r="AC76" s="238">
        <v>24</v>
      </c>
      <c r="AD76" s="243">
        <f t="shared" si="50"/>
        <v>191765.28448149597</v>
      </c>
      <c r="AE76" s="243">
        <f t="shared" si="51"/>
        <v>855.37722649033242</v>
      </c>
      <c r="AF76" s="243">
        <f t="shared" si="14"/>
        <v>503.80753827425809</v>
      </c>
      <c r="AG76" s="243">
        <f t="shared" si="52"/>
        <v>351.56968821607433</v>
      </c>
      <c r="AH76" s="244">
        <f t="shared" si="53"/>
        <v>20348.169143552477</v>
      </c>
      <c r="AI76" s="246"/>
      <c r="AJ76" s="242">
        <f t="shared" si="54"/>
        <v>2.36666666666666E-2</v>
      </c>
      <c r="AK76" s="242">
        <f t="shared" si="55"/>
        <v>1.9722222222222168E-3</v>
      </c>
      <c r="AL76" s="241">
        <f>VLOOKUP(AN76,[2]תחזיות!$B$4:$H$1000,5)</f>
        <v>1.11E-2</v>
      </c>
      <c r="AM76" s="135">
        <f t="shared" si="15"/>
        <v>9.2500000000000004E-4</v>
      </c>
      <c r="AN76" s="238">
        <v>24</v>
      </c>
      <c r="AO76" s="243">
        <f t="shared" si="56"/>
        <v>95855.953452466521</v>
      </c>
      <c r="AP76" s="243">
        <f t="shared" si="94"/>
        <v>449.47182109982083</v>
      </c>
      <c r="AQ76" s="243">
        <f t="shared" si="16"/>
        <v>260.42257956856793</v>
      </c>
      <c r="AR76" s="243">
        <f t="shared" si="57"/>
        <v>189.0492415312529</v>
      </c>
      <c r="AS76" s="244">
        <f t="shared" si="58"/>
        <v>10682.834477742161</v>
      </c>
      <c r="AT76" s="245"/>
      <c r="AU76" s="242">
        <f t="shared" si="59"/>
        <v>2.36666666666666E-2</v>
      </c>
      <c r="AV76" s="242">
        <f t="shared" si="60"/>
        <v>1.9722222222222168E-3</v>
      </c>
      <c r="AW76" s="241">
        <f>VLOOKUP(AY76,[2]תחזיות!$B$4:$H$1000,7)</f>
        <v>1.8870000000000001E-2</v>
      </c>
      <c r="AX76" s="135">
        <f t="shared" si="17"/>
        <v>1.5725000000000001E-3</v>
      </c>
      <c r="AY76" s="238">
        <v>24</v>
      </c>
      <c r="AZ76" s="243">
        <f t="shared" si="61"/>
        <v>96997.122199004807</v>
      </c>
      <c r="BA76" s="243">
        <f t="shared" si="95"/>
        <v>454.82280010753692</v>
      </c>
      <c r="BB76" s="243">
        <f t="shared" si="18"/>
        <v>263.52292021505571</v>
      </c>
      <c r="BC76" s="243">
        <f t="shared" si="62"/>
        <v>191.29987989248119</v>
      </c>
      <c r="BD76" s="244">
        <f t="shared" si="63"/>
        <v>10736.847873130837</v>
      </c>
      <c r="BE76" s="246"/>
      <c r="BF76" s="246"/>
      <c r="BG76" s="246"/>
      <c r="BH76" s="241">
        <f>VLOOKUP(BJ76,[2]תחזיות!$B$4:$H$1000,6)</f>
        <v>1.0090909090909091E-2</v>
      </c>
      <c r="BI76" s="135">
        <f t="shared" si="19"/>
        <v>8.4090909090909095E-4</v>
      </c>
      <c r="BJ76" s="238">
        <v>24</v>
      </c>
      <c r="BK76" s="243">
        <f t="shared" si="64"/>
        <v>95403.503333633082</v>
      </c>
      <c r="BL76" s="243">
        <f t="shared" si="96"/>
        <v>447.35026712696572</v>
      </c>
      <c r="BM76" s="243">
        <f t="shared" si="20"/>
        <v>272.44384434863923</v>
      </c>
      <c r="BN76" s="243">
        <f t="shared" si="65"/>
        <v>174.90642277832652</v>
      </c>
      <c r="BO76" s="244">
        <f t="shared" si="66"/>
        <v>10658.818607722309</v>
      </c>
      <c r="BP76" s="246"/>
      <c r="BQ76" s="247">
        <f>VLOOKUP(BT76,[2]תחזיות!$B$4:$E$1000,2)</f>
        <v>1.8065299999999982E-2</v>
      </c>
      <c r="BR76" s="135">
        <f t="shared" si="21"/>
        <v>1.0054416666666652E-3</v>
      </c>
      <c r="BS76" s="3">
        <f t="shared" si="67"/>
        <v>698</v>
      </c>
      <c r="BT76" s="238">
        <v>24</v>
      </c>
      <c r="BU76" s="239">
        <f t="shared" si="68"/>
        <v>567167.05082515068</v>
      </c>
      <c r="BV76" s="239">
        <f t="shared" si="69"/>
        <v>1985.0238980936419</v>
      </c>
      <c r="BW76" s="239">
        <f t="shared" si="22"/>
        <v>1414.7705132335852</v>
      </c>
      <c r="BX76" s="239">
        <f t="shared" si="23"/>
        <v>570.25338486005671</v>
      </c>
      <c r="BY76" s="240">
        <f t="shared" si="70"/>
        <v>46822.934231974839</v>
      </c>
      <c r="CA76" s="247">
        <f>VLOOKUP(CD76,[2]תחזיות!$B$4:$E$1000,4)</f>
        <v>2.3846195999999976E-2</v>
      </c>
      <c r="CB76" s="135">
        <f t="shared" si="24"/>
        <v>1.4871829999999978E-3</v>
      </c>
      <c r="CC76" s="3">
        <f t="shared" si="71"/>
        <v>698</v>
      </c>
      <c r="CD76" s="238">
        <v>24</v>
      </c>
      <c r="CE76" s="239">
        <f t="shared" si="72"/>
        <v>569704.2087507773</v>
      </c>
      <c r="CF76" s="239">
        <f t="shared" si="73"/>
        <v>2150.6133011192651</v>
      </c>
      <c r="CG76" s="239">
        <f t="shared" si="25"/>
        <v>1303.3588868366592</v>
      </c>
      <c r="CH76" s="239">
        <f t="shared" si="26"/>
        <v>847.25441428260604</v>
      </c>
      <c r="CI76" s="240">
        <f t="shared" si="74"/>
        <v>50481.581453856343</v>
      </c>
      <c r="CJ76" s="1"/>
      <c r="CK76" s="247">
        <f>VLOOKUP(CN76,[2]תחזיות!$B$4:$E$1000,3)</f>
        <v>1.8065299999999982E-2</v>
      </c>
      <c r="CL76" s="135">
        <f t="shared" si="27"/>
        <v>1.0054416666666652E-3</v>
      </c>
      <c r="CM76" s="3">
        <f t="shared" si="75"/>
        <v>698</v>
      </c>
      <c r="CN76" s="238">
        <v>24</v>
      </c>
      <c r="CO76" s="239">
        <f t="shared" si="76"/>
        <v>567167.05082515068</v>
      </c>
      <c r="CP76" s="239">
        <f t="shared" si="97"/>
        <v>1985.0238980936419</v>
      </c>
      <c r="CQ76" s="239">
        <f t="shared" si="28"/>
        <v>1414.7705132335852</v>
      </c>
      <c r="CR76" s="239">
        <f t="shared" si="29"/>
        <v>570.25338486005671</v>
      </c>
      <c r="CS76" s="240">
        <f t="shared" si="77"/>
        <v>46822.934231974839</v>
      </c>
      <c r="CT76" s="1"/>
      <c r="CU76" s="238">
        <v>24</v>
      </c>
      <c r="CV76" s="239">
        <f t="shared" si="78"/>
        <v>1902714.6474793372</v>
      </c>
      <c r="CW76" s="239">
        <f t="shared" si="78"/>
        <v>8072.1559372846878</v>
      </c>
      <c r="CX76" s="239">
        <f t="shared" si="78"/>
        <v>4521.4220804351498</v>
      </c>
      <c r="CY76" s="239">
        <f t="shared" si="78"/>
        <v>3550.7338568495379</v>
      </c>
      <c r="CZ76" s="239">
        <f t="shared" si="78"/>
        <v>192610.45927092296</v>
      </c>
      <c r="DB76" s="238">
        <v>24</v>
      </c>
      <c r="DC76" s="239">
        <f t="shared" si="79"/>
        <v>1908679.4390093191</v>
      </c>
      <c r="DD76" s="239">
        <f t="shared" si="79"/>
        <v>8253.2951932895885</v>
      </c>
      <c r="DE76" s="239">
        <f t="shared" si="79"/>
        <v>4419.1178164169405</v>
      </c>
      <c r="DF76" s="239">
        <f t="shared" si="79"/>
        <v>3834.1773768726471</v>
      </c>
      <c r="DG76" s="239">
        <f t="shared" si="79"/>
        <v>196426.06849097233</v>
      </c>
      <c r="DH76" s="248"/>
      <c r="DI76" s="238">
        <v>24</v>
      </c>
      <c r="DJ76" s="239">
        <f t="shared" si="80"/>
        <v>1901968.8843326897</v>
      </c>
      <c r="DK76" s="239">
        <f t="shared" si="80"/>
        <v>8068.7260480471723</v>
      </c>
      <c r="DL76" s="239">
        <f t="shared" si="80"/>
        <v>4532.6727505015524</v>
      </c>
      <c r="DM76" s="239">
        <f t="shared" si="80"/>
        <v>3536.0532975456199</v>
      </c>
      <c r="DN76" s="239">
        <f t="shared" si="80"/>
        <v>192573.31373531916</v>
      </c>
      <c r="DP76" s="3">
        <f t="shared" si="81"/>
        <v>698</v>
      </c>
      <c r="DQ76" s="238">
        <v>24</v>
      </c>
      <c r="DR76" s="239">
        <f t="shared" si="82"/>
        <v>0</v>
      </c>
      <c r="DS76" s="239">
        <f t="shared" si="83"/>
        <v>0</v>
      </c>
      <c r="DT76" s="239">
        <f t="shared" si="33"/>
        <v>0</v>
      </c>
      <c r="DU76" s="239">
        <f t="shared" si="84"/>
        <v>0</v>
      </c>
      <c r="DV76" s="240">
        <f t="shared" si="98"/>
        <v>0</v>
      </c>
      <c r="DX76" s="242">
        <f t="shared" si="85"/>
        <v>2.5000000000000001E-2</v>
      </c>
      <c r="DY76" s="242">
        <f t="shared" si="86"/>
        <v>2.0833333333333333E-3</v>
      </c>
      <c r="DZ76" s="238">
        <v>24</v>
      </c>
      <c r="EA76" s="243">
        <f t="shared" si="99"/>
        <v>573623.89523338014</v>
      </c>
      <c r="EB76" s="243">
        <f t="shared" si="100"/>
        <v>2370.7253929063932</v>
      </c>
      <c r="EC76" s="243">
        <f t="shared" si="34"/>
        <v>1175.6756111701845</v>
      </c>
      <c r="ED76" s="243">
        <f t="shared" si="35"/>
        <v>1195.0497817362086</v>
      </c>
      <c r="EE76" s="244">
        <f t="shared" si="87"/>
        <v>56897.409429753403</v>
      </c>
      <c r="EF76" s="249"/>
      <c r="EG76" s="242">
        <f t="shared" si="88"/>
        <v>2.5000000000000001E-2</v>
      </c>
      <c r="EH76" s="242">
        <f t="shared" si="89"/>
        <v>2.0833333333333333E-3</v>
      </c>
      <c r="EI76" s="238">
        <v>24</v>
      </c>
      <c r="EJ76" s="243">
        <f t="shared" si="101"/>
        <v>573623.89523338014</v>
      </c>
      <c r="EK76" s="243">
        <f t="shared" si="102"/>
        <v>2370.7253929063932</v>
      </c>
      <c r="EL76" s="243">
        <f t="shared" si="36"/>
        <v>1175.6756111701845</v>
      </c>
      <c r="EM76" s="243">
        <f t="shared" si="37"/>
        <v>1195.0497817362086</v>
      </c>
      <c r="EN76" s="244">
        <f t="shared" si="90"/>
        <v>56897.409429753403</v>
      </c>
      <c r="EO76" s="249"/>
      <c r="EP76" s="242">
        <f t="shared" si="91"/>
        <v>2.5000000000000001E-2</v>
      </c>
      <c r="EQ76" s="242">
        <f t="shared" si="92"/>
        <v>2.0833333333333333E-3</v>
      </c>
      <c r="ER76" s="238">
        <v>24</v>
      </c>
      <c r="ES76" s="243">
        <f t="shared" si="103"/>
        <v>573623.89523338014</v>
      </c>
      <c r="ET76" s="243">
        <f t="shared" si="104"/>
        <v>2370.7253929063932</v>
      </c>
      <c r="EU76" s="243">
        <f t="shared" si="38"/>
        <v>1175.6756111701845</v>
      </c>
      <c r="EV76" s="243">
        <f t="shared" si="39"/>
        <v>1195.0497817362086</v>
      </c>
      <c r="EW76" s="244">
        <f t="shared" si="93"/>
        <v>56897.409429753403</v>
      </c>
    </row>
    <row r="77" spans="1:153" ht="14.25" customHeight="1" thickBot="1" x14ac:dyDescent="0.25">
      <c r="A77" s="3">
        <f t="shared" si="40"/>
        <v>728</v>
      </c>
      <c r="B77" s="238">
        <v>25</v>
      </c>
      <c r="C77" s="239">
        <f t="shared" si="41"/>
        <v>472843.17521555495</v>
      </c>
      <c r="D77" s="239">
        <f t="shared" si="5"/>
        <v>2410.2492634298383</v>
      </c>
      <c r="E77" s="239">
        <f t="shared" si="6"/>
        <v>1169.0359284890064</v>
      </c>
      <c r="F77" s="239">
        <f t="shared" si="7"/>
        <v>1241.2133349408318</v>
      </c>
      <c r="G77" s="240">
        <f t="shared" si="42"/>
        <v>60256.231585745976</v>
      </c>
      <c r="I77" s="241">
        <f>VLOOKUP(K77,[2]תחזיות!$B$4:$H$1000,5)</f>
        <v>1.11E-2</v>
      </c>
      <c r="J77" s="135">
        <f t="shared" si="8"/>
        <v>9.2500000000000004E-4</v>
      </c>
      <c r="K77" s="238">
        <v>25</v>
      </c>
      <c r="L77" s="243">
        <f t="shared" si="43"/>
        <v>191731.20684424514</v>
      </c>
      <c r="M77" s="243">
        <f t="shared" si="44"/>
        <v>857.47799589961744</v>
      </c>
      <c r="N77" s="243">
        <f t="shared" si="9"/>
        <v>505.9707833518363</v>
      </c>
      <c r="O77" s="243">
        <f t="shared" si="10"/>
        <v>351.50721254778114</v>
      </c>
      <c r="P77" s="244">
        <f t="shared" si="45"/>
        <v>21218.776805036043</v>
      </c>
      <c r="Q77" s="245"/>
      <c r="R77" s="241">
        <f>VLOOKUP(T77,[2]תחזיות!$B$4:$H$1000,7)</f>
        <v>1.8870000000000001E-2</v>
      </c>
      <c r="S77" s="135">
        <f t="shared" si="11"/>
        <v>1.5725000000000001E-3</v>
      </c>
      <c r="T77" s="238">
        <v>25</v>
      </c>
      <c r="U77" s="243">
        <f t="shared" si="46"/>
        <v>194139.28192782338</v>
      </c>
      <c r="V77" s="243">
        <f t="shared" si="47"/>
        <v>868.24761150173424</v>
      </c>
      <c r="W77" s="243">
        <f t="shared" si="12"/>
        <v>512.32559463405971</v>
      </c>
      <c r="X77" s="243">
        <f t="shared" si="48"/>
        <v>355.92201686767453</v>
      </c>
      <c r="Y77" s="244">
        <f t="shared" si="49"/>
        <v>21332.495023417363</v>
      </c>
      <c r="Z77" s="246"/>
      <c r="AA77" s="241">
        <f>VLOOKUP(AC77,[2]תחזיות!$B$4:$H$1000,6)</f>
        <v>1.0090909090909091E-2</v>
      </c>
      <c r="AB77" s="135">
        <f t="shared" si="13"/>
        <v>8.4090909090909095E-4</v>
      </c>
      <c r="AC77" s="238">
        <v>25</v>
      </c>
      <c r="AD77" s="243">
        <f t="shared" si="50"/>
        <v>191422.31045792397</v>
      </c>
      <c r="AE77" s="243">
        <f t="shared" si="51"/>
        <v>856.09652097624473</v>
      </c>
      <c r="AF77" s="243">
        <f t="shared" si="14"/>
        <v>505.15561847005239</v>
      </c>
      <c r="AG77" s="243">
        <f t="shared" si="52"/>
        <v>350.94090250619234</v>
      </c>
      <c r="AH77" s="244">
        <f t="shared" si="53"/>
        <v>21204.265664528721</v>
      </c>
      <c r="AI77" s="246"/>
      <c r="AJ77" s="242">
        <f t="shared" si="54"/>
        <v>2.36666666666666E-2</v>
      </c>
      <c r="AK77" s="242">
        <f t="shared" si="55"/>
        <v>1.9722222222222168E-3</v>
      </c>
      <c r="AL77" s="241">
        <f>VLOOKUP(AN77,[2]תחזיות!$B$4:$H$1000,5)</f>
        <v>1.11E-2</v>
      </c>
      <c r="AM77" s="135">
        <f t="shared" si="15"/>
        <v>9.2500000000000004E-4</v>
      </c>
      <c r="AN77" s="238">
        <v>25</v>
      </c>
      <c r="AO77" s="243">
        <f t="shared" si="56"/>
        <v>95683.956738955399</v>
      </c>
      <c r="AP77" s="243">
        <f t="shared" si="94"/>
        <v>449.88758253433821</v>
      </c>
      <c r="AQ77" s="243">
        <f t="shared" si="16"/>
        <v>261.17755674362115</v>
      </c>
      <c r="AR77" s="243">
        <f t="shared" si="57"/>
        <v>188.71002579071708</v>
      </c>
      <c r="AS77" s="244">
        <f t="shared" si="58"/>
        <v>11132.722060276499</v>
      </c>
      <c r="AT77" s="245"/>
      <c r="AU77" s="242">
        <f t="shared" si="59"/>
        <v>2.36666666666666E-2</v>
      </c>
      <c r="AV77" s="242">
        <f t="shared" si="60"/>
        <v>1.9722222222222168E-3</v>
      </c>
      <c r="AW77" s="241">
        <f>VLOOKUP(AY77,[2]תחזיות!$B$4:$H$1000,7)</f>
        <v>1.8870000000000001E-2</v>
      </c>
      <c r="AX77" s="135">
        <f t="shared" si="17"/>
        <v>1.5725000000000001E-3</v>
      </c>
      <c r="AY77" s="238">
        <v>25</v>
      </c>
      <c r="AZ77" s="243">
        <f t="shared" si="61"/>
        <v>96885.712863655644</v>
      </c>
      <c r="BA77" s="243">
        <f t="shared" si="95"/>
        <v>455.53800896070601</v>
      </c>
      <c r="BB77" s="243">
        <f t="shared" si="18"/>
        <v>264.45785303516345</v>
      </c>
      <c r="BC77" s="243">
        <f t="shared" si="62"/>
        <v>191.08015592554256</v>
      </c>
      <c r="BD77" s="244">
        <f t="shared" si="63"/>
        <v>11192.385882091543</v>
      </c>
      <c r="BE77" s="246"/>
      <c r="BF77" s="246"/>
      <c r="BG77" s="246"/>
      <c r="BH77" s="241">
        <f>VLOOKUP(BJ77,[2]תחזיות!$B$4:$H$1000,6)</f>
        <v>1.0090909090909091E-2</v>
      </c>
      <c r="BI77" s="135">
        <f t="shared" si="19"/>
        <v>8.4090909090909095E-4</v>
      </c>
      <c r="BJ77" s="238">
        <v>25</v>
      </c>
      <c r="BK77" s="243">
        <f t="shared" si="64"/>
        <v>95211.056062036805</v>
      </c>
      <c r="BL77" s="243">
        <f t="shared" si="96"/>
        <v>447.66409440144054</v>
      </c>
      <c r="BM77" s="243">
        <f t="shared" si="20"/>
        <v>273.11049162104052</v>
      </c>
      <c r="BN77" s="243">
        <f t="shared" si="65"/>
        <v>174.55360278040001</v>
      </c>
      <c r="BO77" s="244">
        <f t="shared" si="66"/>
        <v>11106.482702123749</v>
      </c>
      <c r="BP77" s="246"/>
      <c r="BQ77" s="247">
        <f>VLOOKUP(BT77,[2]תחזיות!$B$4:$E$1000,2)</f>
        <v>1.8196779999999982E-2</v>
      </c>
      <c r="BR77" s="135">
        <f t="shared" si="21"/>
        <v>1.0163983333333318E-3</v>
      </c>
      <c r="BS77" s="3">
        <f t="shared" si="67"/>
        <v>728</v>
      </c>
      <c r="BT77" s="238">
        <v>25</v>
      </c>
      <c r="BU77" s="239">
        <f t="shared" si="68"/>
        <v>565752.28031191707</v>
      </c>
      <c r="BV77" s="239">
        <f t="shared" si="69"/>
        <v>1988.4818127095702</v>
      </c>
      <c r="BW77" s="239">
        <f t="shared" si="22"/>
        <v>1413.4521379210059</v>
      </c>
      <c r="BX77" s="239">
        <f t="shared" si="23"/>
        <v>575.02967478856442</v>
      </c>
      <c r="BY77" s="240">
        <f t="shared" si="70"/>
        <v>48811.416044684411</v>
      </c>
      <c r="CA77" s="247">
        <f>VLOOKUP(CD77,[2]תחזיות!$B$4:$E$1000,4)</f>
        <v>2.4019749599999977E-2</v>
      </c>
      <c r="CB77" s="135">
        <f t="shared" si="24"/>
        <v>1.5016457999999979E-3</v>
      </c>
      <c r="CC77" s="3">
        <f t="shared" si="71"/>
        <v>728</v>
      </c>
      <c r="CD77" s="238">
        <v>25</v>
      </c>
      <c r="CE77" s="239">
        <f t="shared" si="72"/>
        <v>568400.84986394062</v>
      </c>
      <c r="CF77" s="239">
        <f t="shared" si="73"/>
        <v>2155.4173423452767</v>
      </c>
      <c r="CG77" s="239">
        <f t="shared" si="25"/>
        <v>1301.8805934306608</v>
      </c>
      <c r="CH77" s="239">
        <f t="shared" si="26"/>
        <v>853.53674891461583</v>
      </c>
      <c r="CI77" s="240">
        <f t="shared" si="74"/>
        <v>52636.998796201617</v>
      </c>
      <c r="CJ77" s="1"/>
      <c r="CK77" s="247">
        <f>VLOOKUP(CN77,[2]תחזיות!$B$4:$E$1000,3)</f>
        <v>1.8196779999999982E-2</v>
      </c>
      <c r="CL77" s="135">
        <f t="shared" si="27"/>
        <v>1.0163983333333318E-3</v>
      </c>
      <c r="CM77" s="3">
        <f t="shared" si="75"/>
        <v>728</v>
      </c>
      <c r="CN77" s="238">
        <v>25</v>
      </c>
      <c r="CO77" s="239">
        <f t="shared" si="76"/>
        <v>565752.28031191707</v>
      </c>
      <c r="CP77" s="239">
        <f t="shared" si="97"/>
        <v>1988.4818127095702</v>
      </c>
      <c r="CQ77" s="239">
        <f t="shared" si="28"/>
        <v>1413.4521379210059</v>
      </c>
      <c r="CR77" s="239">
        <f t="shared" si="29"/>
        <v>575.02967478856442</v>
      </c>
      <c r="CS77" s="240">
        <f t="shared" si="77"/>
        <v>48811.416044684411</v>
      </c>
      <c r="CT77" s="1"/>
      <c r="CU77" s="238">
        <v>25</v>
      </c>
      <c r="CV77" s="239">
        <f t="shared" si="78"/>
        <v>1898458.8387328824</v>
      </c>
      <c r="CW77" s="239">
        <f t="shared" si="78"/>
        <v>8076.8220474797572</v>
      </c>
      <c r="CX77" s="239">
        <f t="shared" si="78"/>
        <v>4527.7613418655919</v>
      </c>
      <c r="CY77" s="239">
        <f t="shared" si="78"/>
        <v>3549.0607056141653</v>
      </c>
      <c r="CZ77" s="239">
        <f t="shared" si="78"/>
        <v>200687.28131840273</v>
      </c>
      <c r="DB77" s="238">
        <v>25</v>
      </c>
      <c r="DC77" s="239">
        <f t="shared" si="79"/>
        <v>1904717.2394931845</v>
      </c>
      <c r="DD77" s="239">
        <f t="shared" si="79"/>
        <v>8260.1776191439494</v>
      </c>
      <c r="DE77" s="239">
        <f t="shared" si="79"/>
        <v>4425.8249049490132</v>
      </c>
      <c r="DF77" s="239">
        <f t="shared" si="79"/>
        <v>3834.3527141949353</v>
      </c>
      <c r="DG77" s="239">
        <f t="shared" si="79"/>
        <v>204686.24611011628</v>
      </c>
      <c r="DH77" s="248"/>
      <c r="DI77" s="238">
        <v>25</v>
      </c>
      <c r="DJ77" s="239">
        <f t="shared" si="80"/>
        <v>1897677.0416696428</v>
      </c>
      <c r="DK77" s="239">
        <f t="shared" si="80"/>
        <v>8073.217084423487</v>
      </c>
      <c r="DL77" s="239">
        <f t="shared" si="80"/>
        <v>4538.879111861228</v>
      </c>
      <c r="DM77" s="239">
        <f t="shared" si="80"/>
        <v>3534.3379725622594</v>
      </c>
      <c r="DN77" s="239">
        <f t="shared" si="80"/>
        <v>200646.53081974268</v>
      </c>
      <c r="DP77" s="3">
        <f t="shared" si="81"/>
        <v>728</v>
      </c>
      <c r="DQ77" s="238">
        <v>25</v>
      </c>
      <c r="DR77" s="239">
        <f t="shared" si="82"/>
        <v>0</v>
      </c>
      <c r="DS77" s="239">
        <f t="shared" si="83"/>
        <v>0</v>
      </c>
      <c r="DT77" s="239">
        <f t="shared" si="33"/>
        <v>0</v>
      </c>
      <c r="DU77" s="239">
        <f t="shared" si="84"/>
        <v>0</v>
      </c>
      <c r="DV77" s="240">
        <f t="shared" si="98"/>
        <v>0</v>
      </c>
      <c r="DX77" s="242">
        <f t="shared" si="85"/>
        <v>2.5000000000000001E-2</v>
      </c>
      <c r="DY77" s="242">
        <f t="shared" si="86"/>
        <v>2.0833333333333333E-3</v>
      </c>
      <c r="DZ77" s="238">
        <v>25</v>
      </c>
      <c r="EA77" s="243">
        <f t="shared" si="99"/>
        <v>572448.2196222099</v>
      </c>
      <c r="EB77" s="243">
        <f t="shared" si="100"/>
        <v>2370.7253929063927</v>
      </c>
      <c r="EC77" s="243">
        <f t="shared" si="34"/>
        <v>1178.124935360122</v>
      </c>
      <c r="ED77" s="243">
        <f t="shared" si="35"/>
        <v>1192.6004575462707</v>
      </c>
      <c r="EE77" s="244">
        <f t="shared" si="87"/>
        <v>59268.134822659798</v>
      </c>
      <c r="EF77" s="249"/>
      <c r="EG77" s="242">
        <f t="shared" si="88"/>
        <v>2.5000000000000001E-2</v>
      </c>
      <c r="EH77" s="242">
        <f t="shared" si="89"/>
        <v>2.0833333333333333E-3</v>
      </c>
      <c r="EI77" s="238">
        <v>25</v>
      </c>
      <c r="EJ77" s="243">
        <f t="shared" si="101"/>
        <v>572448.2196222099</v>
      </c>
      <c r="EK77" s="243">
        <f t="shared" si="102"/>
        <v>2370.7253929063927</v>
      </c>
      <c r="EL77" s="243">
        <f t="shared" si="36"/>
        <v>1178.124935360122</v>
      </c>
      <c r="EM77" s="243">
        <f t="shared" si="37"/>
        <v>1192.6004575462707</v>
      </c>
      <c r="EN77" s="244">
        <f t="shared" si="90"/>
        <v>59268.134822659798</v>
      </c>
      <c r="EO77" s="249"/>
      <c r="EP77" s="242">
        <f t="shared" si="91"/>
        <v>2.5000000000000001E-2</v>
      </c>
      <c r="EQ77" s="242">
        <f t="shared" si="92"/>
        <v>2.0833333333333333E-3</v>
      </c>
      <c r="ER77" s="238">
        <v>25</v>
      </c>
      <c r="ES77" s="243">
        <f t="shared" si="103"/>
        <v>572448.2196222099</v>
      </c>
      <c r="ET77" s="243">
        <f t="shared" si="104"/>
        <v>2370.7253929063927</v>
      </c>
      <c r="EU77" s="243">
        <f t="shared" si="38"/>
        <v>1178.124935360122</v>
      </c>
      <c r="EV77" s="243">
        <f t="shared" si="39"/>
        <v>1192.6004575462707</v>
      </c>
      <c r="EW77" s="244">
        <f t="shared" si="93"/>
        <v>59268.134822659798</v>
      </c>
    </row>
    <row r="78" spans="1:153" ht="14.25" customHeight="1" thickBot="1" x14ac:dyDescent="0.25">
      <c r="A78" s="3">
        <f t="shared" si="40"/>
        <v>759</v>
      </c>
      <c r="B78" s="238">
        <v>26</v>
      </c>
      <c r="C78" s="239">
        <f t="shared" si="41"/>
        <v>471674.13928706595</v>
      </c>
      <c r="D78" s="239">
        <f t="shared" si="5"/>
        <v>2410.2492634298383</v>
      </c>
      <c r="E78" s="239">
        <f t="shared" si="6"/>
        <v>1172.1046478012902</v>
      </c>
      <c r="F78" s="239">
        <f t="shared" si="7"/>
        <v>1238.1446156285481</v>
      </c>
      <c r="G78" s="240">
        <f t="shared" si="42"/>
        <v>62666.480849175816</v>
      </c>
      <c r="I78" s="241">
        <f>VLOOKUP(K78,[2]תחזיות!$B$4:$H$1000,5)</f>
        <v>1.11E-2</v>
      </c>
      <c r="J78" s="135">
        <f t="shared" si="8"/>
        <v>9.2500000000000004E-4</v>
      </c>
      <c r="K78" s="238">
        <v>26</v>
      </c>
      <c r="L78" s="243">
        <f t="shared" si="43"/>
        <v>191402.11940424965</v>
      </c>
      <c r="M78" s="243">
        <f t="shared" si="44"/>
        <v>858.27116304582455</v>
      </c>
      <c r="N78" s="243">
        <f t="shared" si="9"/>
        <v>507.36727747136848</v>
      </c>
      <c r="O78" s="243">
        <f t="shared" si="10"/>
        <v>350.90388557445607</v>
      </c>
      <c r="P78" s="244">
        <f t="shared" si="45"/>
        <v>22077.047968081868</v>
      </c>
      <c r="Q78" s="245"/>
      <c r="R78" s="241">
        <f>VLOOKUP(T78,[2]תחזיות!$B$4:$H$1000,7)</f>
        <v>1.8870000000000001E-2</v>
      </c>
      <c r="S78" s="135">
        <f t="shared" si="11"/>
        <v>1.5725000000000001E-3</v>
      </c>
      <c r="T78" s="238">
        <v>26</v>
      </c>
      <c r="U78" s="243">
        <f t="shared" si="46"/>
        <v>193931.43472202326</v>
      </c>
      <c r="V78" s="243">
        <f t="shared" si="47"/>
        <v>869.61293087082061</v>
      </c>
      <c r="W78" s="243">
        <f t="shared" si="12"/>
        <v>514.07196721377954</v>
      </c>
      <c r="X78" s="243">
        <f t="shared" si="48"/>
        <v>355.540963657041</v>
      </c>
      <c r="Y78" s="244">
        <f t="shared" si="49"/>
        <v>22202.107954288185</v>
      </c>
      <c r="Z78" s="246"/>
      <c r="AA78" s="241">
        <f>VLOOKUP(AC78,[2]תחזיות!$B$4:$H$1000,6)</f>
        <v>1.0090909090909091E-2</v>
      </c>
      <c r="AB78" s="135">
        <f t="shared" si="13"/>
        <v>8.4090909090909095E-4</v>
      </c>
      <c r="AC78" s="238">
        <v>26</v>
      </c>
      <c r="AD78" s="243">
        <f t="shared" si="50"/>
        <v>191077.69881056895</v>
      </c>
      <c r="AE78" s="243">
        <f t="shared" si="51"/>
        <v>856.81642032342938</v>
      </c>
      <c r="AF78" s="243">
        <f t="shared" si="14"/>
        <v>506.50730583738795</v>
      </c>
      <c r="AG78" s="243">
        <f t="shared" si="52"/>
        <v>350.30911448604144</v>
      </c>
      <c r="AH78" s="244">
        <f t="shared" si="53"/>
        <v>22061.082084852151</v>
      </c>
      <c r="AI78" s="246"/>
      <c r="AJ78" s="242">
        <f t="shared" si="54"/>
        <v>2.36666666666666E-2</v>
      </c>
      <c r="AK78" s="242">
        <f t="shared" si="55"/>
        <v>1.9722222222222168E-3</v>
      </c>
      <c r="AL78" s="241">
        <f>VLOOKUP(AN78,[2]תחזיות!$B$4:$H$1000,5)</f>
        <v>1.11E-2</v>
      </c>
      <c r="AM78" s="135">
        <f t="shared" si="15"/>
        <v>9.2500000000000004E-4</v>
      </c>
      <c r="AN78" s="238">
        <v>26</v>
      </c>
      <c r="AO78" s="243">
        <f t="shared" si="56"/>
        <v>95511.045252955329</v>
      </c>
      <c r="AP78" s="243">
        <f t="shared" si="94"/>
        <v>450.30372854818245</v>
      </c>
      <c r="AQ78" s="243">
        <f t="shared" si="16"/>
        <v>261.9347226326322</v>
      </c>
      <c r="AR78" s="243">
        <f t="shared" si="57"/>
        <v>188.36900591555028</v>
      </c>
      <c r="AS78" s="244">
        <f t="shared" si="58"/>
        <v>11583.025788824682</v>
      </c>
      <c r="AT78" s="245"/>
      <c r="AU78" s="242">
        <f t="shared" si="59"/>
        <v>2.36666666666666E-2</v>
      </c>
      <c r="AV78" s="242">
        <f t="shared" si="60"/>
        <v>1.9722222222222168E-3</v>
      </c>
      <c r="AW78" s="241">
        <f>VLOOKUP(AY78,[2]תחזיות!$B$4:$H$1000,7)</f>
        <v>1.8870000000000001E-2</v>
      </c>
      <c r="AX78" s="135">
        <f t="shared" si="17"/>
        <v>1.5725000000000001E-3</v>
      </c>
      <c r="AY78" s="238">
        <v>26</v>
      </c>
      <c r="AZ78" s="243">
        <f t="shared" si="61"/>
        <v>96773.191934124683</v>
      </c>
      <c r="BA78" s="243">
        <f t="shared" si="95"/>
        <v>456.25434247979666</v>
      </c>
      <c r="BB78" s="243">
        <f t="shared" si="18"/>
        <v>265.3961028319402</v>
      </c>
      <c r="BC78" s="243">
        <f t="shared" si="62"/>
        <v>190.85823964785649</v>
      </c>
      <c r="BD78" s="244">
        <f t="shared" si="63"/>
        <v>11648.64022457134</v>
      </c>
      <c r="BE78" s="246"/>
      <c r="BF78" s="246"/>
      <c r="BG78" s="246"/>
      <c r="BH78" s="241">
        <f>VLOOKUP(BJ78,[2]תחזיות!$B$4:$H$1000,6)</f>
        <v>1.0090909090909091E-2</v>
      </c>
      <c r="BI78" s="135">
        <f t="shared" si="19"/>
        <v>8.4090909090909095E-4</v>
      </c>
      <c r="BJ78" s="238">
        <v>26</v>
      </c>
      <c r="BK78" s="243">
        <f t="shared" si="64"/>
        <v>95017.779751918162</v>
      </c>
      <c r="BL78" s="243">
        <f t="shared" si="96"/>
        <v>447.97814103426759</v>
      </c>
      <c r="BM78" s="243">
        <f t="shared" si="20"/>
        <v>273.77887815575178</v>
      </c>
      <c r="BN78" s="243">
        <f t="shared" si="65"/>
        <v>174.19926287851581</v>
      </c>
      <c r="BO78" s="244">
        <f t="shared" si="66"/>
        <v>11554.460843158016</v>
      </c>
      <c r="BP78" s="246"/>
      <c r="BQ78" s="247">
        <f>VLOOKUP(BT78,[2]תחזיות!$B$4:$E$1000,2)</f>
        <v>1.8328259999999982E-2</v>
      </c>
      <c r="BR78" s="135">
        <f t="shared" si="21"/>
        <v>1.0273549999999985E-3</v>
      </c>
      <c r="BS78" s="3">
        <f t="shared" si="67"/>
        <v>759</v>
      </c>
      <c r="BT78" s="238">
        <v>26</v>
      </c>
      <c r="BU78" s="239">
        <f t="shared" si="68"/>
        <v>564338.82817399607</v>
      </c>
      <c r="BV78" s="239">
        <f t="shared" si="69"/>
        <v>1991.9338199056774</v>
      </c>
      <c r="BW78" s="239">
        <f t="shared" si="22"/>
        <v>1412.1575030869826</v>
      </c>
      <c r="BX78" s="239">
        <f t="shared" si="23"/>
        <v>579.77631681869491</v>
      </c>
      <c r="BY78" s="240">
        <f t="shared" si="70"/>
        <v>50803.349864590091</v>
      </c>
      <c r="CA78" s="247">
        <f>VLOOKUP(CD78,[2]תחזיות!$B$4:$E$1000,4)</f>
        <v>2.4193303199999978E-2</v>
      </c>
      <c r="CB78" s="135">
        <f t="shared" si="24"/>
        <v>1.516108599999998E-3</v>
      </c>
      <c r="CC78" s="3">
        <f t="shared" si="71"/>
        <v>759</v>
      </c>
      <c r="CD78" s="238">
        <v>26</v>
      </c>
      <c r="CE78" s="239">
        <f t="shared" si="72"/>
        <v>567098.9692705099</v>
      </c>
      <c r="CF78" s="239">
        <f t="shared" si="73"/>
        <v>2160.2148701908109</v>
      </c>
      <c r="CG78" s="239">
        <f t="shared" si="25"/>
        <v>1300.4312458286563</v>
      </c>
      <c r="CH78" s="239">
        <f t="shared" si="26"/>
        <v>859.78362436215468</v>
      </c>
      <c r="CI78" s="240">
        <f t="shared" si="74"/>
        <v>54797.213666392425</v>
      </c>
      <c r="CJ78" s="1"/>
      <c r="CK78" s="247">
        <f>VLOOKUP(CN78,[2]תחזיות!$B$4:$E$1000,3)</f>
        <v>1.8328259999999982E-2</v>
      </c>
      <c r="CL78" s="135">
        <f t="shared" si="27"/>
        <v>1.0273549999999985E-3</v>
      </c>
      <c r="CM78" s="3">
        <f t="shared" si="75"/>
        <v>759</v>
      </c>
      <c r="CN78" s="238">
        <v>26</v>
      </c>
      <c r="CO78" s="239">
        <f t="shared" si="76"/>
        <v>564338.82817399607</v>
      </c>
      <c r="CP78" s="239">
        <f t="shared" si="97"/>
        <v>1991.9338199056774</v>
      </c>
      <c r="CQ78" s="239">
        <f t="shared" si="28"/>
        <v>1412.1575030869826</v>
      </c>
      <c r="CR78" s="239">
        <f t="shared" si="29"/>
        <v>579.77631681869491</v>
      </c>
      <c r="CS78" s="240">
        <f t="shared" si="77"/>
        <v>50803.349864590091</v>
      </c>
      <c r="CT78" s="1"/>
      <c r="CU78" s="238">
        <v>26</v>
      </c>
      <c r="CV78" s="239">
        <f t="shared" si="78"/>
        <v>1894196.2268051167</v>
      </c>
      <c r="CW78" s="239">
        <f t="shared" si="78"/>
        <v>8081.4833678359155</v>
      </c>
      <c r="CX78" s="239">
        <f t="shared" si="78"/>
        <v>4534.1435133010627</v>
      </c>
      <c r="CY78" s="239">
        <f t="shared" si="78"/>
        <v>3547.3398545348527</v>
      </c>
      <c r="CZ78" s="239">
        <f t="shared" si="78"/>
        <v>208768.76468623866</v>
      </c>
      <c r="DB78" s="238">
        <v>26</v>
      </c>
      <c r="DC78" s="239">
        <f t="shared" si="79"/>
        <v>1900747.8299005737</v>
      </c>
      <c r="DD78" s="239">
        <f t="shared" si="79"/>
        <v>8267.0567998776605</v>
      </c>
      <c r="DE78" s="239">
        <f t="shared" si="79"/>
        <v>4432.5833259844558</v>
      </c>
      <c r="DF78" s="239">
        <f t="shared" si="79"/>
        <v>3834.4734738932038</v>
      </c>
      <c r="DG78" s="239">
        <f t="shared" si="79"/>
        <v>212953.30290999397</v>
      </c>
      <c r="DH78" s="248"/>
      <c r="DI78" s="238">
        <v>26</v>
      </c>
      <c r="DJ78" s="239">
        <f t="shared" si="80"/>
        <v>1893378.5407103992</v>
      </c>
      <c r="DK78" s="239">
        <f t="shared" si="80"/>
        <v>8077.7030375996055</v>
      </c>
      <c r="DL78" s="239">
        <f t="shared" si="80"/>
        <v>4545.1276971902025</v>
      </c>
      <c r="DM78" s="239">
        <f t="shared" si="80"/>
        <v>3532.5753404094039</v>
      </c>
      <c r="DN78" s="239">
        <f t="shared" si="80"/>
        <v>208724.23385734227</v>
      </c>
      <c r="DP78" s="3">
        <f t="shared" si="81"/>
        <v>759</v>
      </c>
      <c r="DQ78" s="238">
        <v>26</v>
      </c>
      <c r="DR78" s="239">
        <f t="shared" si="82"/>
        <v>0</v>
      </c>
      <c r="DS78" s="239">
        <f t="shared" si="83"/>
        <v>0</v>
      </c>
      <c r="DT78" s="239">
        <f t="shared" si="33"/>
        <v>0</v>
      </c>
      <c r="DU78" s="239">
        <f t="shared" si="84"/>
        <v>0</v>
      </c>
      <c r="DV78" s="240">
        <f t="shared" si="98"/>
        <v>0</v>
      </c>
      <c r="DX78" s="242">
        <f t="shared" si="85"/>
        <v>2.5000000000000001E-2</v>
      </c>
      <c r="DY78" s="242">
        <f t="shared" si="86"/>
        <v>2.0833333333333333E-3</v>
      </c>
      <c r="DZ78" s="238">
        <v>26</v>
      </c>
      <c r="EA78" s="243">
        <f t="shared" si="99"/>
        <v>571270.09468684974</v>
      </c>
      <c r="EB78" s="243">
        <f t="shared" si="100"/>
        <v>2370.7253929063932</v>
      </c>
      <c r="EC78" s="243">
        <f t="shared" si="34"/>
        <v>1180.5793623087895</v>
      </c>
      <c r="ED78" s="243">
        <f t="shared" si="35"/>
        <v>1190.1460305976036</v>
      </c>
      <c r="EE78" s="244">
        <f t="shared" si="87"/>
        <v>61638.860215566194</v>
      </c>
      <c r="EF78" s="249"/>
      <c r="EG78" s="242">
        <f t="shared" si="88"/>
        <v>2.5000000000000001E-2</v>
      </c>
      <c r="EH78" s="242">
        <f t="shared" si="89"/>
        <v>2.0833333333333333E-3</v>
      </c>
      <c r="EI78" s="238">
        <v>26</v>
      </c>
      <c r="EJ78" s="243">
        <f t="shared" si="101"/>
        <v>571270.09468684974</v>
      </c>
      <c r="EK78" s="243">
        <f t="shared" si="102"/>
        <v>2370.7253929063932</v>
      </c>
      <c r="EL78" s="243">
        <f t="shared" si="36"/>
        <v>1180.5793623087895</v>
      </c>
      <c r="EM78" s="243">
        <f t="shared" si="37"/>
        <v>1190.1460305976036</v>
      </c>
      <c r="EN78" s="244">
        <f t="shared" si="90"/>
        <v>61638.860215566194</v>
      </c>
      <c r="EO78" s="249"/>
      <c r="EP78" s="242">
        <f t="shared" si="91"/>
        <v>2.5000000000000001E-2</v>
      </c>
      <c r="EQ78" s="242">
        <f t="shared" si="92"/>
        <v>2.0833333333333333E-3</v>
      </c>
      <c r="ER78" s="238">
        <v>26</v>
      </c>
      <c r="ES78" s="243">
        <f t="shared" si="103"/>
        <v>571270.09468684974</v>
      </c>
      <c r="ET78" s="243">
        <f t="shared" si="104"/>
        <v>2370.7253929063932</v>
      </c>
      <c r="EU78" s="243">
        <f t="shared" si="38"/>
        <v>1180.5793623087895</v>
      </c>
      <c r="EV78" s="243">
        <f t="shared" si="39"/>
        <v>1190.1460305976036</v>
      </c>
      <c r="EW78" s="244">
        <f t="shared" si="93"/>
        <v>61638.860215566194</v>
      </c>
    </row>
    <row r="79" spans="1:153" ht="14.25" customHeight="1" thickBot="1" x14ac:dyDescent="0.25">
      <c r="A79" s="3">
        <f t="shared" si="40"/>
        <v>790</v>
      </c>
      <c r="B79" s="238">
        <v>27</v>
      </c>
      <c r="C79" s="239">
        <f t="shared" si="41"/>
        <v>470502.03463926463</v>
      </c>
      <c r="D79" s="239">
        <f t="shared" si="5"/>
        <v>2410.2492634298383</v>
      </c>
      <c r="E79" s="239">
        <f t="shared" si="6"/>
        <v>1175.1814225017686</v>
      </c>
      <c r="F79" s="239">
        <f t="shared" si="7"/>
        <v>1235.0678409280697</v>
      </c>
      <c r="G79" s="240">
        <f t="shared" si="42"/>
        <v>65076.730112605655</v>
      </c>
      <c r="I79" s="241">
        <f>VLOOKUP(K79,[2]תחזיות!$B$4:$H$1000,5)</f>
        <v>1.11E-2</v>
      </c>
      <c r="J79" s="135">
        <f t="shared" si="8"/>
        <v>9.2500000000000004E-4</v>
      </c>
      <c r="K79" s="238">
        <v>27</v>
      </c>
      <c r="L79" s="243">
        <f t="shared" si="43"/>
        <v>191071.32977249555</v>
      </c>
      <c r="M79" s="243">
        <f t="shared" si="44"/>
        <v>859.065063871642</v>
      </c>
      <c r="N79" s="243">
        <f t="shared" si="9"/>
        <v>508.7676259554018</v>
      </c>
      <c r="O79" s="243">
        <f t="shared" si="10"/>
        <v>350.2974379162402</v>
      </c>
      <c r="P79" s="244">
        <f t="shared" si="45"/>
        <v>22936.113031953511</v>
      </c>
      <c r="Q79" s="245"/>
      <c r="R79" s="241">
        <f>VLOOKUP(T79,[2]תחזיות!$B$4:$H$1000,7)</f>
        <v>1.8870000000000001E-2</v>
      </c>
      <c r="S79" s="135">
        <f t="shared" si="11"/>
        <v>1.5725000000000001E-3</v>
      </c>
      <c r="T79" s="238">
        <v>27</v>
      </c>
      <c r="U79" s="243">
        <f t="shared" si="46"/>
        <v>193721.51155774141</v>
      </c>
      <c r="V79" s="243">
        <f t="shared" si="47"/>
        <v>870.98039720461497</v>
      </c>
      <c r="W79" s="243">
        <f t="shared" si="12"/>
        <v>515.82429268209069</v>
      </c>
      <c r="X79" s="243">
        <f t="shared" si="48"/>
        <v>355.15610452252429</v>
      </c>
      <c r="Y79" s="244">
        <f t="shared" si="49"/>
        <v>23073.088351492799</v>
      </c>
      <c r="Z79" s="246"/>
      <c r="AA79" s="241">
        <f>VLOOKUP(AC79,[2]תחזיות!$B$4:$H$1000,6)</f>
        <v>1.0090909090909091E-2</v>
      </c>
      <c r="AB79" s="135">
        <f t="shared" si="13"/>
        <v>8.4090909090909095E-4</v>
      </c>
      <c r="AC79" s="238">
        <v>27</v>
      </c>
      <c r="AD79" s="243">
        <f t="shared" si="50"/>
        <v>190731.4445521333</v>
      </c>
      <c r="AE79" s="243">
        <f t="shared" si="51"/>
        <v>857.53692504051969</v>
      </c>
      <c r="AF79" s="243">
        <f t="shared" si="14"/>
        <v>507.86261002827695</v>
      </c>
      <c r="AG79" s="243">
        <f t="shared" si="52"/>
        <v>349.67431501224274</v>
      </c>
      <c r="AH79" s="244">
        <f t="shared" si="53"/>
        <v>22918.619009892671</v>
      </c>
      <c r="AI79" s="246"/>
      <c r="AJ79" s="242">
        <f t="shared" si="54"/>
        <v>2.36666666666666E-2</v>
      </c>
      <c r="AK79" s="242">
        <f t="shared" si="55"/>
        <v>1.9722222222222168E-3</v>
      </c>
      <c r="AL79" s="241">
        <f>VLOOKUP(AN79,[2]תחזיות!$B$4:$H$1000,5)</f>
        <v>1.11E-2</v>
      </c>
      <c r="AM79" s="135">
        <f t="shared" si="15"/>
        <v>9.2500000000000004E-4</v>
      </c>
      <c r="AN79" s="238">
        <v>27</v>
      </c>
      <c r="AO79" s="243">
        <f t="shared" si="56"/>
        <v>95337.215957563254</v>
      </c>
      <c r="AP79" s="243">
        <f t="shared" si="94"/>
        <v>450.72025949708956</v>
      </c>
      <c r="AQ79" s="243">
        <f t="shared" si="16"/>
        <v>262.69408358078476</v>
      </c>
      <c r="AR79" s="243">
        <f t="shared" si="57"/>
        <v>188.02617591630479</v>
      </c>
      <c r="AS79" s="244">
        <f t="shared" si="58"/>
        <v>12033.746048321771</v>
      </c>
      <c r="AT79" s="245"/>
      <c r="AU79" s="242">
        <f t="shared" si="59"/>
        <v>2.36666666666666E-2</v>
      </c>
      <c r="AV79" s="242">
        <f t="shared" si="60"/>
        <v>1.9722222222222168E-3</v>
      </c>
      <c r="AW79" s="241">
        <f>VLOOKUP(AY79,[2]תחזיות!$B$4:$H$1000,7)</f>
        <v>1.8870000000000001E-2</v>
      </c>
      <c r="AX79" s="135">
        <f t="shared" si="17"/>
        <v>1.5725000000000001E-3</v>
      </c>
      <c r="AY79" s="238">
        <v>27</v>
      </c>
      <c r="AZ79" s="243">
        <f t="shared" si="61"/>
        <v>96659.554340237446</v>
      </c>
      <c r="BA79" s="243">
        <f t="shared" si="95"/>
        <v>456.97180243334617</v>
      </c>
      <c r="BB79" s="243">
        <f t="shared" si="18"/>
        <v>266.33768137343395</v>
      </c>
      <c r="BC79" s="243">
        <f t="shared" si="62"/>
        <v>190.63412105991222</v>
      </c>
      <c r="BD79" s="244">
        <f t="shared" si="63"/>
        <v>12105.612027004687</v>
      </c>
      <c r="BE79" s="246"/>
      <c r="BF79" s="246"/>
      <c r="BG79" s="246"/>
      <c r="BH79" s="241">
        <f>VLOOKUP(BJ79,[2]תחזיות!$B$4:$H$1000,6)</f>
        <v>1.0090909090909091E-2</v>
      </c>
      <c r="BI79" s="135">
        <f t="shared" si="19"/>
        <v>8.4090909090909095E-4</v>
      </c>
      <c r="BJ79" s="238">
        <v>27</v>
      </c>
      <c r="BK79" s="243">
        <f t="shared" si="64"/>
        <v>94823.671965406262</v>
      </c>
      <c r="BL79" s="243">
        <f t="shared" si="96"/>
        <v>448.29240717223041</v>
      </c>
      <c r="BM79" s="243">
        <f t="shared" si="20"/>
        <v>274.44900856898641</v>
      </c>
      <c r="BN79" s="243">
        <f t="shared" si="65"/>
        <v>173.843398603244</v>
      </c>
      <c r="BO79" s="244">
        <f t="shared" si="66"/>
        <v>12002.753250330246</v>
      </c>
      <c r="BP79" s="246"/>
      <c r="BQ79" s="247">
        <f>VLOOKUP(BT79,[2]תחזיות!$B$4:$E$1000,2)</f>
        <v>1.8459739999999981E-2</v>
      </c>
      <c r="BR79" s="135">
        <f t="shared" si="21"/>
        <v>1.0383116666666651E-3</v>
      </c>
      <c r="BS79" s="3">
        <f t="shared" si="67"/>
        <v>790</v>
      </c>
      <c r="BT79" s="238">
        <v>27</v>
      </c>
      <c r="BU79" s="239">
        <f t="shared" si="68"/>
        <v>562926.67067090911</v>
      </c>
      <c r="BV79" s="239">
        <f t="shared" si="69"/>
        <v>1995.3798913109599</v>
      </c>
      <c r="BW79" s="239">
        <f t="shared" si="22"/>
        <v>1410.8865616755315</v>
      </c>
      <c r="BX79" s="239">
        <f t="shared" si="23"/>
        <v>584.49332963542849</v>
      </c>
      <c r="BY79" s="240">
        <f t="shared" si="70"/>
        <v>52798.729755901048</v>
      </c>
      <c r="CA79" s="247">
        <f>VLOOKUP(CD79,[2]תחזיות!$B$4:$E$1000,4)</f>
        <v>2.4366856799999975E-2</v>
      </c>
      <c r="CB79" s="135">
        <f t="shared" si="24"/>
        <v>1.5305713999999981E-3</v>
      </c>
      <c r="CC79" s="3">
        <f t="shared" si="71"/>
        <v>790</v>
      </c>
      <c r="CD79" s="238">
        <v>27</v>
      </c>
      <c r="CE79" s="239">
        <f t="shared" si="72"/>
        <v>565798.53802468127</v>
      </c>
      <c r="CF79" s="239">
        <f t="shared" si="73"/>
        <v>2165.0058365388795</v>
      </c>
      <c r="CG79" s="239">
        <f t="shared" si="25"/>
        <v>1299.0107760764909</v>
      </c>
      <c r="CH79" s="239">
        <f t="shared" si="26"/>
        <v>865.99506046238855</v>
      </c>
      <c r="CI79" s="240">
        <f t="shared" si="74"/>
        <v>56962.219502931301</v>
      </c>
      <c r="CJ79" s="1"/>
      <c r="CK79" s="247">
        <f>VLOOKUP(CN79,[2]תחזיות!$B$4:$E$1000,3)</f>
        <v>1.6051947826086942E-2</v>
      </c>
      <c r="CL79" s="135">
        <f t="shared" si="27"/>
        <v>8.3766231884057848E-4</v>
      </c>
      <c r="CM79" s="3">
        <f t="shared" si="75"/>
        <v>790</v>
      </c>
      <c r="CN79" s="238">
        <v>27</v>
      </c>
      <c r="CO79" s="239">
        <f t="shared" si="76"/>
        <v>562926.67067090911</v>
      </c>
      <c r="CP79" s="239">
        <f t="shared" si="97"/>
        <v>1932.8613084944957</v>
      </c>
      <c r="CQ79" s="239">
        <f t="shared" si="28"/>
        <v>1461.3188482030953</v>
      </c>
      <c r="CR79" s="239">
        <f t="shared" si="29"/>
        <v>471.5424602914004</v>
      </c>
      <c r="CS79" s="240">
        <f t="shared" si="77"/>
        <v>52736.211173084586</v>
      </c>
      <c r="CT79" s="1"/>
      <c r="CU79" s="238">
        <v>27</v>
      </c>
      <c r="CV79" s="239">
        <f t="shared" si="78"/>
        <v>1889926.7663647733</v>
      </c>
      <c r="CW79" s="239">
        <f t="shared" si="78"/>
        <v>8086.139871015921</v>
      </c>
      <c r="CX79" s="239">
        <f t="shared" si="78"/>
        <v>4540.5685963604174</v>
      </c>
      <c r="CY79" s="239">
        <f t="shared" si="78"/>
        <v>3545.5712746555037</v>
      </c>
      <c r="CZ79" s="239">
        <f t="shared" si="78"/>
        <v>216854.90455725457</v>
      </c>
      <c r="DB79" s="238">
        <v>27</v>
      </c>
      <c r="DC79" s="239">
        <f t="shared" si="79"/>
        <v>1896771.1538864658</v>
      </c>
      <c r="DD79" s="239">
        <f t="shared" si="79"/>
        <v>8273.9326925130699</v>
      </c>
      <c r="DE79" s="239">
        <f t="shared" si="79"/>
        <v>4439.3930752807155</v>
      </c>
      <c r="DF79" s="239">
        <f t="shared" si="79"/>
        <v>3834.5396172323549</v>
      </c>
      <c r="DG79" s="239">
        <f t="shared" si="79"/>
        <v>221227.23560250702</v>
      </c>
      <c r="DH79" s="248"/>
      <c r="DI79" s="238">
        <v>27</v>
      </c>
      <c r="DJ79" s="239">
        <f t="shared" si="80"/>
        <v>1889073.3371522543</v>
      </c>
      <c r="DK79" s="239">
        <f t="shared" si="80"/>
        <v>8019.6652970434752</v>
      </c>
      <c r="DL79" s="239">
        <f t="shared" si="80"/>
        <v>4601.8507919490585</v>
      </c>
      <c r="DM79" s="239">
        <f t="shared" si="80"/>
        <v>3417.8145050944172</v>
      </c>
      <c r="DN79" s="239">
        <f t="shared" si="80"/>
        <v>216743.89915438576</v>
      </c>
      <c r="DP79" s="3">
        <f t="shared" si="81"/>
        <v>790</v>
      </c>
      <c r="DQ79" s="238">
        <v>27</v>
      </c>
      <c r="DR79" s="239">
        <f t="shared" si="82"/>
        <v>0</v>
      </c>
      <c r="DS79" s="239">
        <f t="shared" si="83"/>
        <v>0</v>
      </c>
      <c r="DT79" s="239">
        <f t="shared" si="33"/>
        <v>0</v>
      </c>
      <c r="DU79" s="239">
        <f t="shared" si="84"/>
        <v>0</v>
      </c>
      <c r="DV79" s="240">
        <f t="shared" si="98"/>
        <v>0</v>
      </c>
      <c r="DX79" s="242">
        <f t="shared" si="85"/>
        <v>2.5000000000000001E-2</v>
      </c>
      <c r="DY79" s="242">
        <f t="shared" si="86"/>
        <v>2.0833333333333333E-3</v>
      </c>
      <c r="DZ79" s="238">
        <v>27</v>
      </c>
      <c r="EA79" s="243">
        <f t="shared" si="99"/>
        <v>570089.5153245409</v>
      </c>
      <c r="EB79" s="243">
        <f t="shared" si="100"/>
        <v>2370.7253929063918</v>
      </c>
      <c r="EC79" s="243">
        <f t="shared" si="34"/>
        <v>1183.0389026469315</v>
      </c>
      <c r="ED79" s="243">
        <f t="shared" si="35"/>
        <v>1187.6864902594602</v>
      </c>
      <c r="EE79" s="244">
        <f t="shared" si="87"/>
        <v>64009.585608472582</v>
      </c>
      <c r="EF79" s="249"/>
      <c r="EG79" s="242">
        <f t="shared" si="88"/>
        <v>2.5000000000000001E-2</v>
      </c>
      <c r="EH79" s="242">
        <f t="shared" si="89"/>
        <v>2.0833333333333333E-3</v>
      </c>
      <c r="EI79" s="238">
        <v>27</v>
      </c>
      <c r="EJ79" s="243">
        <f t="shared" si="101"/>
        <v>570089.5153245409</v>
      </c>
      <c r="EK79" s="243">
        <f t="shared" si="102"/>
        <v>2370.7253929063918</v>
      </c>
      <c r="EL79" s="243">
        <f t="shared" si="36"/>
        <v>1183.0389026469315</v>
      </c>
      <c r="EM79" s="243">
        <f t="shared" si="37"/>
        <v>1187.6864902594602</v>
      </c>
      <c r="EN79" s="244">
        <f t="shared" si="90"/>
        <v>64009.585608472582</v>
      </c>
      <c r="EO79" s="249"/>
      <c r="EP79" s="242">
        <f t="shared" si="91"/>
        <v>2.5000000000000001E-2</v>
      </c>
      <c r="EQ79" s="242">
        <f t="shared" si="92"/>
        <v>2.0833333333333333E-3</v>
      </c>
      <c r="ER79" s="238">
        <v>27</v>
      </c>
      <c r="ES79" s="243">
        <f t="shared" si="103"/>
        <v>570089.5153245409</v>
      </c>
      <c r="ET79" s="243">
        <f t="shared" si="104"/>
        <v>2370.7253929063918</v>
      </c>
      <c r="EU79" s="243">
        <f t="shared" si="38"/>
        <v>1183.0389026469315</v>
      </c>
      <c r="EV79" s="243">
        <f t="shared" si="39"/>
        <v>1187.6864902594602</v>
      </c>
      <c r="EW79" s="244">
        <f t="shared" si="93"/>
        <v>64009.585608472582</v>
      </c>
    </row>
    <row r="80" spans="1:153" ht="14.25" customHeight="1" thickBot="1" x14ac:dyDescent="0.25">
      <c r="A80" s="3">
        <f t="shared" si="40"/>
        <v>818</v>
      </c>
      <c r="B80" s="238">
        <v>28</v>
      </c>
      <c r="C80" s="239">
        <f t="shared" si="41"/>
        <v>469326.85321676289</v>
      </c>
      <c r="D80" s="239">
        <f t="shared" si="5"/>
        <v>2410.2492634298383</v>
      </c>
      <c r="E80" s="239">
        <f t="shared" si="6"/>
        <v>1178.2662737358355</v>
      </c>
      <c r="F80" s="239">
        <f t="shared" si="7"/>
        <v>1231.9829896940028</v>
      </c>
      <c r="G80" s="240">
        <f t="shared" si="42"/>
        <v>67486.979376035495</v>
      </c>
      <c r="I80" s="241">
        <f>VLOOKUP(K80,[2]תחזיות!$B$4:$H$1000,5)</f>
        <v>1.11E-2</v>
      </c>
      <c r="J80" s="135">
        <f t="shared" si="8"/>
        <v>9.2500000000000004E-4</v>
      </c>
      <c r="K80" s="238">
        <v>28</v>
      </c>
      <c r="L80" s="243">
        <f t="shared" si="43"/>
        <v>190738.8325165257</v>
      </c>
      <c r="M80" s="243">
        <f t="shared" si="44"/>
        <v>859.85969905572324</v>
      </c>
      <c r="N80" s="243">
        <f t="shared" si="9"/>
        <v>510.17183944209444</v>
      </c>
      <c r="O80" s="243">
        <f t="shared" si="10"/>
        <v>349.6878596136288</v>
      </c>
      <c r="P80" s="244">
        <f t="shared" si="45"/>
        <v>23795.972731009235</v>
      </c>
      <c r="Q80" s="245"/>
      <c r="R80" s="241">
        <f>VLOOKUP(T80,[2]תחזיות!$B$4:$H$1000,7)</f>
        <v>1.8870000000000001E-2</v>
      </c>
      <c r="S80" s="135">
        <f t="shared" si="11"/>
        <v>1.5725000000000001E-3</v>
      </c>
      <c r="T80" s="238">
        <v>28</v>
      </c>
      <c r="U80" s="243">
        <f t="shared" si="46"/>
        <v>193509.50320828363</v>
      </c>
      <c r="V80" s="243">
        <f t="shared" si="47"/>
        <v>872.35001387921932</v>
      </c>
      <c r="W80" s="243">
        <f t="shared" si="12"/>
        <v>517.58259133070101</v>
      </c>
      <c r="X80" s="243">
        <f t="shared" si="48"/>
        <v>354.76742254851831</v>
      </c>
      <c r="Y80" s="244">
        <f t="shared" si="49"/>
        <v>23945.438365372018</v>
      </c>
      <c r="Z80" s="246"/>
      <c r="AA80" s="241">
        <f>VLOOKUP(AC80,[2]תחזיות!$B$4:$H$1000,6)</f>
        <v>1.0090909090909091E-2</v>
      </c>
      <c r="AB80" s="135">
        <f t="shared" si="13"/>
        <v>8.4090909090909095E-4</v>
      </c>
      <c r="AC80" s="238">
        <v>28</v>
      </c>
      <c r="AD80" s="243">
        <f t="shared" si="50"/>
        <v>190383.54268146545</v>
      </c>
      <c r="AE80" s="243">
        <f t="shared" si="51"/>
        <v>858.25803563657666</v>
      </c>
      <c r="AF80" s="243">
        <f t="shared" si="14"/>
        <v>509.22154072055827</v>
      </c>
      <c r="AG80" s="243">
        <f t="shared" si="52"/>
        <v>349.0364949160184</v>
      </c>
      <c r="AH80" s="244">
        <f t="shared" si="53"/>
        <v>23776.877045529247</v>
      </c>
      <c r="AI80" s="246"/>
      <c r="AJ80" s="242">
        <f t="shared" si="54"/>
        <v>2.36666666666666E-2</v>
      </c>
      <c r="AK80" s="242">
        <f t="shared" si="55"/>
        <v>1.9722222222222168E-3</v>
      </c>
      <c r="AL80" s="241">
        <f>VLOOKUP(AN80,[2]תחזיות!$B$4:$H$1000,5)</f>
        <v>1.11E-2</v>
      </c>
      <c r="AM80" s="135">
        <f t="shared" si="15"/>
        <v>9.2500000000000004E-4</v>
      </c>
      <c r="AN80" s="238">
        <v>28</v>
      </c>
      <c r="AO80" s="243">
        <f t="shared" si="56"/>
        <v>95162.465806715903</v>
      </c>
      <c r="AP80" s="243">
        <f t="shared" si="94"/>
        <v>451.13717573712438</v>
      </c>
      <c r="AQ80" s="243">
        <f t="shared" si="16"/>
        <v>263.4556459516574</v>
      </c>
      <c r="AR80" s="243">
        <f t="shared" si="57"/>
        <v>187.68152978546695</v>
      </c>
      <c r="AS80" s="244">
        <f t="shared" si="58"/>
        <v>12484.883224058896</v>
      </c>
      <c r="AT80" s="245"/>
      <c r="AU80" s="242">
        <f t="shared" si="59"/>
        <v>2.36666666666666E-2</v>
      </c>
      <c r="AV80" s="242">
        <f t="shared" si="60"/>
        <v>1.9722222222222168E-3</v>
      </c>
      <c r="AW80" s="241">
        <f>VLOOKUP(AY80,[2]תחזיות!$B$4:$H$1000,7)</f>
        <v>1.8870000000000001E-2</v>
      </c>
      <c r="AX80" s="135">
        <f t="shared" si="17"/>
        <v>1.5725000000000001E-3</v>
      </c>
      <c r="AY80" s="238">
        <v>28</v>
      </c>
      <c r="AZ80" s="243">
        <f t="shared" si="61"/>
        <v>96544.794992060066</v>
      </c>
      <c r="BA80" s="243">
        <f t="shared" si="95"/>
        <v>457.69039059267254</v>
      </c>
      <c r="BB80" s="243">
        <f t="shared" si="18"/>
        <v>267.28260046944348</v>
      </c>
      <c r="BC80" s="243">
        <f t="shared" si="62"/>
        <v>190.40779012322906</v>
      </c>
      <c r="BD80" s="244">
        <f t="shared" si="63"/>
        <v>12563.302417597359</v>
      </c>
      <c r="BE80" s="246"/>
      <c r="BF80" s="246"/>
      <c r="BG80" s="246"/>
      <c r="BH80" s="241">
        <f>VLOOKUP(BJ80,[2]תחזיות!$B$4:$H$1000,6)</f>
        <v>1.0090909090909091E-2</v>
      </c>
      <c r="BI80" s="135">
        <f t="shared" si="19"/>
        <v>8.4090909090909095E-4</v>
      </c>
      <c r="BJ80" s="238">
        <v>28</v>
      </c>
      <c r="BK80" s="243">
        <f t="shared" si="64"/>
        <v>94628.73025796008</v>
      </c>
      <c r="BL80" s="243">
        <f t="shared" si="96"/>
        <v>448.60689296213548</v>
      </c>
      <c r="BM80" s="243">
        <f t="shared" si="20"/>
        <v>275.12088748920945</v>
      </c>
      <c r="BN80" s="243">
        <f t="shared" si="65"/>
        <v>173.48600547292602</v>
      </c>
      <c r="BO80" s="244">
        <f t="shared" si="66"/>
        <v>12451.360143292382</v>
      </c>
      <c r="BP80" s="246"/>
      <c r="BQ80" s="247">
        <f>VLOOKUP(BT80,[2]תחזיות!$B$4:$E$1000,2)</f>
        <v>1.8591219999999981E-2</v>
      </c>
      <c r="BR80" s="135">
        <f t="shared" si="21"/>
        <v>1.0492683333333318E-3</v>
      </c>
      <c r="BS80" s="3">
        <f t="shared" si="67"/>
        <v>818</v>
      </c>
      <c r="BT80" s="238">
        <v>28</v>
      </c>
      <c r="BU80" s="239">
        <f t="shared" si="68"/>
        <v>561515.78410923353</v>
      </c>
      <c r="BV80" s="239">
        <f t="shared" si="69"/>
        <v>1998.8199986085517</v>
      </c>
      <c r="BW80" s="239">
        <f t="shared" si="22"/>
        <v>1409.6392676758974</v>
      </c>
      <c r="BX80" s="239">
        <f t="shared" si="23"/>
        <v>589.18073093265446</v>
      </c>
      <c r="BY80" s="240">
        <f t="shared" si="70"/>
        <v>54797.5497545096</v>
      </c>
      <c r="CA80" s="247">
        <f>VLOOKUP(CD80,[2]תחזיות!$B$4:$E$1000,4)</f>
        <v>2.4540410399999976E-2</v>
      </c>
      <c r="CB80" s="135">
        <f t="shared" si="24"/>
        <v>1.5450341999999982E-3</v>
      </c>
      <c r="CC80" s="3">
        <f t="shared" si="71"/>
        <v>818</v>
      </c>
      <c r="CD80" s="238">
        <v>28</v>
      </c>
      <c r="CE80" s="239">
        <f t="shared" si="72"/>
        <v>564499.52724860481</v>
      </c>
      <c r="CF80" s="239">
        <f t="shared" si="73"/>
        <v>2169.7901933688031</v>
      </c>
      <c r="CG80" s="239">
        <f t="shared" si="25"/>
        <v>1297.6191178858778</v>
      </c>
      <c r="CH80" s="239">
        <f t="shared" si="26"/>
        <v>872.17107548292529</v>
      </c>
      <c r="CI80" s="240">
        <f t="shared" si="74"/>
        <v>59132.009696300105</v>
      </c>
      <c r="CJ80" s="1"/>
      <c r="CK80" s="247">
        <f>VLOOKUP(CN80,[2]תחזיות!$B$4:$E$1000,3)</f>
        <v>1.6166278260869551E-2</v>
      </c>
      <c r="CL80" s="135">
        <f t="shared" si="27"/>
        <v>8.4718985507246253E-4</v>
      </c>
      <c r="CM80" s="3">
        <f t="shared" si="75"/>
        <v>818</v>
      </c>
      <c r="CN80" s="238">
        <v>28</v>
      </c>
      <c r="CO80" s="239">
        <f t="shared" si="76"/>
        <v>561465.35182270606</v>
      </c>
      <c r="CP80" s="239">
        <f t="shared" si="97"/>
        <v>1935.7933263918328</v>
      </c>
      <c r="CQ80" s="239">
        <f t="shared" si="28"/>
        <v>1460.1255763529452</v>
      </c>
      <c r="CR80" s="239">
        <f t="shared" si="29"/>
        <v>475.6677500388875</v>
      </c>
      <c r="CS80" s="240">
        <f t="shared" si="77"/>
        <v>54672.004499476418</v>
      </c>
      <c r="CT80" s="1"/>
      <c r="CU80" s="238">
        <v>28</v>
      </c>
      <c r="CV80" s="239">
        <f t="shared" si="78"/>
        <v>1885650.4120711321</v>
      </c>
      <c r="CW80" s="239">
        <f t="shared" si="78"/>
        <v>8090.7915297376294</v>
      </c>
      <c r="CX80" s="239">
        <f t="shared" si="78"/>
        <v>4547.0365938329305</v>
      </c>
      <c r="CY80" s="239">
        <f t="shared" si="78"/>
        <v>3543.7549359046989</v>
      </c>
      <c r="CZ80" s="239">
        <f t="shared" si="78"/>
        <v>224945.69608699222</v>
      </c>
      <c r="DB80" s="238">
        <v>28</v>
      </c>
      <c r="DC80" s="239">
        <f t="shared" si="79"/>
        <v>1892787.1550876056</v>
      </c>
      <c r="DD80" s="239">
        <f t="shared" si="79"/>
        <v>8280.8052541769248</v>
      </c>
      <c r="DE80" s="239">
        <f t="shared" si="79"/>
        <v>4446.2541504493038</v>
      </c>
      <c r="DF80" s="239">
        <f t="shared" si="79"/>
        <v>3834.551103727621</v>
      </c>
      <c r="DG80" s="239">
        <f t="shared" si="79"/>
        <v>229508.04085668392</v>
      </c>
      <c r="DH80" s="248"/>
      <c r="DI80" s="238">
        <v>28</v>
      </c>
      <c r="DJ80" s="239">
        <f t="shared" si="80"/>
        <v>1884710.9544007885</v>
      </c>
      <c r="DK80" s="239">
        <f t="shared" si="80"/>
        <v>8023.6329113267748</v>
      </c>
      <c r="DL80" s="239">
        <f t="shared" si="80"/>
        <v>4608.2378453259944</v>
      </c>
      <c r="DM80" s="239">
        <f t="shared" si="80"/>
        <v>3415.3950660007804</v>
      </c>
      <c r="DN80" s="239">
        <f t="shared" si="80"/>
        <v>224767.5320657125</v>
      </c>
      <c r="DP80" s="3">
        <f t="shared" si="81"/>
        <v>818</v>
      </c>
      <c r="DQ80" s="238">
        <v>28</v>
      </c>
      <c r="DR80" s="239">
        <f t="shared" si="82"/>
        <v>0</v>
      </c>
      <c r="DS80" s="239">
        <f t="shared" si="83"/>
        <v>0</v>
      </c>
      <c r="DT80" s="239">
        <f t="shared" si="33"/>
        <v>0</v>
      </c>
      <c r="DU80" s="239">
        <f t="shared" si="84"/>
        <v>0</v>
      </c>
      <c r="DV80" s="240">
        <f t="shared" si="98"/>
        <v>0</v>
      </c>
      <c r="DX80" s="242">
        <f t="shared" si="85"/>
        <v>2.5000000000000001E-2</v>
      </c>
      <c r="DY80" s="242">
        <f t="shared" si="86"/>
        <v>2.0833333333333333E-3</v>
      </c>
      <c r="DZ80" s="238">
        <v>28</v>
      </c>
      <c r="EA80" s="243">
        <f t="shared" si="99"/>
        <v>568906.47642189392</v>
      </c>
      <c r="EB80" s="243">
        <f t="shared" si="100"/>
        <v>2370.7253929063918</v>
      </c>
      <c r="EC80" s="243">
        <f t="shared" si="34"/>
        <v>1185.503567027446</v>
      </c>
      <c r="ED80" s="243">
        <f t="shared" si="35"/>
        <v>1185.2218258789458</v>
      </c>
      <c r="EE80" s="244">
        <f t="shared" si="87"/>
        <v>66380.31100137897</v>
      </c>
      <c r="EF80" s="249"/>
      <c r="EG80" s="242">
        <f t="shared" si="88"/>
        <v>2.5000000000000001E-2</v>
      </c>
      <c r="EH80" s="242">
        <f t="shared" si="89"/>
        <v>2.0833333333333333E-3</v>
      </c>
      <c r="EI80" s="238">
        <v>28</v>
      </c>
      <c r="EJ80" s="243">
        <f t="shared" si="101"/>
        <v>568906.47642189392</v>
      </c>
      <c r="EK80" s="243">
        <f t="shared" si="102"/>
        <v>2370.7253929063918</v>
      </c>
      <c r="EL80" s="243">
        <f t="shared" si="36"/>
        <v>1185.503567027446</v>
      </c>
      <c r="EM80" s="243">
        <f t="shared" si="37"/>
        <v>1185.2218258789458</v>
      </c>
      <c r="EN80" s="244">
        <f t="shared" si="90"/>
        <v>66380.31100137897</v>
      </c>
      <c r="EO80" s="249"/>
      <c r="EP80" s="242">
        <f t="shared" si="91"/>
        <v>2.5000000000000001E-2</v>
      </c>
      <c r="EQ80" s="242">
        <f t="shared" si="92"/>
        <v>2.0833333333333333E-3</v>
      </c>
      <c r="ER80" s="238">
        <v>28</v>
      </c>
      <c r="ES80" s="243">
        <f t="shared" si="103"/>
        <v>568906.47642189392</v>
      </c>
      <c r="ET80" s="243">
        <f t="shared" si="104"/>
        <v>2370.7253929063918</v>
      </c>
      <c r="EU80" s="243">
        <f t="shared" si="38"/>
        <v>1185.503567027446</v>
      </c>
      <c r="EV80" s="243">
        <f t="shared" si="39"/>
        <v>1185.2218258789458</v>
      </c>
      <c r="EW80" s="244">
        <f t="shared" si="93"/>
        <v>66380.31100137897</v>
      </c>
    </row>
    <row r="81" spans="1:153" ht="14.25" customHeight="1" thickBot="1" x14ac:dyDescent="0.25">
      <c r="A81" s="3">
        <f t="shared" si="40"/>
        <v>849</v>
      </c>
      <c r="B81" s="238">
        <v>29</v>
      </c>
      <c r="C81" s="239">
        <f t="shared" si="41"/>
        <v>468148.58694302704</v>
      </c>
      <c r="D81" s="239">
        <f t="shared" si="5"/>
        <v>2410.2492634298383</v>
      </c>
      <c r="E81" s="239">
        <f t="shared" si="6"/>
        <v>1181.3592227043923</v>
      </c>
      <c r="F81" s="239">
        <f t="shared" si="7"/>
        <v>1228.8900407254459</v>
      </c>
      <c r="G81" s="240">
        <f t="shared" si="42"/>
        <v>69897.228639465335</v>
      </c>
      <c r="I81" s="241">
        <f>VLOOKUP(K81,[2]תחזיות!$B$4:$H$1000,5)</f>
        <v>1.11E-2</v>
      </c>
      <c r="J81" s="135">
        <f t="shared" si="8"/>
        <v>9.2500000000000004E-4</v>
      </c>
      <c r="K81" s="238">
        <v>29</v>
      </c>
      <c r="L81" s="243">
        <f t="shared" si="43"/>
        <v>190404.62218820991</v>
      </c>
      <c r="M81" s="243">
        <f t="shared" si="44"/>
        <v>860.65506927734987</v>
      </c>
      <c r="N81" s="243">
        <f t="shared" si="9"/>
        <v>511.57992859896666</v>
      </c>
      <c r="O81" s="243">
        <f t="shared" si="10"/>
        <v>349.07514067838321</v>
      </c>
      <c r="P81" s="244">
        <f t="shared" si="45"/>
        <v>24656.627800286584</v>
      </c>
      <c r="Q81" s="245"/>
      <c r="R81" s="241">
        <f>VLOOKUP(T81,[2]תחזיות!$B$4:$H$1000,7)</f>
        <v>1.8870000000000001E-2</v>
      </c>
      <c r="S81" s="135">
        <f t="shared" si="11"/>
        <v>1.5725000000000001E-3</v>
      </c>
      <c r="T81" s="238">
        <v>29</v>
      </c>
      <c r="U81" s="243">
        <f t="shared" si="46"/>
        <v>193295.4004121231</v>
      </c>
      <c r="V81" s="243">
        <f t="shared" si="47"/>
        <v>873.72178427604445</v>
      </c>
      <c r="W81" s="243">
        <f t="shared" si="12"/>
        <v>519.34688352048715</v>
      </c>
      <c r="X81" s="243">
        <f t="shared" si="48"/>
        <v>354.37490075555735</v>
      </c>
      <c r="Y81" s="244">
        <f t="shared" si="49"/>
        <v>24819.160149648062</v>
      </c>
      <c r="Z81" s="246"/>
      <c r="AA81" s="241">
        <f>VLOOKUP(AC81,[2]תחזיות!$B$4:$H$1000,6)</f>
        <v>1.0090909090909091E-2</v>
      </c>
      <c r="AB81" s="135">
        <f t="shared" si="13"/>
        <v>8.4090909090909095E-4</v>
      </c>
      <c r="AC81" s="238">
        <v>29</v>
      </c>
      <c r="AD81" s="243">
        <f t="shared" si="50"/>
        <v>190033.98818352236</v>
      </c>
      <c r="AE81" s="243">
        <f t="shared" si="51"/>
        <v>858.97975262108935</v>
      </c>
      <c r="AF81" s="243">
        <f t="shared" si="14"/>
        <v>510.58410761796665</v>
      </c>
      <c r="AG81" s="243">
        <f t="shared" si="52"/>
        <v>348.3956450031227</v>
      </c>
      <c r="AH81" s="244">
        <f t="shared" si="53"/>
        <v>24635.856798150337</v>
      </c>
      <c r="AI81" s="246"/>
      <c r="AJ81" s="242">
        <f t="shared" si="54"/>
        <v>2.36666666666666E-2</v>
      </c>
      <c r="AK81" s="242">
        <f t="shared" si="55"/>
        <v>1.9722222222222168E-3</v>
      </c>
      <c r="AL81" s="241">
        <f>VLOOKUP(AN81,[2]תחזיות!$B$4:$H$1000,5)</f>
        <v>1.11E-2</v>
      </c>
      <c r="AM81" s="135">
        <f t="shared" si="15"/>
        <v>9.2500000000000004E-4</v>
      </c>
      <c r="AN81" s="238">
        <v>29</v>
      </c>
      <c r="AO81" s="243">
        <f t="shared" si="56"/>
        <v>94986.791745162962</v>
      </c>
      <c r="AP81" s="243">
        <f t="shared" si="94"/>
        <v>451.55447762468123</v>
      </c>
      <c r="AQ81" s="243">
        <f t="shared" si="16"/>
        <v>264.21941612727699</v>
      </c>
      <c r="AR81" s="243">
        <f t="shared" si="57"/>
        <v>187.33506149740421</v>
      </c>
      <c r="AS81" s="244">
        <f t="shared" si="58"/>
        <v>12936.437701683577</v>
      </c>
      <c r="AT81" s="245"/>
      <c r="AU81" s="242">
        <f t="shared" si="59"/>
        <v>2.36666666666666E-2</v>
      </c>
      <c r="AV81" s="242">
        <f t="shared" si="60"/>
        <v>1.9722222222222168E-3</v>
      </c>
      <c r="AW81" s="241">
        <f>VLOOKUP(AY81,[2]תחזיות!$B$4:$H$1000,7)</f>
        <v>1.8870000000000001E-2</v>
      </c>
      <c r="AX81" s="135">
        <f t="shared" si="17"/>
        <v>1.5725000000000001E-3</v>
      </c>
      <c r="AY81" s="238">
        <v>29</v>
      </c>
      <c r="AZ81" s="243">
        <f t="shared" si="61"/>
        <v>96428.908779826394</v>
      </c>
      <c r="BA81" s="243">
        <f t="shared" si="95"/>
        <v>458.41010873187952</v>
      </c>
      <c r="BB81" s="243">
        <f t="shared" si="18"/>
        <v>268.23087197166689</v>
      </c>
      <c r="BC81" s="243">
        <f t="shared" si="62"/>
        <v>190.17923676021263</v>
      </c>
      <c r="BD81" s="244">
        <f t="shared" si="63"/>
        <v>13021.712526329238</v>
      </c>
      <c r="BE81" s="246"/>
      <c r="BF81" s="246"/>
      <c r="BG81" s="246"/>
      <c r="BH81" s="241">
        <f>VLOOKUP(BJ81,[2]תחזיות!$B$4:$H$1000,6)</f>
        <v>1.0090909090909091E-2</v>
      </c>
      <c r="BI81" s="135">
        <f t="shared" si="19"/>
        <v>8.4090909090909095E-4</v>
      </c>
      <c r="BJ81" s="238">
        <v>29</v>
      </c>
      <c r="BK81" s="243">
        <f t="shared" si="64"/>
        <v>94432.952178350592</v>
      </c>
      <c r="BL81" s="243">
        <f t="shared" si="96"/>
        <v>448.92159855081178</v>
      </c>
      <c r="BM81" s="243">
        <f t="shared" si="20"/>
        <v>275.79451955716979</v>
      </c>
      <c r="BN81" s="243">
        <f t="shared" si="65"/>
        <v>173.12707899364196</v>
      </c>
      <c r="BO81" s="244">
        <f t="shared" si="66"/>
        <v>12900.281741843195</v>
      </c>
      <c r="BP81" s="246"/>
      <c r="BQ81" s="247">
        <f>VLOOKUP(BT81,[2]תחזיות!$B$4:$E$1000,2)</f>
        <v>1.8722699999999981E-2</v>
      </c>
      <c r="BR81" s="135">
        <f t="shared" si="21"/>
        <v>1.0602249999999984E-3</v>
      </c>
      <c r="BS81" s="3">
        <f t="shared" si="67"/>
        <v>849</v>
      </c>
      <c r="BT81" s="238">
        <v>29</v>
      </c>
      <c r="BU81" s="239">
        <f t="shared" si="68"/>
        <v>560106.1448415576</v>
      </c>
      <c r="BV81" s="239">
        <f t="shared" si="69"/>
        <v>2002.2541135352301</v>
      </c>
      <c r="BW81" s="239">
        <f t="shared" si="22"/>
        <v>1408.4155761205907</v>
      </c>
      <c r="BX81" s="239">
        <f t="shared" si="23"/>
        <v>593.83853741463952</v>
      </c>
      <c r="BY81" s="240">
        <f t="shared" si="70"/>
        <v>56799.80386804483</v>
      </c>
      <c r="CA81" s="247">
        <f>VLOOKUP(CD81,[2]תחזיות!$B$4:$E$1000,4)</f>
        <v>2.4713963999999977E-2</v>
      </c>
      <c r="CB81" s="135">
        <f t="shared" si="24"/>
        <v>1.5594969999999982E-3</v>
      </c>
      <c r="CC81" s="3">
        <f t="shared" si="71"/>
        <v>849</v>
      </c>
      <c r="CD81" s="238">
        <v>29</v>
      </c>
      <c r="CE81" s="239">
        <f t="shared" si="72"/>
        <v>563201.90813071898</v>
      </c>
      <c r="CF81" s="239">
        <f t="shared" si="73"/>
        <v>2174.5678927551357</v>
      </c>
      <c r="CG81" s="239">
        <f t="shared" si="25"/>
        <v>1296.2562066310049</v>
      </c>
      <c r="CH81" s="239">
        <f t="shared" si="26"/>
        <v>878.3116861241308</v>
      </c>
      <c r="CI81" s="240">
        <f t="shared" si="74"/>
        <v>61306.57758905524</v>
      </c>
      <c r="CJ81" s="1"/>
      <c r="CK81" s="247">
        <f>VLOOKUP(CN81,[2]תחזיות!$B$4:$E$1000,3)</f>
        <v>1.6280608695652159E-2</v>
      </c>
      <c r="CL81" s="135">
        <f t="shared" si="27"/>
        <v>8.5671739130434657E-4</v>
      </c>
      <c r="CM81" s="3">
        <f t="shared" si="75"/>
        <v>849</v>
      </c>
      <c r="CN81" s="238">
        <v>29</v>
      </c>
      <c r="CO81" s="239">
        <f t="shared" si="76"/>
        <v>560005.22624635312</v>
      </c>
      <c r="CP81" s="239">
        <f t="shared" si="97"/>
        <v>1938.7197878192262</v>
      </c>
      <c r="CQ81" s="239">
        <f t="shared" si="28"/>
        <v>1458.9535712726502</v>
      </c>
      <c r="CR81" s="239">
        <f t="shared" si="29"/>
        <v>479.76621654657606</v>
      </c>
      <c r="CS81" s="240">
        <f t="shared" si="77"/>
        <v>56610.724287295641</v>
      </c>
      <c r="CT81" s="1"/>
      <c r="CU81" s="238">
        <v>29</v>
      </c>
      <c r="CV81" s="239">
        <f t="shared" si="78"/>
        <v>1881367.1185728242</v>
      </c>
      <c r="CW81" s="239">
        <f t="shared" si="78"/>
        <v>8095.4383167734923</v>
      </c>
      <c r="CX81" s="239">
        <f t="shared" si="78"/>
        <v>4553.5475096766477</v>
      </c>
      <c r="CY81" s="239">
        <f t="shared" si="78"/>
        <v>3541.890807096845</v>
      </c>
      <c r="CZ81" s="239">
        <f t="shared" si="78"/>
        <v>233041.13440376567</v>
      </c>
      <c r="DB81" s="238">
        <v>29</v>
      </c>
      <c r="DC81" s="239">
        <f t="shared" si="79"/>
        <v>1888795.7771205623</v>
      </c>
      <c r="DD81" s="239">
        <f t="shared" si="79"/>
        <v>8287.6744420992909</v>
      </c>
      <c r="DE81" s="239">
        <f t="shared" si="79"/>
        <v>4453.1665509529721</v>
      </c>
      <c r="DF81" s="239">
        <f t="shared" si="79"/>
        <v>3834.5078911463183</v>
      </c>
      <c r="DG81" s="239">
        <f t="shared" si="79"/>
        <v>237795.71529878324</v>
      </c>
      <c r="DH81" s="248"/>
      <c r="DI81" s="238">
        <v>29</v>
      </c>
      <c r="DJ81" s="239">
        <f t="shared" si="80"/>
        <v>1880341.7264061198</v>
      </c>
      <c r="DK81" s="239">
        <f t="shared" si="80"/>
        <v>8027.5957953273582</v>
      </c>
      <c r="DL81" s="239">
        <f t="shared" si="80"/>
        <v>4614.6647872775993</v>
      </c>
      <c r="DM81" s="239">
        <f t="shared" si="80"/>
        <v>3412.9310080497589</v>
      </c>
      <c r="DN81" s="239">
        <f t="shared" si="80"/>
        <v>232795.12786103986</v>
      </c>
      <c r="DP81" s="3">
        <f t="shared" si="81"/>
        <v>849</v>
      </c>
      <c r="DQ81" s="238">
        <v>29</v>
      </c>
      <c r="DR81" s="239">
        <f t="shared" si="82"/>
        <v>0</v>
      </c>
      <c r="DS81" s="239">
        <f t="shared" si="83"/>
        <v>0</v>
      </c>
      <c r="DT81" s="239">
        <f t="shared" si="33"/>
        <v>0</v>
      </c>
      <c r="DU81" s="239">
        <f t="shared" si="84"/>
        <v>0</v>
      </c>
      <c r="DV81" s="240">
        <f t="shared" si="98"/>
        <v>0</v>
      </c>
      <c r="DX81" s="242">
        <f t="shared" si="85"/>
        <v>2.5000000000000001E-2</v>
      </c>
      <c r="DY81" s="242">
        <f t="shared" si="86"/>
        <v>2.0833333333333333E-3</v>
      </c>
      <c r="DZ81" s="238">
        <v>29</v>
      </c>
      <c r="EA81" s="243">
        <f t="shared" si="99"/>
        <v>567720.97285486653</v>
      </c>
      <c r="EB81" s="243">
        <f t="shared" si="100"/>
        <v>2370.7253929063927</v>
      </c>
      <c r="EC81" s="243">
        <f t="shared" si="34"/>
        <v>1187.9733661254209</v>
      </c>
      <c r="ED81" s="243">
        <f t="shared" si="35"/>
        <v>1182.7520267809718</v>
      </c>
      <c r="EE81" s="244">
        <f t="shared" si="87"/>
        <v>68751.036394285358</v>
      </c>
      <c r="EF81" s="249"/>
      <c r="EG81" s="242">
        <f t="shared" si="88"/>
        <v>2.5000000000000001E-2</v>
      </c>
      <c r="EH81" s="242">
        <f t="shared" si="89"/>
        <v>2.0833333333333333E-3</v>
      </c>
      <c r="EI81" s="238">
        <v>29</v>
      </c>
      <c r="EJ81" s="243">
        <f t="shared" si="101"/>
        <v>567720.97285486653</v>
      </c>
      <c r="EK81" s="243">
        <f t="shared" si="102"/>
        <v>2370.7253929063927</v>
      </c>
      <c r="EL81" s="243">
        <f t="shared" si="36"/>
        <v>1187.9733661254209</v>
      </c>
      <c r="EM81" s="243">
        <f t="shared" si="37"/>
        <v>1182.7520267809718</v>
      </c>
      <c r="EN81" s="244">
        <f t="shared" si="90"/>
        <v>68751.036394285358</v>
      </c>
      <c r="EO81" s="249"/>
      <c r="EP81" s="242">
        <f t="shared" si="91"/>
        <v>2.5000000000000001E-2</v>
      </c>
      <c r="EQ81" s="242">
        <f t="shared" si="92"/>
        <v>2.0833333333333333E-3</v>
      </c>
      <c r="ER81" s="238">
        <v>29</v>
      </c>
      <c r="ES81" s="243">
        <f t="shared" si="103"/>
        <v>567720.97285486653</v>
      </c>
      <c r="ET81" s="243">
        <f t="shared" si="104"/>
        <v>2370.7253929063927</v>
      </c>
      <c r="EU81" s="243">
        <f t="shared" si="38"/>
        <v>1187.9733661254209</v>
      </c>
      <c r="EV81" s="243">
        <f t="shared" si="39"/>
        <v>1182.7520267809718</v>
      </c>
      <c r="EW81" s="244">
        <f t="shared" si="93"/>
        <v>68751.036394285358</v>
      </c>
    </row>
    <row r="82" spans="1:153" ht="14.25" customHeight="1" thickBot="1" x14ac:dyDescent="0.25">
      <c r="A82" s="3">
        <f t="shared" si="40"/>
        <v>879</v>
      </c>
      <c r="B82" s="238">
        <v>30</v>
      </c>
      <c r="C82" s="239">
        <f t="shared" si="41"/>
        <v>466967.22772032267</v>
      </c>
      <c r="D82" s="239">
        <f t="shared" si="5"/>
        <v>2410.2492634298383</v>
      </c>
      <c r="E82" s="239">
        <f t="shared" si="6"/>
        <v>1184.4602906639911</v>
      </c>
      <c r="F82" s="239">
        <f t="shared" si="7"/>
        <v>1225.7889727658471</v>
      </c>
      <c r="G82" s="240">
        <f t="shared" si="42"/>
        <v>72307.477902895174</v>
      </c>
      <c r="I82" s="241">
        <f>VLOOKUP(K82,[2]תחזיות!$B$4:$H$1000,5)</f>
        <v>1.11E-2</v>
      </c>
      <c r="J82" s="135">
        <f t="shared" si="8"/>
        <v>9.2500000000000004E-4</v>
      </c>
      <c r="K82" s="238">
        <v>30</v>
      </c>
      <c r="L82" s="243">
        <f t="shared" si="43"/>
        <v>190068.69332370107</v>
      </c>
      <c r="M82" s="243">
        <f t="shared" si="44"/>
        <v>861.45117521643135</v>
      </c>
      <c r="N82" s="243">
        <f t="shared" si="9"/>
        <v>512.99190412298094</v>
      </c>
      <c r="O82" s="243">
        <f t="shared" si="10"/>
        <v>348.45927109345035</v>
      </c>
      <c r="P82" s="244">
        <f t="shared" si="45"/>
        <v>25518.078975503016</v>
      </c>
      <c r="Q82" s="245"/>
      <c r="R82" s="241">
        <f>VLOOKUP(T82,[2]תחזיות!$B$4:$H$1000,7)</f>
        <v>1.8870000000000001E-2</v>
      </c>
      <c r="S82" s="135">
        <f t="shared" si="11"/>
        <v>1.5725000000000001E-3</v>
      </c>
      <c r="T82" s="238">
        <v>30</v>
      </c>
      <c r="U82" s="243">
        <f t="shared" si="46"/>
        <v>193079.19387277635</v>
      </c>
      <c r="V82" s="243">
        <f t="shared" si="47"/>
        <v>875.09571178181852</v>
      </c>
      <c r="W82" s="243">
        <f t="shared" si="12"/>
        <v>521.11718968173022</v>
      </c>
      <c r="X82" s="243">
        <f t="shared" si="48"/>
        <v>353.97852210008836</v>
      </c>
      <c r="Y82" s="244">
        <f t="shared" si="49"/>
        <v>25694.25586142988</v>
      </c>
      <c r="Z82" s="246"/>
      <c r="AA82" s="241">
        <f>VLOOKUP(AC82,[2]תחזיות!$B$4:$H$1000,6)</f>
        <v>1.0090909090909091E-2</v>
      </c>
      <c r="AB82" s="135">
        <f t="shared" si="13"/>
        <v>8.4090909090909095E-4</v>
      </c>
      <c r="AC82" s="238">
        <v>30</v>
      </c>
      <c r="AD82" s="243">
        <f t="shared" si="50"/>
        <v>189682.77602933187</v>
      </c>
      <c r="AE82" s="243">
        <f t="shared" si="51"/>
        <v>859.70207650397526</v>
      </c>
      <c r="AF82" s="243">
        <f t="shared" si="14"/>
        <v>511.95032045020179</v>
      </c>
      <c r="AG82" s="243">
        <f t="shared" si="52"/>
        <v>347.75175605377348</v>
      </c>
      <c r="AH82" s="244">
        <f t="shared" si="53"/>
        <v>25495.558874654311</v>
      </c>
      <c r="AI82" s="246"/>
      <c r="AJ82" s="242">
        <f t="shared" si="54"/>
        <v>2.36666666666666E-2</v>
      </c>
      <c r="AK82" s="242">
        <f t="shared" si="55"/>
        <v>1.9722222222222168E-3</v>
      </c>
      <c r="AL82" s="241">
        <f>VLOOKUP(AN82,[2]תחזיות!$B$4:$H$1000,5)</f>
        <v>1.11E-2</v>
      </c>
      <c r="AM82" s="135">
        <f t="shared" si="15"/>
        <v>9.2500000000000004E-4</v>
      </c>
      <c r="AN82" s="238">
        <v>30</v>
      </c>
      <c r="AO82" s="243">
        <f t="shared" si="56"/>
        <v>94810.190708440045</v>
      </c>
      <c r="AP82" s="243">
        <f t="shared" si="94"/>
        <v>451.97216551648415</v>
      </c>
      <c r="AQ82" s="243">
        <f t="shared" si="16"/>
        <v>264.98540050817235</v>
      </c>
      <c r="AR82" s="243">
        <f t="shared" si="57"/>
        <v>186.98676500831181</v>
      </c>
      <c r="AS82" s="244">
        <f t="shared" si="58"/>
        <v>13388.409867200062</v>
      </c>
      <c r="AT82" s="245"/>
      <c r="AU82" s="242">
        <f t="shared" si="59"/>
        <v>2.36666666666666E-2</v>
      </c>
      <c r="AV82" s="242">
        <f t="shared" si="60"/>
        <v>1.9722222222222168E-3</v>
      </c>
      <c r="AW82" s="241">
        <f>VLOOKUP(AY82,[2]תחזיות!$B$4:$H$1000,7)</f>
        <v>1.8870000000000001E-2</v>
      </c>
      <c r="AX82" s="135">
        <f t="shared" si="17"/>
        <v>1.5725000000000001E-3</v>
      </c>
      <c r="AY82" s="238">
        <v>30</v>
      </c>
      <c r="AZ82" s="243">
        <f t="shared" si="61"/>
        <v>96311.890573864832</v>
      </c>
      <c r="BA82" s="243">
        <f t="shared" si="95"/>
        <v>459.13095862786048</v>
      </c>
      <c r="BB82" s="243">
        <f t="shared" si="18"/>
        <v>269.18250777384981</v>
      </c>
      <c r="BC82" s="243">
        <f t="shared" si="62"/>
        <v>189.94845085401067</v>
      </c>
      <c r="BD82" s="244">
        <f t="shared" si="63"/>
        <v>13480.843484957099</v>
      </c>
      <c r="BE82" s="246"/>
      <c r="BF82" s="246"/>
      <c r="BG82" s="246"/>
      <c r="BH82" s="241">
        <f>VLOOKUP(BJ82,[2]תחזיות!$B$4:$H$1000,6)</f>
        <v>1.0090909090909091E-2</v>
      </c>
      <c r="BI82" s="135">
        <f t="shared" si="19"/>
        <v>8.4090909090909095E-4</v>
      </c>
      <c r="BJ82" s="238">
        <v>30</v>
      </c>
      <c r="BK82" s="243">
        <f t="shared" si="64"/>
        <v>94236.33526864287</v>
      </c>
      <c r="BL82" s="243">
        <f t="shared" si="96"/>
        <v>449.23652408510952</v>
      </c>
      <c r="BM82" s="243">
        <f t="shared" si="20"/>
        <v>276.46990942593175</v>
      </c>
      <c r="BN82" s="243">
        <f t="shared" si="65"/>
        <v>172.7666146591778</v>
      </c>
      <c r="BO82" s="244">
        <f t="shared" si="66"/>
        <v>13349.518265928305</v>
      </c>
      <c r="BP82" s="246"/>
      <c r="BQ82" s="247">
        <f>VLOOKUP(BT82,[2]תחזיות!$B$4:$E$1000,2)</f>
        <v>1.8854179999999981E-2</v>
      </c>
      <c r="BR82" s="135">
        <f t="shared" si="21"/>
        <v>1.0711816666666651E-3</v>
      </c>
      <c r="BS82" s="3">
        <f t="shared" si="67"/>
        <v>879</v>
      </c>
      <c r="BT82" s="238">
        <v>30</v>
      </c>
      <c r="BU82" s="239">
        <f t="shared" si="68"/>
        <v>558697.729265437</v>
      </c>
      <c r="BV82" s="239">
        <f t="shared" si="69"/>
        <v>2005.6822078809332</v>
      </c>
      <c r="BW82" s="239">
        <f t="shared" si="22"/>
        <v>1407.2154430835012</v>
      </c>
      <c r="BX82" s="239">
        <f t="shared" si="23"/>
        <v>598.46676479743201</v>
      </c>
      <c r="BY82" s="240">
        <f t="shared" si="70"/>
        <v>58805.486075925764</v>
      </c>
      <c r="CA82" s="247">
        <f>VLOOKUP(CD82,[2]תחזיות!$B$4:$E$1000,4)</f>
        <v>2.4887517599999975E-2</v>
      </c>
      <c r="CB82" s="135">
        <f t="shared" si="24"/>
        <v>1.5739597999999977E-3</v>
      </c>
      <c r="CC82" s="3">
        <f t="shared" si="71"/>
        <v>879</v>
      </c>
      <c r="CD82" s="238">
        <v>30</v>
      </c>
      <c r="CE82" s="239">
        <f t="shared" si="72"/>
        <v>561905.65192408802</v>
      </c>
      <c r="CF82" s="239">
        <f t="shared" si="73"/>
        <v>2179.3388868665852</v>
      </c>
      <c r="CG82" s="239">
        <f t="shared" si="25"/>
        <v>1294.9219793452794</v>
      </c>
      <c r="CH82" s="239">
        <f t="shared" si="26"/>
        <v>884.41690752130592</v>
      </c>
      <c r="CI82" s="240">
        <f t="shared" si="74"/>
        <v>63485.916475921826</v>
      </c>
      <c r="CJ82" s="1"/>
      <c r="CK82" s="247">
        <f>VLOOKUP(CN82,[2]תחזיות!$B$4:$E$1000,3)</f>
        <v>1.6394939130434768E-2</v>
      </c>
      <c r="CL82" s="135">
        <f t="shared" si="27"/>
        <v>8.6624492753623061E-4</v>
      </c>
      <c r="CM82" s="3">
        <f t="shared" si="75"/>
        <v>879</v>
      </c>
      <c r="CN82" s="238">
        <v>30</v>
      </c>
      <c r="CO82" s="239">
        <f t="shared" si="76"/>
        <v>558546.27267508046</v>
      </c>
      <c r="CP82" s="239">
        <f t="shared" si="97"/>
        <v>1941.6406712156627</v>
      </c>
      <c r="CQ82" s="239">
        <f t="shared" si="28"/>
        <v>1457.8027957166059</v>
      </c>
      <c r="CR82" s="239">
        <f t="shared" si="29"/>
        <v>483.83787549905679</v>
      </c>
      <c r="CS82" s="240">
        <f t="shared" si="77"/>
        <v>58552.364958511302</v>
      </c>
      <c r="CT82" s="1"/>
      <c r="CU82" s="238">
        <v>30</v>
      </c>
      <c r="CV82" s="239">
        <f t="shared" si="78"/>
        <v>1877076.8405066419</v>
      </c>
      <c r="CW82" s="239">
        <f t="shared" si="78"/>
        <v>8100.0802049500799</v>
      </c>
      <c r="CX82" s="239">
        <f t="shared" si="78"/>
        <v>4560.101349016828</v>
      </c>
      <c r="CY82" s="239">
        <f t="shared" si="78"/>
        <v>3539.9788559332519</v>
      </c>
      <c r="CZ82" s="239">
        <f t="shared" si="78"/>
        <v>241141.21460871579</v>
      </c>
      <c r="DB82" s="238">
        <v>30</v>
      </c>
      <c r="DC82" s="239">
        <f t="shared" si="79"/>
        <v>1884796.963579793</v>
      </c>
      <c r="DD82" s="239">
        <f t="shared" si="79"/>
        <v>8294.5402136124958</v>
      </c>
      <c r="DE82" s="239">
        <f t="shared" si="79"/>
        <v>4460.1302781030336</v>
      </c>
      <c r="DF82" s="239">
        <f t="shared" si="79"/>
        <v>3834.4099355094631</v>
      </c>
      <c r="DG82" s="239">
        <f t="shared" si="79"/>
        <v>246090.2555123957</v>
      </c>
      <c r="DH82" s="248"/>
      <c r="DI82" s="238">
        <v>30</v>
      </c>
      <c r="DJ82" s="239">
        <f t="shared" si="80"/>
        <v>1875965.6111821188</v>
      </c>
      <c r="DK82" s="239">
        <f t="shared" si="80"/>
        <v>8031.5539281409783</v>
      </c>
      <c r="DL82" s="239">
        <f t="shared" si="80"/>
        <v>4621.1316268949131</v>
      </c>
      <c r="DM82" s="239">
        <f t="shared" si="80"/>
        <v>3410.4223012460661</v>
      </c>
      <c r="DN82" s="239">
        <f t="shared" si="80"/>
        <v>240826.68178918085</v>
      </c>
      <c r="DP82" s="3">
        <f t="shared" si="81"/>
        <v>879</v>
      </c>
      <c r="DQ82" s="238">
        <v>30</v>
      </c>
      <c r="DR82" s="239">
        <f t="shared" si="82"/>
        <v>0</v>
      </c>
      <c r="DS82" s="239">
        <f t="shared" si="83"/>
        <v>0</v>
      </c>
      <c r="DT82" s="239">
        <f t="shared" si="33"/>
        <v>0</v>
      </c>
      <c r="DU82" s="239">
        <f t="shared" si="84"/>
        <v>0</v>
      </c>
      <c r="DV82" s="240">
        <f t="shared" si="98"/>
        <v>0</v>
      </c>
      <c r="DX82" s="242">
        <f t="shared" si="85"/>
        <v>2.5000000000000001E-2</v>
      </c>
      <c r="DY82" s="242">
        <f t="shared" si="86"/>
        <v>2.0833333333333333E-3</v>
      </c>
      <c r="DZ82" s="238">
        <v>30</v>
      </c>
      <c r="EA82" s="243">
        <f t="shared" si="99"/>
        <v>566532.99948874116</v>
      </c>
      <c r="EB82" s="243">
        <f t="shared" si="100"/>
        <v>2370.7253929063932</v>
      </c>
      <c r="EC82" s="243">
        <f t="shared" si="34"/>
        <v>1190.4483106381824</v>
      </c>
      <c r="ED82" s="243">
        <f t="shared" si="35"/>
        <v>1180.2770822682107</v>
      </c>
      <c r="EE82" s="244">
        <f t="shared" si="87"/>
        <v>71121.761787191746</v>
      </c>
      <c r="EF82" s="249"/>
      <c r="EG82" s="242">
        <f t="shared" si="88"/>
        <v>2.5000000000000001E-2</v>
      </c>
      <c r="EH82" s="242">
        <f t="shared" si="89"/>
        <v>2.0833333333333333E-3</v>
      </c>
      <c r="EI82" s="238">
        <v>30</v>
      </c>
      <c r="EJ82" s="243">
        <f t="shared" si="101"/>
        <v>566532.99948874116</v>
      </c>
      <c r="EK82" s="243">
        <f t="shared" si="102"/>
        <v>2370.7253929063932</v>
      </c>
      <c r="EL82" s="243">
        <f t="shared" si="36"/>
        <v>1190.4483106381824</v>
      </c>
      <c r="EM82" s="243">
        <f t="shared" si="37"/>
        <v>1180.2770822682107</v>
      </c>
      <c r="EN82" s="244">
        <f t="shared" si="90"/>
        <v>71121.761787191746</v>
      </c>
      <c r="EO82" s="249"/>
      <c r="EP82" s="242">
        <f t="shared" si="91"/>
        <v>2.5000000000000001E-2</v>
      </c>
      <c r="EQ82" s="242">
        <f t="shared" si="92"/>
        <v>2.0833333333333333E-3</v>
      </c>
      <c r="ER82" s="238">
        <v>30</v>
      </c>
      <c r="ES82" s="243">
        <f t="shared" si="103"/>
        <v>566532.99948874116</v>
      </c>
      <c r="ET82" s="243">
        <f t="shared" si="104"/>
        <v>2370.7253929063932</v>
      </c>
      <c r="EU82" s="243">
        <f t="shared" si="38"/>
        <v>1190.4483106381824</v>
      </c>
      <c r="EV82" s="243">
        <f t="shared" si="39"/>
        <v>1180.2770822682107</v>
      </c>
      <c r="EW82" s="244">
        <f t="shared" si="93"/>
        <v>71121.761787191746</v>
      </c>
    </row>
    <row r="83" spans="1:153" ht="14.25" customHeight="1" thickBot="1" x14ac:dyDescent="0.25">
      <c r="A83" s="3">
        <f t="shared" si="40"/>
        <v>910</v>
      </c>
      <c r="B83" s="238">
        <v>31</v>
      </c>
      <c r="C83" s="239">
        <f t="shared" si="41"/>
        <v>465782.76742965868</v>
      </c>
      <c r="D83" s="239">
        <f t="shared" si="5"/>
        <v>2410.2492634298383</v>
      </c>
      <c r="E83" s="239">
        <f t="shared" si="6"/>
        <v>1187.5694989269841</v>
      </c>
      <c r="F83" s="239">
        <f t="shared" si="7"/>
        <v>1222.6797645028541</v>
      </c>
      <c r="G83" s="240">
        <f t="shared" si="42"/>
        <v>74717.727166325014</v>
      </c>
      <c r="I83" s="241">
        <f>VLOOKUP(K83,[2]תחזיות!$B$4:$H$1000,5)</f>
        <v>1.11E-2</v>
      </c>
      <c r="J83" s="135">
        <f t="shared" si="8"/>
        <v>9.2500000000000004E-4</v>
      </c>
      <c r="K83" s="238">
        <v>31</v>
      </c>
      <c r="L83" s="243">
        <f t="shared" si="43"/>
        <v>189731.04044339119</v>
      </c>
      <c r="M83" s="243">
        <f t="shared" si="44"/>
        <v>862.24801755350666</v>
      </c>
      <c r="N83" s="243">
        <f t="shared" si="9"/>
        <v>514.4077767406244</v>
      </c>
      <c r="O83" s="243">
        <f t="shared" si="10"/>
        <v>347.84024081288226</v>
      </c>
      <c r="P83" s="244">
        <f t="shared" si="45"/>
        <v>26380.326993056522</v>
      </c>
      <c r="Q83" s="245"/>
      <c r="R83" s="241">
        <f>VLOOKUP(T83,[2]תחזיות!$B$4:$H$1000,7)</f>
        <v>1.8870000000000001E-2</v>
      </c>
      <c r="S83" s="135">
        <f t="shared" si="11"/>
        <v>1.5725000000000001E-3</v>
      </c>
      <c r="T83" s="238">
        <v>31</v>
      </c>
      <c r="U83" s="243">
        <f t="shared" si="46"/>
        <v>192860.87425867878</v>
      </c>
      <c r="V83" s="243">
        <f t="shared" si="47"/>
        <v>876.47179978859549</v>
      </c>
      <c r="W83" s="243">
        <f t="shared" si="12"/>
        <v>522.89353031435269</v>
      </c>
      <c r="X83" s="243">
        <f t="shared" si="48"/>
        <v>353.5782694742428</v>
      </c>
      <c r="Y83" s="244">
        <f t="shared" si="49"/>
        <v>26570.727661218476</v>
      </c>
      <c r="Z83" s="246"/>
      <c r="AA83" s="241">
        <f>VLOOKUP(AC83,[2]תחזיות!$B$4:$H$1000,6)</f>
        <v>1.0090909090909091E-2</v>
      </c>
      <c r="AB83" s="135">
        <f t="shared" si="13"/>
        <v>8.4090909090909095E-4</v>
      </c>
      <c r="AC83" s="238">
        <v>31</v>
      </c>
      <c r="AD83" s="243">
        <f t="shared" si="50"/>
        <v>189329.90117595505</v>
      </c>
      <c r="AE83" s="243">
        <f t="shared" si="51"/>
        <v>860.425007795581</v>
      </c>
      <c r="AF83" s="243">
        <f t="shared" si="14"/>
        <v>513.32018897299827</v>
      </c>
      <c r="AG83" s="243">
        <f t="shared" si="52"/>
        <v>347.10481882258267</v>
      </c>
      <c r="AH83" s="244">
        <f t="shared" si="53"/>
        <v>26355.983882449891</v>
      </c>
      <c r="AI83" s="246"/>
      <c r="AJ83" s="242">
        <f t="shared" si="54"/>
        <v>2.36666666666666E-2</v>
      </c>
      <c r="AK83" s="242">
        <f t="shared" si="55"/>
        <v>1.9722222222222168E-3</v>
      </c>
      <c r="AL83" s="241">
        <f>VLOOKUP(AN83,[2]תחזיות!$B$4:$H$1000,5)</f>
        <v>1.11E-2</v>
      </c>
      <c r="AM83" s="135">
        <f t="shared" si="15"/>
        <v>9.2500000000000004E-4</v>
      </c>
      <c r="AN83" s="238">
        <v>31</v>
      </c>
      <c r="AO83" s="243">
        <f t="shared" si="56"/>
        <v>94632.659622841718</v>
      </c>
      <c r="AP83" s="243">
        <f t="shared" si="94"/>
        <v>452.39023976958691</v>
      </c>
      <c r="AQ83" s="243">
        <f t="shared" si="16"/>
        <v>265.75360551342737</v>
      </c>
      <c r="AR83" s="243">
        <f t="shared" si="57"/>
        <v>186.63663425615954</v>
      </c>
      <c r="AS83" s="244">
        <f t="shared" si="58"/>
        <v>13840.800106969649</v>
      </c>
      <c r="AT83" s="245"/>
      <c r="AU83" s="242">
        <f t="shared" si="59"/>
        <v>2.36666666666666E-2</v>
      </c>
      <c r="AV83" s="242">
        <f t="shared" si="60"/>
        <v>1.9722222222222168E-3</v>
      </c>
      <c r="AW83" s="241">
        <f>VLOOKUP(AY83,[2]תחזיות!$B$4:$H$1000,7)</f>
        <v>1.8870000000000001E-2</v>
      </c>
      <c r="AX83" s="135">
        <f t="shared" si="17"/>
        <v>1.5725000000000001E-3</v>
      </c>
      <c r="AY83" s="238">
        <v>31</v>
      </c>
      <c r="AZ83" s="243">
        <f t="shared" si="61"/>
        <v>96193.735224524906</v>
      </c>
      <c r="BA83" s="243">
        <f t="shared" si="95"/>
        <v>459.85294206030272</v>
      </c>
      <c r="BB83" s="243">
        <f t="shared" si="18"/>
        <v>270.13751981193468</v>
      </c>
      <c r="BC83" s="243">
        <f t="shared" si="62"/>
        <v>189.71542224836804</v>
      </c>
      <c r="BD83" s="244">
        <f t="shared" si="63"/>
        <v>13940.696427017401</v>
      </c>
      <c r="BE83" s="246"/>
      <c r="BF83" s="246"/>
      <c r="BG83" s="246"/>
      <c r="BH83" s="241">
        <f>VLOOKUP(BJ83,[2]תחזיות!$B$4:$H$1000,6)</f>
        <v>1.0090909090909091E-2</v>
      </c>
      <c r="BI83" s="135">
        <f t="shared" si="19"/>
        <v>8.4090909090909095E-4</v>
      </c>
      <c r="BJ83" s="238">
        <v>31</v>
      </c>
      <c r="BK83" s="243">
        <f t="shared" si="64"/>
        <v>94038.877064178116</v>
      </c>
      <c r="BL83" s="243">
        <f t="shared" si="96"/>
        <v>449.5516697118984</v>
      </c>
      <c r="BM83" s="243">
        <f t="shared" si="20"/>
        <v>277.14706176090601</v>
      </c>
      <c r="BN83" s="243">
        <f t="shared" si="65"/>
        <v>172.40460795099241</v>
      </c>
      <c r="BO83" s="244">
        <f t="shared" si="66"/>
        <v>13799.069935640204</v>
      </c>
      <c r="BP83" s="246"/>
      <c r="BQ83" s="247">
        <f>VLOOKUP(BT83,[2]תחזיות!$B$4:$E$1000,2)</f>
        <v>1.8985659999999981E-2</v>
      </c>
      <c r="BR83" s="135">
        <f t="shared" si="21"/>
        <v>1.0821383333333317E-3</v>
      </c>
      <c r="BS83" s="3">
        <f t="shared" si="67"/>
        <v>910</v>
      </c>
      <c r="BT83" s="238">
        <v>31</v>
      </c>
      <c r="BU83" s="239">
        <f t="shared" si="68"/>
        <v>557290.51382235344</v>
      </c>
      <c r="BV83" s="239">
        <f t="shared" si="69"/>
        <v>2009.1042534882743</v>
      </c>
      <c r="BW83" s="239">
        <f t="shared" si="22"/>
        <v>1406.0388256780766</v>
      </c>
      <c r="BX83" s="239">
        <f t="shared" si="23"/>
        <v>603.06542781019766</v>
      </c>
      <c r="BY83" s="240">
        <f t="shared" si="70"/>
        <v>60814.590329414037</v>
      </c>
      <c r="CA83" s="247">
        <f>VLOOKUP(CD83,[2]תחזיות!$B$4:$E$1000,4)</f>
        <v>2.5061071199999976E-2</v>
      </c>
      <c r="CB83" s="135">
        <f t="shared" si="24"/>
        <v>1.5884225999999977E-3</v>
      </c>
      <c r="CC83" s="3">
        <f t="shared" si="71"/>
        <v>910</v>
      </c>
      <c r="CD83" s="238">
        <v>31</v>
      </c>
      <c r="CE83" s="239">
        <f t="shared" si="72"/>
        <v>560610.72994474275</v>
      </c>
      <c r="CF83" s="239">
        <f t="shared" si="73"/>
        <v>2184.1031279649314</v>
      </c>
      <c r="CG83" s="239">
        <f t="shared" si="25"/>
        <v>1293.6163747182065</v>
      </c>
      <c r="CH83" s="239">
        <f t="shared" si="26"/>
        <v>890.4867532467249</v>
      </c>
      <c r="CI83" s="240">
        <f t="shared" si="74"/>
        <v>65670.019603886758</v>
      </c>
      <c r="CJ83" s="1"/>
      <c r="CK83" s="247">
        <f>VLOOKUP(CN83,[2]תחזיות!$B$4:$E$1000,3)</f>
        <v>1.6509269565217376E-2</v>
      </c>
      <c r="CL83" s="135">
        <f t="shared" si="27"/>
        <v>8.7577246376811465E-4</v>
      </c>
      <c r="CM83" s="3">
        <f t="shared" si="75"/>
        <v>910</v>
      </c>
      <c r="CN83" s="238">
        <v>31</v>
      </c>
      <c r="CO83" s="239">
        <f t="shared" si="76"/>
        <v>557088.4698793639</v>
      </c>
      <c r="CP83" s="239">
        <f t="shared" si="97"/>
        <v>1944.5559550605074</v>
      </c>
      <c r="CQ83" s="239">
        <f t="shared" si="28"/>
        <v>1456.6732132574477</v>
      </c>
      <c r="CR83" s="239">
        <f t="shared" si="29"/>
        <v>487.88274180305967</v>
      </c>
      <c r="CS83" s="240">
        <f t="shared" si="77"/>
        <v>60496.920913571812</v>
      </c>
      <c r="CT83" s="1"/>
      <c r="CU83" s="238">
        <v>31</v>
      </c>
      <c r="CV83" s="239">
        <f t="shared" si="78"/>
        <v>1872779.532496348</v>
      </c>
      <c r="CW83" s="239">
        <f t="shared" si="78"/>
        <v>8104.717167147599</v>
      </c>
      <c r="CX83" s="239">
        <f t="shared" si="78"/>
        <v>4566.6981181444571</v>
      </c>
      <c r="CY83" s="239">
        <f t="shared" si="78"/>
        <v>3538.0190490031418</v>
      </c>
      <c r="CZ83" s="239">
        <f t="shared" si="78"/>
        <v>249245.93177586337</v>
      </c>
      <c r="DB83" s="238">
        <v>31</v>
      </c>
      <c r="DC83" s="239">
        <f t="shared" si="79"/>
        <v>1880790.6580357081</v>
      </c>
      <c r="DD83" s="239">
        <f t="shared" si="79"/>
        <v>8301.402526150061</v>
      </c>
      <c r="DE83" s="239">
        <f t="shared" si="79"/>
        <v>4467.1453350568227</v>
      </c>
      <c r="DF83" s="239">
        <f t="shared" si="79"/>
        <v>3834.2571910932375</v>
      </c>
      <c r="DG83" s="239">
        <f t="shared" si="79"/>
        <v>254391.65803854578</v>
      </c>
      <c r="DH83" s="248"/>
      <c r="DI83" s="238">
        <v>31</v>
      </c>
      <c r="DJ83" s="239">
        <f t="shared" si="80"/>
        <v>1871582.5667272587</v>
      </c>
      <c r="DK83" s="239">
        <f t="shared" si="80"/>
        <v>8035.5072889042176</v>
      </c>
      <c r="DL83" s="239">
        <f t="shared" si="80"/>
        <v>4627.6383742036815</v>
      </c>
      <c r="DM83" s="239">
        <f t="shared" si="80"/>
        <v>3407.8689147005371</v>
      </c>
      <c r="DN83" s="239">
        <f t="shared" si="80"/>
        <v>248862.18907808507</v>
      </c>
      <c r="DP83" s="3">
        <f t="shared" si="81"/>
        <v>910</v>
      </c>
      <c r="DQ83" s="238">
        <v>31</v>
      </c>
      <c r="DR83" s="239">
        <f t="shared" si="82"/>
        <v>0</v>
      </c>
      <c r="DS83" s="239">
        <f t="shared" si="83"/>
        <v>0</v>
      </c>
      <c r="DT83" s="239">
        <f t="shared" si="33"/>
        <v>0</v>
      </c>
      <c r="DU83" s="239">
        <f t="shared" si="84"/>
        <v>0</v>
      </c>
      <c r="DV83" s="240">
        <f t="shared" si="98"/>
        <v>0</v>
      </c>
      <c r="DX83" s="242">
        <f t="shared" si="85"/>
        <v>2.5000000000000001E-2</v>
      </c>
      <c r="DY83" s="242">
        <f t="shared" si="86"/>
        <v>2.0833333333333333E-3</v>
      </c>
      <c r="DZ83" s="238">
        <v>31</v>
      </c>
      <c r="EA83" s="243">
        <f t="shared" si="99"/>
        <v>565342.55117810296</v>
      </c>
      <c r="EB83" s="243">
        <f t="shared" si="100"/>
        <v>2370.7253929063927</v>
      </c>
      <c r="EC83" s="243">
        <f t="shared" si="34"/>
        <v>1192.928411285345</v>
      </c>
      <c r="ED83" s="243">
        <f t="shared" si="35"/>
        <v>1177.7969816210477</v>
      </c>
      <c r="EE83" s="244">
        <f t="shared" si="87"/>
        <v>73492.487180098135</v>
      </c>
      <c r="EF83" s="249"/>
      <c r="EG83" s="242">
        <f t="shared" si="88"/>
        <v>2.5000000000000001E-2</v>
      </c>
      <c r="EH83" s="242">
        <f t="shared" si="89"/>
        <v>2.0833333333333333E-3</v>
      </c>
      <c r="EI83" s="238">
        <v>31</v>
      </c>
      <c r="EJ83" s="243">
        <f t="shared" si="101"/>
        <v>565342.55117810296</v>
      </c>
      <c r="EK83" s="243">
        <f t="shared" si="102"/>
        <v>2370.7253929063927</v>
      </c>
      <c r="EL83" s="243">
        <f t="shared" si="36"/>
        <v>1192.928411285345</v>
      </c>
      <c r="EM83" s="243">
        <f t="shared" si="37"/>
        <v>1177.7969816210477</v>
      </c>
      <c r="EN83" s="244">
        <f t="shared" si="90"/>
        <v>73492.487180098135</v>
      </c>
      <c r="EO83" s="249"/>
      <c r="EP83" s="242">
        <f t="shared" si="91"/>
        <v>2.5000000000000001E-2</v>
      </c>
      <c r="EQ83" s="242">
        <f t="shared" si="92"/>
        <v>2.0833333333333333E-3</v>
      </c>
      <c r="ER83" s="238">
        <v>31</v>
      </c>
      <c r="ES83" s="243">
        <f t="shared" si="103"/>
        <v>565342.55117810296</v>
      </c>
      <c r="ET83" s="243">
        <f t="shared" si="104"/>
        <v>2370.7253929063927</v>
      </c>
      <c r="EU83" s="243">
        <f t="shared" si="38"/>
        <v>1192.928411285345</v>
      </c>
      <c r="EV83" s="243">
        <f t="shared" si="39"/>
        <v>1177.7969816210477</v>
      </c>
      <c r="EW83" s="244">
        <f t="shared" si="93"/>
        <v>73492.487180098135</v>
      </c>
    </row>
    <row r="84" spans="1:153" ht="14.25" customHeight="1" thickBot="1" x14ac:dyDescent="0.25">
      <c r="A84" s="3">
        <f t="shared" si="40"/>
        <v>940</v>
      </c>
      <c r="B84" s="238">
        <v>32</v>
      </c>
      <c r="C84" s="239">
        <f t="shared" si="41"/>
        <v>464595.19793073169</v>
      </c>
      <c r="D84" s="239">
        <f t="shared" si="5"/>
        <v>2410.2492634298383</v>
      </c>
      <c r="E84" s="239">
        <f t="shared" si="6"/>
        <v>1190.6868688616676</v>
      </c>
      <c r="F84" s="239">
        <f t="shared" si="7"/>
        <v>1219.5623945681707</v>
      </c>
      <c r="G84" s="240">
        <f t="shared" si="42"/>
        <v>77127.976429754854</v>
      </c>
      <c r="I84" s="241">
        <f>VLOOKUP(K84,[2]תחזיות!$B$4:$H$1000,5)</f>
        <v>1.11E-2</v>
      </c>
      <c r="J84" s="135">
        <f t="shared" si="8"/>
        <v>9.2500000000000004E-4</v>
      </c>
      <c r="K84" s="238">
        <v>32</v>
      </c>
      <c r="L84" s="243">
        <f t="shared" si="43"/>
        <v>189391.65805186724</v>
      </c>
      <c r="M84" s="243">
        <f t="shared" si="44"/>
        <v>863.04559696974343</v>
      </c>
      <c r="N84" s="243">
        <f t="shared" si="9"/>
        <v>515.82755720798843</v>
      </c>
      <c r="O84" s="243">
        <f t="shared" si="10"/>
        <v>347.21803976175499</v>
      </c>
      <c r="P84" s="244">
        <f t="shared" si="45"/>
        <v>27243.372590026265</v>
      </c>
      <c r="Q84" s="245"/>
      <c r="R84" s="241">
        <f>VLOOKUP(T84,[2]תחזיות!$B$4:$H$1000,7)</f>
        <v>1.8870000000000001E-2</v>
      </c>
      <c r="S84" s="135">
        <f t="shared" si="11"/>
        <v>1.5725000000000001E-3</v>
      </c>
      <c r="T84" s="238">
        <v>32</v>
      </c>
      <c r="U84" s="243">
        <f t="shared" si="46"/>
        <v>192640.43220305978</v>
      </c>
      <c r="V84" s="243">
        <f t="shared" si="47"/>
        <v>877.85005169376279</v>
      </c>
      <c r="W84" s="243">
        <f t="shared" si="12"/>
        <v>524.67592598815486</v>
      </c>
      <c r="X84" s="243">
        <f t="shared" si="48"/>
        <v>353.17412570560799</v>
      </c>
      <c r="Y84" s="244">
        <f t="shared" si="49"/>
        <v>27448.57771291224</v>
      </c>
      <c r="Z84" s="246"/>
      <c r="AA84" s="241">
        <f>VLOOKUP(AC84,[2]תחזיות!$B$4:$H$1000,6)</f>
        <v>1.0090909090909091E-2</v>
      </c>
      <c r="AB84" s="135">
        <f t="shared" si="13"/>
        <v>8.4090909090909095E-4</v>
      </c>
      <c r="AC84" s="238">
        <v>32</v>
      </c>
      <c r="AD84" s="243">
        <f t="shared" si="50"/>
        <v>188975.35856644838</v>
      </c>
      <c r="AE84" s="243">
        <f t="shared" si="51"/>
        <v>861.14854700668161</v>
      </c>
      <c r="AF84" s="243">
        <f t="shared" si="14"/>
        <v>514.69372296819449</v>
      </c>
      <c r="AG84" s="243">
        <f t="shared" si="52"/>
        <v>346.45482403848712</v>
      </c>
      <c r="AH84" s="244">
        <f t="shared" si="53"/>
        <v>27217.132429456571</v>
      </c>
      <c r="AI84" s="246"/>
      <c r="AJ84" s="242">
        <f t="shared" si="54"/>
        <v>2.36666666666666E-2</v>
      </c>
      <c r="AK84" s="242">
        <f t="shared" si="55"/>
        <v>1.9722222222222168E-3</v>
      </c>
      <c r="AL84" s="241">
        <f>VLOOKUP(AN84,[2]תחזיות!$B$4:$H$1000,5)</f>
        <v>1.11E-2</v>
      </c>
      <c r="AM84" s="135">
        <f t="shared" si="15"/>
        <v>9.2500000000000004E-4</v>
      </c>
      <c r="AN84" s="238">
        <v>32</v>
      </c>
      <c r="AO84" s="243">
        <f t="shared" si="56"/>
        <v>94454.195405394334</v>
      </c>
      <c r="AP84" s="243">
        <f t="shared" si="94"/>
        <v>452.80870074137385</v>
      </c>
      <c r="AQ84" s="243">
        <f t="shared" si="16"/>
        <v>266.52403758073558</v>
      </c>
      <c r="AR84" s="243">
        <f t="shared" si="57"/>
        <v>186.2846631606383</v>
      </c>
      <c r="AS84" s="244">
        <f t="shared" si="58"/>
        <v>14293.608807711023</v>
      </c>
      <c r="AT84" s="245"/>
      <c r="AU84" s="242">
        <f t="shared" si="59"/>
        <v>2.36666666666666E-2</v>
      </c>
      <c r="AV84" s="242">
        <f t="shared" si="60"/>
        <v>1.9722222222222168E-3</v>
      </c>
      <c r="AW84" s="241">
        <f>VLOOKUP(AY84,[2]תחזיות!$B$4:$H$1000,7)</f>
        <v>1.8870000000000001E-2</v>
      </c>
      <c r="AX84" s="135">
        <f t="shared" si="17"/>
        <v>1.5725000000000001E-3</v>
      </c>
      <c r="AY84" s="238">
        <v>32</v>
      </c>
      <c r="AZ84" s="243">
        <f t="shared" si="61"/>
        <v>96074.437562103631</v>
      </c>
      <c r="BA84" s="243">
        <f t="shared" si="95"/>
        <v>460.57606081169251</v>
      </c>
      <c r="BB84" s="243">
        <f t="shared" si="18"/>
        <v>271.09592006421087</v>
      </c>
      <c r="BC84" s="243">
        <f t="shared" si="62"/>
        <v>189.48014074748164</v>
      </c>
      <c r="BD84" s="244">
        <f t="shared" si="63"/>
        <v>14401.272487829094</v>
      </c>
      <c r="BE84" s="246"/>
      <c r="BF84" s="246"/>
      <c r="BG84" s="246"/>
      <c r="BH84" s="241">
        <f>VLOOKUP(BJ84,[2]תחזיות!$B$4:$H$1000,6)</f>
        <v>1.0090909090909091E-2</v>
      </c>
      <c r="BI84" s="135">
        <f t="shared" si="19"/>
        <v>8.4090909090909095E-4</v>
      </c>
      <c r="BJ84" s="238">
        <v>32</v>
      </c>
      <c r="BK84" s="243">
        <f t="shared" si="64"/>
        <v>93840.575093555613</v>
      </c>
      <c r="BL84" s="243">
        <f t="shared" si="96"/>
        <v>449.8670355780672</v>
      </c>
      <c r="BM84" s="243">
        <f t="shared" si="20"/>
        <v>277.82598123988271</v>
      </c>
      <c r="BN84" s="243">
        <f t="shared" si="65"/>
        <v>172.04105433818449</v>
      </c>
      <c r="BO84" s="244">
        <f t="shared" si="66"/>
        <v>14248.936971218271</v>
      </c>
      <c r="BP84" s="246"/>
      <c r="BQ84" s="247">
        <f>VLOOKUP(BT84,[2]תחזיות!$B$4:$E$1000,2)</f>
        <v>1.911713999999998E-2</v>
      </c>
      <c r="BR84" s="135">
        <f t="shared" si="21"/>
        <v>1.0930949999999984E-3</v>
      </c>
      <c r="BS84" s="3">
        <f t="shared" si="67"/>
        <v>940</v>
      </c>
      <c r="BT84" s="238">
        <v>32</v>
      </c>
      <c r="BU84" s="239">
        <f t="shared" si="68"/>
        <v>555884.47499667539</v>
      </c>
      <c r="BV84" s="239">
        <f t="shared" si="69"/>
        <v>2012.5202222520529</v>
      </c>
      <c r="BW84" s="239">
        <f t="shared" si="22"/>
        <v>1404.8856820555629</v>
      </c>
      <c r="BX84" s="239">
        <f t="shared" si="23"/>
        <v>607.63454019648998</v>
      </c>
      <c r="BY84" s="240">
        <f t="shared" si="70"/>
        <v>62827.11055166609</v>
      </c>
      <c r="CA84" s="247">
        <f>VLOOKUP(CD84,[2]תחזיות!$B$4:$E$1000,4)</f>
        <v>2.5234624799999977E-2</v>
      </c>
      <c r="CB84" s="135">
        <f t="shared" si="24"/>
        <v>1.6028853999999978E-3</v>
      </c>
      <c r="CC84" s="3">
        <f t="shared" si="71"/>
        <v>940</v>
      </c>
      <c r="CD84" s="238">
        <v>32</v>
      </c>
      <c r="CE84" s="239">
        <f t="shared" si="72"/>
        <v>559317.11357002449</v>
      </c>
      <c r="CF84" s="239">
        <f t="shared" si="73"/>
        <v>2188.8605684039426</v>
      </c>
      <c r="CG84" s="239">
        <f t="shared" si="25"/>
        <v>1292.3393330924096</v>
      </c>
      <c r="CH84" s="239">
        <f t="shared" si="26"/>
        <v>896.52123531153291</v>
      </c>
      <c r="CI84" s="240">
        <f t="shared" si="74"/>
        <v>67858.880172290694</v>
      </c>
      <c r="CJ84" s="1"/>
      <c r="CK84" s="247">
        <f>VLOOKUP(CN84,[2]תחזיות!$B$4:$E$1000,3)</f>
        <v>1.6623599999999985E-2</v>
      </c>
      <c r="CL84" s="135">
        <f t="shared" si="27"/>
        <v>8.852999999999987E-4</v>
      </c>
      <c r="CM84" s="3">
        <f t="shared" si="75"/>
        <v>940</v>
      </c>
      <c r="CN84" s="238">
        <v>32</v>
      </c>
      <c r="CO84" s="239">
        <f t="shared" si="76"/>
        <v>555631.79666610644</v>
      </c>
      <c r="CP84" s="239">
        <f t="shared" si="97"/>
        <v>1947.4656178731721</v>
      </c>
      <c r="CQ84" s="239">
        <f t="shared" si="28"/>
        <v>1455.5647882846688</v>
      </c>
      <c r="CR84" s="239">
        <f t="shared" si="29"/>
        <v>491.90082958850331</v>
      </c>
      <c r="CS84" s="240">
        <f t="shared" si="77"/>
        <v>62444.386531444987</v>
      </c>
      <c r="CT84" s="1"/>
      <c r="CU84" s="238">
        <v>32</v>
      </c>
      <c r="CV84" s="239">
        <f t="shared" si="78"/>
        <v>1868475.1491514863</v>
      </c>
      <c r="CW84" s="239">
        <f t="shared" si="78"/>
        <v>8109.3491762993999</v>
      </c>
      <c r="CX84" s="239">
        <f t="shared" si="78"/>
        <v>4573.3378245148097</v>
      </c>
      <c r="CY84" s="239">
        <f t="shared" si="78"/>
        <v>3536.0113517845912</v>
      </c>
      <c r="CZ84" s="239">
        <f t="shared" si="78"/>
        <v>257355.28095216275</v>
      </c>
      <c r="DB84" s="238">
        <v>32</v>
      </c>
      <c r="DC84" s="239">
        <f t="shared" si="79"/>
        <v>1876776.8040327374</v>
      </c>
      <c r="DD84" s="239">
        <f t="shared" si="79"/>
        <v>8308.261337245629</v>
      </c>
      <c r="DE84" s="239">
        <f t="shared" si="79"/>
        <v>4474.2117268152979</v>
      </c>
      <c r="DF84" s="239">
        <f t="shared" si="79"/>
        <v>3834.0496104303293</v>
      </c>
      <c r="DG84" s="239">
        <f t="shared" si="79"/>
        <v>262699.91937579139</v>
      </c>
      <c r="DH84" s="248"/>
      <c r="DI84" s="238">
        <v>32</v>
      </c>
      <c r="DJ84" s="239">
        <f t="shared" si="80"/>
        <v>1867192.5510236598</v>
      </c>
      <c r="DK84" s="239">
        <f t="shared" si="80"/>
        <v>8039.4558567941503</v>
      </c>
      <c r="DL84" s="239">
        <f t="shared" si="80"/>
        <v>4634.1850401632692</v>
      </c>
      <c r="DM84" s="239">
        <f t="shared" si="80"/>
        <v>3405.2708166308821</v>
      </c>
      <c r="DN84" s="239">
        <f t="shared" si="80"/>
        <v>256901.64493487921</v>
      </c>
      <c r="DP84" s="3">
        <f t="shared" si="81"/>
        <v>940</v>
      </c>
      <c r="DQ84" s="238">
        <v>32</v>
      </c>
      <c r="DR84" s="239">
        <f t="shared" si="82"/>
        <v>0</v>
      </c>
      <c r="DS84" s="239">
        <f t="shared" si="83"/>
        <v>0</v>
      </c>
      <c r="DT84" s="239">
        <f t="shared" si="33"/>
        <v>0</v>
      </c>
      <c r="DU84" s="239">
        <f t="shared" si="84"/>
        <v>0</v>
      </c>
      <c r="DV84" s="240">
        <f t="shared" si="98"/>
        <v>0</v>
      </c>
      <c r="DX84" s="242">
        <f t="shared" si="85"/>
        <v>2.5000000000000001E-2</v>
      </c>
      <c r="DY84" s="242">
        <f t="shared" si="86"/>
        <v>2.0833333333333333E-3</v>
      </c>
      <c r="DZ84" s="238">
        <v>32</v>
      </c>
      <c r="EA84" s="243">
        <f t="shared" si="99"/>
        <v>564149.62276681757</v>
      </c>
      <c r="EB84" s="243">
        <f t="shared" si="100"/>
        <v>2370.7253929063918</v>
      </c>
      <c r="EC84" s="243">
        <f t="shared" si="34"/>
        <v>1195.4136788088551</v>
      </c>
      <c r="ED84" s="243">
        <f t="shared" si="35"/>
        <v>1175.3117140975367</v>
      </c>
      <c r="EE84" s="244">
        <f t="shared" si="87"/>
        <v>75863.212573004523</v>
      </c>
      <c r="EF84" s="249"/>
      <c r="EG84" s="242">
        <f t="shared" si="88"/>
        <v>2.5000000000000001E-2</v>
      </c>
      <c r="EH84" s="242">
        <f t="shared" si="89"/>
        <v>2.0833333333333333E-3</v>
      </c>
      <c r="EI84" s="238">
        <v>32</v>
      </c>
      <c r="EJ84" s="243">
        <f t="shared" si="101"/>
        <v>564149.62276681757</v>
      </c>
      <c r="EK84" s="243">
        <f t="shared" si="102"/>
        <v>2370.7253929063918</v>
      </c>
      <c r="EL84" s="243">
        <f t="shared" si="36"/>
        <v>1195.4136788088551</v>
      </c>
      <c r="EM84" s="243">
        <f t="shared" si="37"/>
        <v>1175.3117140975367</v>
      </c>
      <c r="EN84" s="244">
        <f t="shared" si="90"/>
        <v>75863.212573004523</v>
      </c>
      <c r="EO84" s="249"/>
      <c r="EP84" s="242">
        <f t="shared" si="91"/>
        <v>2.5000000000000001E-2</v>
      </c>
      <c r="EQ84" s="242">
        <f t="shared" si="92"/>
        <v>2.0833333333333333E-3</v>
      </c>
      <c r="ER84" s="238">
        <v>32</v>
      </c>
      <c r="ES84" s="243">
        <f t="shared" si="103"/>
        <v>564149.62276681757</v>
      </c>
      <c r="ET84" s="243">
        <f t="shared" si="104"/>
        <v>2370.7253929063918</v>
      </c>
      <c r="EU84" s="243">
        <f t="shared" si="38"/>
        <v>1195.4136788088551</v>
      </c>
      <c r="EV84" s="243">
        <f t="shared" si="39"/>
        <v>1175.3117140975367</v>
      </c>
      <c r="EW84" s="244">
        <f t="shared" si="93"/>
        <v>75863.212573004523</v>
      </c>
    </row>
    <row r="85" spans="1:153" ht="14.25" customHeight="1" thickBot="1" x14ac:dyDescent="0.25">
      <c r="A85" s="3">
        <f t="shared" si="40"/>
        <v>971</v>
      </c>
      <c r="B85" s="238">
        <v>33</v>
      </c>
      <c r="C85" s="239">
        <f t="shared" si="41"/>
        <v>463404.51106187003</v>
      </c>
      <c r="D85" s="239">
        <f t="shared" si="5"/>
        <v>2410.2492634298383</v>
      </c>
      <c r="E85" s="239">
        <f t="shared" si="6"/>
        <v>1193.8124218924293</v>
      </c>
      <c r="F85" s="239">
        <f t="shared" si="7"/>
        <v>1216.436841537409</v>
      </c>
      <c r="G85" s="240">
        <f t="shared" si="42"/>
        <v>79538.225693184693</v>
      </c>
      <c r="I85" s="241">
        <f>VLOOKUP(K85,[2]תחזיות!$B$4:$H$1000,5)</f>
        <v>1.11E-2</v>
      </c>
      <c r="J85" s="135">
        <f t="shared" si="8"/>
        <v>9.2500000000000004E-4</v>
      </c>
      <c r="K85" s="238">
        <v>33</v>
      </c>
      <c r="L85" s="243">
        <f t="shared" si="43"/>
        <v>189050.54063786683</v>
      </c>
      <c r="M85" s="243">
        <f t="shared" si="44"/>
        <v>863.84391414694062</v>
      </c>
      <c r="N85" s="243">
        <f t="shared" si="9"/>
        <v>517.25125631085302</v>
      </c>
      <c r="O85" s="243">
        <f t="shared" si="10"/>
        <v>346.5926578360876</v>
      </c>
      <c r="P85" s="244">
        <f t="shared" si="45"/>
        <v>28107.216504173204</v>
      </c>
      <c r="Q85" s="245"/>
      <c r="R85" s="241">
        <f>VLOOKUP(T85,[2]תחזיות!$B$4:$H$1000,7)</f>
        <v>1.8870000000000001E-2</v>
      </c>
      <c r="S85" s="135">
        <f t="shared" si="11"/>
        <v>1.5725000000000001E-3</v>
      </c>
      <c r="T85" s="238">
        <v>33</v>
      </c>
      <c r="U85" s="243">
        <f t="shared" si="46"/>
        <v>192417.85830381731</v>
      </c>
      <c r="V85" s="243">
        <f t="shared" si="47"/>
        <v>879.23047090005127</v>
      </c>
      <c r="W85" s="243">
        <f t="shared" si="12"/>
        <v>526.46439734305454</v>
      </c>
      <c r="X85" s="243">
        <f t="shared" si="48"/>
        <v>352.76607355699679</v>
      </c>
      <c r="Y85" s="244">
        <f t="shared" si="49"/>
        <v>28327.808183812293</v>
      </c>
      <c r="Z85" s="246"/>
      <c r="AA85" s="241">
        <f>VLOOKUP(AC85,[2]תחזיות!$B$4:$H$1000,6)</f>
        <v>1.0090909090909091E-2</v>
      </c>
      <c r="AB85" s="135">
        <f t="shared" si="13"/>
        <v>8.4090909090909095E-4</v>
      </c>
      <c r="AC85" s="238">
        <v>33</v>
      </c>
      <c r="AD85" s="243">
        <f t="shared" si="50"/>
        <v>188619.14312982585</v>
      </c>
      <c r="AE85" s="243">
        <f t="shared" si="51"/>
        <v>861.87269464848282</v>
      </c>
      <c r="AF85" s="243">
        <f t="shared" si="14"/>
        <v>516.07093224380367</v>
      </c>
      <c r="AG85" s="243">
        <f t="shared" si="52"/>
        <v>345.80176240467915</v>
      </c>
      <c r="AH85" s="244">
        <f t="shared" si="53"/>
        <v>28079.005124105053</v>
      </c>
      <c r="AI85" s="246"/>
      <c r="AJ85" s="242">
        <f t="shared" si="54"/>
        <v>2.36666666666666E-2</v>
      </c>
      <c r="AK85" s="242">
        <f t="shared" si="55"/>
        <v>1.9722222222222168E-3</v>
      </c>
      <c r="AL85" s="241">
        <f>VLOOKUP(AN85,[2]תחזיות!$B$4:$H$1000,5)</f>
        <v>1.11E-2</v>
      </c>
      <c r="AM85" s="135">
        <f t="shared" si="15"/>
        <v>9.2500000000000004E-4</v>
      </c>
      <c r="AN85" s="238">
        <v>33</v>
      </c>
      <c r="AO85" s="243">
        <f t="shared" si="56"/>
        <v>94274.794963828841</v>
      </c>
      <c r="AP85" s="243">
        <f t="shared" si="94"/>
        <v>453.22754878955971</v>
      </c>
      <c r="AQ85" s="243">
        <f t="shared" si="16"/>
        <v>267.29670316645331</v>
      </c>
      <c r="AR85" s="243">
        <f t="shared" si="57"/>
        <v>185.93084562310636</v>
      </c>
      <c r="AS85" s="244">
        <f t="shared" si="58"/>
        <v>14746.836356500584</v>
      </c>
      <c r="AT85" s="245"/>
      <c r="AU85" s="242">
        <f t="shared" si="59"/>
        <v>2.36666666666666E-2</v>
      </c>
      <c r="AV85" s="242">
        <f t="shared" si="60"/>
        <v>1.9722222222222168E-3</v>
      </c>
      <c r="AW85" s="241">
        <f>VLOOKUP(AY85,[2]תחזיות!$B$4:$H$1000,7)</f>
        <v>1.8870000000000001E-2</v>
      </c>
      <c r="AX85" s="135">
        <f t="shared" si="17"/>
        <v>1.5725000000000001E-3</v>
      </c>
      <c r="AY85" s="238">
        <v>33</v>
      </c>
      <c r="AZ85" s="243">
        <f t="shared" si="61"/>
        <v>95953.992396771529</v>
      </c>
      <c r="BA85" s="243">
        <f t="shared" si="95"/>
        <v>461.30031666731895</v>
      </c>
      <c r="BB85" s="243">
        <f t="shared" si="18"/>
        <v>272.05772055146451</v>
      </c>
      <c r="BC85" s="243">
        <f t="shared" si="62"/>
        <v>189.24259611585444</v>
      </c>
      <c r="BD85" s="244">
        <f t="shared" si="63"/>
        <v>14862.572804496413</v>
      </c>
      <c r="BE85" s="246"/>
      <c r="BF85" s="246"/>
      <c r="BG85" s="246"/>
      <c r="BH85" s="241">
        <f>VLOOKUP(BJ85,[2]תחזיות!$B$4:$H$1000,6)</f>
        <v>1.0090909090909091E-2</v>
      </c>
      <c r="BI85" s="135">
        <f t="shared" si="19"/>
        <v>8.4090909090909095E-4</v>
      </c>
      <c r="BJ85" s="238">
        <v>33</v>
      </c>
      <c r="BK85" s="243">
        <f t="shared" si="64"/>
        <v>93641.426878614744</v>
      </c>
      <c r="BL85" s="243">
        <f t="shared" si="96"/>
        <v>450.18262183052195</v>
      </c>
      <c r="BM85" s="243">
        <f t="shared" si="20"/>
        <v>278.50667255306234</v>
      </c>
      <c r="BN85" s="243">
        <f t="shared" si="65"/>
        <v>171.67594927745958</v>
      </c>
      <c r="BO85" s="244">
        <f t="shared" si="66"/>
        <v>14699.119593048792</v>
      </c>
      <c r="BP85" s="246"/>
      <c r="BQ85" s="247">
        <f>VLOOKUP(BT85,[2]תחזיות!$B$4:$E$1000,2)</f>
        <v>1.924861999999998E-2</v>
      </c>
      <c r="BR85" s="135">
        <f t="shared" si="21"/>
        <v>1.104051666666665E-3</v>
      </c>
      <c r="BS85" s="3">
        <f t="shared" si="67"/>
        <v>971</v>
      </c>
      <c r="BT85" s="238">
        <v>33</v>
      </c>
      <c r="BU85" s="239">
        <f t="shared" si="68"/>
        <v>554479.58931461978</v>
      </c>
      <c r="BV85" s="239">
        <f t="shared" si="69"/>
        <v>2015.9300861187689</v>
      </c>
      <c r="BW85" s="239">
        <f t="shared" si="22"/>
        <v>1403.755971403315</v>
      </c>
      <c r="BX85" s="239">
        <f t="shared" si="23"/>
        <v>612.17411471545392</v>
      </c>
      <c r="BY85" s="240">
        <f t="shared" si="70"/>
        <v>64843.040637784856</v>
      </c>
      <c r="CA85" s="247">
        <f>VLOOKUP(CD85,[2]תחזיות!$B$4:$E$1000,4)</f>
        <v>2.5408178399999974E-2</v>
      </c>
      <c r="CB85" s="135">
        <f t="shared" si="24"/>
        <v>1.6173481999999979E-3</v>
      </c>
      <c r="CC85" s="3">
        <f t="shared" si="71"/>
        <v>971</v>
      </c>
      <c r="CD85" s="238">
        <v>33</v>
      </c>
      <c r="CE85" s="239">
        <f t="shared" si="72"/>
        <v>558024.77423693205</v>
      </c>
      <c r="CF85" s="239">
        <f t="shared" si="73"/>
        <v>2193.611160628288</v>
      </c>
      <c r="CG85" s="239">
        <f t="shared" si="25"/>
        <v>1291.0907964607807</v>
      </c>
      <c r="CH85" s="239">
        <f t="shared" si="26"/>
        <v>902.5203641675073</v>
      </c>
      <c r="CI85" s="240">
        <f t="shared" si="74"/>
        <v>70052.491332918988</v>
      </c>
      <c r="CJ85" s="1"/>
      <c r="CK85" s="247">
        <f>VLOOKUP(CN85,[2]תחזיות!$B$4:$E$1000,3)</f>
        <v>1.6737930434782593E-2</v>
      </c>
      <c r="CL85" s="135">
        <f t="shared" si="27"/>
        <v>8.9482753623188274E-4</v>
      </c>
      <c r="CM85" s="3">
        <f t="shared" si="75"/>
        <v>971</v>
      </c>
      <c r="CN85" s="238">
        <v>33</v>
      </c>
      <c r="CO85" s="239">
        <f t="shared" si="76"/>
        <v>554176.23187782173</v>
      </c>
      <c r="CP85" s="239">
        <f t="shared" si="97"/>
        <v>1950.3696382127905</v>
      </c>
      <c r="CQ85" s="239">
        <f t="shared" si="28"/>
        <v>1454.4774860032908</v>
      </c>
      <c r="CR85" s="239">
        <f t="shared" si="29"/>
        <v>495.89215220949978</v>
      </c>
      <c r="CS85" s="240">
        <f t="shared" si="77"/>
        <v>64394.756169657776</v>
      </c>
      <c r="CT85" s="1"/>
      <c r="CU85" s="238">
        <v>33</v>
      </c>
      <c r="CV85" s="239">
        <f t="shared" si="78"/>
        <v>1864163.6450661942</v>
      </c>
      <c r="CW85" s="239">
        <f t="shared" si="78"/>
        <v>8113.9762053914992</v>
      </c>
      <c r="CX85" s="239">
        <f t="shared" si="78"/>
        <v>4580.0204767460909</v>
      </c>
      <c r="CY85" s="239">
        <f t="shared" si="78"/>
        <v>3533.9557286454083</v>
      </c>
      <c r="CZ85" s="239">
        <f t="shared" si="78"/>
        <v>265469.25715755427</v>
      </c>
      <c r="DB85" s="238">
        <v>33</v>
      </c>
      <c r="DC85" s="239">
        <f t="shared" si="79"/>
        <v>1872755.3450873997</v>
      </c>
      <c r="DD85" s="239">
        <f t="shared" si="79"/>
        <v>8315.1166045318878</v>
      </c>
      <c r="DE85" s="239">
        <f t="shared" si="79"/>
        <v>4481.3294602207698</v>
      </c>
      <c r="DF85" s="239">
        <f t="shared" si="79"/>
        <v>3833.7871443111189</v>
      </c>
      <c r="DG85" s="239">
        <f t="shared" si="79"/>
        <v>271015.03598032333</v>
      </c>
      <c r="DH85" s="248"/>
      <c r="DI85" s="238">
        <v>33</v>
      </c>
      <c r="DJ85" s="239">
        <f t="shared" si="80"/>
        <v>1862795.5220361413</v>
      </c>
      <c r="DK85" s="239">
        <f t="shared" si="80"/>
        <v>8043.399611028025</v>
      </c>
      <c r="DL85" s="239">
        <f t="shared" si="80"/>
        <v>4640.7716366656259</v>
      </c>
      <c r="DM85" s="239">
        <f t="shared" si="80"/>
        <v>3402.6279743623991</v>
      </c>
      <c r="DN85" s="239">
        <f t="shared" si="80"/>
        <v>264945.04454590724</v>
      </c>
      <c r="DP85" s="3">
        <f t="shared" si="81"/>
        <v>971</v>
      </c>
      <c r="DQ85" s="238">
        <v>33</v>
      </c>
      <c r="DR85" s="239">
        <f t="shared" si="82"/>
        <v>0</v>
      </c>
      <c r="DS85" s="239">
        <f t="shared" si="83"/>
        <v>0</v>
      </c>
      <c r="DT85" s="239">
        <f t="shared" si="33"/>
        <v>0</v>
      </c>
      <c r="DU85" s="239">
        <f t="shared" si="84"/>
        <v>0</v>
      </c>
      <c r="DV85" s="240">
        <f t="shared" si="98"/>
        <v>0</v>
      </c>
      <c r="DX85" s="242">
        <f t="shared" si="85"/>
        <v>2.5000000000000001E-2</v>
      </c>
      <c r="DY85" s="242">
        <f t="shared" si="86"/>
        <v>2.0833333333333333E-3</v>
      </c>
      <c r="DZ85" s="238">
        <v>33</v>
      </c>
      <c r="EA85" s="243">
        <f t="shared" si="99"/>
        <v>562954.20908800873</v>
      </c>
      <c r="EB85" s="243">
        <f t="shared" si="100"/>
        <v>2370.7253929063918</v>
      </c>
      <c r="EC85" s="243">
        <f t="shared" si="34"/>
        <v>1197.9041239730402</v>
      </c>
      <c r="ED85" s="243">
        <f t="shared" si="35"/>
        <v>1172.8212689333516</v>
      </c>
      <c r="EE85" s="244">
        <f t="shared" si="87"/>
        <v>78233.937965910911</v>
      </c>
      <c r="EF85" s="249"/>
      <c r="EG85" s="242">
        <f t="shared" si="88"/>
        <v>2.5000000000000001E-2</v>
      </c>
      <c r="EH85" s="242">
        <f t="shared" si="89"/>
        <v>2.0833333333333333E-3</v>
      </c>
      <c r="EI85" s="238">
        <v>33</v>
      </c>
      <c r="EJ85" s="243">
        <f t="shared" si="101"/>
        <v>562954.20908800873</v>
      </c>
      <c r="EK85" s="243">
        <f t="shared" si="102"/>
        <v>2370.7253929063918</v>
      </c>
      <c r="EL85" s="243">
        <f t="shared" si="36"/>
        <v>1197.9041239730402</v>
      </c>
      <c r="EM85" s="243">
        <f t="shared" si="37"/>
        <v>1172.8212689333516</v>
      </c>
      <c r="EN85" s="244">
        <f t="shared" si="90"/>
        <v>78233.937965910911</v>
      </c>
      <c r="EO85" s="249"/>
      <c r="EP85" s="242">
        <f t="shared" si="91"/>
        <v>2.5000000000000001E-2</v>
      </c>
      <c r="EQ85" s="242">
        <f t="shared" si="92"/>
        <v>2.0833333333333333E-3</v>
      </c>
      <c r="ER85" s="238">
        <v>33</v>
      </c>
      <c r="ES85" s="243">
        <f t="shared" si="103"/>
        <v>562954.20908800873</v>
      </c>
      <c r="ET85" s="243">
        <f t="shared" si="104"/>
        <v>2370.7253929063918</v>
      </c>
      <c r="EU85" s="243">
        <f t="shared" si="38"/>
        <v>1197.9041239730402</v>
      </c>
      <c r="EV85" s="243">
        <f t="shared" si="39"/>
        <v>1172.8212689333516</v>
      </c>
      <c r="EW85" s="244">
        <f t="shared" si="93"/>
        <v>78233.937965910911</v>
      </c>
    </row>
    <row r="86" spans="1:153" ht="14.25" customHeight="1" thickBot="1" x14ac:dyDescent="0.25">
      <c r="A86" s="3">
        <f t="shared" si="40"/>
        <v>1002</v>
      </c>
      <c r="B86" s="238">
        <v>34</v>
      </c>
      <c r="C86" s="239">
        <f t="shared" si="41"/>
        <v>462210.69863997761</v>
      </c>
      <c r="D86" s="239">
        <f t="shared" si="5"/>
        <v>2410.2492634298383</v>
      </c>
      <c r="E86" s="239">
        <f t="shared" si="6"/>
        <v>1196.946179499897</v>
      </c>
      <c r="F86" s="239">
        <f t="shared" si="7"/>
        <v>1213.3030839299413</v>
      </c>
      <c r="G86" s="240">
        <f t="shared" si="42"/>
        <v>81948.474956614533</v>
      </c>
      <c r="I86" s="241">
        <f>VLOOKUP(K86,[2]תחזיות!$B$4:$H$1000,5)</f>
        <v>1.11E-2</v>
      </c>
      <c r="J86" s="135">
        <f t="shared" si="8"/>
        <v>9.2500000000000004E-4</v>
      </c>
      <c r="K86" s="238">
        <v>34</v>
      </c>
      <c r="L86" s="243">
        <f t="shared" si="43"/>
        <v>188707.68267423392</v>
      </c>
      <c r="M86" s="243">
        <f t="shared" si="44"/>
        <v>864.64296976752644</v>
      </c>
      <c r="N86" s="243">
        <f t="shared" si="9"/>
        <v>518.67888486476591</v>
      </c>
      <c r="O86" s="243">
        <f t="shared" si="10"/>
        <v>345.96408490276059</v>
      </c>
      <c r="P86" s="244">
        <f t="shared" si="45"/>
        <v>28971.859473940731</v>
      </c>
      <c r="Q86" s="245"/>
      <c r="R86" s="241">
        <f>VLOOKUP(T86,[2]תחזיות!$B$4:$H$1000,7)</f>
        <v>1.8870000000000001E-2</v>
      </c>
      <c r="S86" s="135">
        <f t="shared" si="11"/>
        <v>1.5725000000000001E-3</v>
      </c>
      <c r="T86" s="238">
        <v>34</v>
      </c>
      <c r="U86" s="243">
        <f t="shared" si="46"/>
        <v>192193.14312339219</v>
      </c>
      <c r="V86" s="243">
        <f t="shared" si="47"/>
        <v>880.61306081554164</v>
      </c>
      <c r="W86" s="243">
        <f t="shared" si="12"/>
        <v>528.25896508932419</v>
      </c>
      <c r="X86" s="243">
        <f t="shared" si="48"/>
        <v>352.35409572621739</v>
      </c>
      <c r="Y86" s="244">
        <f t="shared" si="49"/>
        <v>29208.421244627832</v>
      </c>
      <c r="Z86" s="246"/>
      <c r="AA86" s="241">
        <f>VLOOKUP(AC86,[2]תחזיות!$B$4:$H$1000,6)</f>
        <v>1.0090909090909091E-2</v>
      </c>
      <c r="AB86" s="135">
        <f t="shared" si="13"/>
        <v>8.4090909090909095E-4</v>
      </c>
      <c r="AC86" s="238">
        <v>34</v>
      </c>
      <c r="AD86" s="243">
        <f t="shared" si="50"/>
        <v>188261.24978102095</v>
      </c>
      <c r="AE86" s="243">
        <f t="shared" si="51"/>
        <v>862.59745123261916</v>
      </c>
      <c r="AF86" s="243">
        <f t="shared" si="14"/>
        <v>517.45182663408241</v>
      </c>
      <c r="AG86" s="243">
        <f t="shared" si="52"/>
        <v>345.14562459853681</v>
      </c>
      <c r="AH86" s="244">
        <f t="shared" si="53"/>
        <v>28941.602575337671</v>
      </c>
      <c r="AI86" s="246"/>
      <c r="AJ86" s="242">
        <f t="shared" si="54"/>
        <v>2.36666666666666E-2</v>
      </c>
      <c r="AK86" s="242">
        <f t="shared" si="55"/>
        <v>1.9722222222222168E-3</v>
      </c>
      <c r="AL86" s="241">
        <f>VLOOKUP(AN86,[2]תחזיות!$B$4:$H$1000,5)</f>
        <v>1.11E-2</v>
      </c>
      <c r="AM86" s="135">
        <f t="shared" si="15"/>
        <v>9.2500000000000004E-4</v>
      </c>
      <c r="AN86" s="238">
        <v>34</v>
      </c>
      <c r="AO86" s="243">
        <f t="shared" si="56"/>
        <v>94094.455196553507</v>
      </c>
      <c r="AP86" s="243">
        <f t="shared" si="94"/>
        <v>453.64678427219013</v>
      </c>
      <c r="AQ86" s="243">
        <f t="shared" si="16"/>
        <v>268.07160874565454</v>
      </c>
      <c r="AR86" s="243">
        <f t="shared" si="57"/>
        <v>185.57517552653556</v>
      </c>
      <c r="AS86" s="244">
        <f t="shared" si="58"/>
        <v>15200.483140772774</v>
      </c>
      <c r="AT86" s="245"/>
      <c r="AU86" s="242">
        <f t="shared" si="59"/>
        <v>2.36666666666666E-2</v>
      </c>
      <c r="AV86" s="242">
        <f t="shared" si="60"/>
        <v>1.9722222222222168E-3</v>
      </c>
      <c r="AW86" s="241">
        <f>VLOOKUP(AY86,[2]תחזיות!$B$4:$H$1000,7)</f>
        <v>1.8870000000000001E-2</v>
      </c>
      <c r="AX86" s="135">
        <f t="shared" si="17"/>
        <v>1.5725000000000001E-3</v>
      </c>
      <c r="AY86" s="238">
        <v>34</v>
      </c>
      <c r="AZ86" s="243">
        <f t="shared" si="61"/>
        <v>95832.394518498419</v>
      </c>
      <c r="BA86" s="243">
        <f t="shared" si="95"/>
        <v>462.02571141527829</v>
      </c>
      <c r="BB86" s="243">
        <f t="shared" si="18"/>
        <v>273.02293333712919</v>
      </c>
      <c r="BC86" s="243">
        <f t="shared" si="62"/>
        <v>189.00277807814913</v>
      </c>
      <c r="BD86" s="244">
        <f t="shared" si="63"/>
        <v>15324.598515911692</v>
      </c>
      <c r="BE86" s="246"/>
      <c r="BF86" s="246"/>
      <c r="BG86" s="246"/>
      <c r="BH86" s="241">
        <f>VLOOKUP(BJ86,[2]תחזיות!$B$4:$H$1000,6)</f>
        <v>1.0090909090909091E-2</v>
      </c>
      <c r="BI86" s="135">
        <f t="shared" si="19"/>
        <v>8.4090909090909095E-4</v>
      </c>
      <c r="BJ86" s="238">
        <v>34</v>
      </c>
      <c r="BK86" s="243">
        <f t="shared" si="64"/>
        <v>93441.429934416781</v>
      </c>
      <c r="BL86" s="243">
        <f t="shared" si="96"/>
        <v>450.49842861618453</v>
      </c>
      <c r="BM86" s="243">
        <f t="shared" si="20"/>
        <v>279.18914040308789</v>
      </c>
      <c r="BN86" s="243">
        <f t="shared" si="65"/>
        <v>171.30928821309664</v>
      </c>
      <c r="BO86" s="244">
        <f t="shared" si="66"/>
        <v>15149.618021664977</v>
      </c>
      <c r="BP86" s="246"/>
      <c r="BQ86" s="247">
        <f>VLOOKUP(BT86,[2]תחזיות!$B$4:$E$1000,2)</f>
        <v>1.938009999999998E-2</v>
      </c>
      <c r="BR86" s="135">
        <f t="shared" si="21"/>
        <v>1.1150083333333317E-3</v>
      </c>
      <c r="BS86" s="3">
        <f t="shared" si="67"/>
        <v>1002</v>
      </c>
      <c r="BT86" s="238">
        <v>34</v>
      </c>
      <c r="BU86" s="239">
        <f t="shared" si="68"/>
        <v>553075.83334321645</v>
      </c>
      <c r="BV86" s="239">
        <f t="shared" si="69"/>
        <v>2019.3338170861364</v>
      </c>
      <c r="BW86" s="239">
        <f t="shared" si="22"/>
        <v>1402.6496539431732</v>
      </c>
      <c r="BX86" s="239">
        <f t="shared" si="23"/>
        <v>616.68416314296326</v>
      </c>
      <c r="BY86" s="240">
        <f t="shared" si="70"/>
        <v>66862.374454870995</v>
      </c>
      <c r="CA86" s="247">
        <f>VLOOKUP(CD86,[2]תחזיות!$B$4:$E$1000,4)</f>
        <v>2.5581731999999975E-2</v>
      </c>
      <c r="CB86" s="135">
        <f t="shared" si="24"/>
        <v>1.631810999999998E-3</v>
      </c>
      <c r="CC86" s="3">
        <f t="shared" si="71"/>
        <v>1002</v>
      </c>
      <c r="CD86" s="238">
        <v>34</v>
      </c>
      <c r="CE86" s="239">
        <f t="shared" si="72"/>
        <v>556733.6834404713</v>
      </c>
      <c r="CF86" s="239">
        <f t="shared" si="73"/>
        <v>2198.354857172445</v>
      </c>
      <c r="CG86" s="239">
        <f t="shared" si="25"/>
        <v>1289.8707084637672</v>
      </c>
      <c r="CH86" s="239">
        <f t="shared" si="26"/>
        <v>908.48414870867782</v>
      </c>
      <c r="CI86" s="240">
        <f t="shared" si="74"/>
        <v>72250.846190091426</v>
      </c>
      <c r="CJ86" s="1"/>
      <c r="CK86" s="247">
        <f>VLOOKUP(CN86,[2]תחזיות!$B$4:$E$1000,3)</f>
        <v>1.6852260869565202E-2</v>
      </c>
      <c r="CL86" s="135">
        <f t="shared" si="27"/>
        <v>9.0435507246376678E-4</v>
      </c>
      <c r="CM86" s="3">
        <f t="shared" si="75"/>
        <v>1002</v>
      </c>
      <c r="CN86" s="238">
        <v>34</v>
      </c>
      <c r="CO86" s="239">
        <f t="shared" si="76"/>
        <v>552721.75439181842</v>
      </c>
      <c r="CP86" s="239">
        <f t="shared" si="97"/>
        <v>1953.2679946778931</v>
      </c>
      <c r="CQ86" s="239">
        <f t="shared" si="28"/>
        <v>1453.4112724325798</v>
      </c>
      <c r="CR86" s="239">
        <f t="shared" si="29"/>
        <v>499.85672224531328</v>
      </c>
      <c r="CS86" s="240">
        <f t="shared" si="77"/>
        <v>66348.024164335671</v>
      </c>
      <c r="CT86" s="1"/>
      <c r="CU86" s="238">
        <v>34</v>
      </c>
      <c r="CV86" s="239">
        <f t="shared" si="78"/>
        <v>1859844.9748180173</v>
      </c>
      <c r="CW86" s="239">
        <f t="shared" si="78"/>
        <v>8118.5982274620847</v>
      </c>
      <c r="CX86" s="239">
        <f t="shared" si="78"/>
        <v>4586.746084618142</v>
      </c>
      <c r="CY86" s="239">
        <f t="shared" si="78"/>
        <v>3531.8521428439417</v>
      </c>
      <c r="CZ86" s="239">
        <f t="shared" si="78"/>
        <v>273587.8553850163</v>
      </c>
      <c r="DB86" s="238">
        <v>34</v>
      </c>
      <c r="DC86" s="239">
        <f t="shared" si="79"/>
        <v>1868726.2246863754</v>
      </c>
      <c r="DD86" s="239">
        <f t="shared" si="79"/>
        <v>8321.9682857394964</v>
      </c>
      <c r="DE86" s="239">
        <f t="shared" si="79"/>
        <v>4488.498543954769</v>
      </c>
      <c r="DF86" s="239">
        <f t="shared" si="79"/>
        <v>3833.4697417847265</v>
      </c>
      <c r="DG86" s="239">
        <f t="shared" si="79"/>
        <v>279337.00426606281</v>
      </c>
      <c r="DH86" s="248"/>
      <c r="DI86" s="238">
        <v>34</v>
      </c>
      <c r="DJ86" s="239">
        <f t="shared" si="80"/>
        <v>1858391.4377112696</v>
      </c>
      <c r="DK86" s="239">
        <f t="shared" si="80"/>
        <v>8047.3385308629277</v>
      </c>
      <c r="DL86" s="239">
        <f t="shared" si="80"/>
        <v>4647.3981765342987</v>
      </c>
      <c r="DM86" s="239">
        <f t="shared" si="80"/>
        <v>3399.9403543286298</v>
      </c>
      <c r="DN86" s="239">
        <f t="shared" si="80"/>
        <v>272992.38307677011</v>
      </c>
      <c r="DP86" s="3">
        <f t="shared" si="81"/>
        <v>1002</v>
      </c>
      <c r="DQ86" s="238">
        <v>34</v>
      </c>
      <c r="DR86" s="239">
        <f t="shared" si="82"/>
        <v>0</v>
      </c>
      <c r="DS86" s="239">
        <f t="shared" si="83"/>
        <v>0</v>
      </c>
      <c r="DT86" s="239">
        <f t="shared" si="33"/>
        <v>0</v>
      </c>
      <c r="DU86" s="239">
        <f t="shared" si="84"/>
        <v>0</v>
      </c>
      <c r="DV86" s="240">
        <f t="shared" si="98"/>
        <v>0</v>
      </c>
      <c r="DX86" s="242">
        <f t="shared" si="85"/>
        <v>2.5000000000000001E-2</v>
      </c>
      <c r="DY86" s="242">
        <f t="shared" si="86"/>
        <v>2.0833333333333333E-3</v>
      </c>
      <c r="DZ86" s="238">
        <v>34</v>
      </c>
      <c r="EA86" s="243">
        <f t="shared" si="99"/>
        <v>561756.30496403575</v>
      </c>
      <c r="EB86" s="243">
        <f t="shared" si="100"/>
        <v>2370.7253929063927</v>
      </c>
      <c r="EC86" s="243">
        <f t="shared" si="34"/>
        <v>1200.3997575646515</v>
      </c>
      <c r="ED86" s="243">
        <f t="shared" si="35"/>
        <v>1170.3256353417412</v>
      </c>
      <c r="EE86" s="244">
        <f t="shared" si="87"/>
        <v>80604.663358817299</v>
      </c>
      <c r="EF86" s="249"/>
      <c r="EG86" s="242">
        <f t="shared" si="88"/>
        <v>2.5000000000000001E-2</v>
      </c>
      <c r="EH86" s="242">
        <f t="shared" si="89"/>
        <v>2.0833333333333333E-3</v>
      </c>
      <c r="EI86" s="238">
        <v>34</v>
      </c>
      <c r="EJ86" s="243">
        <f t="shared" si="101"/>
        <v>561756.30496403575</v>
      </c>
      <c r="EK86" s="243">
        <f t="shared" si="102"/>
        <v>2370.7253929063927</v>
      </c>
      <c r="EL86" s="243">
        <f t="shared" si="36"/>
        <v>1200.3997575646515</v>
      </c>
      <c r="EM86" s="243">
        <f t="shared" si="37"/>
        <v>1170.3256353417412</v>
      </c>
      <c r="EN86" s="244">
        <f t="shared" si="90"/>
        <v>80604.663358817299</v>
      </c>
      <c r="EO86" s="249"/>
      <c r="EP86" s="242">
        <f t="shared" si="91"/>
        <v>2.5000000000000001E-2</v>
      </c>
      <c r="EQ86" s="242">
        <f t="shared" si="92"/>
        <v>2.0833333333333333E-3</v>
      </c>
      <c r="ER86" s="238">
        <v>34</v>
      </c>
      <c r="ES86" s="243">
        <f t="shared" si="103"/>
        <v>561756.30496403575</v>
      </c>
      <c r="ET86" s="243">
        <f t="shared" si="104"/>
        <v>2370.7253929063927</v>
      </c>
      <c r="EU86" s="243">
        <f t="shared" si="38"/>
        <v>1200.3997575646515</v>
      </c>
      <c r="EV86" s="243">
        <f t="shared" si="39"/>
        <v>1170.3256353417412</v>
      </c>
      <c r="EW86" s="244">
        <f t="shared" si="93"/>
        <v>80604.663358817299</v>
      </c>
    </row>
    <row r="87" spans="1:153" ht="14.25" customHeight="1" thickBot="1" x14ac:dyDescent="0.25">
      <c r="A87" s="3">
        <f t="shared" si="40"/>
        <v>1032</v>
      </c>
      <c r="B87" s="238">
        <v>35</v>
      </c>
      <c r="C87" s="239">
        <f t="shared" si="41"/>
        <v>461013.7524604777</v>
      </c>
      <c r="D87" s="239">
        <f t="shared" si="5"/>
        <v>2410.2492634298383</v>
      </c>
      <c r="E87" s="239">
        <f t="shared" si="6"/>
        <v>1200.0881632210842</v>
      </c>
      <c r="F87" s="239">
        <f t="shared" si="7"/>
        <v>1210.1611002087541</v>
      </c>
      <c r="G87" s="240">
        <f t="shared" si="42"/>
        <v>84358.724220044372</v>
      </c>
      <c r="I87" s="241">
        <f>VLOOKUP(K87,[2]תחזיות!$B$4:$H$1000,5)</f>
        <v>1.11E-2</v>
      </c>
      <c r="J87" s="135">
        <f t="shared" si="8"/>
        <v>9.2500000000000004E-4</v>
      </c>
      <c r="K87" s="238">
        <v>35</v>
      </c>
      <c r="L87" s="243">
        <f t="shared" si="43"/>
        <v>188363.07861787433</v>
      </c>
      <c r="M87" s="243">
        <f t="shared" si="44"/>
        <v>865.44276451456165</v>
      </c>
      <c r="N87" s="243">
        <f t="shared" si="9"/>
        <v>520.11045371512705</v>
      </c>
      <c r="O87" s="243">
        <f t="shared" si="10"/>
        <v>345.33231079943465</v>
      </c>
      <c r="P87" s="244">
        <f t="shared" si="45"/>
        <v>29837.302238455293</v>
      </c>
      <c r="Q87" s="245"/>
      <c r="R87" s="241">
        <f>VLOOKUP(T87,[2]תחזיות!$B$4:$H$1000,7)</f>
        <v>1.8870000000000001E-2</v>
      </c>
      <c r="S87" s="135">
        <f t="shared" si="11"/>
        <v>1.5725000000000001E-3</v>
      </c>
      <c r="T87" s="238">
        <v>35</v>
      </c>
      <c r="U87" s="243">
        <f t="shared" si="46"/>
        <v>191966.27718864178</v>
      </c>
      <c r="V87" s="243">
        <f t="shared" si="47"/>
        <v>881.99782485367393</v>
      </c>
      <c r="W87" s="243">
        <f t="shared" si="12"/>
        <v>530.05965000783226</v>
      </c>
      <c r="X87" s="243">
        <f t="shared" si="48"/>
        <v>351.93817484584162</v>
      </c>
      <c r="Y87" s="244">
        <f t="shared" si="49"/>
        <v>30090.419069481508</v>
      </c>
      <c r="Z87" s="246"/>
      <c r="AA87" s="241">
        <f>VLOOKUP(AC87,[2]תחזיות!$B$4:$H$1000,6)</f>
        <v>1.0090909090909091E-2</v>
      </c>
      <c r="AB87" s="135">
        <f t="shared" si="13"/>
        <v>8.4090909090909095E-4</v>
      </c>
      <c r="AC87" s="238">
        <v>35</v>
      </c>
      <c r="AD87" s="243">
        <f t="shared" si="50"/>
        <v>187901.67342084853</v>
      </c>
      <c r="AE87" s="243">
        <f t="shared" si="51"/>
        <v>863.32281727115571</v>
      </c>
      <c r="AF87" s="243">
        <f t="shared" si="14"/>
        <v>518.83641599960174</v>
      </c>
      <c r="AG87" s="243">
        <f t="shared" si="52"/>
        <v>344.48640127155403</v>
      </c>
      <c r="AH87" s="244">
        <f t="shared" si="53"/>
        <v>29804.925392608828</v>
      </c>
      <c r="AI87" s="246"/>
      <c r="AJ87" s="242">
        <f t="shared" si="54"/>
        <v>2.36666666666666E-2</v>
      </c>
      <c r="AK87" s="242">
        <f t="shared" si="55"/>
        <v>1.9722222222222168E-3</v>
      </c>
      <c r="AL87" s="241">
        <f>VLOOKUP(AN87,[2]תחזיות!$B$4:$H$1000,5)</f>
        <v>1.11E-2</v>
      </c>
      <c r="AM87" s="135">
        <f t="shared" si="15"/>
        <v>9.2500000000000004E-4</v>
      </c>
      <c r="AN87" s="238">
        <v>35</v>
      </c>
      <c r="AO87" s="243">
        <f t="shared" si="56"/>
        <v>93913.172992626583</v>
      </c>
      <c r="AP87" s="243">
        <f t="shared" si="94"/>
        <v>454.0664075476418</v>
      </c>
      <c r="AQ87" s="243">
        <f t="shared" si="16"/>
        <v>268.84876081218431</v>
      </c>
      <c r="AR87" s="243">
        <f t="shared" si="57"/>
        <v>185.21764673545746</v>
      </c>
      <c r="AS87" s="244">
        <f t="shared" si="58"/>
        <v>15654.549548320416</v>
      </c>
      <c r="AT87" s="245"/>
      <c r="AU87" s="242">
        <f t="shared" si="59"/>
        <v>2.36666666666666E-2</v>
      </c>
      <c r="AV87" s="242">
        <f t="shared" si="60"/>
        <v>1.9722222222222168E-3</v>
      </c>
      <c r="AW87" s="241">
        <f>VLOOKUP(AY87,[2]תחזיות!$B$4:$H$1000,7)</f>
        <v>1.8870000000000001E-2</v>
      </c>
      <c r="AX87" s="135">
        <f t="shared" si="17"/>
        <v>1.5725000000000001E-3</v>
      </c>
      <c r="AY87" s="238">
        <v>35</v>
      </c>
      <c r="AZ87" s="243">
        <f t="shared" si="61"/>
        <v>95709.63869697896</v>
      </c>
      <c r="BA87" s="243">
        <f t="shared" si="95"/>
        <v>462.75224684647867</v>
      </c>
      <c r="BB87" s="243">
        <f t="shared" si="18"/>
        <v>273.99157052743737</v>
      </c>
      <c r="BC87" s="243">
        <f t="shared" si="62"/>
        <v>188.76067631904132</v>
      </c>
      <c r="BD87" s="244">
        <f t="shared" si="63"/>
        <v>15787.350762758171</v>
      </c>
      <c r="BE87" s="246"/>
      <c r="BF87" s="246"/>
      <c r="BG87" s="246"/>
      <c r="BH87" s="241">
        <f>VLOOKUP(BJ87,[2]תחזיות!$B$4:$H$1000,6)</f>
        <v>1.0090909090909091E-2</v>
      </c>
      <c r="BI87" s="135">
        <f t="shared" si="19"/>
        <v>8.4090909090909095E-4</v>
      </c>
      <c r="BJ87" s="238">
        <v>35</v>
      </c>
      <c r="BK87" s="243">
        <f t="shared" si="64"/>
        <v>93240.581769226847</v>
      </c>
      <c r="BL87" s="243">
        <f t="shared" si="96"/>
        <v>450.81445608199203</v>
      </c>
      <c r="BM87" s="243">
        <f t="shared" si="20"/>
        <v>279.87338950507694</v>
      </c>
      <c r="BN87" s="243">
        <f t="shared" si="65"/>
        <v>170.94106657691509</v>
      </c>
      <c r="BO87" s="244">
        <f t="shared" si="66"/>
        <v>15600.43247774697</v>
      </c>
      <c r="BP87" s="246"/>
      <c r="BQ87" s="247">
        <f>VLOOKUP(BT87,[2]תחזיות!$B$4:$E$1000,2)</f>
        <v>1.951157999999998E-2</v>
      </c>
      <c r="BR87" s="135">
        <f t="shared" si="21"/>
        <v>1.1259649999999983E-3</v>
      </c>
      <c r="BS87" s="3">
        <f t="shared" si="67"/>
        <v>1032</v>
      </c>
      <c r="BT87" s="238">
        <v>35</v>
      </c>
      <c r="BU87" s="239">
        <f t="shared" si="68"/>
        <v>551673.18368927331</v>
      </c>
      <c r="BV87" s="239">
        <f t="shared" si="69"/>
        <v>2022.7313872025945</v>
      </c>
      <c r="BW87" s="239">
        <f t="shared" si="22"/>
        <v>1401.566690929903</v>
      </c>
      <c r="BX87" s="239">
        <f t="shared" si="23"/>
        <v>621.16469627269169</v>
      </c>
      <c r="BY87" s="240">
        <f t="shared" si="70"/>
        <v>68885.105842073594</v>
      </c>
      <c r="CA87" s="247">
        <f>VLOOKUP(CD87,[2]תחזיות!$B$4:$E$1000,4)</f>
        <v>2.5755285599999976E-2</v>
      </c>
      <c r="CB87" s="135">
        <f t="shared" si="24"/>
        <v>1.6462737999999981E-3</v>
      </c>
      <c r="CC87" s="3">
        <f t="shared" si="71"/>
        <v>1032</v>
      </c>
      <c r="CD87" s="238">
        <v>35</v>
      </c>
      <c r="CE87" s="239">
        <f t="shared" si="72"/>
        <v>555443.81273200759</v>
      </c>
      <c r="CF87" s="239">
        <f t="shared" si="73"/>
        <v>2203.0916106596114</v>
      </c>
      <c r="CG87" s="239">
        <f t="shared" si="25"/>
        <v>1288.679014386802</v>
      </c>
      <c r="CH87" s="239">
        <f t="shared" si="26"/>
        <v>914.41259627280942</v>
      </c>
      <c r="CI87" s="240">
        <f t="shared" si="74"/>
        <v>74453.937800751039</v>
      </c>
      <c r="CJ87" s="1"/>
      <c r="CK87" s="247">
        <f>VLOOKUP(CN87,[2]תחזיות!$B$4:$E$1000,3)</f>
        <v>1.696659130434781E-2</v>
      </c>
      <c r="CL87" s="135">
        <f t="shared" si="27"/>
        <v>9.1388260869565083E-4</v>
      </c>
      <c r="CM87" s="3">
        <f t="shared" si="75"/>
        <v>1032</v>
      </c>
      <c r="CN87" s="238">
        <v>35</v>
      </c>
      <c r="CO87" s="239">
        <f t="shared" si="76"/>
        <v>551268.34311938589</v>
      </c>
      <c r="CP87" s="239">
        <f t="shared" si="97"/>
        <v>1956.1606659060781</v>
      </c>
      <c r="CQ87" s="239">
        <f t="shared" si="28"/>
        <v>1452.3661144048046</v>
      </c>
      <c r="CR87" s="239">
        <f t="shared" si="29"/>
        <v>503.79455150127353</v>
      </c>
      <c r="CS87" s="240">
        <f t="shared" si="77"/>
        <v>68304.184830241749</v>
      </c>
      <c r="CT87" s="1"/>
      <c r="CU87" s="238">
        <v>35</v>
      </c>
      <c r="CV87" s="239">
        <f t="shared" si="78"/>
        <v>1855519.0929667233</v>
      </c>
      <c r="CW87" s="239">
        <f t="shared" si="78"/>
        <v>8123.2152156010288</v>
      </c>
      <c r="CX87" s="239">
        <f t="shared" si="78"/>
        <v>4593.5146590712093</v>
      </c>
      <c r="CY87" s="239">
        <f t="shared" si="78"/>
        <v>3529.7005565298196</v>
      </c>
      <c r="CZ87" s="239">
        <f t="shared" si="78"/>
        <v>281711.07060061733</v>
      </c>
      <c r="DB87" s="238">
        <v>35</v>
      </c>
      <c r="DC87" s="239">
        <f t="shared" si="79"/>
        <v>1864689.3862845772</v>
      </c>
      <c r="DD87" s="239">
        <f t="shared" si="79"/>
        <v>8328.816338695995</v>
      </c>
      <c r="DE87" s="239">
        <f t="shared" si="79"/>
        <v>4495.7189885360676</v>
      </c>
      <c r="DF87" s="239">
        <f t="shared" si="79"/>
        <v>3833.0973501599283</v>
      </c>
      <c r="DG87" s="239">
        <f t="shared" si="79"/>
        <v>287665.8206047588</v>
      </c>
      <c r="DH87" s="248"/>
      <c r="DI87" s="238">
        <v>35</v>
      </c>
      <c r="DJ87" s="239">
        <f t="shared" si="80"/>
        <v>1853980.2559764101</v>
      </c>
      <c r="DK87" s="239">
        <f t="shared" si="80"/>
        <v>8051.2725955954566</v>
      </c>
      <c r="DL87" s="239">
        <f t="shared" si="80"/>
        <v>4654.0646735234786</v>
      </c>
      <c r="DM87" s="239">
        <f t="shared" si="80"/>
        <v>3397.2079220719779</v>
      </c>
      <c r="DN87" s="239">
        <f t="shared" si="80"/>
        <v>281043.65567236562</v>
      </c>
      <c r="DP87" s="3">
        <f t="shared" si="81"/>
        <v>1032</v>
      </c>
      <c r="DQ87" s="238">
        <v>35</v>
      </c>
      <c r="DR87" s="239">
        <f t="shared" si="82"/>
        <v>0</v>
      </c>
      <c r="DS87" s="239">
        <f t="shared" si="83"/>
        <v>0</v>
      </c>
      <c r="DT87" s="239">
        <f t="shared" si="33"/>
        <v>0</v>
      </c>
      <c r="DU87" s="239">
        <f t="shared" si="84"/>
        <v>0</v>
      </c>
      <c r="DV87" s="240">
        <f t="shared" si="98"/>
        <v>0</v>
      </c>
      <c r="DX87" s="242">
        <f t="shared" si="85"/>
        <v>2.5000000000000001E-2</v>
      </c>
      <c r="DY87" s="242">
        <f t="shared" si="86"/>
        <v>2.0833333333333333E-3</v>
      </c>
      <c r="DZ87" s="238">
        <v>35</v>
      </c>
      <c r="EA87" s="243">
        <f t="shared" si="99"/>
        <v>560555.9052064711</v>
      </c>
      <c r="EB87" s="243">
        <f t="shared" si="100"/>
        <v>2370.7253929063927</v>
      </c>
      <c r="EC87" s="243">
        <f t="shared" si="34"/>
        <v>1202.9005903929112</v>
      </c>
      <c r="ED87" s="243">
        <f t="shared" si="35"/>
        <v>1167.8248025134815</v>
      </c>
      <c r="EE87" s="244">
        <f t="shared" si="87"/>
        <v>82975.388751723687</v>
      </c>
      <c r="EF87" s="249"/>
      <c r="EG87" s="242">
        <f t="shared" si="88"/>
        <v>2.5000000000000001E-2</v>
      </c>
      <c r="EH87" s="242">
        <f t="shared" si="89"/>
        <v>2.0833333333333333E-3</v>
      </c>
      <c r="EI87" s="238">
        <v>35</v>
      </c>
      <c r="EJ87" s="243">
        <f t="shared" si="101"/>
        <v>560555.9052064711</v>
      </c>
      <c r="EK87" s="243">
        <f t="shared" si="102"/>
        <v>2370.7253929063927</v>
      </c>
      <c r="EL87" s="243">
        <f t="shared" si="36"/>
        <v>1202.9005903929112</v>
      </c>
      <c r="EM87" s="243">
        <f t="shared" si="37"/>
        <v>1167.8248025134815</v>
      </c>
      <c r="EN87" s="244">
        <f t="shared" si="90"/>
        <v>82975.388751723687</v>
      </c>
      <c r="EO87" s="249"/>
      <c r="EP87" s="242">
        <f t="shared" si="91"/>
        <v>2.5000000000000001E-2</v>
      </c>
      <c r="EQ87" s="242">
        <f t="shared" si="92"/>
        <v>2.0833333333333333E-3</v>
      </c>
      <c r="ER87" s="238">
        <v>35</v>
      </c>
      <c r="ES87" s="243">
        <f t="shared" si="103"/>
        <v>560555.9052064711</v>
      </c>
      <c r="ET87" s="243">
        <f t="shared" si="104"/>
        <v>2370.7253929063927</v>
      </c>
      <c r="EU87" s="243">
        <f t="shared" si="38"/>
        <v>1202.9005903929112</v>
      </c>
      <c r="EV87" s="243">
        <f t="shared" si="39"/>
        <v>1167.8248025134815</v>
      </c>
      <c r="EW87" s="244">
        <f t="shared" si="93"/>
        <v>82975.388751723687</v>
      </c>
    </row>
    <row r="88" spans="1:153" ht="14.25" customHeight="1" thickBot="1" x14ac:dyDescent="0.25">
      <c r="A88" s="3">
        <f t="shared" si="40"/>
        <v>1063</v>
      </c>
      <c r="B88" s="238">
        <v>36</v>
      </c>
      <c r="C88" s="239">
        <f t="shared" si="41"/>
        <v>459813.66429725662</v>
      </c>
      <c r="D88" s="239">
        <f t="shared" si="5"/>
        <v>2410.2492634298383</v>
      </c>
      <c r="E88" s="239">
        <f t="shared" si="6"/>
        <v>1203.2383946495395</v>
      </c>
      <c r="F88" s="239">
        <f t="shared" si="7"/>
        <v>1207.0108687802988</v>
      </c>
      <c r="G88" s="240">
        <f t="shared" si="42"/>
        <v>86768.973483474212</v>
      </c>
      <c r="I88" s="241">
        <f>VLOOKUP(K88,[2]תחזיות!$B$4:$H$1000,5)</f>
        <v>1.11E-2</v>
      </c>
      <c r="J88" s="135">
        <f t="shared" si="8"/>
        <v>9.2500000000000004E-4</v>
      </c>
      <c r="K88" s="238">
        <v>36</v>
      </c>
      <c r="L88" s="243">
        <f t="shared" si="43"/>
        <v>188016.72290971104</v>
      </c>
      <c r="M88" s="243">
        <f t="shared" si="44"/>
        <v>866.24329907173762</v>
      </c>
      <c r="N88" s="243">
        <f t="shared" si="9"/>
        <v>521.54597373726892</v>
      </c>
      <c r="O88" s="243">
        <f t="shared" si="10"/>
        <v>344.69732533446864</v>
      </c>
      <c r="P88" s="244">
        <f t="shared" si="45"/>
        <v>30703.545537527032</v>
      </c>
      <c r="Q88" s="245"/>
      <c r="R88" s="241">
        <f>VLOOKUP(T88,[2]תחזיות!$B$4:$H$1000,7)</f>
        <v>1.8870000000000001E-2</v>
      </c>
      <c r="S88" s="135">
        <f t="shared" si="11"/>
        <v>1.5725000000000001E-3</v>
      </c>
      <c r="T88" s="238">
        <v>36</v>
      </c>
      <c r="U88" s="243">
        <f t="shared" si="46"/>
        <v>191737.25099071342</v>
      </c>
      <c r="V88" s="243">
        <f t="shared" si="47"/>
        <v>883.38476643325646</v>
      </c>
      <c r="W88" s="243">
        <f t="shared" si="12"/>
        <v>531.86647295028342</v>
      </c>
      <c r="X88" s="243">
        <f t="shared" si="48"/>
        <v>351.51829348297298</v>
      </c>
      <c r="Y88" s="244">
        <f t="shared" si="49"/>
        <v>30973.803835914765</v>
      </c>
      <c r="Z88" s="246"/>
      <c r="AA88" s="241">
        <f>VLOOKUP(AC88,[2]תחזיות!$B$4:$H$1000,6)</f>
        <v>1.0090909090909091E-2</v>
      </c>
      <c r="AB88" s="135">
        <f t="shared" si="13"/>
        <v>8.4090909090909095E-4</v>
      </c>
      <c r="AC88" s="238">
        <v>36</v>
      </c>
      <c r="AD88" s="243">
        <f t="shared" si="50"/>
        <v>187540.40893596667</v>
      </c>
      <c r="AE88" s="243">
        <f t="shared" si="51"/>
        <v>864.04879327658853</v>
      </c>
      <c r="AF88" s="243">
        <f t="shared" si="14"/>
        <v>520.22471022731793</v>
      </c>
      <c r="AG88" s="243">
        <f t="shared" si="52"/>
        <v>343.82408304927066</v>
      </c>
      <c r="AH88" s="244">
        <f t="shared" si="53"/>
        <v>30668.974185885418</v>
      </c>
      <c r="AI88" s="246"/>
      <c r="AJ88" s="242">
        <f t="shared" si="54"/>
        <v>2.36666666666666E-2</v>
      </c>
      <c r="AK88" s="242">
        <f t="shared" si="55"/>
        <v>1.9722222222222168E-3</v>
      </c>
      <c r="AL88" s="241">
        <f>VLOOKUP(AN88,[2]תחזיות!$B$4:$H$1000,5)</f>
        <v>1.11E-2</v>
      </c>
      <c r="AM88" s="135">
        <f t="shared" si="15"/>
        <v>9.2500000000000004E-4</v>
      </c>
      <c r="AN88" s="238">
        <v>36</v>
      </c>
      <c r="AO88" s="243">
        <f t="shared" si="56"/>
        <v>93730.945231728838</v>
      </c>
      <c r="AP88" s="243">
        <f t="shared" si="94"/>
        <v>454.4864189746234</v>
      </c>
      <c r="AQ88" s="243">
        <f t="shared" si="16"/>
        <v>269.6281658787143</v>
      </c>
      <c r="AR88" s="243">
        <f t="shared" si="57"/>
        <v>184.85825309590913</v>
      </c>
      <c r="AS88" s="244">
        <f t="shared" si="58"/>
        <v>16109.03596729504</v>
      </c>
      <c r="AT88" s="245"/>
      <c r="AU88" s="242">
        <f t="shared" si="59"/>
        <v>2.36666666666666E-2</v>
      </c>
      <c r="AV88" s="242">
        <f t="shared" si="60"/>
        <v>1.9722222222222168E-3</v>
      </c>
      <c r="AW88" s="241">
        <f>VLOOKUP(AY88,[2]תחזיות!$B$4:$H$1000,7)</f>
        <v>1.8870000000000001E-2</v>
      </c>
      <c r="AX88" s="135">
        <f t="shared" si="17"/>
        <v>1.5725000000000001E-3</v>
      </c>
      <c r="AY88" s="238">
        <v>36</v>
      </c>
      <c r="AZ88" s="243">
        <f t="shared" si="61"/>
        <v>95585.719681557865</v>
      </c>
      <c r="BA88" s="243">
        <f t="shared" si="95"/>
        <v>463.47992475464486</v>
      </c>
      <c r="BB88" s="243">
        <f t="shared" si="18"/>
        <v>274.96364427157289</v>
      </c>
      <c r="BC88" s="243">
        <f t="shared" si="62"/>
        <v>188.51628048307194</v>
      </c>
      <c r="BD88" s="244">
        <f t="shared" si="63"/>
        <v>16250.830687512816</v>
      </c>
      <c r="BE88" s="246"/>
      <c r="BF88" s="246"/>
      <c r="BG88" s="246"/>
      <c r="BH88" s="241">
        <f>VLOOKUP(BJ88,[2]תחזיות!$B$4:$H$1000,6)</f>
        <v>1.0090909090909091E-2</v>
      </c>
      <c r="BI88" s="135">
        <f t="shared" si="19"/>
        <v>8.4090909090909095E-4</v>
      </c>
      <c r="BJ88" s="238">
        <v>36</v>
      </c>
      <c r="BK88" s="243">
        <f t="shared" si="64"/>
        <v>93038.879884495633</v>
      </c>
      <c r="BL88" s="243">
        <f t="shared" si="96"/>
        <v>451.13070437489517</v>
      </c>
      <c r="BM88" s="243">
        <f t="shared" si="20"/>
        <v>280.55942458665396</v>
      </c>
      <c r="BN88" s="243">
        <f t="shared" si="65"/>
        <v>170.57127978824121</v>
      </c>
      <c r="BO88" s="244">
        <f t="shared" si="66"/>
        <v>16051.563182121865</v>
      </c>
      <c r="BP88" s="246"/>
      <c r="BQ88" s="247">
        <f>VLOOKUP(BT88,[2]תחזיות!$B$4:$E$1000,2)</f>
        <v>1.964305999999998E-2</v>
      </c>
      <c r="BR88" s="135">
        <f t="shared" si="21"/>
        <v>1.136921666666665E-3</v>
      </c>
      <c r="BS88" s="3">
        <f t="shared" si="67"/>
        <v>1063</v>
      </c>
      <c r="BT88" s="238">
        <v>36</v>
      </c>
      <c r="BU88" s="239">
        <f t="shared" si="68"/>
        <v>550271.61699834338</v>
      </c>
      <c r="BV88" s="239">
        <f t="shared" si="69"/>
        <v>2026.1227685668216</v>
      </c>
      <c r="BW88" s="239">
        <f t="shared" si="22"/>
        <v>1400.5070446497043</v>
      </c>
      <c r="BX88" s="239">
        <f t="shared" si="23"/>
        <v>625.61572391711729</v>
      </c>
      <c r="BY88" s="240">
        <f t="shared" si="70"/>
        <v>70911.228610640421</v>
      </c>
      <c r="CA88" s="247">
        <f>VLOOKUP(CD88,[2]תחזיות!$B$4:$E$1000,4)</f>
        <v>2.5928839199999974E-2</v>
      </c>
      <c r="CB88" s="135">
        <f t="shared" si="24"/>
        <v>1.6607365999999977E-3</v>
      </c>
      <c r="CC88" s="3">
        <f t="shared" si="71"/>
        <v>1063</v>
      </c>
      <c r="CD88" s="238">
        <v>36</v>
      </c>
      <c r="CE88" s="239">
        <f t="shared" si="72"/>
        <v>554155.13371762075</v>
      </c>
      <c r="CF88" s="239">
        <f t="shared" si="73"/>
        <v>2207.8213738006039</v>
      </c>
      <c r="CG88" s="239">
        <f t="shared" si="25"/>
        <v>1287.5156611578582</v>
      </c>
      <c r="CH88" s="239">
        <f t="shared" si="26"/>
        <v>920.30571264274556</v>
      </c>
      <c r="CI88" s="240">
        <f t="shared" si="74"/>
        <v>76661.75917455164</v>
      </c>
      <c r="CJ88" s="1"/>
      <c r="CK88" s="247">
        <f>VLOOKUP(CN88,[2]תחזיות!$B$4:$E$1000,3)</f>
        <v>1.7080921739130419E-2</v>
      </c>
      <c r="CL88" s="135">
        <f t="shared" si="27"/>
        <v>9.2341014492753487E-4</v>
      </c>
      <c r="CM88" s="3">
        <f t="shared" si="75"/>
        <v>1063</v>
      </c>
      <c r="CN88" s="238">
        <v>36</v>
      </c>
      <c r="CO88" s="239">
        <f t="shared" si="76"/>
        <v>549815.97700498113</v>
      </c>
      <c r="CP88" s="239">
        <f t="shared" si="97"/>
        <v>1959.0476305736843</v>
      </c>
      <c r="CQ88" s="239">
        <f t="shared" si="28"/>
        <v>1451.3419795640405</v>
      </c>
      <c r="CR88" s="239">
        <f t="shared" si="29"/>
        <v>507.70565100964382</v>
      </c>
      <c r="CS88" s="240">
        <f t="shared" si="77"/>
        <v>70263.23246081543</v>
      </c>
      <c r="CT88" s="1"/>
      <c r="CU88" s="238">
        <v>36</v>
      </c>
      <c r="CV88" s="239">
        <f t="shared" si="78"/>
        <v>1851185.9540531181</v>
      </c>
      <c r="CW88" s="239">
        <f t="shared" si="78"/>
        <v>8127.8271429494134</v>
      </c>
      <c r="CX88" s="239">
        <f t="shared" si="78"/>
        <v>4600.32621220479</v>
      </c>
      <c r="CY88" s="239">
        <f t="shared" si="78"/>
        <v>3527.5009307446235</v>
      </c>
      <c r="CZ88" s="239">
        <f t="shared" si="78"/>
        <v>289838.89774356678</v>
      </c>
      <c r="DB88" s="238">
        <v>36</v>
      </c>
      <c r="DC88" s="239">
        <f t="shared" si="79"/>
        <v>1860644.773303227</v>
      </c>
      <c r="DD88" s="239">
        <f t="shared" si="79"/>
        <v>8335.6607213247371</v>
      </c>
      <c r="DE88" s="239">
        <f t="shared" si="79"/>
        <v>4502.9908063188177</v>
      </c>
      <c r="DF88" s="239">
        <f t="shared" si="79"/>
        <v>3832.6699150059189</v>
      </c>
      <c r="DG88" s="239">
        <f t="shared" si="79"/>
        <v>296001.48132608354</v>
      </c>
      <c r="DH88" s="248"/>
      <c r="DI88" s="238">
        <v>36</v>
      </c>
      <c r="DJ88" s="239">
        <f t="shared" si="80"/>
        <v>1849561.9347387783</v>
      </c>
      <c r="DK88" s="239">
        <f t="shared" si="80"/>
        <v>8055.2017845613982</v>
      </c>
      <c r="DL88" s="239">
        <f t="shared" si="80"/>
        <v>4660.7711423171149</v>
      </c>
      <c r="DM88" s="239">
        <f t="shared" si="80"/>
        <v>3394.4306422442842</v>
      </c>
      <c r="DN88" s="239">
        <f t="shared" si="80"/>
        <v>289098.85745692701</v>
      </c>
      <c r="DP88" s="3">
        <f t="shared" si="81"/>
        <v>1063</v>
      </c>
      <c r="DQ88" s="238">
        <v>36</v>
      </c>
      <c r="DR88" s="239">
        <f t="shared" si="82"/>
        <v>0</v>
      </c>
      <c r="DS88" s="239">
        <f t="shared" si="83"/>
        <v>0</v>
      </c>
      <c r="DT88" s="239">
        <f t="shared" si="33"/>
        <v>0</v>
      </c>
      <c r="DU88" s="239">
        <f t="shared" si="84"/>
        <v>0</v>
      </c>
      <c r="DV88" s="240">
        <f t="shared" si="98"/>
        <v>0</v>
      </c>
      <c r="DX88" s="242">
        <f t="shared" si="85"/>
        <v>2.5000000000000001E-2</v>
      </c>
      <c r="DY88" s="242">
        <f t="shared" si="86"/>
        <v>2.0833333333333333E-3</v>
      </c>
      <c r="DZ88" s="238">
        <v>36</v>
      </c>
      <c r="EA88" s="243">
        <f t="shared" si="99"/>
        <v>559353.00461607822</v>
      </c>
      <c r="EB88" s="243">
        <f t="shared" si="100"/>
        <v>2370.7253929063927</v>
      </c>
      <c r="EC88" s="243">
        <f t="shared" si="34"/>
        <v>1205.4066332895632</v>
      </c>
      <c r="ED88" s="243">
        <f t="shared" si="35"/>
        <v>1165.3187596168295</v>
      </c>
      <c r="EE88" s="244">
        <f t="shared" si="87"/>
        <v>85346.114144630075</v>
      </c>
      <c r="EF88" s="249"/>
      <c r="EG88" s="242">
        <f t="shared" si="88"/>
        <v>2.5000000000000001E-2</v>
      </c>
      <c r="EH88" s="242">
        <f t="shared" si="89"/>
        <v>2.0833333333333333E-3</v>
      </c>
      <c r="EI88" s="238">
        <v>36</v>
      </c>
      <c r="EJ88" s="243">
        <f t="shared" si="101"/>
        <v>559353.00461607822</v>
      </c>
      <c r="EK88" s="243">
        <f t="shared" si="102"/>
        <v>2370.7253929063927</v>
      </c>
      <c r="EL88" s="243">
        <f t="shared" si="36"/>
        <v>1205.4066332895632</v>
      </c>
      <c r="EM88" s="243">
        <f t="shared" si="37"/>
        <v>1165.3187596168295</v>
      </c>
      <c r="EN88" s="244">
        <f t="shared" si="90"/>
        <v>85346.114144630075</v>
      </c>
      <c r="EO88" s="249"/>
      <c r="EP88" s="242">
        <f t="shared" si="91"/>
        <v>2.5000000000000001E-2</v>
      </c>
      <c r="EQ88" s="242">
        <f t="shared" si="92"/>
        <v>2.0833333333333333E-3</v>
      </c>
      <c r="ER88" s="238">
        <v>36</v>
      </c>
      <c r="ES88" s="243">
        <f t="shared" si="103"/>
        <v>559353.00461607822</v>
      </c>
      <c r="ET88" s="243">
        <f t="shared" si="104"/>
        <v>2370.7253929063927</v>
      </c>
      <c r="EU88" s="243">
        <f t="shared" si="38"/>
        <v>1205.4066332895632</v>
      </c>
      <c r="EV88" s="243">
        <f t="shared" si="39"/>
        <v>1165.3187596168295</v>
      </c>
      <c r="EW88" s="244">
        <f t="shared" si="93"/>
        <v>85346.114144630075</v>
      </c>
    </row>
    <row r="89" spans="1:153" ht="14.25" customHeight="1" thickBot="1" x14ac:dyDescent="0.25">
      <c r="A89" s="3">
        <f t="shared" si="40"/>
        <v>1093</v>
      </c>
      <c r="B89" s="238">
        <v>37</v>
      </c>
      <c r="C89" s="239">
        <f t="shared" si="41"/>
        <v>458610.42590260709</v>
      </c>
      <c r="D89" s="239">
        <f t="shared" si="5"/>
        <v>2410.2492634298383</v>
      </c>
      <c r="E89" s="239">
        <f t="shared" si="6"/>
        <v>1206.3968954354946</v>
      </c>
      <c r="F89" s="239">
        <f t="shared" si="7"/>
        <v>1203.8523679943437</v>
      </c>
      <c r="G89" s="240">
        <f t="shared" si="42"/>
        <v>89179.222746904052</v>
      </c>
      <c r="I89" s="241">
        <f>VLOOKUP(K89,[2]תחזיות!$B$4:$H$1000,5)</f>
        <v>1.11E-2</v>
      </c>
      <c r="J89" s="135">
        <f t="shared" si="8"/>
        <v>9.2500000000000004E-4</v>
      </c>
      <c r="K89" s="238">
        <v>37</v>
      </c>
      <c r="L89" s="243">
        <f t="shared" si="43"/>
        <v>187668.60997463958</v>
      </c>
      <c r="M89" s="243">
        <f t="shared" si="44"/>
        <v>867.04457412337899</v>
      </c>
      <c r="N89" s="243">
        <f t="shared" si="9"/>
        <v>522.98545583654141</v>
      </c>
      <c r="O89" s="243">
        <f t="shared" si="10"/>
        <v>344.05911828683764</v>
      </c>
      <c r="P89" s="244">
        <f t="shared" si="45"/>
        <v>31570.59011165041</v>
      </c>
      <c r="Q89" s="245"/>
      <c r="R89" s="241">
        <f>VLOOKUP(T89,[2]תחזיות!$B$4:$H$1000,7)</f>
        <v>1.8870000000000001E-2</v>
      </c>
      <c r="S89" s="135">
        <f t="shared" si="11"/>
        <v>1.5725000000000001E-3</v>
      </c>
      <c r="T89" s="238">
        <v>37</v>
      </c>
      <c r="U89" s="243">
        <f t="shared" si="46"/>
        <v>191506.05498491731</v>
      </c>
      <c r="V89" s="243">
        <f t="shared" si="47"/>
        <v>884.77388897847266</v>
      </c>
      <c r="W89" s="243">
        <f t="shared" si="12"/>
        <v>533.67945483945914</v>
      </c>
      <c r="X89" s="243">
        <f t="shared" si="48"/>
        <v>351.09443413901346</v>
      </c>
      <c r="Y89" s="244">
        <f t="shared" si="49"/>
        <v>31858.577724893239</v>
      </c>
      <c r="Z89" s="246"/>
      <c r="AA89" s="241">
        <f>VLOOKUP(AC89,[2]תחזיות!$B$4:$H$1000,6)</f>
        <v>1.0090909090909091E-2</v>
      </c>
      <c r="AB89" s="135">
        <f t="shared" si="13"/>
        <v>8.4090909090909095E-4</v>
      </c>
      <c r="AC89" s="238">
        <v>37</v>
      </c>
      <c r="AD89" s="243">
        <f t="shared" si="50"/>
        <v>187177.4511988383</v>
      </c>
      <c r="AE89" s="243">
        <f t="shared" si="51"/>
        <v>864.77537976184396</v>
      </c>
      <c r="AF89" s="243">
        <f t="shared" si="14"/>
        <v>521.61671923064205</v>
      </c>
      <c r="AG89" s="243">
        <f t="shared" si="52"/>
        <v>343.15866053120197</v>
      </c>
      <c r="AH89" s="244">
        <f t="shared" si="53"/>
        <v>31533.74956564726</v>
      </c>
      <c r="AI89" s="246"/>
      <c r="AJ89" s="242">
        <f t="shared" si="54"/>
        <v>2.36666666666666E-2</v>
      </c>
      <c r="AK89" s="242">
        <f t="shared" si="55"/>
        <v>1.9722222222222168E-3</v>
      </c>
      <c r="AL89" s="241">
        <f>VLOOKUP(AN89,[2]תחזיות!$B$4:$H$1000,5)</f>
        <v>1.11E-2</v>
      </c>
      <c r="AM89" s="135">
        <f t="shared" si="15"/>
        <v>9.2500000000000004E-4</v>
      </c>
      <c r="AN89" s="238">
        <v>37</v>
      </c>
      <c r="AO89" s="243">
        <f t="shared" si="56"/>
        <v>93547.768784136031</v>
      </c>
      <c r="AP89" s="243">
        <f t="shared" si="94"/>
        <v>454.90681891217503</v>
      </c>
      <c r="AQ89" s="243">
        <f t="shared" si="16"/>
        <v>270.40983047679617</v>
      </c>
      <c r="AR89" s="243">
        <f t="shared" si="57"/>
        <v>184.49698843537888</v>
      </c>
      <c r="AS89" s="244">
        <f t="shared" si="58"/>
        <v>16563.942786207215</v>
      </c>
      <c r="AT89" s="245"/>
      <c r="AU89" s="242">
        <f t="shared" si="59"/>
        <v>2.36666666666666E-2</v>
      </c>
      <c r="AV89" s="242">
        <f t="shared" si="60"/>
        <v>1.9722222222222168E-3</v>
      </c>
      <c r="AW89" s="241">
        <f>VLOOKUP(AY89,[2]תחזיות!$B$4:$H$1000,7)</f>
        <v>1.8870000000000001E-2</v>
      </c>
      <c r="AX89" s="135">
        <f t="shared" si="17"/>
        <v>1.5725000000000001E-3</v>
      </c>
      <c r="AY89" s="238">
        <v>37</v>
      </c>
      <c r="AZ89" s="243">
        <f t="shared" si="61"/>
        <v>95460.63220115492</v>
      </c>
      <c r="BA89" s="243">
        <f t="shared" si="95"/>
        <v>464.20874693632157</v>
      </c>
      <c r="BB89" s="243">
        <f t="shared" si="18"/>
        <v>275.93916676182209</v>
      </c>
      <c r="BC89" s="243">
        <f t="shared" si="62"/>
        <v>188.26958017449945</v>
      </c>
      <c r="BD89" s="244">
        <f t="shared" si="63"/>
        <v>16715.03943444914</v>
      </c>
      <c r="BE89" s="246"/>
      <c r="BF89" s="246"/>
      <c r="BG89" s="246"/>
      <c r="BH89" s="241">
        <f>VLOOKUP(BJ89,[2]תחזיות!$B$4:$H$1000,6)</f>
        <v>1.0090909090909091E-2</v>
      </c>
      <c r="BI89" s="135">
        <f t="shared" si="19"/>
        <v>8.4090909090909095E-4</v>
      </c>
      <c r="BJ89" s="238">
        <v>37</v>
      </c>
      <c r="BK89" s="243">
        <f t="shared" si="64"/>
        <v>92836.321774841184</v>
      </c>
      <c r="BL89" s="243">
        <f t="shared" si="96"/>
        <v>451.44717364185641</v>
      </c>
      <c r="BM89" s="243">
        <f t="shared" si="20"/>
        <v>281.24725038798169</v>
      </c>
      <c r="BN89" s="243">
        <f t="shared" si="65"/>
        <v>170.19992325387472</v>
      </c>
      <c r="BO89" s="244">
        <f t="shared" si="66"/>
        <v>16503.010355763723</v>
      </c>
      <c r="BP89" s="246"/>
      <c r="BQ89" s="247">
        <f>VLOOKUP(BT89,[2]תחזיות!$B$4:$E$1000,2)</f>
        <v>1.9774539999999979E-2</v>
      </c>
      <c r="BR89" s="135">
        <f t="shared" si="21"/>
        <v>1.1478783333333316E-3</v>
      </c>
      <c r="BS89" s="3">
        <f t="shared" si="67"/>
        <v>1093</v>
      </c>
      <c r="BT89" s="238">
        <v>37</v>
      </c>
      <c r="BU89" s="239">
        <f t="shared" si="68"/>
        <v>548871.1099536937</v>
      </c>
      <c r="BV89" s="239">
        <f t="shared" si="69"/>
        <v>2029.5079333272472</v>
      </c>
      <c r="BW89" s="239">
        <f t="shared" si="22"/>
        <v>1399.4706784187856</v>
      </c>
      <c r="BX89" s="239">
        <f t="shared" si="23"/>
        <v>630.0372549084617</v>
      </c>
      <c r="BY89" s="240">
        <f t="shared" si="70"/>
        <v>72940.736543967665</v>
      </c>
      <c r="CA89" s="247">
        <f>VLOOKUP(CD89,[2]תחזיות!$B$4:$E$1000,4)</f>
        <v>2.6102392799999975E-2</v>
      </c>
      <c r="CB89" s="135">
        <f t="shared" si="24"/>
        <v>1.6751993999999978E-3</v>
      </c>
      <c r="CC89" s="3">
        <f t="shared" si="71"/>
        <v>1093</v>
      </c>
      <c r="CD89" s="238">
        <v>37</v>
      </c>
      <c r="CE89" s="239">
        <f t="shared" si="72"/>
        <v>552867.61805646284</v>
      </c>
      <c r="CF89" s="239">
        <f t="shared" si="73"/>
        <v>2212.5440993927714</v>
      </c>
      <c r="CG89" s="239">
        <f t="shared" si="25"/>
        <v>1286.3805973451567</v>
      </c>
      <c r="CH89" s="239">
        <f t="shared" si="26"/>
        <v>926.16350204761454</v>
      </c>
      <c r="CI89" s="240">
        <f t="shared" si="74"/>
        <v>78874.303273944417</v>
      </c>
      <c r="CJ89" s="1"/>
      <c r="CK89" s="247">
        <f>VLOOKUP(CN89,[2]תחזיות!$B$4:$E$1000,3)</f>
        <v>1.7195252173913027E-2</v>
      </c>
      <c r="CL89" s="135">
        <f t="shared" si="27"/>
        <v>9.3293768115941891E-4</v>
      </c>
      <c r="CM89" s="3">
        <f t="shared" si="75"/>
        <v>1093</v>
      </c>
      <c r="CN89" s="238">
        <v>37</v>
      </c>
      <c r="CO89" s="239">
        <f t="shared" si="76"/>
        <v>548364.63502541708</v>
      </c>
      <c r="CP89" s="239">
        <f t="shared" si="97"/>
        <v>1961.9288673954698</v>
      </c>
      <c r="CQ89" s="239">
        <f t="shared" si="28"/>
        <v>1450.3388363650261</v>
      </c>
      <c r="CR89" s="239">
        <f t="shared" si="29"/>
        <v>511.5900310304437</v>
      </c>
      <c r="CS89" s="240">
        <f t="shared" si="77"/>
        <v>72225.161328210903</v>
      </c>
      <c r="CT89" s="1"/>
      <c r="CU89" s="238">
        <v>37</v>
      </c>
      <c r="CV89" s="239">
        <f t="shared" si="78"/>
        <v>1846845.5125978652</v>
      </c>
      <c r="CW89" s="239">
        <f t="shared" si="78"/>
        <v>8132.4339826990326</v>
      </c>
      <c r="CX89" s="239">
        <f t="shared" si="78"/>
        <v>4607.1807572765347</v>
      </c>
      <c r="CY89" s="239">
        <f t="shared" si="78"/>
        <v>3525.2532254224984</v>
      </c>
      <c r="CZ89" s="239">
        <f t="shared" si="78"/>
        <v>297971.33172626584</v>
      </c>
      <c r="DB89" s="238">
        <v>37</v>
      </c>
      <c r="DC89" s="239">
        <f t="shared" si="79"/>
        <v>1856592.3291279308</v>
      </c>
      <c r="DD89" s="239">
        <f t="shared" si="79"/>
        <v>8342.5013916437965</v>
      </c>
      <c r="DE89" s="239">
        <f t="shared" si="79"/>
        <v>4510.3140114908492</v>
      </c>
      <c r="DF89" s="239">
        <f t="shared" si="79"/>
        <v>3832.1873801529478</v>
      </c>
      <c r="DG89" s="239">
        <f t="shared" si="79"/>
        <v>304343.98271772731</v>
      </c>
      <c r="DH89" s="248"/>
      <c r="DI89" s="238">
        <v>37</v>
      </c>
      <c r="DJ89" s="239">
        <f t="shared" si="80"/>
        <v>1845136.4318844925</v>
      </c>
      <c r="DK89" s="239">
        <f t="shared" si="80"/>
        <v>8059.1260771354009</v>
      </c>
      <c r="DL89" s="239">
        <f t="shared" si="80"/>
        <v>4667.5175985280612</v>
      </c>
      <c r="DM89" s="239">
        <f t="shared" si="80"/>
        <v>3391.6084786073402</v>
      </c>
      <c r="DN89" s="239">
        <f t="shared" si="80"/>
        <v>297157.9835340624</v>
      </c>
      <c r="DP89" s="3">
        <f t="shared" si="81"/>
        <v>1093</v>
      </c>
      <c r="DQ89" s="238">
        <v>37</v>
      </c>
      <c r="DR89" s="239">
        <f t="shared" si="82"/>
        <v>0</v>
      </c>
      <c r="DS89" s="239">
        <f t="shared" si="83"/>
        <v>0</v>
      </c>
      <c r="DT89" s="239">
        <f t="shared" si="33"/>
        <v>0</v>
      </c>
      <c r="DU89" s="239">
        <f t="shared" si="84"/>
        <v>0</v>
      </c>
      <c r="DV89" s="240">
        <f t="shared" si="98"/>
        <v>0</v>
      </c>
      <c r="DX89" s="242">
        <f t="shared" si="85"/>
        <v>2.5000000000000001E-2</v>
      </c>
      <c r="DY89" s="242">
        <f t="shared" si="86"/>
        <v>2.0833333333333333E-3</v>
      </c>
      <c r="DZ89" s="238">
        <v>37</v>
      </c>
      <c r="EA89" s="243">
        <f t="shared" si="99"/>
        <v>558147.59798278869</v>
      </c>
      <c r="EB89" s="243">
        <f t="shared" si="100"/>
        <v>2370.7253929063932</v>
      </c>
      <c r="EC89" s="243">
        <f t="shared" si="34"/>
        <v>1207.9178971089168</v>
      </c>
      <c r="ED89" s="243">
        <f t="shared" si="35"/>
        <v>1162.8074957974763</v>
      </c>
      <c r="EE89" s="244">
        <f t="shared" si="87"/>
        <v>87716.839537536463</v>
      </c>
      <c r="EF89" s="249"/>
      <c r="EG89" s="242">
        <f t="shared" si="88"/>
        <v>2.5000000000000001E-2</v>
      </c>
      <c r="EH89" s="242">
        <f t="shared" si="89"/>
        <v>2.0833333333333333E-3</v>
      </c>
      <c r="EI89" s="238">
        <v>37</v>
      </c>
      <c r="EJ89" s="243">
        <f t="shared" si="101"/>
        <v>558147.59798278869</v>
      </c>
      <c r="EK89" s="243">
        <f t="shared" si="102"/>
        <v>2370.7253929063932</v>
      </c>
      <c r="EL89" s="243">
        <f t="shared" si="36"/>
        <v>1207.9178971089168</v>
      </c>
      <c r="EM89" s="243">
        <f t="shared" si="37"/>
        <v>1162.8074957974763</v>
      </c>
      <c r="EN89" s="244">
        <f t="shared" si="90"/>
        <v>87716.839537536463</v>
      </c>
      <c r="EO89" s="249"/>
      <c r="EP89" s="242">
        <f t="shared" si="91"/>
        <v>2.5000000000000001E-2</v>
      </c>
      <c r="EQ89" s="242">
        <f t="shared" si="92"/>
        <v>2.0833333333333333E-3</v>
      </c>
      <c r="ER89" s="238">
        <v>37</v>
      </c>
      <c r="ES89" s="243">
        <f t="shared" si="103"/>
        <v>558147.59798278869</v>
      </c>
      <c r="ET89" s="243">
        <f t="shared" si="104"/>
        <v>2370.7253929063932</v>
      </c>
      <c r="EU89" s="243">
        <f t="shared" si="38"/>
        <v>1207.9178971089168</v>
      </c>
      <c r="EV89" s="243">
        <f t="shared" si="39"/>
        <v>1162.8074957974763</v>
      </c>
      <c r="EW89" s="244">
        <f t="shared" si="93"/>
        <v>87716.839537536463</v>
      </c>
    </row>
    <row r="90" spans="1:153" ht="14.25" customHeight="1" thickBot="1" x14ac:dyDescent="0.25">
      <c r="A90" s="3">
        <f t="shared" si="40"/>
        <v>1124</v>
      </c>
      <c r="B90" s="238">
        <v>38</v>
      </c>
      <c r="C90" s="239">
        <f t="shared" si="41"/>
        <v>457404.02900717157</v>
      </c>
      <c r="D90" s="239">
        <f t="shared" si="5"/>
        <v>2410.2492634298383</v>
      </c>
      <c r="E90" s="239">
        <f t="shared" si="6"/>
        <v>1209.5636872860127</v>
      </c>
      <c r="F90" s="239">
        <f t="shared" si="7"/>
        <v>1200.6855761438255</v>
      </c>
      <c r="G90" s="240">
        <f t="shared" si="42"/>
        <v>91589.472010333891</v>
      </c>
      <c r="I90" s="241">
        <f>VLOOKUP(K90,[2]תחזיות!$B$4:$H$1000,5)</f>
        <v>1.11E-2</v>
      </c>
      <c r="J90" s="135">
        <f t="shared" si="8"/>
        <v>9.2500000000000004E-4</v>
      </c>
      <c r="K90" s="238">
        <v>38</v>
      </c>
      <c r="L90" s="243">
        <f t="shared" si="43"/>
        <v>187318.73422148294</v>
      </c>
      <c r="M90" s="243">
        <f t="shared" si="44"/>
        <v>867.84659035444326</v>
      </c>
      <c r="N90" s="243">
        <f t="shared" si="9"/>
        <v>524.42891094839274</v>
      </c>
      <c r="O90" s="243">
        <f t="shared" si="10"/>
        <v>343.41767940605047</v>
      </c>
      <c r="P90" s="244">
        <f t="shared" si="45"/>
        <v>32438.436702004852</v>
      </c>
      <c r="Q90" s="245"/>
      <c r="R90" s="241">
        <f>VLOOKUP(T90,[2]תחזיות!$B$4:$H$1000,7)</f>
        <v>1.8870000000000001E-2</v>
      </c>
      <c r="S90" s="135">
        <f t="shared" si="11"/>
        <v>1.5725000000000001E-3</v>
      </c>
      <c r="T90" s="238">
        <v>38</v>
      </c>
      <c r="U90" s="243">
        <f t="shared" si="46"/>
        <v>191272.67959059888</v>
      </c>
      <c r="V90" s="243">
        <f t="shared" si="47"/>
        <v>886.16519591889119</v>
      </c>
      <c r="W90" s="243">
        <f t="shared" si="12"/>
        <v>535.49861666946151</v>
      </c>
      <c r="X90" s="243">
        <f t="shared" si="48"/>
        <v>350.66657924942967</v>
      </c>
      <c r="Y90" s="244">
        <f t="shared" si="49"/>
        <v>32744.742920812132</v>
      </c>
      <c r="Z90" s="246"/>
      <c r="AA90" s="241">
        <f>VLOOKUP(AC90,[2]תחזיות!$B$4:$H$1000,6)</f>
        <v>1.0090909090909091E-2</v>
      </c>
      <c r="AB90" s="135">
        <f t="shared" si="13"/>
        <v>8.4090909090909095E-4</v>
      </c>
      <c r="AC90" s="238">
        <v>38</v>
      </c>
      <c r="AD90" s="243">
        <f t="shared" si="50"/>
        <v>186812.79506769282</v>
      </c>
      <c r="AE90" s="243">
        <f t="shared" si="51"/>
        <v>865.50257724028029</v>
      </c>
      <c r="AF90" s="243">
        <f t="shared" si="14"/>
        <v>523.01245294951173</v>
      </c>
      <c r="AG90" s="243">
        <f t="shared" si="52"/>
        <v>342.49012429076856</v>
      </c>
      <c r="AH90" s="244">
        <f t="shared" si="53"/>
        <v>32399.252142887541</v>
      </c>
      <c r="AI90" s="246"/>
      <c r="AJ90" s="242">
        <f t="shared" si="54"/>
        <v>2.36666666666666E-2</v>
      </c>
      <c r="AK90" s="242">
        <f t="shared" si="55"/>
        <v>1.9722222222222168E-3</v>
      </c>
      <c r="AL90" s="241">
        <f>VLOOKUP(AN90,[2]תחזיות!$B$4:$H$1000,5)</f>
        <v>1.11E-2</v>
      </c>
      <c r="AM90" s="135">
        <f t="shared" si="15"/>
        <v>9.2500000000000004E-4</v>
      </c>
      <c r="AN90" s="238">
        <v>38</v>
      </c>
      <c r="AO90" s="243">
        <f t="shared" si="56"/>
        <v>93363.640510691373</v>
      </c>
      <c r="AP90" s="243">
        <f t="shared" si="94"/>
        <v>455.32760771966889</v>
      </c>
      <c r="AQ90" s="243">
        <f t="shared" si="16"/>
        <v>271.19376115691693</v>
      </c>
      <c r="AR90" s="243">
        <f t="shared" si="57"/>
        <v>184.13384656275193</v>
      </c>
      <c r="AS90" s="244">
        <f t="shared" si="58"/>
        <v>17019.270393926883</v>
      </c>
      <c r="AT90" s="245"/>
      <c r="AU90" s="242">
        <f t="shared" si="59"/>
        <v>2.36666666666666E-2</v>
      </c>
      <c r="AV90" s="242">
        <f t="shared" si="60"/>
        <v>1.9722222222222168E-3</v>
      </c>
      <c r="AW90" s="241">
        <f>VLOOKUP(AY90,[2]תחזיות!$B$4:$H$1000,7)</f>
        <v>1.8870000000000001E-2</v>
      </c>
      <c r="AX90" s="135">
        <f t="shared" si="17"/>
        <v>1.5725000000000001E-3</v>
      </c>
      <c r="AY90" s="238">
        <v>38</v>
      </c>
      <c r="AZ90" s="243">
        <f t="shared" si="61"/>
        <v>95334.370964189686</v>
      </c>
      <c r="BA90" s="243">
        <f t="shared" si="95"/>
        <v>464.93871519087901</v>
      </c>
      <c r="BB90" s="243">
        <f t="shared" si="18"/>
        <v>276.91815023372766</v>
      </c>
      <c r="BC90" s="243">
        <f t="shared" si="62"/>
        <v>188.02056495715135</v>
      </c>
      <c r="BD90" s="244">
        <f t="shared" si="63"/>
        <v>17179.978149640017</v>
      </c>
      <c r="BE90" s="246"/>
      <c r="BF90" s="246"/>
      <c r="BG90" s="246"/>
      <c r="BH90" s="241">
        <f>VLOOKUP(BJ90,[2]תחזיות!$B$4:$H$1000,6)</f>
        <v>1.0090909090909091E-2</v>
      </c>
      <c r="BI90" s="135">
        <f t="shared" si="19"/>
        <v>8.4090909090909095E-4</v>
      </c>
      <c r="BJ90" s="238">
        <v>38</v>
      </c>
      <c r="BK90" s="243">
        <f t="shared" si="64"/>
        <v>92632.904928030592</v>
      </c>
      <c r="BL90" s="243">
        <f t="shared" si="96"/>
        <v>451.76386402984917</v>
      </c>
      <c r="BM90" s="243">
        <f t="shared" si="20"/>
        <v>281.93687166179387</v>
      </c>
      <c r="BN90" s="243">
        <f t="shared" si="65"/>
        <v>169.8269923680553</v>
      </c>
      <c r="BO90" s="244">
        <f t="shared" si="66"/>
        <v>16954.774219793573</v>
      </c>
      <c r="BP90" s="246"/>
      <c r="BQ90" s="247">
        <f>VLOOKUP(BT90,[2]תחזיות!$B$4:$E$1000,2)</f>
        <v>1.9906019999999979E-2</v>
      </c>
      <c r="BR90" s="135">
        <f t="shared" si="21"/>
        <v>1.1588349999999983E-3</v>
      </c>
      <c r="BS90" s="3">
        <f t="shared" si="67"/>
        <v>1124</v>
      </c>
      <c r="BT90" s="238">
        <v>38</v>
      </c>
      <c r="BU90" s="239">
        <f t="shared" si="68"/>
        <v>547471.63927527494</v>
      </c>
      <c r="BV90" s="239">
        <f t="shared" si="69"/>
        <v>2032.8868536815639</v>
      </c>
      <c r="BW90" s="239">
        <f t="shared" si="22"/>
        <v>1398.4575565820016</v>
      </c>
      <c r="BX90" s="239">
        <f t="shared" si="23"/>
        <v>634.42929709956229</v>
      </c>
      <c r="BY90" s="240">
        <f t="shared" si="70"/>
        <v>74973.623397649222</v>
      </c>
      <c r="CA90" s="247">
        <f>VLOOKUP(CD90,[2]תחזיות!$B$4:$E$1000,4)</f>
        <v>2.6275946399999972E-2</v>
      </c>
      <c r="CB90" s="135">
        <f t="shared" si="24"/>
        <v>1.6896621999999979E-3</v>
      </c>
      <c r="CC90" s="3">
        <f t="shared" si="71"/>
        <v>1124</v>
      </c>
      <c r="CD90" s="238">
        <v>38</v>
      </c>
      <c r="CE90" s="239">
        <f t="shared" si="72"/>
        <v>551581.23745911766</v>
      </c>
      <c r="CF90" s="239">
        <f t="shared" si="73"/>
        <v>2217.2597403188843</v>
      </c>
      <c r="CG90" s="239">
        <f t="shared" si="25"/>
        <v>1285.2737731549903</v>
      </c>
      <c r="CH90" s="239">
        <f t="shared" si="26"/>
        <v>931.98596716389397</v>
      </c>
      <c r="CI90" s="240">
        <f t="shared" si="74"/>
        <v>81091.563014263302</v>
      </c>
      <c r="CJ90" s="1"/>
      <c r="CK90" s="247">
        <f>VLOOKUP(CN90,[2]תחזיות!$B$4:$E$1000,3)</f>
        <v>1.7309582608695636E-2</v>
      </c>
      <c r="CL90" s="135">
        <f t="shared" si="27"/>
        <v>9.4246521739130295E-4</v>
      </c>
      <c r="CM90" s="3">
        <f t="shared" si="75"/>
        <v>1124</v>
      </c>
      <c r="CN90" s="238">
        <v>38</v>
      </c>
      <c r="CO90" s="239">
        <f t="shared" si="76"/>
        <v>546914.29618905205</v>
      </c>
      <c r="CP90" s="239">
        <f t="shared" si="97"/>
        <v>1964.8043551242795</v>
      </c>
      <c r="CQ90" s="239">
        <f t="shared" si="28"/>
        <v>1449.3566540720531</v>
      </c>
      <c r="CR90" s="239">
        <f t="shared" si="29"/>
        <v>515.44770105222642</v>
      </c>
      <c r="CS90" s="240">
        <f t="shared" si="77"/>
        <v>74189.965683335176</v>
      </c>
      <c r="CT90" s="1"/>
      <c r="CU90" s="238">
        <v>38</v>
      </c>
      <c r="CV90" s="239">
        <f t="shared" si="78"/>
        <v>1842497.7231003004</v>
      </c>
      <c r="CW90" s="239">
        <f t="shared" si="78"/>
        <v>8137.0357080919075</v>
      </c>
      <c r="CX90" s="239">
        <f t="shared" si="78"/>
        <v>4614.0783087012169</v>
      </c>
      <c r="CY90" s="239">
        <f t="shared" si="78"/>
        <v>3522.9573993906893</v>
      </c>
      <c r="CZ90" s="239">
        <f t="shared" si="78"/>
        <v>306108.3674343577</v>
      </c>
      <c r="DB90" s="238">
        <v>38</v>
      </c>
      <c r="DC90" s="239">
        <f t="shared" si="79"/>
        <v>1852531.9971067577</v>
      </c>
      <c r="DD90" s="239">
        <f t="shared" si="79"/>
        <v>8349.338307764885</v>
      </c>
      <c r="DE90" s="239">
        <f t="shared" si="79"/>
        <v>4517.6886200720855</v>
      </c>
      <c r="DF90" s="239">
        <f t="shared" si="79"/>
        <v>3831.6496876927999</v>
      </c>
      <c r="DG90" s="239">
        <f t="shared" si="79"/>
        <v>312693.32102549222</v>
      </c>
      <c r="DH90" s="248"/>
      <c r="DI90" s="238">
        <v>38</v>
      </c>
      <c r="DJ90" s="239">
        <f t="shared" si="80"/>
        <v>1840703.7052776269</v>
      </c>
      <c r="DK90" s="239">
        <f t="shared" si="80"/>
        <v>8063.0454527306392</v>
      </c>
      <c r="DL90" s="239">
        <f t="shared" si="80"/>
        <v>4674.3040586972647</v>
      </c>
      <c r="DM90" s="239">
        <f t="shared" si="80"/>
        <v>3388.7413940333754</v>
      </c>
      <c r="DN90" s="239">
        <f t="shared" si="80"/>
        <v>305221.02898679301</v>
      </c>
      <c r="DP90" s="3">
        <f t="shared" si="81"/>
        <v>1124</v>
      </c>
      <c r="DQ90" s="238">
        <v>38</v>
      </c>
      <c r="DR90" s="239">
        <f t="shared" si="82"/>
        <v>0</v>
      </c>
      <c r="DS90" s="239">
        <f t="shared" si="83"/>
        <v>0</v>
      </c>
      <c r="DT90" s="239">
        <f t="shared" si="33"/>
        <v>0</v>
      </c>
      <c r="DU90" s="239">
        <f t="shared" si="84"/>
        <v>0</v>
      </c>
      <c r="DV90" s="240">
        <f t="shared" si="98"/>
        <v>0</v>
      </c>
      <c r="DX90" s="242">
        <f t="shared" si="85"/>
        <v>2.5000000000000001E-2</v>
      </c>
      <c r="DY90" s="242">
        <f t="shared" si="86"/>
        <v>2.0833333333333333E-3</v>
      </c>
      <c r="DZ90" s="238">
        <v>38</v>
      </c>
      <c r="EA90" s="243">
        <f t="shared" si="99"/>
        <v>556939.68008567975</v>
      </c>
      <c r="EB90" s="243">
        <f t="shared" si="100"/>
        <v>2370.7253929063927</v>
      </c>
      <c r="EC90" s="243">
        <f t="shared" si="34"/>
        <v>1210.4343927278933</v>
      </c>
      <c r="ED90" s="243">
        <f t="shared" si="35"/>
        <v>1160.2910001784994</v>
      </c>
      <c r="EE90" s="244">
        <f t="shared" si="87"/>
        <v>90087.564930442852</v>
      </c>
      <c r="EF90" s="249"/>
      <c r="EG90" s="242">
        <f t="shared" si="88"/>
        <v>2.5000000000000001E-2</v>
      </c>
      <c r="EH90" s="242">
        <f t="shared" si="89"/>
        <v>2.0833333333333333E-3</v>
      </c>
      <c r="EI90" s="238">
        <v>38</v>
      </c>
      <c r="EJ90" s="243">
        <f t="shared" si="101"/>
        <v>556939.68008567975</v>
      </c>
      <c r="EK90" s="243">
        <f t="shared" si="102"/>
        <v>2370.7253929063927</v>
      </c>
      <c r="EL90" s="243">
        <f t="shared" si="36"/>
        <v>1210.4343927278933</v>
      </c>
      <c r="EM90" s="243">
        <f t="shared" si="37"/>
        <v>1160.2910001784994</v>
      </c>
      <c r="EN90" s="244">
        <f t="shared" si="90"/>
        <v>90087.564930442852</v>
      </c>
      <c r="EO90" s="249"/>
      <c r="EP90" s="242">
        <f t="shared" si="91"/>
        <v>2.5000000000000001E-2</v>
      </c>
      <c r="EQ90" s="242">
        <f t="shared" si="92"/>
        <v>2.0833333333333333E-3</v>
      </c>
      <c r="ER90" s="238">
        <v>38</v>
      </c>
      <c r="ES90" s="243">
        <f t="shared" si="103"/>
        <v>556939.68008567975</v>
      </c>
      <c r="ET90" s="243">
        <f t="shared" si="104"/>
        <v>2370.7253929063927</v>
      </c>
      <c r="EU90" s="243">
        <f t="shared" si="38"/>
        <v>1210.4343927278933</v>
      </c>
      <c r="EV90" s="243">
        <f t="shared" si="39"/>
        <v>1160.2910001784994</v>
      </c>
      <c r="EW90" s="244">
        <f t="shared" si="93"/>
        <v>90087.564930442852</v>
      </c>
    </row>
    <row r="91" spans="1:153" ht="14.25" customHeight="1" thickBot="1" x14ac:dyDescent="0.25">
      <c r="A91" s="3">
        <f t="shared" si="40"/>
        <v>1155</v>
      </c>
      <c r="B91" s="238">
        <v>39</v>
      </c>
      <c r="C91" s="239">
        <f t="shared" si="41"/>
        <v>456194.46531988558</v>
      </c>
      <c r="D91" s="239">
        <f t="shared" si="5"/>
        <v>2410.2492634298383</v>
      </c>
      <c r="E91" s="239">
        <f t="shared" si="6"/>
        <v>1212.7387919651385</v>
      </c>
      <c r="F91" s="239">
        <f t="shared" si="7"/>
        <v>1197.5104714646998</v>
      </c>
      <c r="G91" s="240">
        <f t="shared" si="42"/>
        <v>93999.721273763731</v>
      </c>
      <c r="I91" s="241">
        <f>VLOOKUP(K91,[2]תחזיות!$B$4:$H$1000,5)</f>
        <v>1.11E-2</v>
      </c>
      <c r="J91" s="135">
        <f t="shared" si="8"/>
        <v>9.2500000000000004E-4</v>
      </c>
      <c r="K91" s="238">
        <v>39</v>
      </c>
      <c r="L91" s="243">
        <f t="shared" si="43"/>
        <v>186967.0900429468</v>
      </c>
      <c r="M91" s="243">
        <f t="shared" si="44"/>
        <v>868.64934845052096</v>
      </c>
      <c r="N91" s="243">
        <f t="shared" si="9"/>
        <v>525.87635003845344</v>
      </c>
      <c r="O91" s="243">
        <f t="shared" si="10"/>
        <v>342.77299841206752</v>
      </c>
      <c r="P91" s="244">
        <f t="shared" si="45"/>
        <v>33307.086050455371</v>
      </c>
      <c r="Q91" s="245"/>
      <c r="R91" s="241">
        <f>VLOOKUP(T91,[2]תחזיות!$B$4:$H$1000,7)</f>
        <v>1.8870000000000001E-2</v>
      </c>
      <c r="S91" s="135">
        <f t="shared" si="11"/>
        <v>1.5725000000000001E-3</v>
      </c>
      <c r="T91" s="238">
        <v>39</v>
      </c>
      <c r="U91" s="243">
        <f t="shared" si="46"/>
        <v>191037.1151910109</v>
      </c>
      <c r="V91" s="243">
        <f t="shared" si="47"/>
        <v>887.55869068947345</v>
      </c>
      <c r="W91" s="243">
        <f t="shared" si="12"/>
        <v>537.32397950595509</v>
      </c>
      <c r="X91" s="243">
        <f t="shared" si="48"/>
        <v>350.23471118351836</v>
      </c>
      <c r="Y91" s="244">
        <f t="shared" si="49"/>
        <v>33632.301611501607</v>
      </c>
      <c r="Z91" s="246"/>
      <c r="AA91" s="241">
        <f>VLOOKUP(AC91,[2]תחזיות!$B$4:$H$1000,6)</f>
        <v>1.0090909090909091E-2</v>
      </c>
      <c r="AB91" s="135">
        <f t="shared" si="13"/>
        <v>8.4090909090909095E-4</v>
      </c>
      <c r="AC91" s="238">
        <v>39</v>
      </c>
      <c r="AD91" s="243">
        <f t="shared" si="50"/>
        <v>186446.43538648754</v>
      </c>
      <c r="AE91" s="243">
        <f t="shared" si="51"/>
        <v>866.23038622568686</v>
      </c>
      <c r="AF91" s="243">
        <f t="shared" si="14"/>
        <v>524.41192135046128</v>
      </c>
      <c r="AG91" s="243">
        <f t="shared" si="52"/>
        <v>341.81846487522557</v>
      </c>
      <c r="AH91" s="244">
        <f t="shared" si="53"/>
        <v>33265.482529113229</v>
      </c>
      <c r="AI91" s="246"/>
      <c r="AJ91" s="242">
        <f t="shared" si="54"/>
        <v>2.36666666666666E-2</v>
      </c>
      <c r="AK91" s="242">
        <f t="shared" si="55"/>
        <v>1.9722222222222168E-3</v>
      </c>
      <c r="AL91" s="241">
        <f>VLOOKUP(AN91,[2]תחזיות!$B$4:$H$1000,5)</f>
        <v>1.11E-2</v>
      </c>
      <c r="AM91" s="135">
        <f t="shared" si="15"/>
        <v>9.2500000000000004E-4</v>
      </c>
      <c r="AN91" s="238">
        <v>39</v>
      </c>
      <c r="AO91" s="243">
        <f t="shared" si="56"/>
        <v>93178.557262777787</v>
      </c>
      <c r="AP91" s="243">
        <f t="shared" si="94"/>
        <v>455.74878575680953</v>
      </c>
      <c r="AQ91" s="243">
        <f t="shared" si="16"/>
        <v>271.97996448855383</v>
      </c>
      <c r="AR91" s="243">
        <f t="shared" si="57"/>
        <v>183.76882126825569</v>
      </c>
      <c r="AS91" s="244">
        <f t="shared" si="58"/>
        <v>17475.019179683692</v>
      </c>
      <c r="AT91" s="245"/>
      <c r="AU91" s="242">
        <f t="shared" si="59"/>
        <v>2.36666666666666E-2</v>
      </c>
      <c r="AV91" s="242">
        <f t="shared" si="60"/>
        <v>1.9722222222222168E-3</v>
      </c>
      <c r="AW91" s="241">
        <f>VLOOKUP(AY91,[2]תחזיות!$B$4:$H$1000,7)</f>
        <v>1.8870000000000001E-2</v>
      </c>
      <c r="AX91" s="135">
        <f t="shared" si="17"/>
        <v>1.5725000000000001E-3</v>
      </c>
      <c r="AY91" s="238">
        <v>39</v>
      </c>
      <c r="AZ91" s="243">
        <f t="shared" si="61"/>
        <v>95206.930658505895</v>
      </c>
      <c r="BA91" s="243">
        <f t="shared" si="95"/>
        <v>465.66983132051655</v>
      </c>
      <c r="BB91" s="243">
        <f t="shared" si="18"/>
        <v>277.90060696624153</v>
      </c>
      <c r="BC91" s="243">
        <f t="shared" si="62"/>
        <v>187.769224354275</v>
      </c>
      <c r="BD91" s="244">
        <f t="shared" si="63"/>
        <v>17645.647980960533</v>
      </c>
      <c r="BE91" s="246"/>
      <c r="BF91" s="246"/>
      <c r="BG91" s="246"/>
      <c r="BH91" s="241">
        <f>VLOOKUP(BJ91,[2]תחזיות!$B$4:$H$1000,6)</f>
        <v>1.0090909090909091E-2</v>
      </c>
      <c r="BI91" s="135">
        <f t="shared" si="19"/>
        <v>8.4090909090909095E-4</v>
      </c>
      <c r="BJ91" s="238">
        <v>39</v>
      </c>
      <c r="BK91" s="243">
        <f t="shared" si="64"/>
        <v>92428.62682496167</v>
      </c>
      <c r="BL91" s="243">
        <f t="shared" si="96"/>
        <v>452.08077568585622</v>
      </c>
      <c r="BM91" s="243">
        <f t="shared" si="20"/>
        <v>282.62829317342732</v>
      </c>
      <c r="BN91" s="243">
        <f t="shared" si="65"/>
        <v>169.45248251242893</v>
      </c>
      <c r="BO91" s="244">
        <f t="shared" si="66"/>
        <v>17406.854995479429</v>
      </c>
      <c r="BP91" s="246"/>
      <c r="BQ91" s="247">
        <f>VLOOKUP(BT91,[2]תחזיות!$B$4:$E$1000,2)</f>
        <v>2.0037499999999979E-2</v>
      </c>
      <c r="BR91" s="135">
        <f t="shared" si="21"/>
        <v>1.1697916666666649E-3</v>
      </c>
      <c r="BS91" s="3">
        <f t="shared" si="67"/>
        <v>1155</v>
      </c>
      <c r="BT91" s="238">
        <v>39</v>
      </c>
      <c r="BU91" s="239">
        <f t="shared" si="68"/>
        <v>546073.18171869288</v>
      </c>
      <c r="BV91" s="239">
        <f t="shared" si="69"/>
        <v>2036.2595018762413</v>
      </c>
      <c r="BW91" s="239">
        <f t="shared" si="22"/>
        <v>1397.4676445115629</v>
      </c>
      <c r="BX91" s="239">
        <f t="shared" si="23"/>
        <v>638.79185736467832</v>
      </c>
      <c r="BY91" s="240">
        <f t="shared" si="70"/>
        <v>77009.882899525459</v>
      </c>
      <c r="CA91" s="247">
        <f>VLOOKUP(CD91,[2]תחזיות!$B$4:$E$1000,4)</f>
        <v>2.6449499999999973E-2</v>
      </c>
      <c r="CB91" s="135">
        <f t="shared" si="24"/>
        <v>1.704124999999998E-3</v>
      </c>
      <c r="CC91" s="3">
        <f t="shared" si="71"/>
        <v>1155</v>
      </c>
      <c r="CD91" s="238">
        <v>39</v>
      </c>
      <c r="CE91" s="239">
        <f t="shared" si="72"/>
        <v>550295.96368596272</v>
      </c>
      <c r="CF91" s="239">
        <f t="shared" si="73"/>
        <v>2221.9682495460406</v>
      </c>
      <c r="CG91" s="239">
        <f t="shared" si="25"/>
        <v>1284.1951404297006</v>
      </c>
      <c r="CH91" s="239">
        <f t="shared" si="26"/>
        <v>937.77310911634015</v>
      </c>
      <c r="CI91" s="240">
        <f t="shared" si="74"/>
        <v>83313.531263809346</v>
      </c>
      <c r="CJ91" s="1"/>
      <c r="CK91" s="247">
        <f>VLOOKUP(CN91,[2]תחזיות!$B$4:$E$1000,3)</f>
        <v>1.7423913043478245E-2</v>
      </c>
      <c r="CL91" s="135">
        <f t="shared" si="27"/>
        <v>9.51992753623187E-4</v>
      </c>
      <c r="CM91" s="3">
        <f t="shared" si="75"/>
        <v>1155</v>
      </c>
      <c r="CN91" s="238">
        <v>39</v>
      </c>
      <c r="CO91" s="239">
        <f t="shared" si="76"/>
        <v>545464.93953497999</v>
      </c>
      <c r="CP91" s="239">
        <f t="shared" si="97"/>
        <v>1967.6740725507261</v>
      </c>
      <c r="CQ91" s="239">
        <f t="shared" si="28"/>
        <v>1448.3954027579152</v>
      </c>
      <c r="CR91" s="239">
        <f t="shared" si="29"/>
        <v>519.27866979281077</v>
      </c>
      <c r="CS91" s="240">
        <f t="shared" si="77"/>
        <v>76157.639755885903</v>
      </c>
      <c r="CT91" s="1"/>
      <c r="CU91" s="238">
        <v>39</v>
      </c>
      <c r="CV91" s="239">
        <f t="shared" si="78"/>
        <v>1838142.540037255</v>
      </c>
      <c r="CW91" s="239">
        <f t="shared" si="78"/>
        <v>8141.632292419803</v>
      </c>
      <c r="CX91" s="239">
        <f t="shared" si="78"/>
        <v>4621.0188820497851</v>
      </c>
      <c r="CY91" s="239">
        <f t="shared" si="78"/>
        <v>3520.6134103700178</v>
      </c>
      <c r="CZ91" s="239">
        <f t="shared" si="78"/>
        <v>314249.99972677749</v>
      </c>
      <c r="DB91" s="238">
        <v>39</v>
      </c>
      <c r="DC91" s="239">
        <f t="shared" si="79"/>
        <v>1848463.7205483171</v>
      </c>
      <c r="DD91" s="239">
        <f t="shared" si="79"/>
        <v>8356.1714278922627</v>
      </c>
      <c r="DE91" s="239">
        <f t="shared" si="79"/>
        <v>4525.1146499131119</v>
      </c>
      <c r="DF91" s="239">
        <f t="shared" si="79"/>
        <v>3831.0567779791495</v>
      </c>
      <c r="DG91" s="239">
        <f t="shared" si="79"/>
        <v>321049.49245338445</v>
      </c>
      <c r="DH91" s="248"/>
      <c r="DI91" s="238">
        <v>39</v>
      </c>
      <c r="DJ91" s="239">
        <f t="shared" si="80"/>
        <v>1836263.7127592666</v>
      </c>
      <c r="DK91" s="239">
        <f t="shared" si="80"/>
        <v>8066.9598907984991</v>
      </c>
      <c r="DL91" s="239">
        <f t="shared" si="80"/>
        <v>4681.1305402930184</v>
      </c>
      <c r="DM91" s="239">
        <f t="shared" si="80"/>
        <v>3385.8293505054817</v>
      </c>
      <c r="DN91" s="239">
        <f t="shared" si="80"/>
        <v>313287.98887759156</v>
      </c>
      <c r="DP91" s="3">
        <f t="shared" si="81"/>
        <v>1155</v>
      </c>
      <c r="DQ91" s="238">
        <v>39</v>
      </c>
      <c r="DR91" s="239">
        <f t="shared" si="82"/>
        <v>0</v>
      </c>
      <c r="DS91" s="239">
        <f t="shared" si="83"/>
        <v>0</v>
      </c>
      <c r="DT91" s="239">
        <f t="shared" si="33"/>
        <v>0</v>
      </c>
      <c r="DU91" s="239">
        <f t="shared" si="84"/>
        <v>0</v>
      </c>
      <c r="DV91" s="240">
        <f t="shared" si="98"/>
        <v>0</v>
      </c>
      <c r="DX91" s="242">
        <f t="shared" si="85"/>
        <v>2.5000000000000001E-2</v>
      </c>
      <c r="DY91" s="242">
        <f t="shared" si="86"/>
        <v>2.0833333333333333E-3</v>
      </c>
      <c r="DZ91" s="238">
        <v>39</v>
      </c>
      <c r="EA91" s="243">
        <f t="shared" si="99"/>
        <v>555729.24569295184</v>
      </c>
      <c r="EB91" s="243">
        <f t="shared" si="100"/>
        <v>2370.7253929063927</v>
      </c>
      <c r="EC91" s="243">
        <f t="shared" si="34"/>
        <v>1212.9561310460763</v>
      </c>
      <c r="ED91" s="243">
        <f t="shared" si="35"/>
        <v>1157.7692618603164</v>
      </c>
      <c r="EE91" s="244">
        <f t="shared" si="87"/>
        <v>92458.29032334924</v>
      </c>
      <c r="EF91" s="249"/>
      <c r="EG91" s="242">
        <f t="shared" si="88"/>
        <v>2.5000000000000001E-2</v>
      </c>
      <c r="EH91" s="242">
        <f t="shared" si="89"/>
        <v>2.0833333333333333E-3</v>
      </c>
      <c r="EI91" s="238">
        <v>39</v>
      </c>
      <c r="EJ91" s="243">
        <f t="shared" si="101"/>
        <v>555729.24569295184</v>
      </c>
      <c r="EK91" s="243">
        <f t="shared" si="102"/>
        <v>2370.7253929063927</v>
      </c>
      <c r="EL91" s="243">
        <f t="shared" si="36"/>
        <v>1212.9561310460763</v>
      </c>
      <c r="EM91" s="243">
        <f t="shared" si="37"/>
        <v>1157.7692618603164</v>
      </c>
      <c r="EN91" s="244">
        <f t="shared" si="90"/>
        <v>92458.29032334924</v>
      </c>
      <c r="EO91" s="249"/>
      <c r="EP91" s="242">
        <f t="shared" si="91"/>
        <v>2.5000000000000001E-2</v>
      </c>
      <c r="EQ91" s="242">
        <f t="shared" si="92"/>
        <v>2.0833333333333333E-3</v>
      </c>
      <c r="ER91" s="238">
        <v>39</v>
      </c>
      <c r="ES91" s="243">
        <f t="shared" si="103"/>
        <v>555729.24569295184</v>
      </c>
      <c r="ET91" s="243">
        <f t="shared" si="104"/>
        <v>2370.7253929063927</v>
      </c>
      <c r="EU91" s="243">
        <f t="shared" si="38"/>
        <v>1212.9561310460763</v>
      </c>
      <c r="EV91" s="243">
        <f t="shared" si="39"/>
        <v>1157.7692618603164</v>
      </c>
      <c r="EW91" s="244">
        <f t="shared" si="93"/>
        <v>92458.29032334924</v>
      </c>
    </row>
    <row r="92" spans="1:153" ht="14.25" customHeight="1" thickBot="1" x14ac:dyDescent="0.25">
      <c r="A92" s="3">
        <f t="shared" si="40"/>
        <v>1183</v>
      </c>
      <c r="B92" s="238">
        <v>40</v>
      </c>
      <c r="C92" s="239">
        <f t="shared" si="41"/>
        <v>454981.72652792046</v>
      </c>
      <c r="D92" s="239">
        <f t="shared" si="5"/>
        <v>2410.2492634298383</v>
      </c>
      <c r="E92" s="239">
        <f t="shared" si="6"/>
        <v>1215.9222312940469</v>
      </c>
      <c r="F92" s="239">
        <f t="shared" si="7"/>
        <v>1194.3270321357913</v>
      </c>
      <c r="G92" s="240">
        <f t="shared" si="42"/>
        <v>96409.970537193571</v>
      </c>
      <c r="I92" s="241">
        <f>VLOOKUP(K92,[2]תחזיות!$B$4:$H$1000,5)</f>
        <v>1.11E-2</v>
      </c>
      <c r="J92" s="135">
        <f t="shared" si="8"/>
        <v>9.2500000000000004E-4</v>
      </c>
      <c r="K92" s="238">
        <v>40</v>
      </c>
      <c r="L92" s="243">
        <f t="shared" si="43"/>
        <v>186613.67181557431</v>
      </c>
      <c r="M92" s="243">
        <f t="shared" si="44"/>
        <v>869.45284909783788</v>
      </c>
      <c r="N92" s="243">
        <f t="shared" si="9"/>
        <v>527.32778410261994</v>
      </c>
      <c r="O92" s="243">
        <f t="shared" si="10"/>
        <v>342.125064995218</v>
      </c>
      <c r="P92" s="244">
        <f t="shared" si="45"/>
        <v>34176.538899553212</v>
      </c>
      <c r="Q92" s="245"/>
      <c r="R92" s="241">
        <f>VLOOKUP(T92,[2]תחזיות!$B$4:$H$1000,7)</f>
        <v>1.8870000000000001E-2</v>
      </c>
      <c r="S92" s="135">
        <f t="shared" si="11"/>
        <v>1.5725000000000001E-3</v>
      </c>
      <c r="T92" s="238">
        <v>40</v>
      </c>
      <c r="U92" s="243">
        <f t="shared" si="46"/>
        <v>190799.35213318505</v>
      </c>
      <c r="V92" s="243">
        <f t="shared" si="47"/>
        <v>888.95437673058279</v>
      </c>
      <c r="W92" s="243">
        <f t="shared" si="12"/>
        <v>539.15556448641178</v>
      </c>
      <c r="X92" s="243">
        <f t="shared" si="48"/>
        <v>349.79881224417096</v>
      </c>
      <c r="Y92" s="244">
        <f t="shared" si="49"/>
        <v>34521.255988232188</v>
      </c>
      <c r="Z92" s="246"/>
      <c r="AA92" s="241">
        <f>VLOOKUP(AC92,[2]תחזיות!$B$4:$H$1000,6)</f>
        <v>1.0090909090909091E-2</v>
      </c>
      <c r="AB92" s="135">
        <f t="shared" si="13"/>
        <v>8.4090909090909095E-4</v>
      </c>
      <c r="AC92" s="238">
        <v>40</v>
      </c>
      <c r="AD92" s="243">
        <f t="shared" si="50"/>
        <v>186078.36698486915</v>
      </c>
      <c r="AE92" s="243">
        <f t="shared" si="51"/>
        <v>866.95880723228584</v>
      </c>
      <c r="AF92" s="243">
        <f t="shared" si="14"/>
        <v>525.81513442669393</v>
      </c>
      <c r="AG92" s="243">
        <f t="shared" si="52"/>
        <v>341.14367280559185</v>
      </c>
      <c r="AH92" s="244">
        <f t="shared" si="53"/>
        <v>34132.441336345517</v>
      </c>
      <c r="AI92" s="246"/>
      <c r="AJ92" s="242">
        <f t="shared" si="54"/>
        <v>2.36666666666666E-2</v>
      </c>
      <c r="AK92" s="242">
        <f t="shared" si="55"/>
        <v>1.9722222222222168E-3</v>
      </c>
      <c r="AL92" s="241">
        <f>VLOOKUP(AN92,[2]תחזיות!$B$4:$H$1000,5)</f>
        <v>1.11E-2</v>
      </c>
      <c r="AM92" s="135">
        <f t="shared" si="15"/>
        <v>9.2500000000000004E-4</v>
      </c>
      <c r="AN92" s="238">
        <v>40</v>
      </c>
      <c r="AO92" s="243">
        <f t="shared" si="56"/>
        <v>92992.515882290158</v>
      </c>
      <c r="AP92" s="243">
        <f t="shared" si="94"/>
        <v>456.17035338363462</v>
      </c>
      <c r="AQ92" s="243">
        <f t="shared" si="16"/>
        <v>272.76844706022951</v>
      </c>
      <c r="AR92" s="243">
        <f t="shared" si="57"/>
        <v>183.40190632340509</v>
      </c>
      <c r="AS92" s="244">
        <f t="shared" si="58"/>
        <v>17931.189533067325</v>
      </c>
      <c r="AT92" s="245"/>
      <c r="AU92" s="242">
        <f t="shared" si="59"/>
        <v>2.36666666666666E-2</v>
      </c>
      <c r="AV92" s="242">
        <f t="shared" si="60"/>
        <v>1.9722222222222168E-3</v>
      </c>
      <c r="AW92" s="241">
        <f>VLOOKUP(AY92,[2]תחזיות!$B$4:$H$1000,7)</f>
        <v>1.8870000000000001E-2</v>
      </c>
      <c r="AX92" s="135">
        <f t="shared" si="17"/>
        <v>1.5725000000000001E-3</v>
      </c>
      <c r="AY92" s="238">
        <v>40</v>
      </c>
      <c r="AZ92" s="243">
        <f t="shared" si="61"/>
        <v>95078.305951295697</v>
      </c>
      <c r="BA92" s="243">
        <f t="shared" si="95"/>
        <v>466.40209713026809</v>
      </c>
      <c r="BB92" s="243">
        <f t="shared" si="18"/>
        <v>278.88654928187987</v>
      </c>
      <c r="BC92" s="243">
        <f t="shared" si="62"/>
        <v>187.51554784838822</v>
      </c>
      <c r="BD92" s="244">
        <f t="shared" si="63"/>
        <v>18112.050078090801</v>
      </c>
      <c r="BE92" s="246"/>
      <c r="BF92" s="246"/>
      <c r="BG92" s="246"/>
      <c r="BH92" s="241">
        <f>VLOOKUP(BJ92,[2]תחזיות!$B$4:$H$1000,6)</f>
        <v>1.0090909090909091E-2</v>
      </c>
      <c r="BI92" s="135">
        <f t="shared" si="19"/>
        <v>8.4090909090909095E-4</v>
      </c>
      <c r="BJ92" s="238">
        <v>40</v>
      </c>
      <c r="BK92" s="243">
        <f t="shared" si="64"/>
        <v>92223.484939644521</v>
      </c>
      <c r="BL92" s="243">
        <f t="shared" si="96"/>
        <v>452.3979087568685</v>
      </c>
      <c r="BM92" s="243">
        <f t="shared" si="20"/>
        <v>283.32151970085431</v>
      </c>
      <c r="BN92" s="243">
        <f t="shared" si="65"/>
        <v>169.07638905601416</v>
      </c>
      <c r="BO92" s="244">
        <f t="shared" si="66"/>
        <v>17859.252904236298</v>
      </c>
      <c r="BP92" s="246"/>
      <c r="BQ92" s="247">
        <f>VLOOKUP(BT92,[2]תחזיות!$B$4:$E$1000,2)</f>
        <v>2.0168979999999979E-2</v>
      </c>
      <c r="BR92" s="135">
        <f t="shared" si="21"/>
        <v>1.1807483333333316E-3</v>
      </c>
      <c r="BS92" s="3">
        <f t="shared" si="67"/>
        <v>1183</v>
      </c>
      <c r="BT92" s="238">
        <v>40</v>
      </c>
      <c r="BU92" s="239">
        <f t="shared" si="68"/>
        <v>544675.71407418128</v>
      </c>
      <c r="BV92" s="239">
        <f t="shared" si="69"/>
        <v>2039.6258502060355</v>
      </c>
      <c r="BW92" s="239">
        <f t="shared" si="22"/>
        <v>1396.5009086058037</v>
      </c>
      <c r="BX92" s="239">
        <f t="shared" si="23"/>
        <v>643.12494160023175</v>
      </c>
      <c r="BY92" s="240">
        <f t="shared" si="70"/>
        <v>79049.508749731496</v>
      </c>
      <c r="CA92" s="247">
        <f>VLOOKUP(CD92,[2]תחזיות!$B$4:$E$1000,4)</f>
        <v>2.6623053599999974E-2</v>
      </c>
      <c r="CB92" s="135">
        <f t="shared" si="24"/>
        <v>1.718587799999998E-3</v>
      </c>
      <c r="CC92" s="3">
        <f t="shared" si="71"/>
        <v>1183</v>
      </c>
      <c r="CD92" s="238">
        <v>40</v>
      </c>
      <c r="CE92" s="239">
        <f t="shared" si="72"/>
        <v>549011.76854553306</v>
      </c>
      <c r="CF92" s="239">
        <f t="shared" si="73"/>
        <v>2226.6695801245619</v>
      </c>
      <c r="CG92" s="239">
        <f t="shared" si="25"/>
        <v>1283.1446526457862</v>
      </c>
      <c r="CH92" s="239">
        <f t="shared" si="26"/>
        <v>943.52492747877579</v>
      </c>
      <c r="CI92" s="240">
        <f t="shared" si="74"/>
        <v>85540.200843933912</v>
      </c>
      <c r="CJ92" s="1"/>
      <c r="CK92" s="247">
        <f>VLOOKUP(CN92,[2]תחזיות!$B$4:$E$1000,3)</f>
        <v>1.7538243478260853E-2</v>
      </c>
      <c r="CL92" s="135">
        <f t="shared" si="27"/>
        <v>9.6152028985507104E-4</v>
      </c>
      <c r="CM92" s="3">
        <f t="shared" si="75"/>
        <v>1183</v>
      </c>
      <c r="CN92" s="238">
        <v>40</v>
      </c>
      <c r="CO92" s="239">
        <f t="shared" si="76"/>
        <v>544016.54413222207</v>
      </c>
      <c r="CP92" s="239">
        <f t="shared" si="97"/>
        <v>1970.5379985028596</v>
      </c>
      <c r="CQ92" s="239">
        <f t="shared" si="28"/>
        <v>1447.4550533028914</v>
      </c>
      <c r="CR92" s="239">
        <f t="shared" si="29"/>
        <v>523.08294519996821</v>
      </c>
      <c r="CS92" s="240">
        <f t="shared" si="77"/>
        <v>78128.177754388758</v>
      </c>
      <c r="CT92" s="1"/>
      <c r="CU92" s="238">
        <v>40</v>
      </c>
      <c r="CV92" s="239">
        <f t="shared" si="78"/>
        <v>1833779.9178618719</v>
      </c>
      <c r="CW92" s="239">
        <f t="shared" si="78"/>
        <v>8146.2237090237395</v>
      </c>
      <c r="CX92" s="239">
        <f t="shared" si="78"/>
        <v>4628.0024940484564</v>
      </c>
      <c r="CY92" s="239">
        <f t="shared" si="78"/>
        <v>3518.2212149752831</v>
      </c>
      <c r="CZ92" s="239">
        <f t="shared" si="78"/>
        <v>322396.22343580122</v>
      </c>
      <c r="DB92" s="238">
        <v>40</v>
      </c>
      <c r="DC92" s="239">
        <f t="shared" si="79"/>
        <v>1844387.44271984</v>
      </c>
      <c r="DD92" s="239">
        <f t="shared" si="79"/>
        <v>8363.0007103216431</v>
      </c>
      <c r="DE92" s="239">
        <f t="shared" si="79"/>
        <v>4532.592120693881</v>
      </c>
      <c r="DF92" s="239">
        <f t="shared" si="79"/>
        <v>3830.4085896277638</v>
      </c>
      <c r="DG92" s="239">
        <f t="shared" si="79"/>
        <v>329412.49316370609</v>
      </c>
      <c r="DH92" s="248"/>
      <c r="DI92" s="238">
        <v>40</v>
      </c>
      <c r="DJ92" s="239">
        <f t="shared" si="80"/>
        <v>1831816.4121465622</v>
      </c>
      <c r="DK92" s="239">
        <f t="shared" si="80"/>
        <v>8070.8693708282462</v>
      </c>
      <c r="DL92" s="239">
        <f t="shared" si="80"/>
        <v>4687.9970617102426</v>
      </c>
      <c r="DM92" s="239">
        <f t="shared" si="80"/>
        <v>3382.8723091180027</v>
      </c>
      <c r="DN92" s="239">
        <f t="shared" si="80"/>
        <v>321358.85824841977</v>
      </c>
      <c r="DP92" s="3">
        <f t="shared" si="81"/>
        <v>1183</v>
      </c>
      <c r="DQ92" s="238">
        <v>40</v>
      </c>
      <c r="DR92" s="239">
        <f t="shared" si="82"/>
        <v>0</v>
      </c>
      <c r="DS92" s="239">
        <f t="shared" si="83"/>
        <v>0</v>
      </c>
      <c r="DT92" s="239">
        <f t="shared" si="33"/>
        <v>0</v>
      </c>
      <c r="DU92" s="239">
        <f t="shared" si="84"/>
        <v>0</v>
      </c>
      <c r="DV92" s="240">
        <f t="shared" si="98"/>
        <v>0</v>
      </c>
      <c r="DX92" s="242">
        <f t="shared" si="85"/>
        <v>2.5000000000000001E-2</v>
      </c>
      <c r="DY92" s="242">
        <f t="shared" si="86"/>
        <v>2.0833333333333333E-3</v>
      </c>
      <c r="DZ92" s="238">
        <v>40</v>
      </c>
      <c r="EA92" s="243">
        <f t="shared" si="99"/>
        <v>554516.28956190578</v>
      </c>
      <c r="EB92" s="243">
        <f t="shared" si="100"/>
        <v>2370.7253929063932</v>
      </c>
      <c r="EC92" s="243">
        <f t="shared" si="34"/>
        <v>1215.4831229857562</v>
      </c>
      <c r="ED92" s="243">
        <f t="shared" si="35"/>
        <v>1155.242269920637</v>
      </c>
      <c r="EE92" s="244">
        <f t="shared" si="87"/>
        <v>94829.015716255628</v>
      </c>
      <c r="EF92" s="249"/>
      <c r="EG92" s="242">
        <f t="shared" si="88"/>
        <v>2.5000000000000001E-2</v>
      </c>
      <c r="EH92" s="242">
        <f t="shared" si="89"/>
        <v>2.0833333333333333E-3</v>
      </c>
      <c r="EI92" s="238">
        <v>40</v>
      </c>
      <c r="EJ92" s="243">
        <f t="shared" si="101"/>
        <v>554516.28956190578</v>
      </c>
      <c r="EK92" s="243">
        <f t="shared" si="102"/>
        <v>2370.7253929063932</v>
      </c>
      <c r="EL92" s="243">
        <f t="shared" si="36"/>
        <v>1215.4831229857562</v>
      </c>
      <c r="EM92" s="243">
        <f t="shared" si="37"/>
        <v>1155.242269920637</v>
      </c>
      <c r="EN92" s="244">
        <f t="shared" si="90"/>
        <v>94829.015716255628</v>
      </c>
      <c r="EO92" s="249"/>
      <c r="EP92" s="242">
        <f t="shared" si="91"/>
        <v>2.5000000000000001E-2</v>
      </c>
      <c r="EQ92" s="242">
        <f t="shared" si="92"/>
        <v>2.0833333333333333E-3</v>
      </c>
      <c r="ER92" s="238">
        <v>40</v>
      </c>
      <c r="ES92" s="243">
        <f t="shared" si="103"/>
        <v>554516.28956190578</v>
      </c>
      <c r="ET92" s="243">
        <f t="shared" si="104"/>
        <v>2370.7253929063932</v>
      </c>
      <c r="EU92" s="243">
        <f t="shared" si="38"/>
        <v>1215.4831229857562</v>
      </c>
      <c r="EV92" s="243">
        <f t="shared" si="39"/>
        <v>1155.242269920637</v>
      </c>
      <c r="EW92" s="244">
        <f t="shared" si="93"/>
        <v>94829.015716255628</v>
      </c>
    </row>
    <row r="93" spans="1:153" ht="14.25" customHeight="1" thickBot="1" x14ac:dyDescent="0.25">
      <c r="A93" s="3">
        <f t="shared" si="40"/>
        <v>1214</v>
      </c>
      <c r="B93" s="238">
        <v>41</v>
      </c>
      <c r="C93" s="239">
        <f t="shared" si="41"/>
        <v>453765.80429662642</v>
      </c>
      <c r="D93" s="239">
        <f t="shared" si="5"/>
        <v>2410.2492634298383</v>
      </c>
      <c r="E93" s="239">
        <f t="shared" si="6"/>
        <v>1219.1140271511938</v>
      </c>
      <c r="F93" s="239">
        <f t="shared" si="7"/>
        <v>1191.1352362786445</v>
      </c>
      <c r="G93" s="240">
        <f t="shared" si="42"/>
        <v>98820.21980062341</v>
      </c>
      <c r="I93" s="241">
        <f>VLOOKUP(K93,[2]תחזיות!$B$4:$H$1000,5)</f>
        <v>1.11E-2</v>
      </c>
      <c r="J93" s="135">
        <f t="shared" si="8"/>
        <v>9.2500000000000004E-4</v>
      </c>
      <c r="K93" s="238">
        <v>41</v>
      </c>
      <c r="L93" s="243">
        <f t="shared" si="43"/>
        <v>186258.47389970082</v>
      </c>
      <c r="M93" s="243">
        <f t="shared" si="44"/>
        <v>870.25709298325353</v>
      </c>
      <c r="N93" s="243">
        <f t="shared" si="9"/>
        <v>528.78322416713695</v>
      </c>
      <c r="O93" s="243">
        <f t="shared" si="10"/>
        <v>341.47386881611658</v>
      </c>
      <c r="P93" s="244">
        <f t="shared" si="45"/>
        <v>35046.795992536463</v>
      </c>
      <c r="Q93" s="245"/>
      <c r="R93" s="241">
        <f>VLOOKUP(T93,[2]תחזיות!$B$4:$H$1000,7)</f>
        <v>1.8870000000000001E-2</v>
      </c>
      <c r="S93" s="135">
        <f t="shared" si="11"/>
        <v>1.5725000000000001E-3</v>
      </c>
      <c r="T93" s="238">
        <v>41</v>
      </c>
      <c r="U93" s="243">
        <f t="shared" si="46"/>
        <v>190559.38072780293</v>
      </c>
      <c r="V93" s="243">
        <f t="shared" si="47"/>
        <v>890.35225748799178</v>
      </c>
      <c r="W93" s="243">
        <f t="shared" si="12"/>
        <v>540.99339282035476</v>
      </c>
      <c r="X93" s="243">
        <f t="shared" si="48"/>
        <v>349.35886466763708</v>
      </c>
      <c r="Y93" s="244">
        <f t="shared" si="49"/>
        <v>35411.608245720177</v>
      </c>
      <c r="Z93" s="246"/>
      <c r="AA93" s="241">
        <f>VLOOKUP(AC93,[2]תחזיות!$B$4:$H$1000,6)</f>
        <v>1.0090909090909091E-2</v>
      </c>
      <c r="AB93" s="135">
        <f t="shared" si="13"/>
        <v>8.4090909090909095E-4</v>
      </c>
      <c r="AC93" s="238">
        <v>41</v>
      </c>
      <c r="AD93" s="243">
        <f t="shared" si="50"/>
        <v>185708.58467813488</v>
      </c>
      <c r="AE93" s="243">
        <f t="shared" si="51"/>
        <v>867.68784077473117</v>
      </c>
      <c r="AF93" s="243">
        <f t="shared" si="14"/>
        <v>527.22210219815213</v>
      </c>
      <c r="AG93" s="243">
        <f t="shared" si="52"/>
        <v>340.46573857657904</v>
      </c>
      <c r="AH93" s="244">
        <f t="shared" si="53"/>
        <v>35000.129177120245</v>
      </c>
      <c r="AI93" s="246"/>
      <c r="AJ93" s="242">
        <f t="shared" si="54"/>
        <v>2.36666666666666E-2</v>
      </c>
      <c r="AK93" s="242">
        <f t="shared" si="55"/>
        <v>1.9722222222222168E-3</v>
      </c>
      <c r="AL93" s="241">
        <f>VLOOKUP(AN93,[2]תחזיות!$B$4:$H$1000,5)</f>
        <v>1.11E-2</v>
      </c>
      <c r="AM93" s="135">
        <f t="shared" si="15"/>
        <v>9.2500000000000004E-4</v>
      </c>
      <c r="AN93" s="238">
        <v>41</v>
      </c>
      <c r="AO93" s="243">
        <f t="shared" si="56"/>
        <v>92805.513201607522</v>
      </c>
      <c r="AP93" s="243">
        <f t="shared" si="94"/>
        <v>456.59231096051457</v>
      </c>
      <c r="AQ93" s="243">
        <f t="shared" si="16"/>
        <v>273.55921547956689</v>
      </c>
      <c r="AR93" s="243">
        <f t="shared" si="57"/>
        <v>183.03309548094765</v>
      </c>
      <c r="AS93" s="244">
        <f t="shared" si="58"/>
        <v>18387.781844027839</v>
      </c>
      <c r="AT93" s="245"/>
      <c r="AU93" s="242">
        <f t="shared" si="59"/>
        <v>2.36666666666666E-2</v>
      </c>
      <c r="AV93" s="242">
        <f t="shared" si="60"/>
        <v>1.9722222222222168E-3</v>
      </c>
      <c r="AW93" s="241">
        <f>VLOOKUP(AY93,[2]תחזיות!$B$4:$H$1000,7)</f>
        <v>1.8870000000000001E-2</v>
      </c>
      <c r="AX93" s="135">
        <f t="shared" si="17"/>
        <v>1.5725000000000001E-3</v>
      </c>
      <c r="AY93" s="238">
        <v>41</v>
      </c>
      <c r="AZ93" s="243">
        <f t="shared" si="61"/>
        <v>94948.491489023494</v>
      </c>
      <c r="BA93" s="243">
        <f t="shared" si="95"/>
        <v>467.13551442800548</v>
      </c>
      <c r="BB93" s="243">
        <f t="shared" si="18"/>
        <v>279.87598954687633</v>
      </c>
      <c r="BC93" s="243">
        <f t="shared" si="62"/>
        <v>187.25952488112915</v>
      </c>
      <c r="BD93" s="244">
        <f t="shared" si="63"/>
        <v>18579.185592518807</v>
      </c>
      <c r="BE93" s="246"/>
      <c r="BF93" s="246"/>
      <c r="BG93" s="246"/>
      <c r="BH93" s="241">
        <f>VLOOKUP(BJ93,[2]תחזיות!$B$4:$H$1000,6)</f>
        <v>1.0090909090909091E-2</v>
      </c>
      <c r="BI93" s="135">
        <f t="shared" si="19"/>
        <v>8.4090909090909095E-4</v>
      </c>
      <c r="BJ93" s="238">
        <v>41</v>
      </c>
      <c r="BK93" s="243">
        <f t="shared" si="64"/>
        <v>92017.47673918317</v>
      </c>
      <c r="BL93" s="243">
        <f t="shared" si="96"/>
        <v>452.71526338988326</v>
      </c>
      <c r="BM93" s="243">
        <f t="shared" si="20"/>
        <v>284.01655603471488</v>
      </c>
      <c r="BN93" s="243">
        <f t="shared" si="65"/>
        <v>168.69870735516835</v>
      </c>
      <c r="BO93" s="244">
        <f t="shared" si="66"/>
        <v>18311.968167626183</v>
      </c>
      <c r="BP93" s="246"/>
      <c r="BQ93" s="247">
        <f>VLOOKUP(BT93,[2]תחזיות!$B$4:$E$1000,2)</f>
        <v>2.0300459999999979E-2</v>
      </c>
      <c r="BR93" s="135">
        <f t="shared" si="21"/>
        <v>1.1917049999999982E-3</v>
      </c>
      <c r="BS93" s="3">
        <f t="shared" si="67"/>
        <v>1214</v>
      </c>
      <c r="BT93" s="238">
        <v>41</v>
      </c>
      <c r="BU93" s="239">
        <f t="shared" si="68"/>
        <v>543279.21316557552</v>
      </c>
      <c r="BV93" s="239">
        <f t="shared" si="69"/>
        <v>2042.9858710135068</v>
      </c>
      <c r="BW93" s="239">
        <f t="shared" si="22"/>
        <v>1395.5573162880255</v>
      </c>
      <c r="BX93" s="239">
        <f t="shared" si="23"/>
        <v>647.42855472548115</v>
      </c>
      <c r="BY93" s="240">
        <f t="shared" si="70"/>
        <v>81092.494620744998</v>
      </c>
      <c r="CA93" s="247">
        <f>VLOOKUP(CD93,[2]תחזיות!$B$4:$E$1000,4)</f>
        <v>2.6796607199999972E-2</v>
      </c>
      <c r="CB93" s="135">
        <f t="shared" si="24"/>
        <v>1.7330505999999975E-3</v>
      </c>
      <c r="CC93" s="3">
        <f t="shared" si="71"/>
        <v>1214</v>
      </c>
      <c r="CD93" s="238">
        <v>41</v>
      </c>
      <c r="CE93" s="239">
        <f t="shared" si="72"/>
        <v>547728.62389288726</v>
      </c>
      <c r="CF93" s="239">
        <f t="shared" si="73"/>
        <v>2231.3636851868855</v>
      </c>
      <c r="CG93" s="239">
        <f t="shared" si="25"/>
        <v>1282.1222649121441</v>
      </c>
      <c r="CH93" s="239">
        <f t="shared" si="26"/>
        <v>949.24142027474124</v>
      </c>
      <c r="CI93" s="240">
        <f t="shared" si="74"/>
        <v>87771.564529120791</v>
      </c>
      <c r="CJ93" s="1"/>
      <c r="CK93" s="247">
        <f>VLOOKUP(CN93,[2]תחזיות!$B$4:$E$1000,3)</f>
        <v>1.7652573913043462E-2</v>
      </c>
      <c r="CL93" s="135">
        <f t="shared" si="27"/>
        <v>9.7104782608695508E-4</v>
      </c>
      <c r="CM93" s="3">
        <f t="shared" si="75"/>
        <v>1214</v>
      </c>
      <c r="CN93" s="238">
        <v>41</v>
      </c>
      <c r="CO93" s="239">
        <f t="shared" si="76"/>
        <v>542569.08907891915</v>
      </c>
      <c r="CP93" s="239">
        <f t="shared" si="97"/>
        <v>1973.3961118458453</v>
      </c>
      <c r="CQ93" s="239">
        <f t="shared" si="28"/>
        <v>1446.5355773937813</v>
      </c>
      <c r="CR93" s="239">
        <f t="shared" si="29"/>
        <v>526.86053445206392</v>
      </c>
      <c r="CS93" s="240">
        <f t="shared" si="77"/>
        <v>80101.573866234598</v>
      </c>
      <c r="CT93" s="1"/>
      <c r="CU93" s="238">
        <v>41</v>
      </c>
      <c r="CV93" s="239">
        <f t="shared" si="78"/>
        <v>1829409.8110024305</v>
      </c>
      <c r="CW93" s="239">
        <f t="shared" si="78"/>
        <v>8150.8099312935065</v>
      </c>
      <c r="CX93" s="239">
        <f t="shared" si="78"/>
        <v>4635.0291625778991</v>
      </c>
      <c r="CY93" s="239">
        <f t="shared" si="78"/>
        <v>3515.7807687156064</v>
      </c>
      <c r="CZ93" s="239">
        <f t="shared" si="78"/>
        <v>330547.0333670947</v>
      </c>
      <c r="DB93" s="238">
        <v>41</v>
      </c>
      <c r="DC93" s="239">
        <f t="shared" si="79"/>
        <v>1840303.1068452601</v>
      </c>
      <c r="DD93" s="239">
        <f t="shared" si="79"/>
        <v>8369.8261134391141</v>
      </c>
      <c r="DE93" s="239">
        <f t="shared" si="79"/>
        <v>4540.1210539225449</v>
      </c>
      <c r="DF93" s="239">
        <f t="shared" si="79"/>
        <v>3829.7050595165683</v>
      </c>
      <c r="DG93" s="239">
        <f t="shared" si="79"/>
        <v>337782.3192771452</v>
      </c>
      <c r="DH93" s="248"/>
      <c r="DI93" s="238">
        <v>41</v>
      </c>
      <c r="DJ93" s="239">
        <f t="shared" si="80"/>
        <v>1827361.7612317838</v>
      </c>
      <c r="DK93" s="239">
        <f t="shared" si="80"/>
        <v>8074.7738723466919</v>
      </c>
      <c r="DL93" s="239">
        <f t="shared" si="80"/>
        <v>4694.9036422698191</v>
      </c>
      <c r="DM93" s="239">
        <f t="shared" si="80"/>
        <v>3379.8702300768723</v>
      </c>
      <c r="DN93" s="239">
        <f t="shared" si="80"/>
        <v>329433.63212076644</v>
      </c>
      <c r="DP93" s="3">
        <f t="shared" si="81"/>
        <v>1214</v>
      </c>
      <c r="DQ93" s="238">
        <v>41</v>
      </c>
      <c r="DR93" s="239">
        <f t="shared" si="82"/>
        <v>0</v>
      </c>
      <c r="DS93" s="239">
        <f t="shared" si="83"/>
        <v>0</v>
      </c>
      <c r="DT93" s="239">
        <f t="shared" si="33"/>
        <v>0</v>
      </c>
      <c r="DU93" s="239">
        <f t="shared" si="84"/>
        <v>0</v>
      </c>
      <c r="DV93" s="240">
        <f t="shared" si="98"/>
        <v>0</v>
      </c>
      <c r="DX93" s="242">
        <f t="shared" si="85"/>
        <v>2.5000000000000001E-2</v>
      </c>
      <c r="DY93" s="242">
        <f t="shared" si="86"/>
        <v>2.0833333333333333E-3</v>
      </c>
      <c r="DZ93" s="238">
        <v>41</v>
      </c>
      <c r="EA93" s="243">
        <f t="shared" si="99"/>
        <v>553300.80643891997</v>
      </c>
      <c r="EB93" s="243">
        <f t="shared" si="100"/>
        <v>2370.7253929063932</v>
      </c>
      <c r="EC93" s="243">
        <f t="shared" si="34"/>
        <v>1218.0153794919765</v>
      </c>
      <c r="ED93" s="243">
        <f t="shared" si="35"/>
        <v>1152.7100134144166</v>
      </c>
      <c r="EE93" s="244">
        <f t="shared" si="87"/>
        <v>97199.741109162016</v>
      </c>
      <c r="EF93" s="249"/>
      <c r="EG93" s="242">
        <f t="shared" si="88"/>
        <v>2.5000000000000001E-2</v>
      </c>
      <c r="EH93" s="242">
        <f t="shared" si="89"/>
        <v>2.0833333333333333E-3</v>
      </c>
      <c r="EI93" s="238">
        <v>41</v>
      </c>
      <c r="EJ93" s="243">
        <f t="shared" si="101"/>
        <v>553300.80643891997</v>
      </c>
      <c r="EK93" s="243">
        <f t="shared" si="102"/>
        <v>2370.7253929063932</v>
      </c>
      <c r="EL93" s="243">
        <f t="shared" si="36"/>
        <v>1218.0153794919765</v>
      </c>
      <c r="EM93" s="243">
        <f t="shared" si="37"/>
        <v>1152.7100134144166</v>
      </c>
      <c r="EN93" s="244">
        <f t="shared" si="90"/>
        <v>97199.741109162016</v>
      </c>
      <c r="EO93" s="249"/>
      <c r="EP93" s="242">
        <f t="shared" si="91"/>
        <v>2.5000000000000001E-2</v>
      </c>
      <c r="EQ93" s="242">
        <f t="shared" si="92"/>
        <v>2.0833333333333333E-3</v>
      </c>
      <c r="ER93" s="238">
        <v>41</v>
      </c>
      <c r="ES93" s="243">
        <f t="shared" si="103"/>
        <v>553300.80643891997</v>
      </c>
      <c r="ET93" s="243">
        <f t="shared" si="104"/>
        <v>2370.7253929063932</v>
      </c>
      <c r="EU93" s="243">
        <f t="shared" si="38"/>
        <v>1218.0153794919765</v>
      </c>
      <c r="EV93" s="243">
        <f t="shared" si="39"/>
        <v>1152.7100134144166</v>
      </c>
      <c r="EW93" s="244">
        <f t="shared" si="93"/>
        <v>97199.741109162016</v>
      </c>
    </row>
    <row r="94" spans="1:153" ht="14.25" customHeight="1" thickBot="1" x14ac:dyDescent="0.25">
      <c r="A94" s="3">
        <f t="shared" si="40"/>
        <v>1244</v>
      </c>
      <c r="B94" s="238">
        <v>42</v>
      </c>
      <c r="C94" s="239">
        <f t="shared" si="41"/>
        <v>452546.69026947522</v>
      </c>
      <c r="D94" s="239">
        <f t="shared" si="5"/>
        <v>2410.2492634298383</v>
      </c>
      <c r="E94" s="239">
        <f t="shared" si="6"/>
        <v>1222.3142014724658</v>
      </c>
      <c r="F94" s="239">
        <f t="shared" si="7"/>
        <v>1187.9350619573725</v>
      </c>
      <c r="G94" s="240">
        <f t="shared" si="42"/>
        <v>101230.46906405325</v>
      </c>
      <c r="I94" s="241">
        <f>VLOOKUP(K94,[2]תחזיות!$B$4:$H$1000,5)</f>
        <v>1.11E-2</v>
      </c>
      <c r="J94" s="135">
        <f t="shared" si="8"/>
        <v>9.2500000000000004E-4</v>
      </c>
      <c r="K94" s="238">
        <v>42</v>
      </c>
      <c r="L94" s="243">
        <f t="shared" si="43"/>
        <v>185901.49063940858</v>
      </c>
      <c r="M94" s="243">
        <f t="shared" si="44"/>
        <v>871.06208079426324</v>
      </c>
      <c r="N94" s="243">
        <f t="shared" si="9"/>
        <v>530.24268128868243</v>
      </c>
      <c r="O94" s="243">
        <f t="shared" si="10"/>
        <v>340.8193995055808</v>
      </c>
      <c r="P94" s="244">
        <f t="shared" si="45"/>
        <v>35917.858073330724</v>
      </c>
      <c r="Q94" s="245"/>
      <c r="R94" s="241">
        <f>VLOOKUP(T94,[2]תחזיות!$B$4:$H$1000,7)</f>
        <v>1.8870000000000001E-2</v>
      </c>
      <c r="S94" s="135">
        <f t="shared" si="11"/>
        <v>1.5725000000000001E-3</v>
      </c>
      <c r="T94" s="238">
        <v>42</v>
      </c>
      <c r="U94" s="243">
        <f t="shared" si="46"/>
        <v>190317.19124906682</v>
      </c>
      <c r="V94" s="243">
        <f t="shared" si="47"/>
        <v>891.75233641289151</v>
      </c>
      <c r="W94" s="243">
        <f t="shared" si="12"/>
        <v>542.83748578960399</v>
      </c>
      <c r="X94" s="243">
        <f t="shared" si="48"/>
        <v>348.91485062328758</v>
      </c>
      <c r="Y94" s="244">
        <f t="shared" si="49"/>
        <v>36303.360582133071</v>
      </c>
      <c r="Z94" s="246"/>
      <c r="AA94" s="241">
        <f>VLOOKUP(AC94,[2]תחזיות!$B$4:$H$1000,6)</f>
        <v>1.0090909090909091E-2</v>
      </c>
      <c r="AB94" s="135">
        <f t="shared" si="13"/>
        <v>8.4090909090909095E-4</v>
      </c>
      <c r="AC94" s="238">
        <v>42</v>
      </c>
      <c r="AD94" s="243">
        <f t="shared" si="50"/>
        <v>185337.08326719378</v>
      </c>
      <c r="AE94" s="243">
        <f t="shared" si="51"/>
        <v>868.41748736811019</v>
      </c>
      <c r="AF94" s="243">
        <f t="shared" si="14"/>
        <v>528.63283471158979</v>
      </c>
      <c r="AG94" s="243">
        <f t="shared" si="52"/>
        <v>339.78465265652034</v>
      </c>
      <c r="AH94" s="244">
        <f t="shared" si="53"/>
        <v>35868.546664488356</v>
      </c>
      <c r="AI94" s="246"/>
      <c r="AJ94" s="242">
        <f t="shared" si="54"/>
        <v>2.36666666666666E-2</v>
      </c>
      <c r="AK94" s="242">
        <f t="shared" si="55"/>
        <v>1.9722222222222168E-3</v>
      </c>
      <c r="AL94" s="241">
        <f>VLOOKUP(AN94,[2]תחזיות!$B$4:$H$1000,5)</f>
        <v>1.11E-2</v>
      </c>
      <c r="AM94" s="135">
        <f t="shared" si="15"/>
        <v>9.2500000000000004E-4</v>
      </c>
      <c r="AN94" s="238">
        <v>42</v>
      </c>
      <c r="AO94" s="243">
        <f t="shared" si="56"/>
        <v>92617.546043565118</v>
      </c>
      <c r="AP94" s="243">
        <f t="shared" si="94"/>
        <v>457.01465884815286</v>
      </c>
      <c r="AQ94" s="243">
        <f t="shared" si="16"/>
        <v>274.35227637334435</v>
      </c>
      <c r="AR94" s="243">
        <f t="shared" si="57"/>
        <v>182.66238247480848</v>
      </c>
      <c r="AS94" s="244">
        <f t="shared" si="58"/>
        <v>18844.79650287599</v>
      </c>
      <c r="AT94" s="245"/>
      <c r="AU94" s="242">
        <f t="shared" si="59"/>
        <v>2.36666666666666E-2</v>
      </c>
      <c r="AV94" s="242">
        <f t="shared" si="60"/>
        <v>1.9722222222222168E-3</v>
      </c>
      <c r="AW94" s="241">
        <f>VLOOKUP(AY94,[2]תחזיות!$B$4:$H$1000,7)</f>
        <v>1.8870000000000001E-2</v>
      </c>
      <c r="AX94" s="135">
        <f t="shared" si="17"/>
        <v>1.5725000000000001E-3</v>
      </c>
      <c r="AY94" s="238">
        <v>42</v>
      </c>
      <c r="AZ94" s="243">
        <f t="shared" si="61"/>
        <v>94817.481897349542</v>
      </c>
      <c r="BA94" s="243">
        <f t="shared" si="95"/>
        <v>467.87008502444343</v>
      </c>
      <c r="BB94" s="243">
        <f t="shared" si="18"/>
        <v>280.8689401713379</v>
      </c>
      <c r="BC94" s="243">
        <f t="shared" si="62"/>
        <v>187.00114485310553</v>
      </c>
      <c r="BD94" s="244">
        <f t="shared" si="63"/>
        <v>19047.055677543249</v>
      </c>
      <c r="BE94" s="246"/>
      <c r="BF94" s="246"/>
      <c r="BG94" s="246"/>
      <c r="BH94" s="241">
        <f>VLOOKUP(BJ94,[2]תחזיות!$B$4:$H$1000,6)</f>
        <v>1.0090909090909091E-2</v>
      </c>
      <c r="BI94" s="135">
        <f t="shared" si="19"/>
        <v>8.4090909090909095E-4</v>
      </c>
      <c r="BJ94" s="238">
        <v>42</v>
      </c>
      <c r="BK94" s="243">
        <f t="shared" si="64"/>
        <v>91810.599683757027</v>
      </c>
      <c r="BL94" s="243">
        <f t="shared" si="96"/>
        <v>453.03283973190264</v>
      </c>
      <c r="BM94" s="243">
        <f t="shared" si="20"/>
        <v>284.71340697834887</v>
      </c>
      <c r="BN94" s="243">
        <f t="shared" si="65"/>
        <v>168.31943275355377</v>
      </c>
      <c r="BO94" s="244">
        <f t="shared" si="66"/>
        <v>18765.001007358085</v>
      </c>
      <c r="BP94" s="246"/>
      <c r="BQ94" s="247">
        <f>VLOOKUP(BT94,[2]תחזיות!$B$4:$E$1000,2)</f>
        <v>2.0431939999999978E-2</v>
      </c>
      <c r="BR94" s="135">
        <f t="shared" si="21"/>
        <v>1.2026616666666648E-3</v>
      </c>
      <c r="BS94" s="3">
        <f t="shared" si="67"/>
        <v>1244</v>
      </c>
      <c r="BT94" s="238">
        <v>42</v>
      </c>
      <c r="BU94" s="239">
        <f t="shared" si="68"/>
        <v>541883.65584928752</v>
      </c>
      <c r="BV94" s="239">
        <f t="shared" si="69"/>
        <v>2046.3395366885254</v>
      </c>
      <c r="BW94" s="239">
        <f t="shared" si="22"/>
        <v>1394.6368360053957</v>
      </c>
      <c r="BX94" s="239">
        <f t="shared" si="23"/>
        <v>651.70270068312959</v>
      </c>
      <c r="BY94" s="240">
        <f t="shared" si="70"/>
        <v>83138.834157433521</v>
      </c>
      <c r="CA94" s="247">
        <f>VLOOKUP(CD94,[2]תחזיות!$B$4:$E$1000,4)</f>
        <v>2.6970160799999972E-2</v>
      </c>
      <c r="CB94" s="135">
        <f t="shared" si="24"/>
        <v>1.7475133999999976E-3</v>
      </c>
      <c r="CC94" s="3">
        <f t="shared" si="71"/>
        <v>1244</v>
      </c>
      <c r="CD94" s="238">
        <v>42</v>
      </c>
      <c r="CE94" s="239">
        <f t="shared" si="72"/>
        <v>546446.50162797514</v>
      </c>
      <c r="CF94" s="239">
        <f t="shared" si="73"/>
        <v>2236.050517946464</v>
      </c>
      <c r="CG94" s="239">
        <f t="shared" si="25"/>
        <v>1281.127933968457</v>
      </c>
      <c r="CH94" s="239">
        <f t="shared" si="26"/>
        <v>954.92258397800708</v>
      </c>
      <c r="CI94" s="240">
        <f t="shared" si="74"/>
        <v>90007.615047067258</v>
      </c>
      <c r="CJ94" s="1"/>
      <c r="CK94" s="247">
        <f>VLOOKUP(CN94,[2]תחזיות!$B$4:$E$1000,3)</f>
        <v>1.776690434782607E-2</v>
      </c>
      <c r="CL94" s="135">
        <f t="shared" si="27"/>
        <v>9.8057536231883923E-4</v>
      </c>
      <c r="CM94" s="3">
        <f t="shared" si="75"/>
        <v>1244</v>
      </c>
      <c r="CN94" s="238">
        <v>42</v>
      </c>
      <c r="CO94" s="239">
        <f t="shared" si="76"/>
        <v>541122.55350152531</v>
      </c>
      <c r="CP94" s="239">
        <f t="shared" si="97"/>
        <v>1976.2483914816364</v>
      </c>
      <c r="CQ94" s="239">
        <f t="shared" si="28"/>
        <v>1445.6369475229826</v>
      </c>
      <c r="CR94" s="239">
        <f t="shared" si="29"/>
        <v>530.61144395865369</v>
      </c>
      <c r="CS94" s="240">
        <f t="shared" si="77"/>
        <v>82077.822257716238</v>
      </c>
      <c r="CT94" s="1"/>
      <c r="CU94" s="238">
        <v>42</v>
      </c>
      <c r="CV94" s="239">
        <f t="shared" si="78"/>
        <v>1825032.1738611641</v>
      </c>
      <c r="CW94" s="239">
        <f t="shared" si="78"/>
        <v>8155.3909326671728</v>
      </c>
      <c r="CX94" s="239">
        <f t="shared" si="78"/>
        <v>4642.0989066724733</v>
      </c>
      <c r="CY94" s="239">
        <f t="shared" si="78"/>
        <v>3513.2920259946995</v>
      </c>
      <c r="CZ94" s="239">
        <f t="shared" si="78"/>
        <v>338702.42429976189</v>
      </c>
      <c r="DB94" s="238">
        <v>42</v>
      </c>
      <c r="DC94" s="239">
        <f t="shared" si="79"/>
        <v>1836210.6561032948</v>
      </c>
      <c r="DD94" s="239">
        <f t="shared" si="79"/>
        <v>8376.6475957200291</v>
      </c>
      <c r="DE94" s="239">
        <f t="shared" si="79"/>
        <v>4547.7014729344492</v>
      </c>
      <c r="DF94" s="239">
        <f t="shared" si="79"/>
        <v>3828.9461227855809</v>
      </c>
      <c r="DG94" s="239">
        <f t="shared" si="79"/>
        <v>346158.96687286522</v>
      </c>
      <c r="DH94" s="248"/>
      <c r="DI94" s="238">
        <v>42</v>
      </c>
      <c r="DJ94" s="239">
        <f t="shared" si="80"/>
        <v>1822899.7177813794</v>
      </c>
      <c r="DK94" s="239">
        <f t="shared" si="80"/>
        <v>8078.6733749178802</v>
      </c>
      <c r="DL94" s="239">
        <f t="shared" si="80"/>
        <v>4701.8503022179721</v>
      </c>
      <c r="DM94" s="239">
        <f t="shared" si="80"/>
        <v>3376.8230726999086</v>
      </c>
      <c r="DN94" s="239">
        <f t="shared" si="80"/>
        <v>337512.30549568433</v>
      </c>
      <c r="DP94" s="3">
        <f t="shared" si="81"/>
        <v>1244</v>
      </c>
      <c r="DQ94" s="238">
        <v>42</v>
      </c>
      <c r="DR94" s="239">
        <f t="shared" si="82"/>
        <v>0</v>
      </c>
      <c r="DS94" s="239">
        <f t="shared" si="83"/>
        <v>0</v>
      </c>
      <c r="DT94" s="239">
        <f t="shared" si="33"/>
        <v>0</v>
      </c>
      <c r="DU94" s="239">
        <f t="shared" si="84"/>
        <v>0</v>
      </c>
      <c r="DV94" s="240">
        <f t="shared" si="98"/>
        <v>0</v>
      </c>
      <c r="DX94" s="242">
        <f t="shared" si="85"/>
        <v>2.5000000000000001E-2</v>
      </c>
      <c r="DY94" s="242">
        <f t="shared" si="86"/>
        <v>2.0833333333333333E-3</v>
      </c>
      <c r="DZ94" s="238">
        <v>42</v>
      </c>
      <c r="EA94" s="243">
        <f t="shared" si="99"/>
        <v>552082.79105942801</v>
      </c>
      <c r="EB94" s="243">
        <f t="shared" si="100"/>
        <v>2370.7253929063932</v>
      </c>
      <c r="EC94" s="243">
        <f t="shared" si="34"/>
        <v>1220.5529115325849</v>
      </c>
      <c r="ED94" s="243">
        <f t="shared" si="35"/>
        <v>1150.1724813738083</v>
      </c>
      <c r="EE94" s="244">
        <f t="shared" si="87"/>
        <v>99570.466502068404</v>
      </c>
      <c r="EF94" s="249"/>
      <c r="EG94" s="242">
        <f t="shared" si="88"/>
        <v>2.5000000000000001E-2</v>
      </c>
      <c r="EH94" s="242">
        <f t="shared" si="89"/>
        <v>2.0833333333333333E-3</v>
      </c>
      <c r="EI94" s="238">
        <v>42</v>
      </c>
      <c r="EJ94" s="243">
        <f t="shared" si="101"/>
        <v>552082.79105942801</v>
      </c>
      <c r="EK94" s="243">
        <f t="shared" si="102"/>
        <v>2370.7253929063932</v>
      </c>
      <c r="EL94" s="243">
        <f t="shared" si="36"/>
        <v>1220.5529115325849</v>
      </c>
      <c r="EM94" s="243">
        <f t="shared" si="37"/>
        <v>1150.1724813738083</v>
      </c>
      <c r="EN94" s="244">
        <f t="shared" si="90"/>
        <v>99570.466502068404</v>
      </c>
      <c r="EO94" s="249"/>
      <c r="EP94" s="242">
        <f t="shared" si="91"/>
        <v>2.5000000000000001E-2</v>
      </c>
      <c r="EQ94" s="242">
        <f t="shared" si="92"/>
        <v>2.0833333333333333E-3</v>
      </c>
      <c r="ER94" s="238">
        <v>42</v>
      </c>
      <c r="ES94" s="243">
        <f t="shared" si="103"/>
        <v>552082.79105942801</v>
      </c>
      <c r="ET94" s="243">
        <f t="shared" si="104"/>
        <v>2370.7253929063932</v>
      </c>
      <c r="EU94" s="243">
        <f t="shared" si="38"/>
        <v>1220.5529115325849</v>
      </c>
      <c r="EV94" s="243">
        <f t="shared" si="39"/>
        <v>1150.1724813738083</v>
      </c>
      <c r="EW94" s="244">
        <f t="shared" si="93"/>
        <v>99570.466502068404</v>
      </c>
    </row>
    <row r="95" spans="1:153" ht="14.25" customHeight="1" thickBot="1" x14ac:dyDescent="0.25">
      <c r="A95" s="3">
        <f t="shared" si="40"/>
        <v>1275</v>
      </c>
      <c r="B95" s="238">
        <v>43</v>
      </c>
      <c r="C95" s="239">
        <f t="shared" si="41"/>
        <v>451324.37606800278</v>
      </c>
      <c r="D95" s="239">
        <f t="shared" si="5"/>
        <v>2410.2492634298383</v>
      </c>
      <c r="E95" s="239">
        <f t="shared" si="6"/>
        <v>1225.5227762513309</v>
      </c>
      <c r="F95" s="239">
        <f t="shared" si="7"/>
        <v>1184.7264871785073</v>
      </c>
      <c r="G95" s="240">
        <f t="shared" si="42"/>
        <v>103640.71832748309</v>
      </c>
      <c r="I95" s="241">
        <f>VLOOKUP(K95,[2]תחזיות!$B$4:$H$1000,5)</f>
        <v>1.11E-2</v>
      </c>
      <c r="J95" s="135">
        <f t="shared" si="8"/>
        <v>9.2500000000000004E-4</v>
      </c>
      <c r="K95" s="238">
        <v>43</v>
      </c>
      <c r="L95" s="243">
        <f t="shared" si="43"/>
        <v>185542.71636248118</v>
      </c>
      <c r="M95" s="243">
        <f t="shared" si="44"/>
        <v>871.86781321899809</v>
      </c>
      <c r="N95" s="243">
        <f t="shared" si="9"/>
        <v>531.70616655445087</v>
      </c>
      <c r="O95" s="243">
        <f t="shared" si="10"/>
        <v>340.16164666454728</v>
      </c>
      <c r="P95" s="244">
        <f t="shared" si="45"/>
        <v>36789.725886549721</v>
      </c>
      <c r="Q95" s="245"/>
      <c r="R95" s="241">
        <f>VLOOKUP(T95,[2]תחזיות!$B$4:$H$1000,7)</f>
        <v>1.8870000000000001E-2</v>
      </c>
      <c r="S95" s="135">
        <f t="shared" si="11"/>
        <v>1.5725000000000001E-3</v>
      </c>
      <c r="T95" s="238">
        <v>43</v>
      </c>
      <c r="U95" s="243">
        <f t="shared" si="46"/>
        <v>190072.77393456997</v>
      </c>
      <c r="V95" s="243">
        <f t="shared" si="47"/>
        <v>893.15461696190073</v>
      </c>
      <c r="W95" s="243">
        <f t="shared" si="12"/>
        <v>544.68786474852413</v>
      </c>
      <c r="X95" s="243">
        <f t="shared" si="48"/>
        <v>348.46675221337665</v>
      </c>
      <c r="Y95" s="244">
        <f t="shared" si="49"/>
        <v>37196.515199094974</v>
      </c>
      <c r="Z95" s="246"/>
      <c r="AA95" s="241">
        <f>VLOOKUP(AC95,[2]תחזיות!$B$4:$H$1000,6)</f>
        <v>1.0090909090909091E-2</v>
      </c>
      <c r="AB95" s="135">
        <f t="shared" si="13"/>
        <v>8.4090909090909095E-4</v>
      </c>
      <c r="AC95" s="238">
        <v>43</v>
      </c>
      <c r="AD95" s="243">
        <f t="shared" si="50"/>
        <v>184963.85753852772</v>
      </c>
      <c r="AE95" s="243">
        <f t="shared" si="51"/>
        <v>869.14774752794256</v>
      </c>
      <c r="AF95" s="243">
        <f t="shared" si="14"/>
        <v>530.04734204064334</v>
      </c>
      <c r="AG95" s="243">
        <f t="shared" si="52"/>
        <v>339.10040548729927</v>
      </c>
      <c r="AH95" s="244">
        <f t="shared" si="53"/>
        <v>36737.694412016295</v>
      </c>
      <c r="AI95" s="246"/>
      <c r="AJ95" s="242">
        <f t="shared" si="54"/>
        <v>2.36666666666666E-2</v>
      </c>
      <c r="AK95" s="242">
        <f t="shared" si="55"/>
        <v>1.9722222222222168E-3</v>
      </c>
      <c r="AL95" s="241">
        <f>VLOOKUP(AN95,[2]תחזיות!$B$4:$H$1000,5)</f>
        <v>1.11E-2</v>
      </c>
      <c r="AM95" s="135">
        <f t="shared" si="15"/>
        <v>9.2500000000000004E-4</v>
      </c>
      <c r="AN95" s="238">
        <v>43</v>
      </c>
      <c r="AO95" s="243">
        <f t="shared" si="56"/>
        <v>92428.611221426429</v>
      </c>
      <c r="AP95" s="243">
        <f t="shared" si="94"/>
        <v>457.43739740758747</v>
      </c>
      <c r="AQ95" s="243">
        <f t="shared" si="16"/>
        <v>275.14763638755255</v>
      </c>
      <c r="AR95" s="243">
        <f t="shared" si="57"/>
        <v>182.28976102003494</v>
      </c>
      <c r="AS95" s="244">
        <f t="shared" si="58"/>
        <v>19302.233900283576</v>
      </c>
      <c r="AT95" s="245"/>
      <c r="AU95" s="242">
        <f t="shared" si="59"/>
        <v>2.36666666666666E-2</v>
      </c>
      <c r="AV95" s="242">
        <f t="shared" si="60"/>
        <v>1.9722222222222168E-3</v>
      </c>
      <c r="AW95" s="241">
        <f>VLOOKUP(AY95,[2]תחזיות!$B$4:$H$1000,7)</f>
        <v>1.8870000000000001E-2</v>
      </c>
      <c r="AX95" s="135">
        <f t="shared" si="17"/>
        <v>1.5725000000000001E-3</v>
      </c>
      <c r="AY95" s="238">
        <v>43</v>
      </c>
      <c r="AZ95" s="243">
        <f t="shared" si="61"/>
        <v>94685.271781053365</v>
      </c>
      <c r="BA95" s="243">
        <f t="shared" si="95"/>
        <v>468.60581073314438</v>
      </c>
      <c r="BB95" s="243">
        <f t="shared" si="18"/>
        <v>281.86541360940078</v>
      </c>
      <c r="BC95" s="243">
        <f t="shared" si="62"/>
        <v>186.74039712374363</v>
      </c>
      <c r="BD95" s="244">
        <f t="shared" si="63"/>
        <v>19515.661488276393</v>
      </c>
      <c r="BE95" s="246"/>
      <c r="BF95" s="246"/>
      <c r="BG95" s="246"/>
      <c r="BH95" s="241">
        <f>VLOOKUP(BJ95,[2]תחזיות!$B$4:$H$1000,6)</f>
        <v>1.0090909090909091E-2</v>
      </c>
      <c r="BI95" s="135">
        <f t="shared" si="19"/>
        <v>8.4090909090909095E-4</v>
      </c>
      <c r="BJ95" s="238">
        <v>43</v>
      </c>
      <c r="BK95" s="243">
        <f t="shared" si="64"/>
        <v>91602.851226602346</v>
      </c>
      <c r="BL95" s="243">
        <f t="shared" si="96"/>
        <v>453.35063792993276</v>
      </c>
      <c r="BM95" s="243">
        <f t="shared" si="20"/>
        <v>285.41207734782927</v>
      </c>
      <c r="BN95" s="243">
        <f t="shared" si="65"/>
        <v>167.93856058210352</v>
      </c>
      <c r="BO95" s="244">
        <f t="shared" si="66"/>
        <v>19218.351645288018</v>
      </c>
      <c r="BP95" s="246"/>
      <c r="BQ95" s="247">
        <f>VLOOKUP(BT95,[2]תחזיות!$B$4:$E$1000,2)</f>
        <v>2.0563419999999978E-2</v>
      </c>
      <c r="BR95" s="135">
        <f t="shared" si="21"/>
        <v>1.2136183333333315E-3</v>
      </c>
      <c r="BS95" s="3">
        <f t="shared" si="67"/>
        <v>1275</v>
      </c>
      <c r="BT95" s="238">
        <v>43</v>
      </c>
      <c r="BU95" s="239">
        <f t="shared" si="68"/>
        <v>540489.01901328214</v>
      </c>
      <c r="BV95" s="239">
        <f t="shared" si="69"/>
        <v>2049.6868196677924</v>
      </c>
      <c r="BW95" s="239">
        <f t="shared" si="22"/>
        <v>1393.7394372279255</v>
      </c>
      <c r="BX95" s="239">
        <f t="shared" si="23"/>
        <v>655.94738243986683</v>
      </c>
      <c r="BY95" s="240">
        <f t="shared" si="70"/>
        <v>85188.520977101318</v>
      </c>
      <c r="CA95" s="247">
        <f>VLOOKUP(CD95,[2]תחזיות!$B$4:$E$1000,4)</f>
        <v>2.7143714399999973E-2</v>
      </c>
      <c r="CB95" s="135">
        <f t="shared" si="24"/>
        <v>1.7619761999999976E-3</v>
      </c>
      <c r="CC95" s="3">
        <f t="shared" si="71"/>
        <v>1275</v>
      </c>
      <c r="CD95" s="238">
        <v>43</v>
      </c>
      <c r="CE95" s="239">
        <f t="shared" si="72"/>
        <v>545165.3736940067</v>
      </c>
      <c r="CF95" s="239">
        <f t="shared" si="73"/>
        <v>2240.7300316966521</v>
      </c>
      <c r="CG95" s="239">
        <f t="shared" si="25"/>
        <v>1280.1616181837076</v>
      </c>
      <c r="CH95" s="239">
        <f t="shared" si="26"/>
        <v>960.56841351294463</v>
      </c>
      <c r="CI95" s="240">
        <f t="shared" si="74"/>
        <v>92248.345078763916</v>
      </c>
      <c r="CJ95" s="1"/>
      <c r="CK95" s="247">
        <f>VLOOKUP(CN95,[2]תחזיות!$B$4:$E$1000,3)</f>
        <v>1.7881234782608679E-2</v>
      </c>
      <c r="CL95" s="135">
        <f t="shared" si="27"/>
        <v>9.9010289855072328E-4</v>
      </c>
      <c r="CM95" s="3">
        <f t="shared" si="75"/>
        <v>1275</v>
      </c>
      <c r="CN95" s="238">
        <v>43</v>
      </c>
      <c r="CO95" s="239">
        <f t="shared" si="76"/>
        <v>539676.91655400232</v>
      </c>
      <c r="CP95" s="239">
        <f t="shared" si="97"/>
        <v>1979.0948163486548</v>
      </c>
      <c r="CQ95" s="239">
        <f t="shared" si="28"/>
        <v>1444.7591369876204</v>
      </c>
      <c r="CR95" s="239">
        <f t="shared" si="29"/>
        <v>534.33567936103452</v>
      </c>
      <c r="CS95" s="240">
        <f t="shared" si="77"/>
        <v>84056.917074064899</v>
      </c>
      <c r="CT95" s="1"/>
      <c r="CU95" s="238">
        <v>43</v>
      </c>
      <c r="CV95" s="239">
        <f t="shared" si="78"/>
        <v>1820646.9608130879</v>
      </c>
      <c r="CW95" s="239">
        <f t="shared" si="78"/>
        <v>8159.9666866306097</v>
      </c>
      <c r="CX95" s="239">
        <f t="shared" si="78"/>
        <v>4649.211746519537</v>
      </c>
      <c r="CY95" s="239">
        <f t="shared" si="78"/>
        <v>3510.7549401110714</v>
      </c>
      <c r="CZ95" s="239">
        <f t="shared" si="78"/>
        <v>346862.39098639251</v>
      </c>
      <c r="DB95" s="238">
        <v>43</v>
      </c>
      <c r="DC95" s="239">
        <f t="shared" si="79"/>
        <v>1832110.0336255282</v>
      </c>
      <c r="DD95" s="239">
        <f t="shared" si="79"/>
        <v>8383.4651157279295</v>
      </c>
      <c r="DE95" s="239">
        <f t="shared" si="79"/>
        <v>4555.3334028912404</v>
      </c>
      <c r="DF95" s="239">
        <f t="shared" si="79"/>
        <v>3828.1317128366877</v>
      </c>
      <c r="DG95" s="239">
        <f t="shared" si="79"/>
        <v>354542.43198859313</v>
      </c>
      <c r="DH95" s="248"/>
      <c r="DI95" s="238">
        <v>43</v>
      </c>
      <c r="DJ95" s="239">
        <f t="shared" si="80"/>
        <v>1818430.2395350309</v>
      </c>
      <c r="DK95" s="239">
        <f t="shared" si="80"/>
        <v>8082.567858142761</v>
      </c>
      <c r="DL95" s="239">
        <f t="shared" si="80"/>
        <v>4708.8370627257009</v>
      </c>
      <c r="DM95" s="239">
        <f t="shared" si="80"/>
        <v>3373.7307954170601</v>
      </c>
      <c r="DN95" s="239">
        <f t="shared" si="80"/>
        <v>345594.8733538271</v>
      </c>
      <c r="DP95" s="3">
        <f t="shared" si="81"/>
        <v>1275</v>
      </c>
      <c r="DQ95" s="238">
        <v>43</v>
      </c>
      <c r="DR95" s="239">
        <f t="shared" si="82"/>
        <v>0</v>
      </c>
      <c r="DS95" s="239">
        <f t="shared" si="83"/>
        <v>0</v>
      </c>
      <c r="DT95" s="239">
        <f t="shared" si="33"/>
        <v>0</v>
      </c>
      <c r="DU95" s="239">
        <f t="shared" si="84"/>
        <v>0</v>
      </c>
      <c r="DV95" s="240">
        <f t="shared" si="98"/>
        <v>0</v>
      </c>
      <c r="DX95" s="242">
        <f t="shared" si="85"/>
        <v>2.5000000000000001E-2</v>
      </c>
      <c r="DY95" s="242">
        <f t="shared" si="86"/>
        <v>2.0833333333333333E-3</v>
      </c>
      <c r="DZ95" s="238">
        <v>43</v>
      </c>
      <c r="EA95" s="243">
        <f t="shared" si="99"/>
        <v>550862.23814789543</v>
      </c>
      <c r="EB95" s="243">
        <f t="shared" si="100"/>
        <v>2370.7253929063927</v>
      </c>
      <c r="EC95" s="243">
        <f t="shared" si="34"/>
        <v>1223.0957300982773</v>
      </c>
      <c r="ED95" s="243">
        <f t="shared" si="35"/>
        <v>1147.6296628081154</v>
      </c>
      <c r="EE95" s="244">
        <f t="shared" si="87"/>
        <v>101941.19189497479</v>
      </c>
      <c r="EF95" s="249"/>
      <c r="EG95" s="242">
        <f t="shared" si="88"/>
        <v>2.5000000000000001E-2</v>
      </c>
      <c r="EH95" s="242">
        <f t="shared" si="89"/>
        <v>2.0833333333333333E-3</v>
      </c>
      <c r="EI95" s="238">
        <v>43</v>
      </c>
      <c r="EJ95" s="243">
        <f t="shared" si="101"/>
        <v>550862.23814789543</v>
      </c>
      <c r="EK95" s="243">
        <f t="shared" si="102"/>
        <v>2370.7253929063927</v>
      </c>
      <c r="EL95" s="243">
        <f t="shared" si="36"/>
        <v>1223.0957300982773</v>
      </c>
      <c r="EM95" s="243">
        <f t="shared" si="37"/>
        <v>1147.6296628081154</v>
      </c>
      <c r="EN95" s="244">
        <f t="shared" si="90"/>
        <v>101941.19189497479</v>
      </c>
      <c r="EO95" s="249"/>
      <c r="EP95" s="242">
        <f t="shared" si="91"/>
        <v>2.5000000000000001E-2</v>
      </c>
      <c r="EQ95" s="242">
        <f t="shared" si="92"/>
        <v>2.0833333333333333E-3</v>
      </c>
      <c r="ER95" s="238">
        <v>43</v>
      </c>
      <c r="ES95" s="243">
        <f t="shared" si="103"/>
        <v>550862.23814789543</v>
      </c>
      <c r="ET95" s="243">
        <f t="shared" si="104"/>
        <v>2370.7253929063927</v>
      </c>
      <c r="EU95" s="243">
        <f t="shared" si="38"/>
        <v>1223.0957300982773</v>
      </c>
      <c r="EV95" s="243">
        <f t="shared" si="39"/>
        <v>1147.6296628081154</v>
      </c>
      <c r="EW95" s="244">
        <f t="shared" si="93"/>
        <v>101941.19189497479</v>
      </c>
    </row>
    <row r="96" spans="1:153" ht="14.25" customHeight="1" thickBot="1" x14ac:dyDescent="0.25">
      <c r="A96" s="3">
        <f t="shared" si="40"/>
        <v>1305</v>
      </c>
      <c r="B96" s="238">
        <v>44</v>
      </c>
      <c r="C96" s="239">
        <f t="shared" si="41"/>
        <v>450098.85329175147</v>
      </c>
      <c r="D96" s="239">
        <f t="shared" si="5"/>
        <v>2410.2492634298383</v>
      </c>
      <c r="E96" s="239">
        <f t="shared" si="6"/>
        <v>1228.7397735389907</v>
      </c>
      <c r="F96" s="239">
        <f t="shared" si="7"/>
        <v>1181.5094898908476</v>
      </c>
      <c r="G96" s="240">
        <f t="shared" si="42"/>
        <v>106050.96759091293</v>
      </c>
      <c r="I96" s="241">
        <f>VLOOKUP(K96,[2]תחזיות!$B$4:$H$1000,5)</f>
        <v>1.11E-2</v>
      </c>
      <c r="J96" s="135">
        <f t="shared" si="8"/>
        <v>9.2500000000000004E-4</v>
      </c>
      <c r="K96" s="238">
        <v>44</v>
      </c>
      <c r="L96" s="243">
        <f t="shared" si="43"/>
        <v>185182.14538035798</v>
      </c>
      <c r="M96" s="243">
        <f t="shared" si="44"/>
        <v>872.6742909462256</v>
      </c>
      <c r="N96" s="243">
        <f t="shared" si="9"/>
        <v>533.17369108223761</v>
      </c>
      <c r="O96" s="243">
        <f t="shared" si="10"/>
        <v>339.50059986398804</v>
      </c>
      <c r="P96" s="244">
        <f t="shared" si="45"/>
        <v>37662.400177495947</v>
      </c>
      <c r="Q96" s="245"/>
      <c r="R96" s="241">
        <f>VLOOKUP(T96,[2]תחזיות!$B$4:$H$1000,7)</f>
        <v>1.8870000000000001E-2</v>
      </c>
      <c r="S96" s="135">
        <f t="shared" si="11"/>
        <v>1.5725000000000001E-3</v>
      </c>
      <c r="T96" s="238">
        <v>44</v>
      </c>
      <c r="U96" s="243">
        <f t="shared" si="46"/>
        <v>189826.11898516622</v>
      </c>
      <c r="V96" s="243">
        <f t="shared" si="47"/>
        <v>894.55910259707321</v>
      </c>
      <c r="W96" s="243">
        <f t="shared" si="12"/>
        <v>546.54455112427013</v>
      </c>
      <c r="X96" s="243">
        <f t="shared" si="48"/>
        <v>348.01455147280313</v>
      </c>
      <c r="Y96" s="244">
        <f t="shared" si="49"/>
        <v>38091.074301692046</v>
      </c>
      <c r="Z96" s="246"/>
      <c r="AA96" s="241">
        <f>VLOOKUP(AC96,[2]תחזיות!$B$4:$H$1000,6)</f>
        <v>1.0090909090909091E-2</v>
      </c>
      <c r="AB96" s="135">
        <f t="shared" si="13"/>
        <v>8.4090909090909095E-4</v>
      </c>
      <c r="AC96" s="238">
        <v>44</v>
      </c>
      <c r="AD96" s="243">
        <f t="shared" si="50"/>
        <v>184588.90226415233</v>
      </c>
      <c r="AE96" s="243">
        <f t="shared" si="51"/>
        <v>869.87862177018201</v>
      </c>
      <c r="AF96" s="243">
        <f t="shared" si="14"/>
        <v>531.46563428590434</v>
      </c>
      <c r="AG96" s="243">
        <f t="shared" si="52"/>
        <v>338.41298748427772</v>
      </c>
      <c r="AH96" s="244">
        <f t="shared" si="53"/>
        <v>37607.573033786481</v>
      </c>
      <c r="AI96" s="246"/>
      <c r="AJ96" s="242">
        <f t="shared" si="54"/>
        <v>2.36666666666666E-2</v>
      </c>
      <c r="AK96" s="242">
        <f t="shared" si="55"/>
        <v>1.9722222222222168E-3</v>
      </c>
      <c r="AL96" s="241">
        <f>VLOOKUP(AN96,[2]תחזיות!$B$4:$H$1000,5)</f>
        <v>1.11E-2</v>
      </c>
      <c r="AM96" s="135">
        <f t="shared" si="15"/>
        <v>9.2500000000000004E-4</v>
      </c>
      <c r="AN96" s="238">
        <v>44</v>
      </c>
      <c r="AO96" s="243">
        <f t="shared" si="56"/>
        <v>92238.705538855036</v>
      </c>
      <c r="AP96" s="243">
        <f t="shared" si="94"/>
        <v>457.86052700018939</v>
      </c>
      <c r="AQ96" s="243">
        <f t="shared" si="16"/>
        <v>275.94530218744802</v>
      </c>
      <c r="AR96" s="243">
        <f t="shared" si="57"/>
        <v>181.91522481274137</v>
      </c>
      <c r="AS96" s="244">
        <f t="shared" si="58"/>
        <v>19760.094427283766</v>
      </c>
      <c r="AT96" s="245"/>
      <c r="AU96" s="242">
        <f t="shared" si="59"/>
        <v>2.36666666666666E-2</v>
      </c>
      <c r="AV96" s="242">
        <f t="shared" si="60"/>
        <v>1.9722222222222168E-3</v>
      </c>
      <c r="AW96" s="241">
        <f>VLOOKUP(AY96,[2]תחזיות!$B$4:$H$1000,7)</f>
        <v>1.8870000000000001E-2</v>
      </c>
      <c r="AX96" s="135">
        <f t="shared" si="17"/>
        <v>1.5725000000000001E-3</v>
      </c>
      <c r="AY96" s="238">
        <v>44</v>
      </c>
      <c r="AZ96" s="243">
        <f t="shared" si="61"/>
        <v>94551.855723956774</v>
      </c>
      <c r="BA96" s="243">
        <f t="shared" si="95"/>
        <v>469.34269337052217</v>
      </c>
      <c r="BB96" s="243">
        <f t="shared" si="18"/>
        <v>282.86542235938572</v>
      </c>
      <c r="BC96" s="243">
        <f t="shared" si="62"/>
        <v>186.47727101113645</v>
      </c>
      <c r="BD96" s="244">
        <f t="shared" si="63"/>
        <v>19985.004181646917</v>
      </c>
      <c r="BE96" s="246"/>
      <c r="BF96" s="246"/>
      <c r="BG96" s="246"/>
      <c r="BH96" s="241">
        <f>VLOOKUP(BJ96,[2]תחזיות!$B$4:$H$1000,6)</f>
        <v>1.0090909090909091E-2</v>
      </c>
      <c r="BI96" s="135">
        <f t="shared" si="19"/>
        <v>8.4090909090909095E-4</v>
      </c>
      <c r="BJ96" s="238">
        <v>44</v>
      </c>
      <c r="BK96" s="243">
        <f t="shared" si="64"/>
        <v>91394.228813993657</v>
      </c>
      <c r="BL96" s="243">
        <f t="shared" si="96"/>
        <v>453.66865813098082</v>
      </c>
      <c r="BM96" s="243">
        <f t="shared" si="20"/>
        <v>286.11257197199325</v>
      </c>
      <c r="BN96" s="243">
        <f t="shared" si="65"/>
        <v>167.5560861589876</v>
      </c>
      <c r="BO96" s="244">
        <f t="shared" si="66"/>
        <v>19672.020303418998</v>
      </c>
      <c r="BP96" s="246"/>
      <c r="BQ96" s="247">
        <f>VLOOKUP(BT96,[2]תחזיות!$B$4:$E$1000,2)</f>
        <v>2.0694899999999978E-2</v>
      </c>
      <c r="BR96" s="135">
        <f t="shared" si="21"/>
        <v>1.2245749999999981E-3</v>
      </c>
      <c r="BS96" s="3">
        <f t="shared" si="67"/>
        <v>1305</v>
      </c>
      <c r="BT96" s="238">
        <v>44</v>
      </c>
      <c r="BU96" s="239">
        <f t="shared" si="68"/>
        <v>539095.27957605419</v>
      </c>
      <c r="BV96" s="239">
        <f t="shared" si="69"/>
        <v>2053.0276924343452</v>
      </c>
      <c r="BW96" s="239">
        <f t="shared" si="22"/>
        <v>1392.8650904474998</v>
      </c>
      <c r="BX96" s="239">
        <f t="shared" si="23"/>
        <v>660.16260198684552</v>
      </c>
      <c r="BY96" s="240">
        <f t="shared" si="70"/>
        <v>87241.548669535667</v>
      </c>
      <c r="CA96" s="247">
        <f>VLOOKUP(CD96,[2]תחזיות!$B$4:$E$1000,4)</f>
        <v>2.7317267999999971E-2</v>
      </c>
      <c r="CB96" s="135">
        <f t="shared" si="24"/>
        <v>1.7764389999999977E-3</v>
      </c>
      <c r="CC96" s="3">
        <f t="shared" si="71"/>
        <v>1305</v>
      </c>
      <c r="CD96" s="238">
        <v>44</v>
      </c>
      <c r="CE96" s="239">
        <f t="shared" si="72"/>
        <v>543885.21207582299</v>
      </c>
      <c r="CF96" s="239">
        <f t="shared" si="73"/>
        <v>2245.4021798095973</v>
      </c>
      <c r="CG96" s="239">
        <f t="shared" si="25"/>
        <v>1279.2232775548357</v>
      </c>
      <c r="CH96" s="239">
        <f t="shared" si="26"/>
        <v>966.17890225476162</v>
      </c>
      <c r="CI96" s="240">
        <f t="shared" si="74"/>
        <v>94493.747258573509</v>
      </c>
      <c r="CJ96" s="1"/>
      <c r="CK96" s="247">
        <f>VLOOKUP(CN96,[2]תחזיות!$B$4:$E$1000,3)</f>
        <v>1.7995565217391287E-2</v>
      </c>
      <c r="CL96" s="135">
        <f t="shared" si="27"/>
        <v>9.9963043478260732E-4</v>
      </c>
      <c r="CM96" s="3">
        <f t="shared" si="75"/>
        <v>1305</v>
      </c>
      <c r="CN96" s="238">
        <v>44</v>
      </c>
      <c r="CO96" s="239">
        <f t="shared" si="76"/>
        <v>538232.15741701471</v>
      </c>
      <c r="CP96" s="239">
        <f t="shared" si="97"/>
        <v>1981.9353654214594</v>
      </c>
      <c r="CQ96" s="239">
        <f t="shared" si="28"/>
        <v>1443.9021198887083</v>
      </c>
      <c r="CR96" s="239">
        <f t="shared" si="29"/>
        <v>538.03324553275115</v>
      </c>
      <c r="CS96" s="240">
        <f t="shared" si="77"/>
        <v>86038.852439486363</v>
      </c>
      <c r="CT96" s="1"/>
      <c r="CU96" s="238">
        <v>44</v>
      </c>
      <c r="CV96" s="239">
        <f t="shared" si="78"/>
        <v>1816254.1262048157</v>
      </c>
      <c r="CW96" s="239">
        <f t="shared" si="78"/>
        <v>8164.5371667169911</v>
      </c>
      <c r="CX96" s="239">
        <f t="shared" si="78"/>
        <v>4656.3677034588245</v>
      </c>
      <c r="CY96" s="239">
        <f t="shared" si="78"/>
        <v>3508.1694632581657</v>
      </c>
      <c r="CZ96" s="239">
        <f t="shared" si="78"/>
        <v>355026.9281531095</v>
      </c>
      <c r="DB96" s="238">
        <v>44</v>
      </c>
      <c r="DC96" s="239">
        <f t="shared" si="79"/>
        <v>1828001.1824944946</v>
      </c>
      <c r="DD96" s="239">
        <f t="shared" si="79"/>
        <v>8390.2786321134245</v>
      </c>
      <c r="DE96" s="239">
        <f t="shared" si="79"/>
        <v>4563.0168707801313</v>
      </c>
      <c r="DF96" s="239">
        <f t="shared" si="79"/>
        <v>3827.2617613332923</v>
      </c>
      <c r="DG96" s="239">
        <f t="shared" si="79"/>
        <v>362932.71062070661</v>
      </c>
      <c r="DH96" s="248"/>
      <c r="DI96" s="238">
        <v>44</v>
      </c>
      <c r="DJ96" s="239">
        <f t="shared" si="80"/>
        <v>1813953.2842047093</v>
      </c>
      <c r="DK96" s="239">
        <f t="shared" si="80"/>
        <v>8086.4573016588529</v>
      </c>
      <c r="DL96" s="239">
        <f t="shared" si="80"/>
        <v>4715.8639458882453</v>
      </c>
      <c r="DM96" s="239">
        <f t="shared" si="80"/>
        <v>3370.5933557706076</v>
      </c>
      <c r="DN96" s="239">
        <f t="shared" si="80"/>
        <v>353681.33065548597</v>
      </c>
      <c r="DP96" s="3">
        <f t="shared" si="81"/>
        <v>1305</v>
      </c>
      <c r="DQ96" s="238">
        <v>44</v>
      </c>
      <c r="DR96" s="239">
        <f t="shared" si="82"/>
        <v>0</v>
      </c>
      <c r="DS96" s="239">
        <f t="shared" si="83"/>
        <v>0</v>
      </c>
      <c r="DT96" s="239">
        <f t="shared" si="33"/>
        <v>0</v>
      </c>
      <c r="DU96" s="239">
        <f t="shared" si="84"/>
        <v>0</v>
      </c>
      <c r="DV96" s="240">
        <f t="shared" si="98"/>
        <v>0</v>
      </c>
      <c r="DX96" s="242">
        <f t="shared" si="85"/>
        <v>2.5000000000000001E-2</v>
      </c>
      <c r="DY96" s="242">
        <f t="shared" si="86"/>
        <v>2.0833333333333333E-3</v>
      </c>
      <c r="DZ96" s="238">
        <v>44</v>
      </c>
      <c r="EA96" s="243">
        <f t="shared" si="99"/>
        <v>549639.14241779712</v>
      </c>
      <c r="EB96" s="243">
        <f t="shared" si="100"/>
        <v>2370.7253929063927</v>
      </c>
      <c r="EC96" s="243">
        <f t="shared" si="34"/>
        <v>1225.6438462026488</v>
      </c>
      <c r="ED96" s="243">
        <f t="shared" si="35"/>
        <v>1145.0815467037439</v>
      </c>
      <c r="EE96" s="244">
        <f t="shared" si="87"/>
        <v>104311.91728788118</v>
      </c>
      <c r="EF96" s="249"/>
      <c r="EG96" s="242">
        <f t="shared" si="88"/>
        <v>2.5000000000000001E-2</v>
      </c>
      <c r="EH96" s="242">
        <f t="shared" si="89"/>
        <v>2.0833333333333333E-3</v>
      </c>
      <c r="EI96" s="238">
        <v>44</v>
      </c>
      <c r="EJ96" s="243">
        <f t="shared" si="101"/>
        <v>549639.14241779712</v>
      </c>
      <c r="EK96" s="243">
        <f t="shared" si="102"/>
        <v>2370.7253929063927</v>
      </c>
      <c r="EL96" s="243">
        <f t="shared" si="36"/>
        <v>1225.6438462026488</v>
      </c>
      <c r="EM96" s="243">
        <f t="shared" si="37"/>
        <v>1145.0815467037439</v>
      </c>
      <c r="EN96" s="244">
        <f t="shared" si="90"/>
        <v>104311.91728788118</v>
      </c>
      <c r="EO96" s="249"/>
      <c r="EP96" s="242">
        <f t="shared" si="91"/>
        <v>2.5000000000000001E-2</v>
      </c>
      <c r="EQ96" s="242">
        <f t="shared" si="92"/>
        <v>2.0833333333333333E-3</v>
      </c>
      <c r="ER96" s="238">
        <v>44</v>
      </c>
      <c r="ES96" s="243">
        <f t="shared" si="103"/>
        <v>549639.14241779712</v>
      </c>
      <c r="ET96" s="243">
        <f t="shared" si="104"/>
        <v>2370.7253929063927</v>
      </c>
      <c r="EU96" s="243">
        <f t="shared" si="38"/>
        <v>1225.6438462026488</v>
      </c>
      <c r="EV96" s="243">
        <f t="shared" si="39"/>
        <v>1145.0815467037439</v>
      </c>
      <c r="EW96" s="244">
        <f t="shared" si="93"/>
        <v>104311.91728788118</v>
      </c>
    </row>
    <row r="97" spans="1:153" ht="14.25" customHeight="1" thickBot="1" x14ac:dyDescent="0.25">
      <c r="A97" s="3">
        <f t="shared" si="40"/>
        <v>1336</v>
      </c>
      <c r="B97" s="238">
        <v>45</v>
      </c>
      <c r="C97" s="239">
        <f t="shared" si="41"/>
        <v>448870.11351821246</v>
      </c>
      <c r="D97" s="239">
        <f t="shared" si="5"/>
        <v>2410.2492634298383</v>
      </c>
      <c r="E97" s="239">
        <f t="shared" si="6"/>
        <v>1231.9652154445305</v>
      </c>
      <c r="F97" s="239">
        <f t="shared" si="7"/>
        <v>1178.2840479853078</v>
      </c>
      <c r="G97" s="240">
        <f t="shared" si="42"/>
        <v>108461.21685434277</v>
      </c>
      <c r="I97" s="241">
        <f>VLOOKUP(K97,[2]תחזיות!$B$4:$H$1000,5)</f>
        <v>1.11E-2</v>
      </c>
      <c r="J97" s="135">
        <f t="shared" si="8"/>
        <v>9.2500000000000004E-4</v>
      </c>
      <c r="K97" s="238">
        <v>45</v>
      </c>
      <c r="L97" s="243">
        <f t="shared" si="43"/>
        <v>184819.77198808832</v>
      </c>
      <c r="M97" s="243">
        <f t="shared" si="44"/>
        <v>873.48151466535103</v>
      </c>
      <c r="N97" s="243">
        <f t="shared" si="9"/>
        <v>534.64526602052399</v>
      </c>
      <c r="O97" s="243">
        <f t="shared" si="10"/>
        <v>338.83624864482704</v>
      </c>
      <c r="P97" s="244">
        <f t="shared" si="45"/>
        <v>38535.881692161296</v>
      </c>
      <c r="Q97" s="245"/>
      <c r="R97" s="241">
        <f>VLOOKUP(T97,[2]תחזיות!$B$4:$H$1000,7)</f>
        <v>1.8870000000000001E-2</v>
      </c>
      <c r="S97" s="135">
        <f t="shared" si="11"/>
        <v>1.5725000000000001E-3</v>
      </c>
      <c r="T97" s="238">
        <v>45</v>
      </c>
      <c r="U97" s="243">
        <f t="shared" si="46"/>
        <v>189577.21656483947</v>
      </c>
      <c r="V97" s="243">
        <f t="shared" si="47"/>
        <v>895.96579678590729</v>
      </c>
      <c r="W97" s="243">
        <f t="shared" si="12"/>
        <v>548.40756641703661</v>
      </c>
      <c r="X97" s="243">
        <f t="shared" si="48"/>
        <v>347.55823036887074</v>
      </c>
      <c r="Y97" s="244">
        <f t="shared" si="49"/>
        <v>38987.040098477955</v>
      </c>
      <c r="Z97" s="246"/>
      <c r="AA97" s="241">
        <f>VLOOKUP(AC97,[2]תחזיות!$B$4:$H$1000,6)</f>
        <v>1.0090909090909091E-2</v>
      </c>
      <c r="AB97" s="135">
        <f t="shared" si="13"/>
        <v>8.4090909090909095E-4</v>
      </c>
      <c r="AC97" s="238">
        <v>45</v>
      </c>
      <c r="AD97" s="243">
        <f t="shared" si="50"/>
        <v>184212.21220157793</v>
      </c>
      <c r="AE97" s="243">
        <f t="shared" si="51"/>
        <v>870.61011061121621</v>
      </c>
      <c r="AF97" s="243">
        <f t="shared" si="14"/>
        <v>532.88772157499159</v>
      </c>
      <c r="AG97" s="243">
        <f t="shared" si="52"/>
        <v>337.72238903622463</v>
      </c>
      <c r="AH97" s="244">
        <f t="shared" si="53"/>
        <v>38478.183144397699</v>
      </c>
      <c r="AI97" s="246"/>
      <c r="AJ97" s="242">
        <f t="shared" si="54"/>
        <v>2.36666666666666E-2</v>
      </c>
      <c r="AK97" s="242">
        <f t="shared" si="55"/>
        <v>1.9722222222222168E-3</v>
      </c>
      <c r="AL97" s="241">
        <f>VLOOKUP(AN97,[2]תחזיות!$B$4:$H$1000,5)</f>
        <v>1.11E-2</v>
      </c>
      <c r="AM97" s="135">
        <f t="shared" si="15"/>
        <v>9.2500000000000004E-4</v>
      </c>
      <c r="AN97" s="238">
        <v>45</v>
      </c>
      <c r="AO97" s="243">
        <f t="shared" si="56"/>
        <v>92047.825789886512</v>
      </c>
      <c r="AP97" s="243">
        <f t="shared" si="94"/>
        <v>458.28404798766474</v>
      </c>
      <c r="AQ97" s="243">
        <f t="shared" si="16"/>
        <v>276.74528045761127</v>
      </c>
      <c r="AR97" s="243">
        <f t="shared" si="57"/>
        <v>181.53876753005346</v>
      </c>
      <c r="AS97" s="244">
        <f t="shared" si="58"/>
        <v>20218.378475271431</v>
      </c>
      <c r="AT97" s="245"/>
      <c r="AU97" s="242">
        <f t="shared" si="59"/>
        <v>2.36666666666666E-2</v>
      </c>
      <c r="AV97" s="242">
        <f t="shared" si="60"/>
        <v>1.9722222222222168E-3</v>
      </c>
      <c r="AW97" s="241">
        <f>VLOOKUP(AY97,[2]תחזיות!$B$4:$H$1000,7)</f>
        <v>1.8870000000000001E-2</v>
      </c>
      <c r="AX97" s="135">
        <f t="shared" si="17"/>
        <v>1.5725000000000001E-3</v>
      </c>
      <c r="AY97" s="238">
        <v>45</v>
      </c>
      <c r="AZ97" s="243">
        <f t="shared" si="61"/>
        <v>94417.228288846643</v>
      </c>
      <c r="BA97" s="243">
        <f t="shared" si="95"/>
        <v>470.08073475584746</v>
      </c>
      <c r="BB97" s="243">
        <f t="shared" si="18"/>
        <v>283.86897896395601</v>
      </c>
      <c r="BC97" s="243">
        <f t="shared" si="62"/>
        <v>186.21175579189148</v>
      </c>
      <c r="BD97" s="244">
        <f t="shared" si="63"/>
        <v>20455.084916402764</v>
      </c>
      <c r="BE97" s="246"/>
      <c r="BF97" s="246"/>
      <c r="BG97" s="246"/>
      <c r="BH97" s="241">
        <f>VLOOKUP(BJ97,[2]תחזיות!$B$4:$H$1000,6)</f>
        <v>1.0090909090909091E-2</v>
      </c>
      <c r="BI97" s="135">
        <f t="shared" si="19"/>
        <v>8.4090909090909095E-4</v>
      </c>
      <c r="BJ97" s="238">
        <v>45</v>
      </c>
      <c r="BK97" s="243">
        <f t="shared" si="64"/>
        <v>91184.729885225184</v>
      </c>
      <c r="BL97" s="243">
        <f t="shared" si="96"/>
        <v>453.98690048205549</v>
      </c>
      <c r="BM97" s="243">
        <f t="shared" si="20"/>
        <v>286.81489569247674</v>
      </c>
      <c r="BN97" s="243">
        <f t="shared" si="65"/>
        <v>167.17200478957872</v>
      </c>
      <c r="BO97" s="244">
        <f t="shared" si="66"/>
        <v>20126.007203901052</v>
      </c>
      <c r="BP97" s="246"/>
      <c r="BQ97" s="247">
        <f>VLOOKUP(BT97,[2]תחזיות!$B$4:$E$1000,2)</f>
        <v>2.0826379999999978E-2</v>
      </c>
      <c r="BR97" s="135">
        <f t="shared" si="21"/>
        <v>1.2355316666666648E-3</v>
      </c>
      <c r="BS97" s="3">
        <f t="shared" si="67"/>
        <v>1336</v>
      </c>
      <c r="BT97" s="238">
        <v>45</v>
      </c>
      <c r="BU97" s="239">
        <f t="shared" si="68"/>
        <v>537702.41448560671</v>
      </c>
      <c r="BV97" s="239">
        <f t="shared" si="69"/>
        <v>2056.3621275170758</v>
      </c>
      <c r="BW97" s="239">
        <f t="shared" si="22"/>
        <v>1392.0137671769844</v>
      </c>
      <c r="BX97" s="239">
        <f t="shared" si="23"/>
        <v>664.34836034009152</v>
      </c>
      <c r="BY97" s="240">
        <f t="shared" si="70"/>
        <v>89297.91079705274</v>
      </c>
      <c r="CA97" s="247">
        <f>VLOOKUP(CD97,[2]תחזיות!$B$4:$E$1000,4)</f>
        <v>2.7490821599999972E-2</v>
      </c>
      <c r="CB97" s="135">
        <f t="shared" si="24"/>
        <v>1.7909017999999978E-3</v>
      </c>
      <c r="CC97" s="3">
        <f t="shared" si="71"/>
        <v>1336</v>
      </c>
      <c r="CD97" s="238">
        <v>45</v>
      </c>
      <c r="CE97" s="239">
        <f t="shared" si="72"/>
        <v>542605.98879826814</v>
      </c>
      <c r="CF97" s="239">
        <f t="shared" si="73"/>
        <v>2250.0669157351354</v>
      </c>
      <c r="CG97" s="239">
        <f t="shared" si="25"/>
        <v>1278.3128737055383</v>
      </c>
      <c r="CH97" s="239">
        <f t="shared" si="26"/>
        <v>971.75404202959703</v>
      </c>
      <c r="CI97" s="240">
        <f t="shared" si="74"/>
        <v>96743.814174308645</v>
      </c>
      <c r="CJ97" s="1"/>
      <c r="CK97" s="247">
        <f>VLOOKUP(CN97,[2]תחזיות!$B$4:$E$1000,3)</f>
        <v>1.8109895652173896E-2</v>
      </c>
      <c r="CL97" s="135">
        <f t="shared" si="27"/>
        <v>1.0091579710144914E-3</v>
      </c>
      <c r="CM97" s="3">
        <f t="shared" si="75"/>
        <v>1336</v>
      </c>
      <c r="CN97" s="238">
        <v>45</v>
      </c>
      <c r="CO97" s="239">
        <f t="shared" si="76"/>
        <v>536788.25529712602</v>
      </c>
      <c r="CP97" s="239">
        <f t="shared" si="97"/>
        <v>1984.7700177104289</v>
      </c>
      <c r="CQ97" s="239">
        <f t="shared" si="28"/>
        <v>1443.0658711303724</v>
      </c>
      <c r="CR97" s="239">
        <f t="shared" si="29"/>
        <v>541.70414658005643</v>
      </c>
      <c r="CS97" s="240">
        <f t="shared" si="77"/>
        <v>88023.62245719679</v>
      </c>
      <c r="CT97" s="1"/>
      <c r="CU97" s="238">
        <v>45</v>
      </c>
      <c r="CV97" s="239">
        <f t="shared" si="78"/>
        <v>1811853.6243533886</v>
      </c>
      <c r="CW97" s="239">
        <f t="shared" si="78"/>
        <v>8169.1023465063226</v>
      </c>
      <c r="CX97" s="239">
        <f t="shared" si="78"/>
        <v>4663.5667999818879</v>
      </c>
      <c r="CY97" s="239">
        <f t="shared" si="78"/>
        <v>3505.5355465244347</v>
      </c>
      <c r="CZ97" s="239">
        <f t="shared" si="78"/>
        <v>363196.03049961582</v>
      </c>
      <c r="DB97" s="238">
        <v>45</v>
      </c>
      <c r="DC97" s="239">
        <f t="shared" si="79"/>
        <v>1823884.0457417611</v>
      </c>
      <c r="DD97" s="239">
        <f t="shared" si="79"/>
        <v>8397.0881036131213</v>
      </c>
      <c r="DE97" s="239">
        <f t="shared" si="79"/>
        <v>4570.751905413299</v>
      </c>
      <c r="DF97" s="239">
        <f t="shared" si="79"/>
        <v>3826.3361981998223</v>
      </c>
      <c r="DG97" s="239">
        <f t="shared" si="79"/>
        <v>371329.79872431967</v>
      </c>
      <c r="DH97" s="248"/>
      <c r="DI97" s="238">
        <v>45</v>
      </c>
      <c r="DJ97" s="239">
        <f t="shared" si="80"/>
        <v>1809468.809473736</v>
      </c>
      <c r="DK97" s="239">
        <f t="shared" si="80"/>
        <v>8090.3416851399315</v>
      </c>
      <c r="DL97" s="239">
        <f t="shared" si="80"/>
        <v>4722.9309747246089</v>
      </c>
      <c r="DM97" s="239">
        <f t="shared" si="80"/>
        <v>3367.4107104153227</v>
      </c>
      <c r="DN97" s="239">
        <f t="shared" si="80"/>
        <v>361771.6723406259</v>
      </c>
      <c r="DP97" s="3">
        <f t="shared" si="81"/>
        <v>1336</v>
      </c>
      <c r="DQ97" s="238">
        <v>45</v>
      </c>
      <c r="DR97" s="239">
        <f t="shared" si="82"/>
        <v>0</v>
      </c>
      <c r="DS97" s="239">
        <f t="shared" si="83"/>
        <v>0</v>
      </c>
      <c r="DT97" s="239">
        <f t="shared" si="33"/>
        <v>0</v>
      </c>
      <c r="DU97" s="239">
        <f t="shared" si="84"/>
        <v>0</v>
      </c>
      <c r="DV97" s="240">
        <f t="shared" si="98"/>
        <v>0</v>
      </c>
      <c r="DX97" s="242">
        <f t="shared" si="85"/>
        <v>2.5000000000000001E-2</v>
      </c>
      <c r="DY97" s="242">
        <f t="shared" si="86"/>
        <v>2.0833333333333333E-3</v>
      </c>
      <c r="DZ97" s="238">
        <v>45</v>
      </c>
      <c r="EA97" s="243">
        <f t="shared" si="99"/>
        <v>548413.49857159448</v>
      </c>
      <c r="EB97" s="243">
        <f t="shared" si="100"/>
        <v>2370.7253929063927</v>
      </c>
      <c r="EC97" s="243">
        <f t="shared" si="34"/>
        <v>1228.1972708822375</v>
      </c>
      <c r="ED97" s="243">
        <f t="shared" si="35"/>
        <v>1142.5281220241552</v>
      </c>
      <c r="EE97" s="244">
        <f t="shared" si="87"/>
        <v>106682.64268078757</v>
      </c>
      <c r="EF97" s="249"/>
      <c r="EG97" s="242">
        <f t="shared" si="88"/>
        <v>2.5000000000000001E-2</v>
      </c>
      <c r="EH97" s="242">
        <f t="shared" si="89"/>
        <v>2.0833333333333333E-3</v>
      </c>
      <c r="EI97" s="238">
        <v>45</v>
      </c>
      <c r="EJ97" s="243">
        <f t="shared" si="101"/>
        <v>548413.49857159448</v>
      </c>
      <c r="EK97" s="243">
        <f t="shared" si="102"/>
        <v>2370.7253929063927</v>
      </c>
      <c r="EL97" s="243">
        <f t="shared" si="36"/>
        <v>1228.1972708822375</v>
      </c>
      <c r="EM97" s="243">
        <f t="shared" si="37"/>
        <v>1142.5281220241552</v>
      </c>
      <c r="EN97" s="244">
        <f t="shared" si="90"/>
        <v>106682.64268078757</v>
      </c>
      <c r="EO97" s="249"/>
      <c r="EP97" s="242">
        <f t="shared" si="91"/>
        <v>2.5000000000000001E-2</v>
      </c>
      <c r="EQ97" s="242">
        <f t="shared" si="92"/>
        <v>2.0833333333333333E-3</v>
      </c>
      <c r="ER97" s="238">
        <v>45</v>
      </c>
      <c r="ES97" s="243">
        <f t="shared" si="103"/>
        <v>548413.49857159448</v>
      </c>
      <c r="ET97" s="243">
        <f t="shared" si="104"/>
        <v>2370.7253929063927</v>
      </c>
      <c r="EU97" s="243">
        <f t="shared" si="38"/>
        <v>1228.1972708822375</v>
      </c>
      <c r="EV97" s="243">
        <f t="shared" si="39"/>
        <v>1142.5281220241552</v>
      </c>
      <c r="EW97" s="244">
        <f t="shared" si="93"/>
        <v>106682.64268078757</v>
      </c>
    </row>
    <row r="98" spans="1:153" ht="14.25" customHeight="1" thickBot="1" x14ac:dyDescent="0.25">
      <c r="A98" s="3">
        <f t="shared" si="40"/>
        <v>1367</v>
      </c>
      <c r="B98" s="238">
        <v>46</v>
      </c>
      <c r="C98" s="239">
        <f t="shared" si="41"/>
        <v>447638.14830276795</v>
      </c>
      <c r="D98" s="239">
        <f t="shared" si="5"/>
        <v>2410.2492634298383</v>
      </c>
      <c r="E98" s="239">
        <f t="shared" si="6"/>
        <v>1235.1991241350722</v>
      </c>
      <c r="F98" s="239">
        <f t="shared" si="7"/>
        <v>1175.050139294766</v>
      </c>
      <c r="G98" s="240">
        <f t="shared" si="42"/>
        <v>110871.46611777261</v>
      </c>
      <c r="I98" s="241">
        <f>VLOOKUP(K98,[2]תחזיות!$B$4:$H$1000,5)</f>
        <v>1.11E-2</v>
      </c>
      <c r="J98" s="135">
        <f t="shared" si="8"/>
        <v>9.2500000000000004E-4</v>
      </c>
      <c r="K98" s="238">
        <v>46</v>
      </c>
      <c r="L98" s="243">
        <f t="shared" si="43"/>
        <v>184455.59046428572</v>
      </c>
      <c r="M98" s="243">
        <f t="shared" si="44"/>
        <v>874.28948506641643</v>
      </c>
      <c r="N98" s="243">
        <f t="shared" si="9"/>
        <v>536.12090254856082</v>
      </c>
      <c r="O98" s="243">
        <f t="shared" si="10"/>
        <v>338.16858251785561</v>
      </c>
      <c r="P98" s="244">
        <f t="shared" si="45"/>
        <v>39410.171177227712</v>
      </c>
      <c r="Q98" s="245"/>
      <c r="R98" s="241">
        <f>VLOOKUP(T98,[2]תחזיות!$B$4:$H$1000,7)</f>
        <v>1.8870000000000001E-2</v>
      </c>
      <c r="S98" s="135">
        <f t="shared" si="11"/>
        <v>1.5725000000000001E-3</v>
      </c>
      <c r="T98" s="238">
        <v>46</v>
      </c>
      <c r="U98" s="243">
        <f t="shared" si="46"/>
        <v>189326.05680057246</v>
      </c>
      <c r="V98" s="243">
        <f t="shared" si="47"/>
        <v>897.37470300135294</v>
      </c>
      <c r="W98" s="243">
        <f t="shared" si="12"/>
        <v>550.27693220030505</v>
      </c>
      <c r="X98" s="243">
        <f t="shared" si="48"/>
        <v>347.09777080104789</v>
      </c>
      <c r="Y98" s="244">
        <f t="shared" si="49"/>
        <v>39884.41480147931</v>
      </c>
      <c r="Z98" s="246"/>
      <c r="AA98" s="241">
        <f>VLOOKUP(AC98,[2]תחזיות!$B$4:$H$1000,6)</f>
        <v>1.0090909090909091E-2</v>
      </c>
      <c r="AB98" s="135">
        <f t="shared" si="13"/>
        <v>8.4090909090909095E-4</v>
      </c>
      <c r="AC98" s="238">
        <v>46</v>
      </c>
      <c r="AD98" s="243">
        <f t="shared" si="50"/>
        <v>183833.78209377025</v>
      </c>
      <c r="AE98" s="243">
        <f t="shared" si="51"/>
        <v>871.34221456786668</v>
      </c>
      <c r="AF98" s="243">
        <f t="shared" si="14"/>
        <v>534.31361406262272</v>
      </c>
      <c r="AG98" s="243">
        <f t="shared" si="52"/>
        <v>337.0286005052439</v>
      </c>
      <c r="AH98" s="244">
        <f t="shared" si="53"/>
        <v>39349.525358965562</v>
      </c>
      <c r="AI98" s="246"/>
      <c r="AJ98" s="242">
        <f t="shared" si="54"/>
        <v>2.36666666666666E-2</v>
      </c>
      <c r="AK98" s="242">
        <f t="shared" si="55"/>
        <v>1.9722222222222168E-3</v>
      </c>
      <c r="AL98" s="241">
        <f>VLOOKUP(AN98,[2]תחזיות!$B$4:$H$1000,5)</f>
        <v>1.11E-2</v>
      </c>
      <c r="AM98" s="135">
        <f t="shared" si="15"/>
        <v>9.2500000000000004E-4</v>
      </c>
      <c r="AN98" s="238">
        <v>46</v>
      </c>
      <c r="AO98" s="243">
        <f t="shared" si="56"/>
        <v>91855.968758900126</v>
      </c>
      <c r="AP98" s="243">
        <f t="shared" si="94"/>
        <v>458.70796073205327</v>
      </c>
      <c r="AQ98" s="243">
        <f t="shared" si="16"/>
        <v>277.54757790200074</v>
      </c>
      <c r="AR98" s="243">
        <f t="shared" si="57"/>
        <v>181.16038283005253</v>
      </c>
      <c r="AS98" s="244">
        <f t="shared" si="58"/>
        <v>20677.086436003483</v>
      </c>
      <c r="AT98" s="245"/>
      <c r="AU98" s="242">
        <f t="shared" si="59"/>
        <v>2.36666666666666E-2</v>
      </c>
      <c r="AV98" s="242">
        <f t="shared" si="60"/>
        <v>1.9722222222222168E-3</v>
      </c>
      <c r="AW98" s="241">
        <f>VLOOKUP(AY98,[2]תחזיות!$B$4:$H$1000,7)</f>
        <v>1.8870000000000001E-2</v>
      </c>
      <c r="AX98" s="135">
        <f t="shared" si="17"/>
        <v>1.5725000000000001E-3</v>
      </c>
      <c r="AY98" s="238">
        <v>46</v>
      </c>
      <c r="AZ98" s="243">
        <f t="shared" si="61"/>
        <v>94281.384017397475</v>
      </c>
      <c r="BA98" s="243">
        <f t="shared" si="95"/>
        <v>470.81993671125088</v>
      </c>
      <c r="BB98" s="243">
        <f t="shared" si="18"/>
        <v>284.87609601027305</v>
      </c>
      <c r="BC98" s="243">
        <f t="shared" si="62"/>
        <v>185.94384070097783</v>
      </c>
      <c r="BD98" s="244">
        <f t="shared" si="63"/>
        <v>20925.904853114014</v>
      </c>
      <c r="BE98" s="246"/>
      <c r="BF98" s="246"/>
      <c r="BG98" s="246"/>
      <c r="BH98" s="241">
        <f>VLOOKUP(BJ98,[2]תחזיות!$B$4:$H$1000,6)</f>
        <v>1.0090909090909091E-2</v>
      </c>
      <c r="BI98" s="135">
        <f t="shared" si="19"/>
        <v>8.4090909090909095E-4</v>
      </c>
      <c r="BJ98" s="238">
        <v>46</v>
      </c>
      <c r="BK98" s="243">
        <f t="shared" si="64"/>
        <v>90974.351872592102</v>
      </c>
      <c r="BL98" s="243">
        <f t="shared" si="96"/>
        <v>454.30536513016307</v>
      </c>
      <c r="BM98" s="243">
        <f t="shared" si="20"/>
        <v>287.519053363745</v>
      </c>
      <c r="BN98" s="243">
        <f t="shared" si="65"/>
        <v>166.78631176641809</v>
      </c>
      <c r="BO98" s="244">
        <f t="shared" si="66"/>
        <v>20580.312569031215</v>
      </c>
      <c r="BP98" s="246"/>
      <c r="BQ98" s="247">
        <f>VLOOKUP(BT98,[2]תחזיות!$B$4:$E$1000,2)</f>
        <v>2.0957859999999977E-2</v>
      </c>
      <c r="BR98" s="135">
        <f t="shared" si="21"/>
        <v>1.2464883333333314E-3</v>
      </c>
      <c r="BS98" s="3">
        <f t="shared" si="67"/>
        <v>1367</v>
      </c>
      <c r="BT98" s="238">
        <v>46</v>
      </c>
      <c r="BU98" s="239">
        <f t="shared" si="68"/>
        <v>536310.40071842971</v>
      </c>
      <c r="BV98" s="239">
        <f t="shared" si="69"/>
        <v>2059.6900974902433</v>
      </c>
      <c r="BW98" s="239">
        <f t="shared" si="22"/>
        <v>1391.1854399493968</v>
      </c>
      <c r="BX98" s="239">
        <f t="shared" si="23"/>
        <v>668.50465754084655</v>
      </c>
      <c r="BY98" s="240">
        <f t="shared" si="70"/>
        <v>91357.600894542978</v>
      </c>
      <c r="CA98" s="247">
        <f>VLOOKUP(CD98,[2]תחזיות!$B$4:$E$1000,4)</f>
        <v>2.7664375199999973E-2</v>
      </c>
      <c r="CB98" s="135">
        <f t="shared" si="24"/>
        <v>1.8053645999999979E-3</v>
      </c>
      <c r="CC98" s="3">
        <f t="shared" si="71"/>
        <v>1367</v>
      </c>
      <c r="CD98" s="238">
        <v>46</v>
      </c>
      <c r="CE98" s="239">
        <f t="shared" si="72"/>
        <v>541327.67592456262</v>
      </c>
      <c r="CF98" s="239">
        <f t="shared" si="73"/>
        <v>2254.7241929996712</v>
      </c>
      <c r="CG98" s="239">
        <f t="shared" si="25"/>
        <v>1277.4303698851948</v>
      </c>
      <c r="CH98" s="239">
        <f t="shared" si="26"/>
        <v>977.29382311447648</v>
      </c>
      <c r="CI98" s="240">
        <f t="shared" si="74"/>
        <v>98998.538367308312</v>
      </c>
      <c r="CJ98" s="1"/>
      <c r="CK98" s="247">
        <f>VLOOKUP(CN98,[2]תחזיות!$B$4:$E$1000,3)</f>
        <v>1.8224226086956504E-2</v>
      </c>
      <c r="CL98" s="135">
        <f t="shared" si="27"/>
        <v>1.0186855072463754E-3</v>
      </c>
      <c r="CM98" s="3">
        <f t="shared" si="75"/>
        <v>1367</v>
      </c>
      <c r="CN98" s="238">
        <v>46</v>
      </c>
      <c r="CO98" s="239">
        <f t="shared" si="76"/>
        <v>535345.18942599569</v>
      </c>
      <c r="CP98" s="239">
        <f t="shared" si="97"/>
        <v>1987.5987522614364</v>
      </c>
      <c r="CQ98" s="239">
        <f t="shared" si="28"/>
        <v>1442.250366419109</v>
      </c>
      <c r="CR98" s="239">
        <f t="shared" si="29"/>
        <v>545.34838584232739</v>
      </c>
      <c r="CS98" s="240">
        <f t="shared" si="77"/>
        <v>90011.221209458221</v>
      </c>
      <c r="CT98" s="1"/>
      <c r="CU98" s="238">
        <v>46</v>
      </c>
      <c r="CV98" s="239">
        <f t="shared" si="78"/>
        <v>1807445.4095450956</v>
      </c>
      <c r="CW98" s="239">
        <f t="shared" si="78"/>
        <v>8173.6621996249432</v>
      </c>
      <c r="CX98" s="239">
        <f t="shared" si="78"/>
        <v>4670.8090597316059</v>
      </c>
      <c r="CY98" s="239">
        <f t="shared" si="78"/>
        <v>3502.8531398933383</v>
      </c>
      <c r="CZ98" s="239">
        <f t="shared" si="78"/>
        <v>371369.69269924075</v>
      </c>
      <c r="DB98" s="238">
        <v>46</v>
      </c>
      <c r="DC98" s="239">
        <f t="shared" si="79"/>
        <v>1819758.5663460125</v>
      </c>
      <c r="DD98" s="239">
        <f t="shared" si="79"/>
        <v>8403.893489048507</v>
      </c>
      <c r="DE98" s="239">
        <f t="shared" si="79"/>
        <v>4578.538537427421</v>
      </c>
      <c r="DF98" s="239">
        <f t="shared" si="79"/>
        <v>3825.3549516210855</v>
      </c>
      <c r="DG98" s="239">
        <f t="shared" si="79"/>
        <v>379733.69221336814</v>
      </c>
      <c r="DH98" s="248"/>
      <c r="DI98" s="238">
        <v>46</v>
      </c>
      <c r="DJ98" s="239">
        <f t="shared" si="80"/>
        <v>1804976.772995838</v>
      </c>
      <c r="DK98" s="239">
        <f t="shared" si="80"/>
        <v>8094.2209882956968</v>
      </c>
      <c r="DL98" s="239">
        <f t="shared" si="80"/>
        <v>4730.0381731771249</v>
      </c>
      <c r="DM98" s="239">
        <f t="shared" si="80"/>
        <v>3364.1828151185728</v>
      </c>
      <c r="DN98" s="239">
        <f t="shared" si="80"/>
        <v>369865.89332892158</v>
      </c>
      <c r="DP98" s="3">
        <f t="shared" si="81"/>
        <v>1367</v>
      </c>
      <c r="DQ98" s="238">
        <v>46</v>
      </c>
      <c r="DR98" s="239">
        <f t="shared" si="82"/>
        <v>0</v>
      </c>
      <c r="DS98" s="239">
        <f t="shared" si="83"/>
        <v>0</v>
      </c>
      <c r="DT98" s="239">
        <f t="shared" si="33"/>
        <v>0</v>
      </c>
      <c r="DU98" s="239">
        <f t="shared" si="84"/>
        <v>0</v>
      </c>
      <c r="DV98" s="240">
        <f t="shared" si="98"/>
        <v>0</v>
      </c>
      <c r="DX98" s="242">
        <f t="shared" si="85"/>
        <v>2.5000000000000001E-2</v>
      </c>
      <c r="DY98" s="242">
        <f t="shared" si="86"/>
        <v>2.0833333333333333E-3</v>
      </c>
      <c r="DZ98" s="238">
        <v>46</v>
      </c>
      <c r="EA98" s="243">
        <f t="shared" si="99"/>
        <v>547185.30130071228</v>
      </c>
      <c r="EB98" s="243">
        <f t="shared" si="100"/>
        <v>2370.7253929063927</v>
      </c>
      <c r="EC98" s="243">
        <f t="shared" si="34"/>
        <v>1230.7560151965754</v>
      </c>
      <c r="ED98" s="243">
        <f t="shared" si="35"/>
        <v>1139.9693777098173</v>
      </c>
      <c r="EE98" s="244">
        <f t="shared" si="87"/>
        <v>109053.36807369396</v>
      </c>
      <c r="EF98" s="249"/>
      <c r="EG98" s="242">
        <f t="shared" si="88"/>
        <v>2.5000000000000001E-2</v>
      </c>
      <c r="EH98" s="242">
        <f t="shared" si="89"/>
        <v>2.0833333333333333E-3</v>
      </c>
      <c r="EI98" s="238">
        <v>46</v>
      </c>
      <c r="EJ98" s="243">
        <f t="shared" si="101"/>
        <v>547185.30130071228</v>
      </c>
      <c r="EK98" s="243">
        <f t="shared" si="102"/>
        <v>2370.7253929063927</v>
      </c>
      <c r="EL98" s="243">
        <f t="shared" si="36"/>
        <v>1230.7560151965754</v>
      </c>
      <c r="EM98" s="243">
        <f t="shared" si="37"/>
        <v>1139.9693777098173</v>
      </c>
      <c r="EN98" s="244">
        <f t="shared" si="90"/>
        <v>109053.36807369396</v>
      </c>
      <c r="EO98" s="249"/>
      <c r="EP98" s="242">
        <f t="shared" si="91"/>
        <v>2.5000000000000001E-2</v>
      </c>
      <c r="EQ98" s="242">
        <f t="shared" si="92"/>
        <v>2.0833333333333333E-3</v>
      </c>
      <c r="ER98" s="238">
        <v>46</v>
      </c>
      <c r="ES98" s="243">
        <f t="shared" si="103"/>
        <v>547185.30130071228</v>
      </c>
      <c r="ET98" s="243">
        <f t="shared" si="104"/>
        <v>2370.7253929063927</v>
      </c>
      <c r="EU98" s="243">
        <f t="shared" si="38"/>
        <v>1230.7560151965754</v>
      </c>
      <c r="EV98" s="243">
        <f t="shared" si="39"/>
        <v>1139.9693777098173</v>
      </c>
      <c r="EW98" s="244">
        <f t="shared" si="93"/>
        <v>109053.36807369396</v>
      </c>
    </row>
    <row r="99" spans="1:153" ht="14.25" customHeight="1" thickBot="1" x14ac:dyDescent="0.25">
      <c r="A99" s="3">
        <f t="shared" si="40"/>
        <v>1397</v>
      </c>
      <c r="B99" s="238">
        <v>47</v>
      </c>
      <c r="C99" s="239">
        <f t="shared" si="41"/>
        <v>446402.94917863287</v>
      </c>
      <c r="D99" s="239">
        <f t="shared" si="5"/>
        <v>2410.2492634298383</v>
      </c>
      <c r="E99" s="239">
        <f t="shared" si="6"/>
        <v>1238.441521835927</v>
      </c>
      <c r="F99" s="239">
        <f t="shared" si="7"/>
        <v>1171.8077415939113</v>
      </c>
      <c r="G99" s="240">
        <f t="shared" si="42"/>
        <v>113281.71538120245</v>
      </c>
      <c r="I99" s="241">
        <f>VLOOKUP(K99,[2]תחזיות!$B$4:$H$1000,5)</f>
        <v>1.11E-2</v>
      </c>
      <c r="J99" s="135">
        <f t="shared" si="8"/>
        <v>9.2500000000000004E-4</v>
      </c>
      <c r="K99" s="238">
        <v>47</v>
      </c>
      <c r="L99" s="243">
        <f t="shared" si="43"/>
        <v>184089.59507108177</v>
      </c>
      <c r="M99" s="243">
        <f t="shared" si="44"/>
        <v>875.09820284010289</v>
      </c>
      <c r="N99" s="243">
        <f t="shared" si="9"/>
        <v>537.60061187645454</v>
      </c>
      <c r="O99" s="243">
        <f t="shared" si="10"/>
        <v>337.49759096364835</v>
      </c>
      <c r="P99" s="244">
        <f t="shared" si="45"/>
        <v>40285.269380067817</v>
      </c>
      <c r="Q99" s="245"/>
      <c r="R99" s="241">
        <f>VLOOKUP(T99,[2]תחזיות!$B$4:$H$1000,7)</f>
        <v>1.8870000000000001E-2</v>
      </c>
      <c r="S99" s="135">
        <f t="shared" si="11"/>
        <v>1.5725000000000001E-3</v>
      </c>
      <c r="T99" s="238">
        <v>47</v>
      </c>
      <c r="U99" s="243">
        <f t="shared" si="46"/>
        <v>189072.62978221517</v>
      </c>
      <c r="V99" s="243">
        <f t="shared" si="47"/>
        <v>898.78582472182256</v>
      </c>
      <c r="W99" s="243">
        <f t="shared" si="12"/>
        <v>552.15267012109643</v>
      </c>
      <c r="X99" s="243">
        <f t="shared" si="48"/>
        <v>346.63315460072619</v>
      </c>
      <c r="Y99" s="244">
        <f t="shared" si="49"/>
        <v>40783.200626201135</v>
      </c>
      <c r="Z99" s="246"/>
      <c r="AA99" s="241">
        <f>VLOOKUP(AC99,[2]תחזיות!$B$4:$H$1000,6)</f>
        <v>1.0090909090909091E-2</v>
      </c>
      <c r="AB99" s="135">
        <f t="shared" si="13"/>
        <v>8.4090909090909095E-4</v>
      </c>
      <c r="AC99" s="238">
        <v>47</v>
      </c>
      <c r="AD99" s="243">
        <f t="shared" si="50"/>
        <v>183453.60666911103</v>
      </c>
      <c r="AE99" s="243">
        <f t="shared" si="51"/>
        <v>872.07493415738975</v>
      </c>
      <c r="AF99" s="243">
        <f t="shared" si="14"/>
        <v>535.74332193068767</v>
      </c>
      <c r="AG99" s="243">
        <f t="shared" si="52"/>
        <v>336.33161222670202</v>
      </c>
      <c r="AH99" s="244">
        <f t="shared" si="53"/>
        <v>40221.600293122952</v>
      </c>
      <c r="AI99" s="246"/>
      <c r="AJ99" s="242">
        <f t="shared" si="54"/>
        <v>2.36666666666666E-2</v>
      </c>
      <c r="AK99" s="242">
        <f t="shared" si="55"/>
        <v>1.9722222222222168E-3</v>
      </c>
      <c r="AL99" s="241">
        <f>VLOOKUP(AN99,[2]תחזיות!$B$4:$H$1000,5)</f>
        <v>1.11E-2</v>
      </c>
      <c r="AM99" s="135">
        <f t="shared" si="15"/>
        <v>9.2500000000000004E-4</v>
      </c>
      <c r="AN99" s="238">
        <v>47</v>
      </c>
      <c r="AO99" s="243">
        <f t="shared" si="56"/>
        <v>91663.131220590556</v>
      </c>
      <c r="AP99" s="243">
        <f t="shared" si="94"/>
        <v>459.13226559573053</v>
      </c>
      <c r="AQ99" s="243">
        <f t="shared" si="16"/>
        <v>278.35220124401076</v>
      </c>
      <c r="AR99" s="243">
        <f t="shared" si="57"/>
        <v>180.78006435171977</v>
      </c>
      <c r="AS99" s="244">
        <f t="shared" si="58"/>
        <v>21136.218701599213</v>
      </c>
      <c r="AT99" s="245"/>
      <c r="AU99" s="242">
        <f t="shared" si="59"/>
        <v>2.36666666666666E-2</v>
      </c>
      <c r="AV99" s="242">
        <f t="shared" si="60"/>
        <v>1.9722222222222168E-3</v>
      </c>
      <c r="AW99" s="241">
        <f>VLOOKUP(AY99,[2]תחזיות!$B$4:$H$1000,7)</f>
        <v>1.8870000000000001E-2</v>
      </c>
      <c r="AX99" s="135">
        <f t="shared" si="17"/>
        <v>1.5725000000000001E-3</v>
      </c>
      <c r="AY99" s="238">
        <v>47</v>
      </c>
      <c r="AZ99" s="243">
        <f t="shared" si="61"/>
        <v>94144.317430093593</v>
      </c>
      <c r="BA99" s="243">
        <f t="shared" si="95"/>
        <v>471.56030106172943</v>
      </c>
      <c r="BB99" s="243">
        <f t="shared" si="18"/>
        <v>285.88678613015645</v>
      </c>
      <c r="BC99" s="243">
        <f t="shared" si="62"/>
        <v>185.67351493157295</v>
      </c>
      <c r="BD99" s="244">
        <f t="shared" si="63"/>
        <v>21397.465154175745</v>
      </c>
      <c r="BE99" s="246"/>
      <c r="BF99" s="246"/>
      <c r="BG99" s="246"/>
      <c r="BH99" s="241">
        <f>VLOOKUP(BJ99,[2]תחזיות!$B$4:$H$1000,6)</f>
        <v>1.0090909090909091E-2</v>
      </c>
      <c r="BI99" s="135">
        <f t="shared" si="19"/>
        <v>8.4090909090909095E-4</v>
      </c>
      <c r="BJ99" s="238">
        <v>47</v>
      </c>
      <c r="BK99" s="243">
        <f t="shared" si="64"/>
        <v>90763.092201371794</v>
      </c>
      <c r="BL99" s="243">
        <f t="shared" si="96"/>
        <v>454.6240522223078</v>
      </c>
      <c r="BM99" s="243">
        <f t="shared" si="20"/>
        <v>288.22504985312696</v>
      </c>
      <c r="BN99" s="243">
        <f t="shared" si="65"/>
        <v>166.39900236918086</v>
      </c>
      <c r="BO99" s="244">
        <f t="shared" si="66"/>
        <v>21034.936621253524</v>
      </c>
      <c r="BP99" s="246"/>
      <c r="BQ99" s="247">
        <f>VLOOKUP(BT99,[2]תחזיות!$B$4:$E$1000,2)</f>
        <v>2.1089339999999977E-2</v>
      </c>
      <c r="BR99" s="135">
        <f t="shared" si="21"/>
        <v>1.2574449999999981E-3</v>
      </c>
      <c r="BS99" s="3">
        <f t="shared" si="67"/>
        <v>1397</v>
      </c>
      <c r="BT99" s="238">
        <v>47</v>
      </c>
      <c r="BU99" s="239">
        <f t="shared" si="68"/>
        <v>534919.21527848032</v>
      </c>
      <c r="BV99" s="239">
        <f t="shared" si="69"/>
        <v>2063.0115749729862</v>
      </c>
      <c r="BW99" s="239">
        <f t="shared" si="22"/>
        <v>1390.3800823171387</v>
      </c>
      <c r="BX99" s="239">
        <f t="shared" si="23"/>
        <v>672.63149265584764</v>
      </c>
      <c r="BY99" s="240">
        <f t="shared" si="70"/>
        <v>93420.612469515967</v>
      </c>
      <c r="CA99" s="247">
        <f>VLOOKUP(CD99,[2]תחזיות!$B$4:$E$1000,4)</f>
        <v>2.783792879999997E-2</v>
      </c>
      <c r="CB99" s="135">
        <f t="shared" si="24"/>
        <v>1.8198273999999973E-3</v>
      </c>
      <c r="CC99" s="3">
        <f t="shared" si="71"/>
        <v>1397</v>
      </c>
      <c r="CD99" s="238">
        <v>47</v>
      </c>
      <c r="CE99" s="239">
        <f t="shared" si="72"/>
        <v>540050.24555467744</v>
      </c>
      <c r="CF99" s="239">
        <f t="shared" si="73"/>
        <v>2259.3739652050704</v>
      </c>
      <c r="CG99" s="239">
        <f t="shared" si="25"/>
        <v>1276.5757309679416</v>
      </c>
      <c r="CH99" s="239">
        <f t="shared" si="26"/>
        <v>982.79823423712878</v>
      </c>
      <c r="CI99" s="240">
        <f t="shared" si="74"/>
        <v>101257.91233251338</v>
      </c>
      <c r="CJ99" s="1"/>
      <c r="CK99" s="247">
        <f>VLOOKUP(CN99,[2]תחזיות!$B$4:$E$1000,3)</f>
        <v>1.8338556521739113E-2</v>
      </c>
      <c r="CL99" s="135">
        <f t="shared" si="27"/>
        <v>1.0282130434782594E-3</v>
      </c>
      <c r="CM99" s="3">
        <f t="shared" si="75"/>
        <v>1397</v>
      </c>
      <c r="CN99" s="238">
        <v>47</v>
      </c>
      <c r="CO99" s="239">
        <f t="shared" si="76"/>
        <v>533902.9390595766</v>
      </c>
      <c r="CP99" s="239">
        <f t="shared" si="97"/>
        <v>1990.421548155527</v>
      </c>
      <c r="CQ99" s="239">
        <f t="shared" si="28"/>
        <v>1441.4555822630921</v>
      </c>
      <c r="CR99" s="239">
        <f t="shared" si="29"/>
        <v>548.96596589243495</v>
      </c>
      <c r="CS99" s="240">
        <f t="shared" si="77"/>
        <v>92001.64275761375</v>
      </c>
      <c r="CT99" s="1"/>
      <c r="CU99" s="238">
        <v>47</v>
      </c>
      <c r="CV99" s="239">
        <f t="shared" si="78"/>
        <v>1803029.4360343013</v>
      </c>
      <c r="CW99" s="239">
        <f t="shared" si="78"/>
        <v>8178.2166997450504</v>
      </c>
      <c r="CX99" s="239">
        <f t="shared" si="78"/>
        <v>4678.0945075017662</v>
      </c>
      <c r="CY99" s="239">
        <f t="shared" si="78"/>
        <v>3500.1221922432851</v>
      </c>
      <c r="CZ99" s="239">
        <f t="shared" si="78"/>
        <v>379547.90939898579</v>
      </c>
      <c r="DB99" s="238">
        <v>47</v>
      </c>
      <c r="DC99" s="239">
        <f t="shared" si="79"/>
        <v>1815624.6872311349</v>
      </c>
      <c r="DD99" s="239">
        <f t="shared" si="79"/>
        <v>8410.6947473248529</v>
      </c>
      <c r="DE99" s="239">
        <f t="shared" si="79"/>
        <v>4586.3767992833564</v>
      </c>
      <c r="DF99" s="239">
        <f t="shared" si="79"/>
        <v>3824.3179480414965</v>
      </c>
      <c r="DG99" s="239">
        <f t="shared" si="79"/>
        <v>388144.38696069305</v>
      </c>
      <c r="DH99" s="248"/>
      <c r="DI99" s="238">
        <v>47</v>
      </c>
      <c r="DJ99" s="239">
        <f t="shared" si="80"/>
        <v>1800477.1323942079</v>
      </c>
      <c r="DK99" s="239">
        <f t="shared" si="80"/>
        <v>8098.095190871456</v>
      </c>
      <c r="DL99" s="239">
        <f t="shared" si="80"/>
        <v>4737.1855661110685</v>
      </c>
      <c r="DM99" s="239">
        <f t="shared" si="80"/>
        <v>3360.9096247603866</v>
      </c>
      <c r="DN99" s="239">
        <f t="shared" si="80"/>
        <v>377963.98851979297</v>
      </c>
      <c r="DP99" s="3">
        <f t="shared" si="81"/>
        <v>1397</v>
      </c>
      <c r="DQ99" s="238">
        <v>47</v>
      </c>
      <c r="DR99" s="239">
        <f t="shared" si="82"/>
        <v>0</v>
      </c>
      <c r="DS99" s="239">
        <f t="shared" si="83"/>
        <v>0</v>
      </c>
      <c r="DT99" s="239">
        <f t="shared" si="33"/>
        <v>0</v>
      </c>
      <c r="DU99" s="239">
        <f t="shared" si="84"/>
        <v>0</v>
      </c>
      <c r="DV99" s="240">
        <f t="shared" si="98"/>
        <v>0</v>
      </c>
      <c r="DX99" s="242">
        <f t="shared" si="85"/>
        <v>2.5000000000000001E-2</v>
      </c>
      <c r="DY99" s="242">
        <f t="shared" si="86"/>
        <v>2.0833333333333333E-3</v>
      </c>
      <c r="DZ99" s="238">
        <v>47</v>
      </c>
      <c r="EA99" s="243">
        <f t="shared" si="99"/>
        <v>545954.54528551572</v>
      </c>
      <c r="EB99" s="243">
        <f t="shared" si="100"/>
        <v>2370.7253929063927</v>
      </c>
      <c r="EC99" s="243">
        <f t="shared" si="34"/>
        <v>1233.3200902282349</v>
      </c>
      <c r="ED99" s="243">
        <f t="shared" si="35"/>
        <v>1137.4053026781578</v>
      </c>
      <c r="EE99" s="244">
        <f t="shared" si="87"/>
        <v>111424.09346660034</v>
      </c>
      <c r="EF99" s="249"/>
      <c r="EG99" s="242">
        <f t="shared" si="88"/>
        <v>2.5000000000000001E-2</v>
      </c>
      <c r="EH99" s="242">
        <f t="shared" si="89"/>
        <v>2.0833333333333333E-3</v>
      </c>
      <c r="EI99" s="238">
        <v>47</v>
      </c>
      <c r="EJ99" s="243">
        <f t="shared" si="101"/>
        <v>545954.54528551572</v>
      </c>
      <c r="EK99" s="243">
        <f t="shared" si="102"/>
        <v>2370.7253929063927</v>
      </c>
      <c r="EL99" s="243">
        <f t="shared" si="36"/>
        <v>1233.3200902282349</v>
      </c>
      <c r="EM99" s="243">
        <f t="shared" si="37"/>
        <v>1137.4053026781578</v>
      </c>
      <c r="EN99" s="244">
        <f t="shared" si="90"/>
        <v>111424.09346660034</v>
      </c>
      <c r="EO99" s="249"/>
      <c r="EP99" s="242">
        <f t="shared" si="91"/>
        <v>2.5000000000000001E-2</v>
      </c>
      <c r="EQ99" s="242">
        <f t="shared" si="92"/>
        <v>2.0833333333333333E-3</v>
      </c>
      <c r="ER99" s="238">
        <v>47</v>
      </c>
      <c r="ES99" s="243">
        <f t="shared" si="103"/>
        <v>545954.54528551572</v>
      </c>
      <c r="ET99" s="243">
        <f t="shared" si="104"/>
        <v>2370.7253929063927</v>
      </c>
      <c r="EU99" s="243">
        <f t="shared" si="38"/>
        <v>1233.3200902282349</v>
      </c>
      <c r="EV99" s="243">
        <f t="shared" si="39"/>
        <v>1137.4053026781578</v>
      </c>
      <c r="EW99" s="244">
        <f t="shared" si="93"/>
        <v>111424.09346660034</v>
      </c>
    </row>
    <row r="100" spans="1:153" ht="14.25" customHeight="1" thickBot="1" x14ac:dyDescent="0.25">
      <c r="A100" s="3">
        <f t="shared" si="40"/>
        <v>1428</v>
      </c>
      <c r="B100" s="238">
        <v>48</v>
      </c>
      <c r="C100" s="239">
        <f t="shared" si="41"/>
        <v>445164.50765679695</v>
      </c>
      <c r="D100" s="239">
        <f t="shared" si="5"/>
        <v>2410.2492634298383</v>
      </c>
      <c r="E100" s="239">
        <f t="shared" si="6"/>
        <v>1241.6924308307462</v>
      </c>
      <c r="F100" s="239">
        <f t="shared" si="7"/>
        <v>1168.5568325990921</v>
      </c>
      <c r="G100" s="240">
        <f t="shared" si="42"/>
        <v>115691.96464463229</v>
      </c>
      <c r="I100" s="241">
        <f>VLOOKUP(K100,[2]תחזיות!$B$4:$H$1000,5)</f>
        <v>1.11E-2</v>
      </c>
      <c r="J100" s="135">
        <f t="shared" si="8"/>
        <v>9.2500000000000004E-4</v>
      </c>
      <c r="K100" s="238">
        <v>48</v>
      </c>
      <c r="L100" s="243">
        <f t="shared" si="43"/>
        <v>183721.7800540801</v>
      </c>
      <c r="M100" s="243">
        <f t="shared" si="44"/>
        <v>875.90766867773004</v>
      </c>
      <c r="N100" s="243">
        <f t="shared" si="9"/>
        <v>539.08440524525145</v>
      </c>
      <c r="O100" s="243">
        <f t="shared" si="10"/>
        <v>336.8232634324786</v>
      </c>
      <c r="P100" s="244">
        <f t="shared" si="45"/>
        <v>41161.177048745551</v>
      </c>
      <c r="Q100" s="245"/>
      <c r="R100" s="241">
        <f>VLOOKUP(T100,[2]תחזיות!$B$4:$H$1000,7)</f>
        <v>1.8870000000000001E-2</v>
      </c>
      <c r="S100" s="135">
        <f t="shared" si="11"/>
        <v>1.5725000000000001E-3</v>
      </c>
      <c r="T100" s="238">
        <v>48</v>
      </c>
      <c r="U100" s="243">
        <f t="shared" si="46"/>
        <v>188816.92556235284</v>
      </c>
      <c r="V100" s="243">
        <f t="shared" si="47"/>
        <v>900.1991654311978</v>
      </c>
      <c r="W100" s="243">
        <f t="shared" si="12"/>
        <v>554.03480190021924</v>
      </c>
      <c r="X100" s="243">
        <f t="shared" si="48"/>
        <v>346.16436353097862</v>
      </c>
      <c r="Y100" s="244">
        <f t="shared" si="49"/>
        <v>41683.399791632335</v>
      </c>
      <c r="Z100" s="246"/>
      <c r="AA100" s="241">
        <f>VLOOKUP(AC100,[2]תחזיות!$B$4:$H$1000,6)</f>
        <v>1.0090909090909091E-2</v>
      </c>
      <c r="AB100" s="135">
        <f t="shared" si="13"/>
        <v>8.4090909090909095E-4</v>
      </c>
      <c r="AC100" s="238">
        <v>48</v>
      </c>
      <c r="AD100" s="243">
        <f t="shared" si="50"/>
        <v>183071.68064135866</v>
      </c>
      <c r="AE100" s="243">
        <f t="shared" si="51"/>
        <v>872.80826989747675</v>
      </c>
      <c r="AF100" s="243">
        <f t="shared" si="14"/>
        <v>537.17685538832075</v>
      </c>
      <c r="AG100" s="243">
        <f t="shared" si="52"/>
        <v>335.631414509156</v>
      </c>
      <c r="AH100" s="244">
        <f t="shared" si="53"/>
        <v>41094.408563020428</v>
      </c>
      <c r="AI100" s="246"/>
      <c r="AJ100" s="242">
        <f t="shared" si="54"/>
        <v>2.36666666666666E-2</v>
      </c>
      <c r="AK100" s="242">
        <f t="shared" si="55"/>
        <v>1.9722222222222168E-3</v>
      </c>
      <c r="AL100" s="241">
        <f>VLOOKUP(AN100,[2]תחזיות!$B$4:$H$1000,5)</f>
        <v>1.11E-2</v>
      </c>
      <c r="AM100" s="135">
        <f t="shared" si="15"/>
        <v>9.2500000000000004E-4</v>
      </c>
      <c r="AN100" s="238">
        <v>48</v>
      </c>
      <c r="AO100" s="243">
        <f t="shared" si="56"/>
        <v>91469.309939939456</v>
      </c>
      <c r="AP100" s="243">
        <f t="shared" si="94"/>
        <v>459.55696294140665</v>
      </c>
      <c r="AQ100" s="243">
        <f t="shared" si="16"/>
        <v>279.15915722652653</v>
      </c>
      <c r="AR100" s="243">
        <f t="shared" si="57"/>
        <v>180.39780571488009</v>
      </c>
      <c r="AS100" s="244">
        <f t="shared" si="58"/>
        <v>21595.775664540619</v>
      </c>
      <c r="AT100" s="245"/>
      <c r="AU100" s="242">
        <f t="shared" si="59"/>
        <v>2.36666666666666E-2</v>
      </c>
      <c r="AV100" s="242">
        <f t="shared" si="60"/>
        <v>1.9722222222222168E-3</v>
      </c>
      <c r="AW100" s="241">
        <f>VLOOKUP(AY100,[2]תחזיות!$B$4:$H$1000,7)</f>
        <v>1.8870000000000001E-2</v>
      </c>
      <c r="AX100" s="135">
        <f t="shared" si="17"/>
        <v>1.5725000000000001E-3</v>
      </c>
      <c r="AY100" s="238">
        <v>48</v>
      </c>
      <c r="AZ100" s="243">
        <f t="shared" si="61"/>
        <v>94006.023026151073</v>
      </c>
      <c r="BA100" s="243">
        <f t="shared" si="95"/>
        <v>472.30182963514903</v>
      </c>
      <c r="BB100" s="243">
        <f t="shared" si="18"/>
        <v>286.90106200024047</v>
      </c>
      <c r="BC100" s="243">
        <f t="shared" si="62"/>
        <v>185.40076763490856</v>
      </c>
      <c r="BD100" s="244">
        <f t="shared" si="63"/>
        <v>21869.766983810892</v>
      </c>
      <c r="BE100" s="246"/>
      <c r="BF100" s="246"/>
      <c r="BG100" s="246"/>
      <c r="BH100" s="241">
        <f>VLOOKUP(BJ100,[2]תחזיות!$B$4:$H$1000,6)</f>
        <v>1.0090909090909091E-2</v>
      </c>
      <c r="BI100" s="135">
        <f t="shared" si="19"/>
        <v>8.4090909090909095E-4</v>
      </c>
      <c r="BJ100" s="238">
        <v>48</v>
      </c>
      <c r="BK100" s="243">
        <f t="shared" si="64"/>
        <v>90550.948289805179</v>
      </c>
      <c r="BL100" s="243">
        <f t="shared" si="96"/>
        <v>454.94296190548886</v>
      </c>
      <c r="BM100" s="243">
        <f t="shared" si="20"/>
        <v>288.93289004084681</v>
      </c>
      <c r="BN100" s="243">
        <f t="shared" si="65"/>
        <v>166.01007186464207</v>
      </c>
      <c r="BO100" s="244">
        <f t="shared" si="66"/>
        <v>21489.879583159014</v>
      </c>
      <c r="BP100" s="246"/>
      <c r="BQ100" s="247">
        <f>VLOOKUP(BT100,[2]תחזיות!$B$4:$E$1000,2)</f>
        <v>2.1220819999999977E-2</v>
      </c>
      <c r="BR100" s="135">
        <f t="shared" si="21"/>
        <v>1.2684016666666647E-3</v>
      </c>
      <c r="BS100" s="3">
        <f t="shared" si="67"/>
        <v>1428</v>
      </c>
      <c r="BT100" s="238">
        <v>48</v>
      </c>
      <c r="BU100" s="239">
        <f t="shared" si="68"/>
        <v>533528.83519616316</v>
      </c>
      <c r="BV100" s="239">
        <f t="shared" si="69"/>
        <v>2066.3265326288388</v>
      </c>
      <c r="BW100" s="239">
        <f t="shared" si="22"/>
        <v>1389.597668851301</v>
      </c>
      <c r="BX100" s="239">
        <f t="shared" si="23"/>
        <v>676.72886377753764</v>
      </c>
      <c r="BY100" s="240">
        <f t="shared" si="70"/>
        <v>95486.939002144805</v>
      </c>
      <c r="CA100" s="247">
        <f>VLOOKUP(CD100,[2]תחזיות!$B$4:$E$1000,4)</f>
        <v>2.8011482399999971E-2</v>
      </c>
      <c r="CB100" s="135">
        <f t="shared" si="24"/>
        <v>1.8342901999999974E-3</v>
      </c>
      <c r="CC100" s="3">
        <f t="shared" si="71"/>
        <v>1428</v>
      </c>
      <c r="CD100" s="238">
        <v>48</v>
      </c>
      <c r="CE100" s="239">
        <f t="shared" si="72"/>
        <v>538773.66982370953</v>
      </c>
      <c r="CF100" s="239">
        <f t="shared" si="73"/>
        <v>2264.0161860275452</v>
      </c>
      <c r="CG100" s="239">
        <f t="shared" si="25"/>
        <v>1275.7489234518805</v>
      </c>
      <c r="CH100" s="239">
        <f t="shared" si="26"/>
        <v>988.26726257566474</v>
      </c>
      <c r="CI100" s="240">
        <f t="shared" si="74"/>
        <v>103521.92851854092</v>
      </c>
      <c r="CJ100" s="1"/>
      <c r="CK100" s="247">
        <f>VLOOKUP(CN100,[2]תחזיות!$B$4:$E$1000,3)</f>
        <v>1.8452886956521721E-2</v>
      </c>
      <c r="CL100" s="135">
        <f t="shared" si="27"/>
        <v>1.0377405797101435E-3</v>
      </c>
      <c r="CM100" s="3">
        <f t="shared" si="75"/>
        <v>1428</v>
      </c>
      <c r="CN100" s="238">
        <v>48</v>
      </c>
      <c r="CO100" s="239">
        <f t="shared" si="76"/>
        <v>532461.48347731354</v>
      </c>
      <c r="CP100" s="239">
        <f t="shared" si="97"/>
        <v>1993.238384508594</v>
      </c>
      <c r="CQ100" s="239">
        <f t="shared" si="28"/>
        <v>1440.6814959715236</v>
      </c>
      <c r="CR100" s="239">
        <f t="shared" si="29"/>
        <v>552.55688853707034</v>
      </c>
      <c r="CS100" s="240">
        <f t="shared" si="77"/>
        <v>93994.881142122351</v>
      </c>
      <c r="CT100" s="1"/>
      <c r="CU100" s="238">
        <v>48</v>
      </c>
      <c r="CV100" s="239">
        <f t="shared" si="78"/>
        <v>1798605.6580422672</v>
      </c>
      <c r="CW100" s="239">
        <f t="shared" si="78"/>
        <v>8182.7658205842072</v>
      </c>
      <c r="CX100" s="239">
        <f t="shared" si="78"/>
        <v>4685.423169236703</v>
      </c>
      <c r="CY100" s="239">
        <f t="shared" si="78"/>
        <v>3497.3426513475042</v>
      </c>
      <c r="CZ100" s="239">
        <f t="shared" si="78"/>
        <v>387730.67521957005</v>
      </c>
      <c r="DB100" s="238">
        <v>48</v>
      </c>
      <c r="DC100" s="239">
        <f t="shared" si="79"/>
        <v>1811482.351264298</v>
      </c>
      <c r="DD100" s="239">
        <f t="shared" si="79"/>
        <v>8417.4918374301233</v>
      </c>
      <c r="DE100" s="239">
        <f t="shared" si="79"/>
        <v>4594.2667252659639</v>
      </c>
      <c r="DF100" s="239">
        <f t="shared" si="79"/>
        <v>3823.2251121641598</v>
      </c>
      <c r="DG100" s="239">
        <f t="shared" si="79"/>
        <v>396561.87879812316</v>
      </c>
      <c r="DH100" s="248"/>
      <c r="DI100" s="238">
        <v>48</v>
      </c>
      <c r="DJ100" s="239">
        <f t="shared" si="80"/>
        <v>1795969.8452605617</v>
      </c>
      <c r="DK100" s="239">
        <f t="shared" si="80"/>
        <v>8101.9642726477905</v>
      </c>
      <c r="DL100" s="239">
        <f t="shared" si="80"/>
        <v>4744.3731793143143</v>
      </c>
      <c r="DM100" s="239">
        <f t="shared" si="80"/>
        <v>3357.5910933334762</v>
      </c>
      <c r="DN100" s="239">
        <f t="shared" si="80"/>
        <v>386065.95279244083</v>
      </c>
      <c r="DP100" s="3">
        <f t="shared" si="81"/>
        <v>1428</v>
      </c>
      <c r="DQ100" s="238">
        <v>48</v>
      </c>
      <c r="DR100" s="239">
        <f t="shared" si="82"/>
        <v>0</v>
      </c>
      <c r="DS100" s="239">
        <f t="shared" si="83"/>
        <v>0</v>
      </c>
      <c r="DT100" s="239">
        <f t="shared" si="33"/>
        <v>0</v>
      </c>
      <c r="DU100" s="239">
        <f t="shared" si="84"/>
        <v>0</v>
      </c>
      <c r="DV100" s="240">
        <f t="shared" si="98"/>
        <v>0</v>
      </c>
      <c r="DX100" s="242">
        <f t="shared" si="85"/>
        <v>2.5000000000000001E-2</v>
      </c>
      <c r="DY100" s="242">
        <f t="shared" si="86"/>
        <v>2.0833333333333333E-3</v>
      </c>
      <c r="DZ100" s="238">
        <v>48</v>
      </c>
      <c r="EA100" s="243">
        <f t="shared" si="99"/>
        <v>544721.22519528749</v>
      </c>
      <c r="EB100" s="243">
        <f t="shared" si="100"/>
        <v>2370.7253929063932</v>
      </c>
      <c r="EC100" s="243">
        <f t="shared" si="34"/>
        <v>1235.8895070828776</v>
      </c>
      <c r="ED100" s="243">
        <f t="shared" si="35"/>
        <v>1134.8358858235156</v>
      </c>
      <c r="EE100" s="244">
        <f t="shared" si="87"/>
        <v>113794.81885950673</v>
      </c>
      <c r="EF100" s="249"/>
      <c r="EG100" s="242">
        <f t="shared" si="88"/>
        <v>2.5000000000000001E-2</v>
      </c>
      <c r="EH100" s="242">
        <f t="shared" si="89"/>
        <v>2.0833333333333333E-3</v>
      </c>
      <c r="EI100" s="238">
        <v>48</v>
      </c>
      <c r="EJ100" s="243">
        <f t="shared" si="101"/>
        <v>544721.22519528749</v>
      </c>
      <c r="EK100" s="243">
        <f t="shared" si="102"/>
        <v>2370.7253929063932</v>
      </c>
      <c r="EL100" s="243">
        <f t="shared" si="36"/>
        <v>1235.8895070828776</v>
      </c>
      <c r="EM100" s="243">
        <f t="shared" si="37"/>
        <v>1134.8358858235156</v>
      </c>
      <c r="EN100" s="244">
        <f t="shared" si="90"/>
        <v>113794.81885950673</v>
      </c>
      <c r="EO100" s="249"/>
      <c r="EP100" s="242">
        <f t="shared" si="91"/>
        <v>2.5000000000000001E-2</v>
      </c>
      <c r="EQ100" s="242">
        <f t="shared" si="92"/>
        <v>2.0833333333333333E-3</v>
      </c>
      <c r="ER100" s="238">
        <v>48</v>
      </c>
      <c r="ES100" s="243">
        <f t="shared" si="103"/>
        <v>544721.22519528749</v>
      </c>
      <c r="ET100" s="243">
        <f t="shared" si="104"/>
        <v>2370.7253929063932</v>
      </c>
      <c r="EU100" s="243">
        <f t="shared" si="38"/>
        <v>1235.8895070828776</v>
      </c>
      <c r="EV100" s="243">
        <f t="shared" si="39"/>
        <v>1134.8358858235156</v>
      </c>
      <c r="EW100" s="244">
        <f t="shared" si="93"/>
        <v>113794.81885950673</v>
      </c>
    </row>
    <row r="101" spans="1:153" ht="14.25" customHeight="1" thickBot="1" x14ac:dyDescent="0.25">
      <c r="A101" s="3">
        <f t="shared" si="40"/>
        <v>1458</v>
      </c>
      <c r="B101" s="238">
        <v>49</v>
      </c>
      <c r="C101" s="239">
        <f t="shared" si="41"/>
        <v>443922.81522596622</v>
      </c>
      <c r="D101" s="239">
        <f t="shared" si="5"/>
        <v>2410.2492634298383</v>
      </c>
      <c r="E101" s="239">
        <f t="shared" si="6"/>
        <v>1244.9518734616768</v>
      </c>
      <c r="F101" s="239">
        <f t="shared" si="7"/>
        <v>1165.2973899681615</v>
      </c>
      <c r="G101" s="240">
        <f t="shared" si="42"/>
        <v>118102.21390806213</v>
      </c>
      <c r="I101" s="241">
        <f>VLOOKUP(K101,[2]תחזיות!$B$4:$H$1000,5)</f>
        <v>1.11E-2</v>
      </c>
      <c r="J101" s="135">
        <f t="shared" si="8"/>
        <v>9.2500000000000004E-4</v>
      </c>
      <c r="K101" s="238">
        <v>49</v>
      </c>
      <c r="L101" s="243">
        <f t="shared" si="43"/>
        <v>183352.13964231001</v>
      </c>
      <c r="M101" s="243">
        <f t="shared" si="44"/>
        <v>876.71788327125694</v>
      </c>
      <c r="N101" s="243">
        <f t="shared" si="9"/>
        <v>540.57229392702345</v>
      </c>
      <c r="O101" s="243">
        <f t="shared" si="10"/>
        <v>336.14558934423349</v>
      </c>
      <c r="P101" s="244">
        <f t="shared" si="45"/>
        <v>42037.89493201681</v>
      </c>
      <c r="Q101" s="245"/>
      <c r="R101" s="241">
        <f>VLOOKUP(T101,[2]תחזיות!$B$4:$H$1000,7)</f>
        <v>1.8870000000000001E-2</v>
      </c>
      <c r="S101" s="135">
        <f t="shared" si="11"/>
        <v>1.5725000000000001E-3</v>
      </c>
      <c r="T101" s="238">
        <v>49</v>
      </c>
      <c r="U101" s="243">
        <f t="shared" si="46"/>
        <v>188558.93415617343</v>
      </c>
      <c r="V101" s="243">
        <f t="shared" si="47"/>
        <v>901.61472861883829</v>
      </c>
      <c r="W101" s="243">
        <f t="shared" si="12"/>
        <v>555.92334933252187</v>
      </c>
      <c r="X101" s="243">
        <f t="shared" si="48"/>
        <v>345.69137928631636</v>
      </c>
      <c r="Y101" s="244">
        <f t="shared" si="49"/>
        <v>42585.01452025117</v>
      </c>
      <c r="Z101" s="246"/>
      <c r="AA101" s="241">
        <f>VLOOKUP(AC101,[2]תחזיות!$B$4:$H$1000,6)</f>
        <v>1.0090909090909091E-2</v>
      </c>
      <c r="AB101" s="135">
        <f t="shared" si="13"/>
        <v>8.4090909090909095E-4</v>
      </c>
      <c r="AC101" s="238">
        <v>49</v>
      </c>
      <c r="AD101" s="243">
        <f t="shared" si="50"/>
        <v>182687.99870960854</v>
      </c>
      <c r="AE101" s="243">
        <f t="shared" si="51"/>
        <v>873.54222230625408</v>
      </c>
      <c r="AF101" s="243">
        <f t="shared" si="14"/>
        <v>538.61422467197326</v>
      </c>
      <c r="AG101" s="243">
        <f t="shared" si="52"/>
        <v>334.92799763428076</v>
      </c>
      <c r="AH101" s="244">
        <f t="shared" si="53"/>
        <v>41967.950785326684</v>
      </c>
      <c r="AI101" s="246"/>
      <c r="AJ101" s="242">
        <f t="shared" si="54"/>
        <v>2.36666666666666E-2</v>
      </c>
      <c r="AK101" s="242">
        <f t="shared" si="55"/>
        <v>1.9722222222222168E-3</v>
      </c>
      <c r="AL101" s="241">
        <f>VLOOKUP(AN101,[2]תחזיות!$B$4:$H$1000,5)</f>
        <v>1.11E-2</v>
      </c>
      <c r="AM101" s="135">
        <f t="shared" si="15"/>
        <v>9.2500000000000004E-4</v>
      </c>
      <c r="AN101" s="238">
        <v>49</v>
      </c>
      <c r="AO101" s="243">
        <f t="shared" si="56"/>
        <v>91274.501672186947</v>
      </c>
      <c r="AP101" s="243">
        <f t="shared" si="94"/>
        <v>459.98205313212753</v>
      </c>
      <c r="AQ101" s="243">
        <f t="shared" si="16"/>
        <v>279.96845261198155</v>
      </c>
      <c r="AR101" s="243">
        <f t="shared" si="57"/>
        <v>180.01360052014599</v>
      </c>
      <c r="AS101" s="244">
        <f t="shared" si="58"/>
        <v>22055.757717672746</v>
      </c>
      <c r="AT101" s="245"/>
      <c r="AU101" s="242">
        <f t="shared" si="59"/>
        <v>2.36666666666666E-2</v>
      </c>
      <c r="AV101" s="242">
        <f t="shared" si="60"/>
        <v>1.9722222222222168E-3</v>
      </c>
      <c r="AW101" s="241">
        <f>VLOOKUP(AY101,[2]תחזיות!$B$4:$H$1000,7)</f>
        <v>1.8870000000000001E-2</v>
      </c>
      <c r="AX101" s="135">
        <f t="shared" si="17"/>
        <v>1.5725000000000001E-3</v>
      </c>
      <c r="AY101" s="238">
        <v>49</v>
      </c>
      <c r="AZ101" s="243">
        <f t="shared" si="61"/>
        <v>93866.495283439464</v>
      </c>
      <c r="BA101" s="243">
        <f t="shared" si="95"/>
        <v>473.04452426225038</v>
      </c>
      <c r="BB101" s="243">
        <f t="shared" si="18"/>
        <v>287.9189363421342</v>
      </c>
      <c r="BC101" s="243">
        <f t="shared" si="62"/>
        <v>185.1255879201162</v>
      </c>
      <c r="BD101" s="244">
        <f t="shared" si="63"/>
        <v>22342.811508073144</v>
      </c>
      <c r="BE101" s="246"/>
      <c r="BF101" s="246"/>
      <c r="BG101" s="246"/>
      <c r="BH101" s="241">
        <f>VLOOKUP(BJ101,[2]תחזיות!$B$4:$H$1000,6)</f>
        <v>1.0090909090909091E-2</v>
      </c>
      <c r="BI101" s="135">
        <f t="shared" si="19"/>
        <v>8.4090909090909095E-4</v>
      </c>
      <c r="BJ101" s="238">
        <v>49</v>
      </c>
      <c r="BK101" s="243">
        <f t="shared" si="64"/>
        <v>90337.917549077785</v>
      </c>
      <c r="BL101" s="243">
        <f t="shared" si="96"/>
        <v>455.26209432669935</v>
      </c>
      <c r="BM101" s="243">
        <f t="shared" si="20"/>
        <v>289.64257882005751</v>
      </c>
      <c r="BN101" s="243">
        <f t="shared" si="65"/>
        <v>165.61951550664185</v>
      </c>
      <c r="BO101" s="244">
        <f t="shared" si="66"/>
        <v>21945.141677485713</v>
      </c>
      <c r="BP101" s="246"/>
      <c r="BQ101" s="247">
        <f>VLOOKUP(BT101,[2]תחזיות!$B$4:$E$1000,2)</f>
        <v>2.1352299999999977E-2</v>
      </c>
      <c r="BR101" s="135">
        <f t="shared" si="21"/>
        <v>1.2793583333333314E-3</v>
      </c>
      <c r="BS101" s="3">
        <f t="shared" si="67"/>
        <v>1458</v>
      </c>
      <c r="BT101" s="238">
        <v>49</v>
      </c>
      <c r="BU101" s="239">
        <f t="shared" si="68"/>
        <v>532139.2375273119</v>
      </c>
      <c r="BV101" s="239">
        <f t="shared" si="69"/>
        <v>2069.6349431652443</v>
      </c>
      <c r="BW101" s="239">
        <f t="shared" si="22"/>
        <v>1388.8381751410329</v>
      </c>
      <c r="BX101" s="239">
        <f t="shared" si="23"/>
        <v>680.79676802421147</v>
      </c>
      <c r="BY101" s="240">
        <f t="shared" si="70"/>
        <v>97556.573945310054</v>
      </c>
      <c r="CA101" s="247">
        <f>VLOOKUP(CD101,[2]תחזיות!$B$4:$E$1000,4)</f>
        <v>2.8185035999999972E-2</v>
      </c>
      <c r="CB101" s="135">
        <f t="shared" si="24"/>
        <v>1.8487529999999975E-3</v>
      </c>
      <c r="CC101" s="3">
        <f t="shared" si="71"/>
        <v>1458</v>
      </c>
      <c r="CD101" s="238">
        <v>49</v>
      </c>
      <c r="CE101" s="239">
        <f t="shared" si="72"/>
        <v>537497.92090025765</v>
      </c>
      <c r="CF101" s="239">
        <f t="shared" si="73"/>
        <v>2268.6508092165377</v>
      </c>
      <c r="CG101" s="239">
        <f t="shared" si="25"/>
        <v>1274.949915458425</v>
      </c>
      <c r="CH101" s="239">
        <f t="shared" si="26"/>
        <v>993.70089375811267</v>
      </c>
      <c r="CI101" s="240">
        <f t="shared" si="74"/>
        <v>105790.57932775746</v>
      </c>
      <c r="CJ101" s="1"/>
      <c r="CK101" s="247">
        <f>VLOOKUP(CN101,[2]תחזיות!$B$4:$E$1000,3)</f>
        <v>1.856721739130433E-2</v>
      </c>
      <c r="CL101" s="135">
        <f t="shared" si="27"/>
        <v>1.0472681159420275E-3</v>
      </c>
      <c r="CM101" s="3">
        <f t="shared" si="75"/>
        <v>1458</v>
      </c>
      <c r="CN101" s="238">
        <v>49</v>
      </c>
      <c r="CO101" s="239">
        <f t="shared" si="76"/>
        <v>531020.80198134203</v>
      </c>
      <c r="CP101" s="239">
        <f t="shared" si="97"/>
        <v>1996.0492404710599</v>
      </c>
      <c r="CQ101" s="239">
        <f t="shared" si="28"/>
        <v>1439.9280856540354</v>
      </c>
      <c r="CR101" s="239">
        <f t="shared" si="29"/>
        <v>556.12115481702449</v>
      </c>
      <c r="CS101" s="240">
        <f t="shared" si="77"/>
        <v>95990.930382593404</v>
      </c>
      <c r="CT101" s="1"/>
      <c r="CU101" s="238">
        <v>49</v>
      </c>
      <c r="CV101" s="239">
        <f t="shared" si="78"/>
        <v>1794174.0297559798</v>
      </c>
      <c r="CW101" s="239">
        <f t="shared" si="78"/>
        <v>8187.3095359048602</v>
      </c>
      <c r="CX101" s="239">
        <f t="shared" si="78"/>
        <v>4692.7950720310146</v>
      </c>
      <c r="CY101" s="239">
        <f t="shared" si="78"/>
        <v>3494.5144638738457</v>
      </c>
      <c r="CZ101" s="239">
        <f t="shared" si="78"/>
        <v>395917.98475547484</v>
      </c>
      <c r="DB101" s="238">
        <v>49</v>
      </c>
      <c r="DC101" s="239">
        <f t="shared" si="79"/>
        <v>1807331.5012540417</v>
      </c>
      <c r="DD101" s="239">
        <f t="shared" si="79"/>
        <v>8424.2847184338571</v>
      </c>
      <c r="DE101" s="239">
        <f t="shared" si="79"/>
        <v>4602.2083514840579</v>
      </c>
      <c r="DF101" s="239">
        <f t="shared" si="79"/>
        <v>3822.0763669497992</v>
      </c>
      <c r="DG101" s="239">
        <f t="shared" si="79"/>
        <v>404986.16351655696</v>
      </c>
      <c r="DH101" s="248"/>
      <c r="DI101" s="238">
        <v>49</v>
      </c>
      <c r="DJ101" s="239">
        <f t="shared" si="80"/>
        <v>1791454.869154199</v>
      </c>
      <c r="DK101" s="239">
        <f t="shared" si="80"/>
        <v>8105.8282134402452</v>
      </c>
      <c r="DL101" s="239">
        <f t="shared" si="80"/>
        <v>4751.6010394970435</v>
      </c>
      <c r="DM101" s="239">
        <f t="shared" si="80"/>
        <v>3354.2271739432008</v>
      </c>
      <c r="DN101" s="239">
        <f t="shared" si="80"/>
        <v>394171.78100588103</v>
      </c>
      <c r="DP101" s="3">
        <f t="shared" si="81"/>
        <v>1458</v>
      </c>
      <c r="DQ101" s="238">
        <v>49</v>
      </c>
      <c r="DR101" s="239">
        <f t="shared" si="82"/>
        <v>0</v>
      </c>
      <c r="DS101" s="239">
        <f t="shared" si="83"/>
        <v>0</v>
      </c>
      <c r="DT101" s="239">
        <f t="shared" si="33"/>
        <v>0</v>
      </c>
      <c r="DU101" s="239">
        <f t="shared" si="84"/>
        <v>0</v>
      </c>
      <c r="DV101" s="240">
        <f t="shared" si="98"/>
        <v>0</v>
      </c>
      <c r="DX101" s="242">
        <f t="shared" si="85"/>
        <v>2.5000000000000001E-2</v>
      </c>
      <c r="DY101" s="242">
        <f t="shared" si="86"/>
        <v>2.0833333333333333E-3</v>
      </c>
      <c r="DZ101" s="238">
        <v>49</v>
      </c>
      <c r="EA101" s="243">
        <f t="shared" si="99"/>
        <v>543485.33568820462</v>
      </c>
      <c r="EB101" s="243">
        <f t="shared" si="100"/>
        <v>2370.7253929063932</v>
      </c>
      <c r="EC101" s="243">
        <f t="shared" si="34"/>
        <v>1238.4642768893002</v>
      </c>
      <c r="ED101" s="243">
        <f t="shared" si="35"/>
        <v>1132.2611160170929</v>
      </c>
      <c r="EE101" s="244">
        <f t="shared" si="87"/>
        <v>116165.54425241312</v>
      </c>
      <c r="EF101" s="249"/>
      <c r="EG101" s="242">
        <f t="shared" si="88"/>
        <v>2.5000000000000001E-2</v>
      </c>
      <c r="EH101" s="242">
        <f t="shared" si="89"/>
        <v>2.0833333333333333E-3</v>
      </c>
      <c r="EI101" s="238">
        <v>49</v>
      </c>
      <c r="EJ101" s="243">
        <f t="shared" si="101"/>
        <v>543485.33568820462</v>
      </c>
      <c r="EK101" s="243">
        <f t="shared" si="102"/>
        <v>2370.7253929063932</v>
      </c>
      <c r="EL101" s="243">
        <f t="shared" si="36"/>
        <v>1238.4642768893002</v>
      </c>
      <c r="EM101" s="243">
        <f t="shared" si="37"/>
        <v>1132.2611160170929</v>
      </c>
      <c r="EN101" s="244">
        <f t="shared" si="90"/>
        <v>116165.54425241312</v>
      </c>
      <c r="EO101" s="249"/>
      <c r="EP101" s="242">
        <f t="shared" si="91"/>
        <v>2.5000000000000001E-2</v>
      </c>
      <c r="EQ101" s="242">
        <f t="shared" si="92"/>
        <v>2.0833333333333333E-3</v>
      </c>
      <c r="ER101" s="238">
        <v>49</v>
      </c>
      <c r="ES101" s="243">
        <f t="shared" si="103"/>
        <v>543485.33568820462</v>
      </c>
      <c r="ET101" s="243">
        <f t="shared" si="104"/>
        <v>2370.7253929063932</v>
      </c>
      <c r="EU101" s="243">
        <f t="shared" si="38"/>
        <v>1238.4642768893002</v>
      </c>
      <c r="EV101" s="243">
        <f t="shared" si="39"/>
        <v>1132.2611160170929</v>
      </c>
      <c r="EW101" s="244">
        <f t="shared" si="93"/>
        <v>116165.54425241312</v>
      </c>
    </row>
    <row r="102" spans="1:153" ht="14.25" customHeight="1" thickBot="1" x14ac:dyDescent="0.25">
      <c r="A102" s="3">
        <f t="shared" si="40"/>
        <v>1489</v>
      </c>
      <c r="B102" s="238">
        <v>50</v>
      </c>
      <c r="C102" s="239">
        <f t="shared" si="41"/>
        <v>442677.86335250456</v>
      </c>
      <c r="D102" s="239">
        <f t="shared" si="5"/>
        <v>2410.2492634298383</v>
      </c>
      <c r="E102" s="239">
        <f t="shared" si="6"/>
        <v>1248.2198721295138</v>
      </c>
      <c r="F102" s="239">
        <f t="shared" si="7"/>
        <v>1162.0293913003245</v>
      </c>
      <c r="G102" s="240">
        <f t="shared" si="42"/>
        <v>120512.46317149197</v>
      </c>
      <c r="I102" s="241">
        <f>VLOOKUP(K102,[2]תחזיות!$B$4:$H$1000,5)</f>
        <v>1.11E-2</v>
      </c>
      <c r="J102" s="135">
        <f t="shared" si="8"/>
        <v>9.2500000000000004E-4</v>
      </c>
      <c r="K102" s="238">
        <v>50</v>
      </c>
      <c r="L102" s="243">
        <f t="shared" si="43"/>
        <v>182980.66804818026</v>
      </c>
      <c r="M102" s="243">
        <f t="shared" si="44"/>
        <v>877.52884731328288</v>
      </c>
      <c r="N102" s="243">
        <f t="shared" si="9"/>
        <v>542.06428922495388</v>
      </c>
      <c r="O102" s="243">
        <f t="shared" si="10"/>
        <v>335.46455808832894</v>
      </c>
      <c r="P102" s="244">
        <f t="shared" si="45"/>
        <v>42915.423779330093</v>
      </c>
      <c r="Q102" s="245"/>
      <c r="R102" s="241">
        <f>VLOOKUP(T102,[2]תחזיות!$B$4:$H$1000,7)</f>
        <v>1.8870000000000001E-2</v>
      </c>
      <c r="S102" s="135">
        <f t="shared" si="11"/>
        <v>1.5725000000000001E-3</v>
      </c>
      <c r="T102" s="238">
        <v>50</v>
      </c>
      <c r="U102" s="243">
        <f t="shared" si="46"/>
        <v>188298.64554133464</v>
      </c>
      <c r="V102" s="243">
        <f t="shared" si="47"/>
        <v>903.03251777959122</v>
      </c>
      <c r="W102" s="243">
        <f t="shared" si="12"/>
        <v>557.81833428714594</v>
      </c>
      <c r="X102" s="243">
        <f t="shared" si="48"/>
        <v>345.21418349244522</v>
      </c>
      <c r="Y102" s="244">
        <f t="shared" si="49"/>
        <v>43488.04703803076</v>
      </c>
      <c r="Z102" s="246"/>
      <c r="AA102" s="241">
        <f>VLOOKUP(AC102,[2]תחזיות!$B$4:$H$1000,6)</f>
        <v>1.0090909090909091E-2</v>
      </c>
      <c r="AB102" s="135">
        <f t="shared" si="13"/>
        <v>8.4090909090909095E-4</v>
      </c>
      <c r="AC102" s="238">
        <v>50</v>
      </c>
      <c r="AD102" s="243">
        <f t="shared" si="50"/>
        <v>182302.55555825346</v>
      </c>
      <c r="AE102" s="243">
        <f t="shared" si="51"/>
        <v>874.27679190228434</v>
      </c>
      <c r="AF102" s="243">
        <f t="shared" si="14"/>
        <v>540.0554400454879</v>
      </c>
      <c r="AG102" s="243">
        <f t="shared" si="52"/>
        <v>334.22135185679645</v>
      </c>
      <c r="AH102" s="244">
        <f t="shared" si="53"/>
        <v>42842.227577228965</v>
      </c>
      <c r="AI102" s="246"/>
      <c r="AJ102" s="242">
        <f t="shared" si="54"/>
        <v>2.36666666666666E-2</v>
      </c>
      <c r="AK102" s="242">
        <f t="shared" si="55"/>
        <v>1.9722222222222168E-3</v>
      </c>
      <c r="AL102" s="241">
        <f>VLOOKUP(AN102,[2]תחזיות!$B$4:$H$1000,5)</f>
        <v>1.11E-2</v>
      </c>
      <c r="AM102" s="135">
        <f t="shared" si="15"/>
        <v>9.2500000000000004E-4</v>
      </c>
      <c r="AN102" s="238">
        <v>50</v>
      </c>
      <c r="AO102" s="243">
        <f t="shared" si="56"/>
        <v>91078.703162803082</v>
      </c>
      <c r="AP102" s="243">
        <f t="shared" si="94"/>
        <v>460.40753653127484</v>
      </c>
      <c r="AQ102" s="243">
        <f t="shared" si="16"/>
        <v>280.78009418241368</v>
      </c>
      <c r="AR102" s="243">
        <f t="shared" si="57"/>
        <v>179.62744234886114</v>
      </c>
      <c r="AS102" s="244">
        <f t="shared" si="58"/>
        <v>22516.165254204021</v>
      </c>
      <c r="AT102" s="245"/>
      <c r="AU102" s="242">
        <f t="shared" si="59"/>
        <v>2.36666666666666E-2</v>
      </c>
      <c r="AV102" s="242">
        <f t="shared" si="60"/>
        <v>1.9722222222222168E-3</v>
      </c>
      <c r="AW102" s="241">
        <f>VLOOKUP(AY102,[2]תחזיות!$B$4:$H$1000,7)</f>
        <v>1.8870000000000001E-2</v>
      </c>
      <c r="AX102" s="135">
        <f t="shared" si="17"/>
        <v>1.5725000000000001E-3</v>
      </c>
      <c r="AY102" s="238">
        <v>50</v>
      </c>
      <c r="AZ102" s="243">
        <f t="shared" si="61"/>
        <v>93725.728658403139</v>
      </c>
      <c r="BA102" s="243">
        <f t="shared" si="95"/>
        <v>473.78838677665271</v>
      </c>
      <c r="BB102" s="243">
        <f t="shared" si="18"/>
        <v>288.94042192258036</v>
      </c>
      <c r="BC102" s="243">
        <f t="shared" si="62"/>
        <v>184.84796485407236</v>
      </c>
      <c r="BD102" s="244">
        <f t="shared" si="63"/>
        <v>22816.599894849798</v>
      </c>
      <c r="BE102" s="246"/>
      <c r="BF102" s="246"/>
      <c r="BG102" s="246"/>
      <c r="BH102" s="241">
        <f>VLOOKUP(BJ102,[2]תחזיות!$B$4:$H$1000,6)</f>
        <v>1.0090909090909091E-2</v>
      </c>
      <c r="BI102" s="135">
        <f t="shared" si="19"/>
        <v>8.4090909090909095E-4</v>
      </c>
      <c r="BJ102" s="238">
        <v>50</v>
      </c>
      <c r="BK102" s="243">
        <f t="shared" si="64"/>
        <v>90123.997383300899</v>
      </c>
      <c r="BL102" s="243">
        <f t="shared" si="96"/>
        <v>455.58144963292415</v>
      </c>
      <c r="BM102" s="243">
        <f t="shared" si="20"/>
        <v>290.35412109687326</v>
      </c>
      <c r="BN102" s="243">
        <f t="shared" si="65"/>
        <v>165.22732853605089</v>
      </c>
      <c r="BO102" s="244">
        <f t="shared" si="66"/>
        <v>22400.723127118639</v>
      </c>
      <c r="BP102" s="246"/>
      <c r="BQ102" s="247">
        <f>VLOOKUP(BT102,[2]תחזיות!$B$4:$E$1000,2)</f>
        <v>2.1483779999999977E-2</v>
      </c>
      <c r="BR102" s="135">
        <f t="shared" si="21"/>
        <v>1.290314999999998E-3</v>
      </c>
      <c r="BS102" s="3">
        <f t="shared" si="67"/>
        <v>1489</v>
      </c>
      <c r="BT102" s="238">
        <v>50</v>
      </c>
      <c r="BU102" s="239">
        <f t="shared" si="68"/>
        <v>530750.39935217088</v>
      </c>
      <c r="BV102" s="239">
        <f t="shared" si="69"/>
        <v>2072.9367793330712</v>
      </c>
      <c r="BW102" s="239">
        <f t="shared" si="22"/>
        <v>1388.1015777929758</v>
      </c>
      <c r="BX102" s="239">
        <f t="shared" si="23"/>
        <v>684.83520154009534</v>
      </c>
      <c r="BY102" s="240">
        <f t="shared" si="70"/>
        <v>99629.510724643129</v>
      </c>
      <c r="CA102" s="247">
        <f>VLOOKUP(CD102,[2]תחזיות!$B$4:$E$1000,4)</f>
        <v>2.835858959999997E-2</v>
      </c>
      <c r="CB102" s="135">
        <f t="shared" si="24"/>
        <v>1.8632157999999976E-3</v>
      </c>
      <c r="CC102" s="3">
        <f t="shared" si="71"/>
        <v>1489</v>
      </c>
      <c r="CD102" s="238">
        <v>50</v>
      </c>
      <c r="CE102" s="239">
        <f t="shared" si="72"/>
        <v>536222.97098479921</v>
      </c>
      <c r="CF102" s="239">
        <f t="shared" si="73"/>
        <v>2273.2777885936071</v>
      </c>
      <c r="CG102" s="239">
        <f t="shared" si="25"/>
        <v>1274.178676731789</v>
      </c>
      <c r="CH102" s="239">
        <f t="shared" si="26"/>
        <v>999.09911186181807</v>
      </c>
      <c r="CI102" s="240">
        <f t="shared" si="74"/>
        <v>108063.85711635106</v>
      </c>
      <c r="CJ102" s="1"/>
      <c r="CK102" s="247">
        <f>VLOOKUP(CN102,[2]תחזיות!$B$4:$E$1000,3)</f>
        <v>1.8681547826086938E-2</v>
      </c>
      <c r="CL102" s="135">
        <f t="shared" si="27"/>
        <v>1.0567956521739116E-3</v>
      </c>
      <c r="CM102" s="3">
        <f t="shared" si="75"/>
        <v>1489</v>
      </c>
      <c r="CN102" s="238">
        <v>50</v>
      </c>
      <c r="CO102" s="239">
        <f t="shared" si="76"/>
        <v>529580.87389568798</v>
      </c>
      <c r="CP102" s="239">
        <f t="shared" si="97"/>
        <v>1998.8540952275532</v>
      </c>
      <c r="CQ102" s="239">
        <f t="shared" si="28"/>
        <v>1439.1953302201296</v>
      </c>
      <c r="CR102" s="239">
        <f t="shared" si="29"/>
        <v>559.65876500742365</v>
      </c>
      <c r="CS102" s="240">
        <f t="shared" si="77"/>
        <v>97989.784477820955</v>
      </c>
      <c r="CT102" s="1"/>
      <c r="CU102" s="238">
        <v>50</v>
      </c>
      <c r="CV102" s="239">
        <f t="shared" si="78"/>
        <v>1789734.5053269742</v>
      </c>
      <c r="CW102" s="239">
        <f t="shared" si="78"/>
        <v>8191.8478195138596</v>
      </c>
      <c r="CX102" s="239">
        <f t="shared" si="78"/>
        <v>4700.2102441293437</v>
      </c>
      <c r="CY102" s="239">
        <f t="shared" si="78"/>
        <v>3491.6375753845168</v>
      </c>
      <c r="CZ102" s="239">
        <f t="shared" si="78"/>
        <v>404109.83257498872</v>
      </c>
      <c r="DB102" s="238">
        <v>50</v>
      </c>
      <c r="DC102" s="239">
        <f t="shared" si="79"/>
        <v>1803172.0799483568</v>
      </c>
      <c r="DD102" s="239">
        <f t="shared" si="79"/>
        <v>8431.0733494860833</v>
      </c>
      <c r="DE102" s="239">
        <f t="shared" si="79"/>
        <v>4610.2017158705148</v>
      </c>
      <c r="DF102" s="239">
        <f t="shared" si="79"/>
        <v>3820.8716336155671</v>
      </c>
      <c r="DG102" s="239">
        <f t="shared" si="79"/>
        <v>413417.23686604312</v>
      </c>
      <c r="DH102" s="248"/>
      <c r="DI102" s="238">
        <v>50</v>
      </c>
      <c r="DJ102" s="239">
        <f t="shared" si="80"/>
        <v>1786932.1616010624</v>
      </c>
      <c r="DK102" s="239">
        <f t="shared" si="80"/>
        <v>8109.6869930989924</v>
      </c>
      <c r="DL102" s="239">
        <f t="shared" si="80"/>
        <v>4758.8691742914907</v>
      </c>
      <c r="DM102" s="239">
        <f t="shared" si="80"/>
        <v>3350.8178188075021</v>
      </c>
      <c r="DN102" s="239">
        <f t="shared" si="80"/>
        <v>402281.46799898002</v>
      </c>
      <c r="DP102" s="3">
        <f t="shared" si="81"/>
        <v>1489</v>
      </c>
      <c r="DQ102" s="238">
        <v>50</v>
      </c>
      <c r="DR102" s="239">
        <f t="shared" si="82"/>
        <v>0</v>
      </c>
      <c r="DS102" s="239">
        <f t="shared" si="83"/>
        <v>0</v>
      </c>
      <c r="DT102" s="239">
        <f t="shared" si="33"/>
        <v>0</v>
      </c>
      <c r="DU102" s="239">
        <f t="shared" si="84"/>
        <v>0</v>
      </c>
      <c r="DV102" s="240">
        <f t="shared" si="98"/>
        <v>0</v>
      </c>
      <c r="DX102" s="242">
        <f t="shared" si="85"/>
        <v>2.5000000000000001E-2</v>
      </c>
      <c r="DY102" s="242">
        <f t="shared" si="86"/>
        <v>2.0833333333333333E-3</v>
      </c>
      <c r="DZ102" s="238">
        <v>50</v>
      </c>
      <c r="EA102" s="243">
        <f t="shared" si="99"/>
        <v>542246.87141131528</v>
      </c>
      <c r="EB102" s="243">
        <f t="shared" si="100"/>
        <v>2370.7253929063932</v>
      </c>
      <c r="EC102" s="243">
        <f t="shared" si="34"/>
        <v>1241.0444107994863</v>
      </c>
      <c r="ED102" s="243">
        <f t="shared" si="35"/>
        <v>1129.6809821069069</v>
      </c>
      <c r="EE102" s="244">
        <f t="shared" si="87"/>
        <v>118536.26964531951</v>
      </c>
      <c r="EF102" s="249"/>
      <c r="EG102" s="242">
        <f t="shared" si="88"/>
        <v>2.5000000000000001E-2</v>
      </c>
      <c r="EH102" s="242">
        <f t="shared" si="89"/>
        <v>2.0833333333333333E-3</v>
      </c>
      <c r="EI102" s="238">
        <v>50</v>
      </c>
      <c r="EJ102" s="243">
        <f t="shared" si="101"/>
        <v>542246.87141131528</v>
      </c>
      <c r="EK102" s="243">
        <f t="shared" si="102"/>
        <v>2370.7253929063932</v>
      </c>
      <c r="EL102" s="243">
        <f t="shared" si="36"/>
        <v>1241.0444107994863</v>
      </c>
      <c r="EM102" s="243">
        <f t="shared" si="37"/>
        <v>1129.6809821069069</v>
      </c>
      <c r="EN102" s="244">
        <f t="shared" si="90"/>
        <v>118536.26964531951</v>
      </c>
      <c r="EO102" s="249"/>
      <c r="EP102" s="242">
        <f t="shared" si="91"/>
        <v>2.5000000000000001E-2</v>
      </c>
      <c r="EQ102" s="242">
        <f t="shared" si="92"/>
        <v>2.0833333333333333E-3</v>
      </c>
      <c r="ER102" s="238">
        <v>50</v>
      </c>
      <c r="ES102" s="243">
        <f t="shared" si="103"/>
        <v>542246.87141131528</v>
      </c>
      <c r="ET102" s="243">
        <f t="shared" si="104"/>
        <v>2370.7253929063932</v>
      </c>
      <c r="EU102" s="243">
        <f t="shared" si="38"/>
        <v>1241.0444107994863</v>
      </c>
      <c r="EV102" s="243">
        <f t="shared" si="39"/>
        <v>1129.6809821069069</v>
      </c>
      <c r="EW102" s="244">
        <f t="shared" si="93"/>
        <v>118536.26964531951</v>
      </c>
    </row>
    <row r="103" spans="1:153" ht="14.25" customHeight="1" thickBot="1" x14ac:dyDescent="0.25">
      <c r="A103" s="3">
        <f t="shared" si="40"/>
        <v>1520</v>
      </c>
      <c r="B103" s="238">
        <v>51</v>
      </c>
      <c r="C103" s="239">
        <f t="shared" si="41"/>
        <v>441429.64348037506</v>
      </c>
      <c r="D103" s="239">
        <f t="shared" si="5"/>
        <v>2410.2492634298383</v>
      </c>
      <c r="E103" s="239">
        <f t="shared" si="6"/>
        <v>1251.4964492938536</v>
      </c>
      <c r="F103" s="239">
        <f t="shared" si="7"/>
        <v>1158.7528141359846</v>
      </c>
      <c r="G103" s="240">
        <f t="shared" si="42"/>
        <v>122922.71243492181</v>
      </c>
      <c r="I103" s="241">
        <f>VLOOKUP(K103,[2]תחזיות!$B$4:$H$1000,5)</f>
        <v>1.11E-2</v>
      </c>
      <c r="J103" s="135">
        <f t="shared" si="8"/>
        <v>9.2500000000000004E-4</v>
      </c>
      <c r="K103" s="238">
        <v>51</v>
      </c>
      <c r="L103" s="243">
        <f t="shared" si="43"/>
        <v>182607.35946743237</v>
      </c>
      <c r="M103" s="243">
        <f t="shared" si="44"/>
        <v>878.3405614970477</v>
      </c>
      <c r="N103" s="243">
        <f t="shared" si="9"/>
        <v>543.56040247342321</v>
      </c>
      <c r="O103" s="243">
        <f t="shared" si="10"/>
        <v>334.78015902362444</v>
      </c>
      <c r="P103" s="244">
        <f t="shared" si="45"/>
        <v>43793.76434082714</v>
      </c>
      <c r="Q103" s="245"/>
      <c r="R103" s="241">
        <f>VLOOKUP(T103,[2]תחזיות!$B$4:$H$1000,7)</f>
        <v>1.8870000000000001E-2</v>
      </c>
      <c r="S103" s="135">
        <f t="shared" si="11"/>
        <v>1.5725000000000001E-3</v>
      </c>
      <c r="T103" s="238">
        <v>51</v>
      </c>
      <c r="U103" s="243">
        <f t="shared" si="46"/>
        <v>188036.04965783056</v>
      </c>
      <c r="V103" s="243">
        <f t="shared" si="47"/>
        <v>904.45253641379941</v>
      </c>
      <c r="W103" s="243">
        <f t="shared" si="12"/>
        <v>559.71977870777823</v>
      </c>
      <c r="X103" s="243">
        <f t="shared" si="48"/>
        <v>344.73275770602112</v>
      </c>
      <c r="Y103" s="244">
        <f t="shared" si="49"/>
        <v>44392.499574444562</v>
      </c>
      <c r="Z103" s="246"/>
      <c r="AA103" s="241">
        <f>VLOOKUP(AC103,[2]תחזיות!$B$4:$H$1000,6)</f>
        <v>1.0090909090909091E-2</v>
      </c>
      <c r="AB103" s="135">
        <f t="shared" si="13"/>
        <v>8.4090909090909095E-4</v>
      </c>
      <c r="AC103" s="238">
        <v>51</v>
      </c>
      <c r="AD103" s="243">
        <f t="shared" si="50"/>
        <v>181915.34585694375</v>
      </c>
      <c r="AE103" s="243">
        <f t="shared" si="51"/>
        <v>875.01197920456582</v>
      </c>
      <c r="AF103" s="243">
        <f t="shared" si="14"/>
        <v>541.50051180017044</v>
      </c>
      <c r="AG103" s="243">
        <f t="shared" si="52"/>
        <v>333.51146740439532</v>
      </c>
      <c r="AH103" s="244">
        <f t="shared" si="53"/>
        <v>43717.239556433531</v>
      </c>
      <c r="AI103" s="246"/>
      <c r="AJ103" s="242">
        <f t="shared" si="54"/>
        <v>2.36666666666666E-2</v>
      </c>
      <c r="AK103" s="242">
        <f t="shared" si="55"/>
        <v>1.9722222222222168E-3</v>
      </c>
      <c r="AL103" s="241">
        <f>VLOOKUP(AN103,[2]תחזיות!$B$4:$H$1000,5)</f>
        <v>1.11E-2</v>
      </c>
      <c r="AM103" s="135">
        <f t="shared" si="15"/>
        <v>9.2500000000000004E-4</v>
      </c>
      <c r="AN103" s="238">
        <v>51</v>
      </c>
      <c r="AO103" s="243">
        <f t="shared" si="56"/>
        <v>90881.911147459148</v>
      </c>
      <c r="AP103" s="243">
        <f t="shared" si="94"/>
        <v>460.83341350256615</v>
      </c>
      <c r="AQ103" s="243">
        <f t="shared" si="16"/>
        <v>281.59408873952225</v>
      </c>
      <c r="AR103" s="243">
        <f t="shared" si="57"/>
        <v>179.23932476304392</v>
      </c>
      <c r="AS103" s="244">
        <f t="shared" si="58"/>
        <v>22976.998667706586</v>
      </c>
      <c r="AT103" s="245"/>
      <c r="AU103" s="242">
        <f t="shared" si="59"/>
        <v>2.36666666666666E-2</v>
      </c>
      <c r="AV103" s="242">
        <f t="shared" si="60"/>
        <v>1.9722222222222168E-3</v>
      </c>
      <c r="AW103" s="241">
        <f>VLOOKUP(AY103,[2]תחזיות!$B$4:$H$1000,7)</f>
        <v>1.8870000000000001E-2</v>
      </c>
      <c r="AX103" s="135">
        <f t="shared" si="17"/>
        <v>1.5725000000000001E-3</v>
      </c>
      <c r="AY103" s="238">
        <v>51</v>
      </c>
      <c r="AZ103" s="243">
        <f t="shared" si="61"/>
        <v>93583.71758598242</v>
      </c>
      <c r="BA103" s="243">
        <f t="shared" si="95"/>
        <v>474.53341901485891</v>
      </c>
      <c r="BB103" s="243">
        <f t="shared" si="18"/>
        <v>289.9655315536163</v>
      </c>
      <c r="BC103" s="243">
        <f t="shared" si="62"/>
        <v>184.56788746124261</v>
      </c>
      <c r="BD103" s="244">
        <f t="shared" si="63"/>
        <v>23291.133313864659</v>
      </c>
      <c r="BE103" s="246"/>
      <c r="BF103" s="246"/>
      <c r="BG103" s="246"/>
      <c r="BH103" s="241">
        <f>VLOOKUP(BJ103,[2]תחזיות!$B$4:$H$1000,6)</f>
        <v>1.0090909090909091E-2</v>
      </c>
      <c r="BI103" s="135">
        <f t="shared" si="19"/>
        <v>8.4090909090909095E-4</v>
      </c>
      <c r="BJ103" s="238">
        <v>51</v>
      </c>
      <c r="BK103" s="243">
        <f t="shared" si="64"/>
        <v>89909.185189492709</v>
      </c>
      <c r="BL103" s="243">
        <f t="shared" si="96"/>
        <v>455.90102797113843</v>
      </c>
      <c r="BM103" s="243">
        <f t="shared" si="20"/>
        <v>291.06752179040257</v>
      </c>
      <c r="BN103" s="243">
        <f t="shared" si="65"/>
        <v>164.83350618073587</v>
      </c>
      <c r="BO103" s="244">
        <f t="shared" si="66"/>
        <v>22856.624155089779</v>
      </c>
      <c r="BP103" s="246"/>
      <c r="BQ103" s="247">
        <f>VLOOKUP(BT103,[2]תחזיות!$B$4:$E$1000,2)</f>
        <v>2.1615259999999976E-2</v>
      </c>
      <c r="BR103" s="135">
        <f t="shared" si="21"/>
        <v>1.3012716666666647E-3</v>
      </c>
      <c r="BS103" s="3">
        <f t="shared" si="67"/>
        <v>1520</v>
      </c>
      <c r="BT103" s="238">
        <v>51</v>
      </c>
      <c r="BU103" s="239">
        <f t="shared" si="68"/>
        <v>529362.29777437786</v>
      </c>
      <c r="BV103" s="239">
        <f t="shared" si="69"/>
        <v>2076.2320139261274</v>
      </c>
      <c r="BW103" s="239">
        <f t="shared" si="22"/>
        <v>1387.3878544307674</v>
      </c>
      <c r="BX103" s="239">
        <f t="shared" si="23"/>
        <v>688.84415949535992</v>
      </c>
      <c r="BY103" s="240">
        <f t="shared" si="70"/>
        <v>101705.74273856926</v>
      </c>
      <c r="CA103" s="247">
        <f>VLOOKUP(CD103,[2]תחזיות!$B$4:$E$1000,4)</f>
        <v>2.8532143199999971E-2</v>
      </c>
      <c r="CB103" s="135">
        <f t="shared" si="24"/>
        <v>1.8776785999999976E-3</v>
      </c>
      <c r="CC103" s="3">
        <f t="shared" si="71"/>
        <v>1520</v>
      </c>
      <c r="CD103" s="238">
        <v>51</v>
      </c>
      <c r="CE103" s="239">
        <f t="shared" si="72"/>
        <v>534948.79230806744</v>
      </c>
      <c r="CF103" s="239">
        <f t="shared" si="73"/>
        <v>2277.8970780513118</v>
      </c>
      <c r="CG103" s="239">
        <f t="shared" si="25"/>
        <v>1273.4351786386103</v>
      </c>
      <c r="CH103" s="239">
        <f t="shared" si="26"/>
        <v>1004.4618994127015</v>
      </c>
      <c r="CI103" s="240">
        <f t="shared" si="74"/>
        <v>110341.75419440237</v>
      </c>
      <c r="CJ103" s="1"/>
      <c r="CK103" s="247">
        <f>VLOOKUP(CN103,[2]תחזיות!$B$4:$E$1000,3)</f>
        <v>1.8795878260869547E-2</v>
      </c>
      <c r="CL103" s="135">
        <f t="shared" si="27"/>
        <v>1.0663231884057956E-3</v>
      </c>
      <c r="CM103" s="3">
        <f t="shared" si="75"/>
        <v>1520</v>
      </c>
      <c r="CN103" s="238">
        <v>51</v>
      </c>
      <c r="CO103" s="239">
        <f t="shared" si="76"/>
        <v>528141.67856546782</v>
      </c>
      <c r="CP103" s="239">
        <f t="shared" si="97"/>
        <v>2001.6529279965876</v>
      </c>
      <c r="CQ103" s="239">
        <f t="shared" si="28"/>
        <v>1438.483209378669</v>
      </c>
      <c r="CR103" s="239">
        <f t="shared" si="29"/>
        <v>563.16971861791853</v>
      </c>
      <c r="CS103" s="240">
        <f t="shared" si="77"/>
        <v>99991.437405817545</v>
      </c>
      <c r="CT103" s="1"/>
      <c r="CU103" s="238">
        <v>51</v>
      </c>
      <c r="CV103" s="239">
        <f t="shared" si="78"/>
        <v>1785287.0388701602</v>
      </c>
      <c r="CW103" s="239">
        <f t="shared" si="78"/>
        <v>8196.3806452619719</v>
      </c>
      <c r="CX103" s="239">
        <f t="shared" si="78"/>
        <v>4707.6687149262189</v>
      </c>
      <c r="CY103" s="239">
        <f t="shared" si="78"/>
        <v>3488.711930335754</v>
      </c>
      <c r="CZ103" s="239">
        <f t="shared" si="78"/>
        <v>412306.21322025068</v>
      </c>
      <c r="DB103" s="238">
        <v>51</v>
      </c>
      <c r="DC103" s="239">
        <f t="shared" si="79"/>
        <v>1799004.0300327712</v>
      </c>
      <c r="DD103" s="239">
        <f t="shared" si="79"/>
        <v>8437.8576898162009</v>
      </c>
      <c r="DE103" s="239">
        <f t="shared" si="79"/>
        <v>4618.2468581825106</v>
      </c>
      <c r="DF103" s="239">
        <f t="shared" si="79"/>
        <v>3819.6108316336909</v>
      </c>
      <c r="DG103" s="239">
        <f t="shared" si="79"/>
        <v>421855.09455585928</v>
      </c>
      <c r="DH103" s="248"/>
      <c r="DI103" s="238">
        <v>51</v>
      </c>
      <c r="DJ103" s="239">
        <f t="shared" si="80"/>
        <v>1782401.6800927953</v>
      </c>
      <c r="DK103" s="239">
        <f t="shared" si="80"/>
        <v>8113.540591508523</v>
      </c>
      <c r="DL103" s="239">
        <f t="shared" si="80"/>
        <v>4766.1776122517476</v>
      </c>
      <c r="DM103" s="239">
        <f t="shared" si="80"/>
        <v>3347.3629792567754</v>
      </c>
      <c r="DN103" s="239">
        <f t="shared" si="80"/>
        <v>410395.00859048858</v>
      </c>
      <c r="DP103" s="3">
        <f t="shared" si="81"/>
        <v>1520</v>
      </c>
      <c r="DQ103" s="238">
        <v>51</v>
      </c>
      <c r="DR103" s="239">
        <f t="shared" si="82"/>
        <v>0</v>
      </c>
      <c r="DS103" s="239">
        <f t="shared" si="83"/>
        <v>0</v>
      </c>
      <c r="DT103" s="239">
        <f t="shared" si="33"/>
        <v>0</v>
      </c>
      <c r="DU103" s="239">
        <f t="shared" si="84"/>
        <v>0</v>
      </c>
      <c r="DV103" s="240">
        <f t="shared" si="98"/>
        <v>0</v>
      </c>
      <c r="DX103" s="242">
        <f t="shared" si="85"/>
        <v>2.5000000000000001E-2</v>
      </c>
      <c r="DY103" s="242">
        <f t="shared" si="86"/>
        <v>2.0833333333333333E-3</v>
      </c>
      <c r="DZ103" s="238">
        <v>51</v>
      </c>
      <c r="EA103" s="243">
        <f t="shared" si="99"/>
        <v>541005.82700051577</v>
      </c>
      <c r="EB103" s="243">
        <f t="shared" si="100"/>
        <v>2370.7253929063932</v>
      </c>
      <c r="EC103" s="243">
        <f t="shared" si="34"/>
        <v>1243.6299199886521</v>
      </c>
      <c r="ED103" s="243">
        <f t="shared" si="35"/>
        <v>1127.0954729177411</v>
      </c>
      <c r="EE103" s="244">
        <f t="shared" si="87"/>
        <v>120906.9950382259</v>
      </c>
      <c r="EF103" s="249"/>
      <c r="EG103" s="242">
        <f t="shared" si="88"/>
        <v>2.5000000000000001E-2</v>
      </c>
      <c r="EH103" s="242">
        <f t="shared" si="89"/>
        <v>2.0833333333333333E-3</v>
      </c>
      <c r="EI103" s="238">
        <v>51</v>
      </c>
      <c r="EJ103" s="243">
        <f t="shared" si="101"/>
        <v>541005.82700051577</v>
      </c>
      <c r="EK103" s="243">
        <f t="shared" si="102"/>
        <v>2370.7253929063932</v>
      </c>
      <c r="EL103" s="243">
        <f t="shared" si="36"/>
        <v>1243.6299199886521</v>
      </c>
      <c r="EM103" s="243">
        <f t="shared" si="37"/>
        <v>1127.0954729177411</v>
      </c>
      <c r="EN103" s="244">
        <f t="shared" si="90"/>
        <v>120906.9950382259</v>
      </c>
      <c r="EO103" s="249"/>
      <c r="EP103" s="242">
        <f t="shared" si="91"/>
        <v>2.5000000000000001E-2</v>
      </c>
      <c r="EQ103" s="242">
        <f t="shared" si="92"/>
        <v>2.0833333333333333E-3</v>
      </c>
      <c r="ER103" s="238">
        <v>51</v>
      </c>
      <c r="ES103" s="243">
        <f t="shared" si="103"/>
        <v>541005.82700051577</v>
      </c>
      <c r="ET103" s="243">
        <f t="shared" si="104"/>
        <v>2370.7253929063932</v>
      </c>
      <c r="EU103" s="243">
        <f t="shared" si="38"/>
        <v>1243.6299199886521</v>
      </c>
      <c r="EV103" s="243">
        <f t="shared" si="39"/>
        <v>1127.0954729177411</v>
      </c>
      <c r="EW103" s="244">
        <f t="shared" si="93"/>
        <v>120906.9950382259</v>
      </c>
    </row>
    <row r="104" spans="1:153" ht="14.25" customHeight="1" thickBot="1" x14ac:dyDescent="0.25">
      <c r="A104" s="3">
        <f t="shared" si="40"/>
        <v>1549</v>
      </c>
      <c r="B104" s="238">
        <v>52</v>
      </c>
      <c r="C104" s="239">
        <f t="shared" si="41"/>
        <v>440178.1470310812</v>
      </c>
      <c r="D104" s="239">
        <f t="shared" si="5"/>
        <v>2410.2492634298383</v>
      </c>
      <c r="E104" s="239">
        <f t="shared" si="6"/>
        <v>1254.78162747325</v>
      </c>
      <c r="F104" s="239">
        <f t="shared" si="7"/>
        <v>1155.4676359565883</v>
      </c>
      <c r="G104" s="240">
        <f t="shared" si="42"/>
        <v>125332.96169835165</v>
      </c>
      <c r="I104" s="241">
        <f>VLOOKUP(K104,[2]תחזיות!$B$4:$H$1000,5)</f>
        <v>1.11E-2</v>
      </c>
      <c r="J104" s="135">
        <f t="shared" si="8"/>
        <v>9.2500000000000004E-4</v>
      </c>
      <c r="K104" s="238">
        <v>52</v>
      </c>
      <c r="L104" s="243">
        <f t="shared" si="43"/>
        <v>182232.20807909404</v>
      </c>
      <c r="M104" s="243">
        <f t="shared" si="44"/>
        <v>879.15302651643265</v>
      </c>
      <c r="N104" s="243">
        <f t="shared" si="9"/>
        <v>545.06064503809512</v>
      </c>
      <c r="O104" s="243">
        <f t="shared" si="10"/>
        <v>334.09238147833753</v>
      </c>
      <c r="P104" s="244">
        <f t="shared" si="45"/>
        <v>44672.917367343573</v>
      </c>
      <c r="Q104" s="245"/>
      <c r="R104" s="241">
        <f>VLOOKUP(T104,[2]תחזיות!$B$4:$H$1000,7)</f>
        <v>1.8870000000000001E-2</v>
      </c>
      <c r="S104" s="135">
        <f t="shared" si="11"/>
        <v>1.5725000000000001E-3</v>
      </c>
      <c r="T104" s="238">
        <v>52</v>
      </c>
      <c r="U104" s="243">
        <f t="shared" si="46"/>
        <v>187771.1364078577</v>
      </c>
      <c r="V104" s="243">
        <f t="shared" si="47"/>
        <v>905.87478802731039</v>
      </c>
      <c r="W104" s="243">
        <f t="shared" si="12"/>
        <v>561.6277046129062</v>
      </c>
      <c r="X104" s="243">
        <f t="shared" si="48"/>
        <v>344.24708341440419</v>
      </c>
      <c r="Y104" s="244">
        <f t="shared" si="49"/>
        <v>45298.37436247187</v>
      </c>
      <c r="Z104" s="246"/>
      <c r="AA104" s="241">
        <f>VLOOKUP(AC104,[2]תחזיות!$B$4:$H$1000,6)</f>
        <v>1.0090909090909091E-2</v>
      </c>
      <c r="AB104" s="135">
        <f t="shared" si="13"/>
        <v>8.4090909090909095E-4</v>
      </c>
      <c r="AC104" s="238">
        <v>52</v>
      </c>
      <c r="AD104" s="243">
        <f t="shared" si="50"/>
        <v>181526.36426054747</v>
      </c>
      <c r="AE104" s="243">
        <f t="shared" si="51"/>
        <v>875.74778473253355</v>
      </c>
      <c r="AF104" s="243">
        <f t="shared" si="14"/>
        <v>542.9494502548647</v>
      </c>
      <c r="AG104" s="243">
        <f t="shared" si="52"/>
        <v>332.79833447766885</v>
      </c>
      <c r="AH104" s="244">
        <f t="shared" si="53"/>
        <v>44592.987341166066</v>
      </c>
      <c r="AI104" s="246"/>
      <c r="AJ104" s="242">
        <f t="shared" si="54"/>
        <v>2.36666666666666E-2</v>
      </c>
      <c r="AK104" s="242">
        <f t="shared" si="55"/>
        <v>1.9722222222222168E-3</v>
      </c>
      <c r="AL104" s="241">
        <f>VLOOKUP(AN104,[2]תחזיות!$B$4:$H$1000,5)</f>
        <v>1.11E-2</v>
      </c>
      <c r="AM104" s="135">
        <f t="shared" si="15"/>
        <v>9.2500000000000004E-4</v>
      </c>
      <c r="AN104" s="238">
        <v>52</v>
      </c>
      <c r="AO104" s="243">
        <f t="shared" si="56"/>
        <v>90684.122351998943</v>
      </c>
      <c r="AP104" s="243">
        <f t="shared" si="94"/>
        <v>461.25968441005608</v>
      </c>
      <c r="AQ104" s="243">
        <f t="shared" si="16"/>
        <v>282.41044310472535</v>
      </c>
      <c r="AR104" s="243">
        <f t="shared" si="57"/>
        <v>178.84924130533076</v>
      </c>
      <c r="AS104" s="244">
        <f t="shared" si="58"/>
        <v>23438.258352116642</v>
      </c>
      <c r="AT104" s="245"/>
      <c r="AU104" s="242">
        <f t="shared" si="59"/>
        <v>2.36666666666666E-2</v>
      </c>
      <c r="AV104" s="242">
        <f t="shared" si="60"/>
        <v>1.9722222222222168E-3</v>
      </c>
      <c r="AW104" s="241">
        <f>VLOOKUP(AY104,[2]תחזיות!$B$4:$H$1000,7)</f>
        <v>1.8870000000000001E-2</v>
      </c>
      <c r="AX104" s="135">
        <f t="shared" si="17"/>
        <v>1.5725000000000001E-3</v>
      </c>
      <c r="AY104" s="238">
        <v>52</v>
      </c>
      <c r="AZ104" s="243">
        <f t="shared" si="61"/>
        <v>93440.45647953439</v>
      </c>
      <c r="BA104" s="243">
        <f t="shared" si="95"/>
        <v>475.27962281625975</v>
      </c>
      <c r="BB104" s="243">
        <f t="shared" si="18"/>
        <v>290.99427809273413</v>
      </c>
      <c r="BC104" s="243">
        <f t="shared" si="62"/>
        <v>184.28534472352564</v>
      </c>
      <c r="BD104" s="244">
        <f t="shared" si="63"/>
        <v>23766.412936680917</v>
      </c>
      <c r="BE104" s="246"/>
      <c r="BF104" s="246"/>
      <c r="BG104" s="246"/>
      <c r="BH104" s="241">
        <f>VLOOKUP(BJ104,[2]תחזיות!$B$4:$H$1000,6)</f>
        <v>1.0090909090909091E-2</v>
      </c>
      <c r="BI104" s="135">
        <f t="shared" si="19"/>
        <v>8.4090909090909095E-4</v>
      </c>
      <c r="BJ104" s="238">
        <v>52</v>
      </c>
      <c r="BK104" s="243">
        <f t="shared" si="64"/>
        <v>89693.478357559245</v>
      </c>
      <c r="BL104" s="243">
        <f t="shared" si="96"/>
        <v>456.22082948830581</v>
      </c>
      <c r="BM104" s="243">
        <f t="shared" si="20"/>
        <v>291.78278583278131</v>
      </c>
      <c r="BN104" s="243">
        <f t="shared" si="65"/>
        <v>164.43804365552452</v>
      </c>
      <c r="BO104" s="244">
        <f t="shared" si="66"/>
        <v>23312.844984578085</v>
      </c>
      <c r="BP104" s="246"/>
      <c r="BQ104" s="247">
        <f>VLOOKUP(BT104,[2]תחזיות!$B$4:$E$1000,2)</f>
        <v>2.1746739999999976E-2</v>
      </c>
      <c r="BR104" s="135">
        <f t="shared" si="21"/>
        <v>1.3122283333333311E-3</v>
      </c>
      <c r="BS104" s="3">
        <f t="shared" si="67"/>
        <v>1549</v>
      </c>
      <c r="BT104" s="238">
        <v>52</v>
      </c>
      <c r="BU104" s="239">
        <f t="shared" si="68"/>
        <v>527974.90991994704</v>
      </c>
      <c r="BV104" s="239">
        <f t="shared" si="69"/>
        <v>2079.520619780677</v>
      </c>
      <c r="BW104" s="239">
        <f t="shared" si="22"/>
        <v>1386.6969836946091</v>
      </c>
      <c r="BX104" s="239">
        <f t="shared" si="23"/>
        <v>692.82363608606772</v>
      </c>
      <c r="BY104" s="240">
        <f t="shared" si="70"/>
        <v>103785.26335834994</v>
      </c>
      <c r="CA104" s="247">
        <f>VLOOKUP(CD104,[2]תחזיות!$B$4:$E$1000,4)</f>
        <v>2.8705696799999968E-2</v>
      </c>
      <c r="CB104" s="135">
        <f t="shared" si="24"/>
        <v>1.8921413999999973E-3</v>
      </c>
      <c r="CC104" s="3">
        <f t="shared" si="71"/>
        <v>1549</v>
      </c>
      <c r="CD104" s="238">
        <v>52</v>
      </c>
      <c r="CE104" s="239">
        <f t="shared" si="72"/>
        <v>533675.35712942888</v>
      </c>
      <c r="CF104" s="239">
        <f t="shared" si="73"/>
        <v>2282.5086315520925</v>
      </c>
      <c r="CG104" s="239">
        <f t="shared" si="25"/>
        <v>1272.7193941677165</v>
      </c>
      <c r="CH104" s="239">
        <f t="shared" si="26"/>
        <v>1009.7892373843761</v>
      </c>
      <c r="CI104" s="240">
        <f t="shared" si="74"/>
        <v>112624.26282595446</v>
      </c>
      <c r="CJ104" s="1"/>
      <c r="CK104" s="247">
        <f>VLOOKUP(CN104,[2]תחזיות!$B$4:$E$1000,3)</f>
        <v>1.8910208695652155E-2</v>
      </c>
      <c r="CL104" s="135">
        <f t="shared" si="27"/>
        <v>1.0758507246376797E-3</v>
      </c>
      <c r="CM104" s="3">
        <f t="shared" si="75"/>
        <v>1549</v>
      </c>
      <c r="CN104" s="238">
        <v>52</v>
      </c>
      <c r="CO104" s="239">
        <f t="shared" si="76"/>
        <v>526703.19535608916</v>
      </c>
      <c r="CP104" s="239">
        <f t="shared" si="97"/>
        <v>2004.4457180302443</v>
      </c>
      <c r="CQ104" s="239">
        <f t="shared" si="28"/>
        <v>1437.7917036374145</v>
      </c>
      <c r="CR104" s="239">
        <f t="shared" si="29"/>
        <v>566.65401439282982</v>
      </c>
      <c r="CS104" s="240">
        <f t="shared" si="77"/>
        <v>101995.88312384779</v>
      </c>
      <c r="CT104" s="1"/>
      <c r="CU104" s="238">
        <v>52</v>
      </c>
      <c r="CV104" s="239">
        <f t="shared" si="78"/>
        <v>1780831.5844626483</v>
      </c>
      <c r="CW104" s="239">
        <f t="shared" si="78"/>
        <v>8200.9079870433961</v>
      </c>
      <c r="CX104" s="239">
        <f t="shared" si="78"/>
        <v>4715.1705149659738</v>
      </c>
      <c r="CY104" s="239">
        <f t="shared" si="78"/>
        <v>3485.7374720774224</v>
      </c>
      <c r="CZ104" s="239">
        <f t="shared" si="78"/>
        <v>420507.12120729411</v>
      </c>
      <c r="DB104" s="238">
        <v>52</v>
      </c>
      <c r="DC104" s="239">
        <f t="shared" si="79"/>
        <v>1794827.2941284291</v>
      </c>
      <c r="DD104" s="239">
        <f t="shared" si="79"/>
        <v>8444.6376987318945</v>
      </c>
      <c r="DE104" s="239">
        <f t="shared" si="79"/>
        <v>4626.3438200019009</v>
      </c>
      <c r="DF104" s="239">
        <f t="shared" si="79"/>
        <v>3818.2938787299922</v>
      </c>
      <c r="DG104" s="239">
        <f t="shared" si="79"/>
        <v>430299.73225459119</v>
      </c>
      <c r="DH104" s="248"/>
      <c r="DI104" s="238">
        <v>52</v>
      </c>
      <c r="DJ104" s="239">
        <f t="shared" si="80"/>
        <v>1777863.3820858044</v>
      </c>
      <c r="DK104" s="239">
        <f t="shared" si="80"/>
        <v>8117.388988587315</v>
      </c>
      <c r="DL104" s="239">
        <f t="shared" si="80"/>
        <v>4773.5263828536054</v>
      </c>
      <c r="DM104" s="239">
        <f t="shared" si="80"/>
        <v>3343.8626057337096</v>
      </c>
      <c r="DN104" s="239">
        <f t="shared" si="80"/>
        <v>418512.39757907589</v>
      </c>
      <c r="DP104" s="3">
        <f t="shared" si="81"/>
        <v>1549</v>
      </c>
      <c r="DQ104" s="238">
        <v>52</v>
      </c>
      <c r="DR104" s="239">
        <f t="shared" si="82"/>
        <v>0</v>
      </c>
      <c r="DS104" s="239">
        <f t="shared" si="83"/>
        <v>0</v>
      </c>
      <c r="DT104" s="239">
        <f t="shared" si="33"/>
        <v>0</v>
      </c>
      <c r="DU104" s="239">
        <f t="shared" si="84"/>
        <v>0</v>
      </c>
      <c r="DV104" s="240">
        <f t="shared" si="98"/>
        <v>0</v>
      </c>
      <c r="DX104" s="242">
        <f t="shared" si="85"/>
        <v>2.5000000000000001E-2</v>
      </c>
      <c r="DY104" s="242">
        <f t="shared" si="86"/>
        <v>2.0833333333333333E-3</v>
      </c>
      <c r="DZ104" s="238">
        <v>52</v>
      </c>
      <c r="EA104" s="243">
        <f t="shared" si="99"/>
        <v>539762.19708052708</v>
      </c>
      <c r="EB104" s="243">
        <f t="shared" si="100"/>
        <v>2370.7253929063927</v>
      </c>
      <c r="EC104" s="243">
        <f t="shared" si="34"/>
        <v>1246.2208156552947</v>
      </c>
      <c r="ED104" s="243">
        <f t="shared" si="35"/>
        <v>1124.504577251098</v>
      </c>
      <c r="EE104" s="244">
        <f t="shared" si="87"/>
        <v>123277.72043113229</v>
      </c>
      <c r="EF104" s="249"/>
      <c r="EG104" s="242">
        <f t="shared" si="88"/>
        <v>2.5000000000000001E-2</v>
      </c>
      <c r="EH104" s="242">
        <f t="shared" si="89"/>
        <v>2.0833333333333333E-3</v>
      </c>
      <c r="EI104" s="238">
        <v>52</v>
      </c>
      <c r="EJ104" s="243">
        <f t="shared" si="101"/>
        <v>539762.19708052708</v>
      </c>
      <c r="EK104" s="243">
        <f t="shared" si="102"/>
        <v>2370.7253929063927</v>
      </c>
      <c r="EL104" s="243">
        <f t="shared" si="36"/>
        <v>1246.2208156552947</v>
      </c>
      <c r="EM104" s="243">
        <f t="shared" si="37"/>
        <v>1124.504577251098</v>
      </c>
      <c r="EN104" s="244">
        <f t="shared" si="90"/>
        <v>123277.72043113229</v>
      </c>
      <c r="EO104" s="249"/>
      <c r="EP104" s="242">
        <f t="shared" si="91"/>
        <v>2.5000000000000001E-2</v>
      </c>
      <c r="EQ104" s="242">
        <f t="shared" si="92"/>
        <v>2.0833333333333333E-3</v>
      </c>
      <c r="ER104" s="238">
        <v>52</v>
      </c>
      <c r="ES104" s="243">
        <f t="shared" si="103"/>
        <v>539762.19708052708</v>
      </c>
      <c r="ET104" s="243">
        <f t="shared" si="104"/>
        <v>2370.7253929063927</v>
      </c>
      <c r="EU104" s="243">
        <f t="shared" si="38"/>
        <v>1246.2208156552947</v>
      </c>
      <c r="EV104" s="243">
        <f t="shared" si="39"/>
        <v>1124.504577251098</v>
      </c>
      <c r="EW104" s="244">
        <f t="shared" si="93"/>
        <v>123277.72043113229</v>
      </c>
    </row>
    <row r="105" spans="1:153" ht="14.25" customHeight="1" thickBot="1" x14ac:dyDescent="0.25">
      <c r="A105" s="3">
        <f t="shared" si="40"/>
        <v>1580</v>
      </c>
      <c r="B105" s="238">
        <v>53</v>
      </c>
      <c r="C105" s="239">
        <f t="shared" si="41"/>
        <v>438923.36540360795</v>
      </c>
      <c r="D105" s="239">
        <f t="shared" si="5"/>
        <v>2410.2492634298383</v>
      </c>
      <c r="E105" s="239">
        <f t="shared" si="6"/>
        <v>1258.0754292453673</v>
      </c>
      <c r="F105" s="239">
        <f t="shared" si="7"/>
        <v>1152.1738341844709</v>
      </c>
      <c r="G105" s="240">
        <f t="shared" si="42"/>
        <v>127743.21096178149</v>
      </c>
      <c r="I105" s="241">
        <f>VLOOKUP(K105,[2]תחזיות!$B$4:$H$1000,5)</f>
        <v>1.11E-2</v>
      </c>
      <c r="J105" s="135">
        <f t="shared" si="8"/>
        <v>9.2500000000000004E-4</v>
      </c>
      <c r="K105" s="238">
        <v>53</v>
      </c>
      <c r="L105" s="243">
        <f t="shared" si="43"/>
        <v>181855.20804543246</v>
      </c>
      <c r="M105" s="243">
        <f t="shared" si="44"/>
        <v>879.96624306596038</v>
      </c>
      <c r="N105" s="243">
        <f t="shared" si="9"/>
        <v>546.56502831600244</v>
      </c>
      <c r="O105" s="243">
        <f t="shared" si="10"/>
        <v>333.40121474995794</v>
      </c>
      <c r="P105" s="244">
        <f t="shared" si="45"/>
        <v>45552.883610409532</v>
      </c>
      <c r="Q105" s="245"/>
      <c r="R105" s="241">
        <f>VLOOKUP(T105,[2]תחזיות!$B$4:$H$1000,7)</f>
        <v>1.8870000000000001E-2</v>
      </c>
      <c r="S105" s="135">
        <f t="shared" si="11"/>
        <v>1.5725000000000001E-3</v>
      </c>
      <c r="T105" s="238">
        <v>53</v>
      </c>
      <c r="U105" s="243">
        <f t="shared" si="46"/>
        <v>187503.89565568065</v>
      </c>
      <c r="V105" s="243">
        <f t="shared" si="47"/>
        <v>907.29927613148323</v>
      </c>
      <c r="W105" s="243">
        <f t="shared" si="12"/>
        <v>563.5421340960703</v>
      </c>
      <c r="X105" s="243">
        <f t="shared" si="48"/>
        <v>343.75714203541293</v>
      </c>
      <c r="Y105" s="244">
        <f t="shared" si="49"/>
        <v>46205.673638603352</v>
      </c>
      <c r="Z105" s="246"/>
      <c r="AA105" s="241">
        <f>VLOOKUP(AC105,[2]תחזיות!$B$4:$H$1000,6)</f>
        <v>1.0090909090909091E-2</v>
      </c>
      <c r="AB105" s="135">
        <f t="shared" si="13"/>
        <v>8.4090909090909095E-4</v>
      </c>
      <c r="AC105" s="238">
        <v>53</v>
      </c>
      <c r="AD105" s="243">
        <f t="shared" si="50"/>
        <v>181135.60540911034</v>
      </c>
      <c r="AE105" s="243">
        <f t="shared" si="51"/>
        <v>876.48420900605856</v>
      </c>
      <c r="AF105" s="243">
        <f t="shared" si="14"/>
        <v>544.40226575602446</v>
      </c>
      <c r="AG105" s="243">
        <f t="shared" si="52"/>
        <v>332.0819432500341</v>
      </c>
      <c r="AH105" s="244">
        <f t="shared" si="53"/>
        <v>45469.471550172122</v>
      </c>
      <c r="AI105" s="246"/>
      <c r="AJ105" s="242">
        <f t="shared" si="54"/>
        <v>2.36666666666666E-2</v>
      </c>
      <c r="AK105" s="242">
        <f t="shared" si="55"/>
        <v>1.9722222222222168E-3</v>
      </c>
      <c r="AL105" s="241">
        <f>VLOOKUP(AN105,[2]תחזיות!$B$4:$H$1000,5)</f>
        <v>1.11E-2</v>
      </c>
      <c r="AM105" s="135">
        <f t="shared" si="15"/>
        <v>9.2500000000000004E-4</v>
      </c>
      <c r="AN105" s="238">
        <v>53</v>
      </c>
      <c r="AO105" s="243">
        <f t="shared" si="56"/>
        <v>90485.333492409947</v>
      </c>
      <c r="AP105" s="243">
        <f t="shared" si="94"/>
        <v>461.68634961813541</v>
      </c>
      <c r="AQ105" s="243">
        <f t="shared" si="16"/>
        <v>283.22916411921631</v>
      </c>
      <c r="AR105" s="243">
        <f t="shared" si="57"/>
        <v>178.45718549891913</v>
      </c>
      <c r="AS105" s="244">
        <f t="shared" si="58"/>
        <v>23899.944701734777</v>
      </c>
      <c r="AT105" s="245"/>
      <c r="AU105" s="242">
        <f t="shared" si="59"/>
        <v>2.36666666666666E-2</v>
      </c>
      <c r="AV105" s="242">
        <f t="shared" si="60"/>
        <v>1.9722222222222168E-3</v>
      </c>
      <c r="AW105" s="241">
        <f>VLOOKUP(AY105,[2]תחזיות!$B$4:$H$1000,7)</f>
        <v>1.8870000000000001E-2</v>
      </c>
      <c r="AX105" s="135">
        <f t="shared" si="17"/>
        <v>1.5725000000000001E-3</v>
      </c>
      <c r="AY105" s="238">
        <v>53</v>
      </c>
      <c r="AZ105" s="243">
        <f t="shared" si="61"/>
        <v>93295.939730753424</v>
      </c>
      <c r="BA105" s="243">
        <f t="shared" si="95"/>
        <v>476.02700002313833</v>
      </c>
      <c r="BB105" s="243">
        <f t="shared" si="18"/>
        <v>292.02667444304177</v>
      </c>
      <c r="BC105" s="243">
        <f t="shared" si="62"/>
        <v>184.00032558009653</v>
      </c>
      <c r="BD105" s="244">
        <f t="shared" si="63"/>
        <v>24242.439936704057</v>
      </c>
      <c r="BE105" s="246"/>
      <c r="BF105" s="246"/>
      <c r="BG105" s="246"/>
      <c r="BH105" s="241">
        <f>VLOOKUP(BJ105,[2]תחזיות!$B$4:$H$1000,6)</f>
        <v>1.0090909090909091E-2</v>
      </c>
      <c r="BI105" s="135">
        <f t="shared" si="19"/>
        <v>8.4090909090909095E-4</v>
      </c>
      <c r="BJ105" s="238">
        <v>53</v>
      </c>
      <c r="BK105" s="243">
        <f t="shared" si="64"/>
        <v>89476.874270275424</v>
      </c>
      <c r="BL105" s="243">
        <f t="shared" si="96"/>
        <v>456.54085433137612</v>
      </c>
      <c r="BM105" s="243">
        <f t="shared" si="20"/>
        <v>292.49991816920527</v>
      </c>
      <c r="BN105" s="243">
        <f t="shared" si="65"/>
        <v>164.04093616217085</v>
      </c>
      <c r="BO105" s="244">
        <f t="shared" si="66"/>
        <v>23769.38583890946</v>
      </c>
      <c r="BP105" s="246"/>
      <c r="BQ105" s="247">
        <f>VLOOKUP(BT105,[2]תחזיות!$B$4:$E$1000,2)</f>
        <v>2.1878219999999976E-2</v>
      </c>
      <c r="BR105" s="135">
        <f t="shared" si="21"/>
        <v>1.3231849999999982E-3</v>
      </c>
      <c r="BS105" s="3">
        <f t="shared" si="67"/>
        <v>1580</v>
      </c>
      <c r="BT105" s="238">
        <v>53</v>
      </c>
      <c r="BU105" s="239">
        <f t="shared" si="68"/>
        <v>526588.21293625247</v>
      </c>
      <c r="BV105" s="239">
        <f t="shared" si="69"/>
        <v>2082.8025697749599</v>
      </c>
      <c r="BW105" s="239">
        <f t="shared" si="22"/>
        <v>1386.0289452409056</v>
      </c>
      <c r="BX105" s="239">
        <f t="shared" si="23"/>
        <v>696.77362453405431</v>
      </c>
      <c r="BY105" s="240">
        <f t="shared" si="70"/>
        <v>105868.0659281249</v>
      </c>
      <c r="CA105" s="247">
        <f>VLOOKUP(CD105,[2]תחזיות!$B$4:$E$1000,4)</f>
        <v>2.8879250399999969E-2</v>
      </c>
      <c r="CB105" s="135">
        <f t="shared" si="24"/>
        <v>1.9066041999999974E-3</v>
      </c>
      <c r="CC105" s="3">
        <f t="shared" si="71"/>
        <v>1580</v>
      </c>
      <c r="CD105" s="238">
        <v>53</v>
      </c>
      <c r="CE105" s="239">
        <f t="shared" si="72"/>
        <v>532402.63773526112</v>
      </c>
      <c r="CF105" s="239">
        <f t="shared" si="73"/>
        <v>2287.1124031271584</v>
      </c>
      <c r="CG105" s="239">
        <f t="shared" si="25"/>
        <v>1272.0312979300325</v>
      </c>
      <c r="CH105" s="239">
        <f t="shared" si="26"/>
        <v>1015.0811051971259</v>
      </c>
      <c r="CI105" s="240">
        <f t="shared" si="74"/>
        <v>114911.37522908162</v>
      </c>
      <c r="CJ105" s="1"/>
      <c r="CK105" s="247">
        <f>VLOOKUP(CN105,[2]תחזיות!$B$4:$E$1000,3)</f>
        <v>1.9024539130434764E-2</v>
      </c>
      <c r="CL105" s="135">
        <f t="shared" si="27"/>
        <v>1.0853782608695637E-3</v>
      </c>
      <c r="CM105" s="3">
        <f t="shared" si="75"/>
        <v>1580</v>
      </c>
      <c r="CN105" s="238">
        <v>53</v>
      </c>
      <c r="CO105" s="239">
        <f t="shared" si="76"/>
        <v>525265.4036524517</v>
      </c>
      <c r="CP105" s="239">
        <f t="shared" si="97"/>
        <v>2007.2324446138491</v>
      </c>
      <c r="CQ105" s="239">
        <f t="shared" si="28"/>
        <v>1437.1207943026016</v>
      </c>
      <c r="CR105" s="239">
        <f t="shared" si="29"/>
        <v>570.11165031124744</v>
      </c>
      <c r="CS105" s="240">
        <f t="shared" si="77"/>
        <v>104003.11556846164</v>
      </c>
      <c r="CT105" s="1"/>
      <c r="CU105" s="238">
        <v>53</v>
      </c>
      <c r="CV105" s="239">
        <f t="shared" si="78"/>
        <v>1776368.0961425747</v>
      </c>
      <c r="CW105" s="239">
        <f t="shared" si="78"/>
        <v>8205.4298187952863</v>
      </c>
      <c r="CX105" s="239">
        <f t="shared" si="78"/>
        <v>4722.7156759427344</v>
      </c>
      <c r="CY105" s="239">
        <f t="shared" si="78"/>
        <v>3482.7141428525515</v>
      </c>
      <c r="CZ105" s="239">
        <f t="shared" si="78"/>
        <v>428712.55102608935</v>
      </c>
      <c r="DB105" s="238">
        <v>53</v>
      </c>
      <c r="DC105" s="239">
        <f t="shared" si="79"/>
        <v>1790641.8147901748</v>
      </c>
      <c r="DD105" s="239">
        <f t="shared" si="79"/>
        <v>8451.41333561801</v>
      </c>
      <c r="DE105" s="239">
        <f t="shared" si="79"/>
        <v>4634.4926447357539</v>
      </c>
      <c r="DF105" s="239">
        <f t="shared" si="79"/>
        <v>3816.9206908822557</v>
      </c>
      <c r="DG105" s="239">
        <f t="shared" si="79"/>
        <v>438751.14559020917</v>
      </c>
      <c r="DH105" s="248"/>
      <c r="DI105" s="238">
        <v>53</v>
      </c>
      <c r="DJ105" s="239">
        <f t="shared" si="80"/>
        <v>1773317.2250003172</v>
      </c>
      <c r="DK105" s="239">
        <f t="shared" si="80"/>
        <v>8121.232164287514</v>
      </c>
      <c r="DL105" s="239">
        <f t="shared" si="80"/>
        <v>4780.9155164944405</v>
      </c>
      <c r="DM105" s="239">
        <f t="shared" si="80"/>
        <v>3340.3166477930731</v>
      </c>
      <c r="DN105" s="239">
        <f t="shared" si="80"/>
        <v>426633.62974336336</v>
      </c>
      <c r="DP105" s="3">
        <f t="shared" si="81"/>
        <v>1580</v>
      </c>
      <c r="DQ105" s="238">
        <v>53</v>
      </c>
      <c r="DR105" s="239">
        <f t="shared" si="82"/>
        <v>0</v>
      </c>
      <c r="DS105" s="239">
        <f t="shared" si="83"/>
        <v>0</v>
      </c>
      <c r="DT105" s="239">
        <f t="shared" si="33"/>
        <v>0</v>
      </c>
      <c r="DU105" s="239">
        <f t="shared" si="84"/>
        <v>0</v>
      </c>
      <c r="DV105" s="240">
        <f t="shared" si="98"/>
        <v>0</v>
      </c>
      <c r="DX105" s="242">
        <f t="shared" si="85"/>
        <v>2.5000000000000001E-2</v>
      </c>
      <c r="DY105" s="242">
        <f t="shared" si="86"/>
        <v>2.0833333333333333E-3</v>
      </c>
      <c r="DZ105" s="238">
        <v>53</v>
      </c>
      <c r="EA105" s="243">
        <f t="shared" si="99"/>
        <v>538515.97626487177</v>
      </c>
      <c r="EB105" s="243">
        <f t="shared" si="100"/>
        <v>2370.7253929063918</v>
      </c>
      <c r="EC105" s="243">
        <f t="shared" si="34"/>
        <v>1248.8171090212422</v>
      </c>
      <c r="ED105" s="243">
        <f t="shared" si="35"/>
        <v>1121.9082838851496</v>
      </c>
      <c r="EE105" s="244">
        <f t="shared" si="87"/>
        <v>125648.44582403867</v>
      </c>
      <c r="EF105" s="249"/>
      <c r="EG105" s="242">
        <f t="shared" si="88"/>
        <v>2.5000000000000001E-2</v>
      </c>
      <c r="EH105" s="242">
        <f t="shared" si="89"/>
        <v>2.0833333333333333E-3</v>
      </c>
      <c r="EI105" s="238">
        <v>53</v>
      </c>
      <c r="EJ105" s="243">
        <f t="shared" si="101"/>
        <v>538515.97626487177</v>
      </c>
      <c r="EK105" s="243">
        <f t="shared" si="102"/>
        <v>2370.7253929063918</v>
      </c>
      <c r="EL105" s="243">
        <f t="shared" si="36"/>
        <v>1248.8171090212422</v>
      </c>
      <c r="EM105" s="243">
        <f t="shared" si="37"/>
        <v>1121.9082838851496</v>
      </c>
      <c r="EN105" s="244">
        <f t="shared" si="90"/>
        <v>125648.44582403867</v>
      </c>
      <c r="EO105" s="249"/>
      <c r="EP105" s="242">
        <f t="shared" si="91"/>
        <v>2.5000000000000001E-2</v>
      </c>
      <c r="EQ105" s="242">
        <f t="shared" si="92"/>
        <v>2.0833333333333333E-3</v>
      </c>
      <c r="ER105" s="238">
        <v>53</v>
      </c>
      <c r="ES105" s="243">
        <f t="shared" si="103"/>
        <v>538515.97626487177</v>
      </c>
      <c r="ET105" s="243">
        <f t="shared" si="104"/>
        <v>2370.7253929063918</v>
      </c>
      <c r="EU105" s="243">
        <f t="shared" si="38"/>
        <v>1248.8171090212422</v>
      </c>
      <c r="EV105" s="243">
        <f t="shared" si="39"/>
        <v>1121.9082838851496</v>
      </c>
      <c r="EW105" s="244">
        <f t="shared" si="93"/>
        <v>125648.44582403867</v>
      </c>
    </row>
    <row r="106" spans="1:153" ht="14.25" customHeight="1" thickBot="1" x14ac:dyDescent="0.25">
      <c r="A106" s="3">
        <f t="shared" si="40"/>
        <v>1610</v>
      </c>
      <c r="B106" s="238">
        <v>54</v>
      </c>
      <c r="C106" s="239">
        <f t="shared" si="41"/>
        <v>437665.28997436259</v>
      </c>
      <c r="D106" s="239">
        <f t="shared" si="5"/>
        <v>2410.2492634298383</v>
      </c>
      <c r="E106" s="239">
        <f t="shared" si="6"/>
        <v>1261.3778772471364</v>
      </c>
      <c r="F106" s="239">
        <f t="shared" si="7"/>
        <v>1148.8713861827018</v>
      </c>
      <c r="G106" s="240">
        <f t="shared" si="42"/>
        <v>130153.46022521133</v>
      </c>
      <c r="I106" s="241">
        <f>VLOOKUP(K106,[2]תחזיות!$B$4:$H$1000,5)</f>
        <v>1.11E-2</v>
      </c>
      <c r="J106" s="135">
        <f t="shared" si="8"/>
        <v>9.2500000000000004E-4</v>
      </c>
      <c r="K106" s="238">
        <v>54</v>
      </c>
      <c r="L106" s="243">
        <f t="shared" si="43"/>
        <v>181476.35351190731</v>
      </c>
      <c r="M106" s="243">
        <f t="shared" si="44"/>
        <v>880.7802118407966</v>
      </c>
      <c r="N106" s="243">
        <f t="shared" si="9"/>
        <v>548.07356373563471</v>
      </c>
      <c r="O106" s="243">
        <f t="shared" si="10"/>
        <v>332.70664810516183</v>
      </c>
      <c r="P106" s="244">
        <f t="shared" si="45"/>
        <v>46433.663822250332</v>
      </c>
      <c r="Q106" s="245"/>
      <c r="R106" s="241">
        <f>VLOOKUP(T106,[2]תחזיות!$B$4:$H$1000,7)</f>
        <v>1.8870000000000001E-2</v>
      </c>
      <c r="S106" s="135">
        <f t="shared" si="11"/>
        <v>1.5725000000000001E-3</v>
      </c>
      <c r="T106" s="238">
        <v>54</v>
      </c>
      <c r="U106" s="243">
        <f t="shared" si="46"/>
        <v>187234.31722749729</v>
      </c>
      <c r="V106" s="243">
        <f t="shared" si="47"/>
        <v>908.72600424320012</v>
      </c>
      <c r="W106" s="243">
        <f t="shared" si="12"/>
        <v>565.46308932612328</v>
      </c>
      <c r="X106" s="243">
        <f t="shared" si="48"/>
        <v>343.26291491707678</v>
      </c>
      <c r="Y106" s="244">
        <f t="shared" si="49"/>
        <v>47114.399642846554</v>
      </c>
      <c r="Z106" s="246"/>
      <c r="AA106" s="241">
        <f>VLOOKUP(AC106,[2]תחזיות!$B$4:$H$1000,6)</f>
        <v>1.0090909090909091E-2</v>
      </c>
      <c r="AB106" s="135">
        <f t="shared" si="13"/>
        <v>8.4090909090909095E-4</v>
      </c>
      <c r="AC106" s="238">
        <v>54</v>
      </c>
      <c r="AD106" s="243">
        <f t="shared" si="50"/>
        <v>180743.06392781579</v>
      </c>
      <c r="AE106" s="243">
        <f t="shared" si="51"/>
        <v>877.22125254545017</v>
      </c>
      <c r="AF106" s="243">
        <f t="shared" si="14"/>
        <v>545.85896867778945</v>
      </c>
      <c r="AG106" s="243">
        <f t="shared" si="52"/>
        <v>331.36228386766072</v>
      </c>
      <c r="AH106" s="244">
        <f t="shared" si="53"/>
        <v>46346.692802717575</v>
      </c>
      <c r="AI106" s="246"/>
      <c r="AJ106" s="242">
        <f t="shared" si="54"/>
        <v>2.36666666666666E-2</v>
      </c>
      <c r="AK106" s="242">
        <f t="shared" si="55"/>
        <v>1.9722222222222168E-3</v>
      </c>
      <c r="AL106" s="241">
        <f>VLOOKUP(AN106,[2]תחזיות!$B$4:$H$1000,5)</f>
        <v>1.11E-2</v>
      </c>
      <c r="AM106" s="135">
        <f t="shared" si="15"/>
        <v>9.2500000000000004E-4</v>
      </c>
      <c r="AN106" s="238">
        <v>54</v>
      </c>
      <c r="AO106" s="243">
        <f t="shared" si="56"/>
        <v>90285.541274794406</v>
      </c>
      <c r="AP106" s="243">
        <f t="shared" si="94"/>
        <v>462.11340949153225</v>
      </c>
      <c r="AQ106" s="243">
        <f t="shared" si="16"/>
        <v>284.05025864402154</v>
      </c>
      <c r="AR106" s="243">
        <f t="shared" si="57"/>
        <v>178.06315084751071</v>
      </c>
      <c r="AS106" s="244">
        <f t="shared" si="58"/>
        <v>24362.05811122631</v>
      </c>
      <c r="AT106" s="245"/>
      <c r="AU106" s="242">
        <f t="shared" si="59"/>
        <v>2.36666666666666E-2</v>
      </c>
      <c r="AV106" s="242">
        <f t="shared" si="60"/>
        <v>1.9722222222222168E-3</v>
      </c>
      <c r="AW106" s="241">
        <f>VLOOKUP(AY106,[2]תחזיות!$B$4:$H$1000,7)</f>
        <v>1.8870000000000001E-2</v>
      </c>
      <c r="AX106" s="135">
        <f t="shared" si="17"/>
        <v>1.5725000000000001E-3</v>
      </c>
      <c r="AY106" s="238">
        <v>54</v>
      </c>
      <c r="AZ106" s="243">
        <f t="shared" si="61"/>
        <v>93150.161709591426</v>
      </c>
      <c r="BA106" s="243">
        <f t="shared" si="95"/>
        <v>476.77555248067478</v>
      </c>
      <c r="BB106" s="243">
        <f t="shared" si="18"/>
        <v>293.06273355342552</v>
      </c>
      <c r="BC106" s="243">
        <f t="shared" si="62"/>
        <v>183.71281892724926</v>
      </c>
      <c r="BD106" s="244">
        <f t="shared" si="63"/>
        <v>24719.215489184731</v>
      </c>
      <c r="BE106" s="246"/>
      <c r="BF106" s="246"/>
      <c r="BG106" s="246"/>
      <c r="BH106" s="241">
        <f>VLOOKUP(BJ106,[2]תחזיות!$B$4:$H$1000,6)</f>
        <v>1.0090909090909091E-2</v>
      </c>
      <c r="BI106" s="135">
        <f t="shared" si="19"/>
        <v>8.4090909090909095E-4</v>
      </c>
      <c r="BJ106" s="238">
        <v>54</v>
      </c>
      <c r="BK106" s="243">
        <f t="shared" si="64"/>
        <v>89259.37030326594</v>
      </c>
      <c r="BL106" s="243">
        <f t="shared" si="96"/>
        <v>456.86110264728399</v>
      </c>
      <c r="BM106" s="243">
        <f t="shared" si="20"/>
        <v>293.21892375796386</v>
      </c>
      <c r="BN106" s="243">
        <f t="shared" si="65"/>
        <v>163.64217888932012</v>
      </c>
      <c r="BO106" s="244">
        <f t="shared" si="66"/>
        <v>24226.246941556743</v>
      </c>
      <c r="BP106" s="246"/>
      <c r="BQ106" s="247">
        <f>VLOOKUP(BT106,[2]תחזיות!$B$4:$E$1000,2)</f>
        <v>2.2009699999999976E-2</v>
      </c>
      <c r="BR106" s="135">
        <f t="shared" si="21"/>
        <v>1.3341416666666644E-3</v>
      </c>
      <c r="BS106" s="3">
        <f t="shared" si="67"/>
        <v>1610</v>
      </c>
      <c r="BT106" s="238">
        <v>54</v>
      </c>
      <c r="BU106" s="239">
        <f t="shared" si="68"/>
        <v>525202.18399101158</v>
      </c>
      <c r="BV106" s="239">
        <f t="shared" si="69"/>
        <v>2086.0778368287033</v>
      </c>
      <c r="BW106" s="239">
        <f t="shared" si="22"/>
        <v>1385.383719741963</v>
      </c>
      <c r="BX106" s="239">
        <f t="shared" si="23"/>
        <v>700.69411708674033</v>
      </c>
      <c r="BY106" s="240">
        <f t="shared" si="70"/>
        <v>107954.14376495359</v>
      </c>
      <c r="CA106" s="247">
        <f>VLOOKUP(CD106,[2]תחזיות!$B$4:$E$1000,4)</f>
        <v>2.905280399999997E-2</v>
      </c>
      <c r="CB106" s="135">
        <f t="shared" si="24"/>
        <v>1.9210669999999974E-3</v>
      </c>
      <c r="CC106" s="3">
        <f t="shared" si="71"/>
        <v>1610</v>
      </c>
      <c r="CD106" s="238">
        <v>54</v>
      </c>
      <c r="CE106" s="239">
        <f t="shared" si="72"/>
        <v>531130.60643733107</v>
      </c>
      <c r="CF106" s="239">
        <f t="shared" si="73"/>
        <v>2291.7083468753663</v>
      </c>
      <c r="CG106" s="239">
        <f t="shared" si="25"/>
        <v>1271.3708661586234</v>
      </c>
      <c r="CH106" s="239">
        <f t="shared" si="26"/>
        <v>1020.3374807167429</v>
      </c>
      <c r="CI106" s="240">
        <f t="shared" si="74"/>
        <v>117203.08357595699</v>
      </c>
      <c r="CJ106" s="1"/>
      <c r="CK106" s="247">
        <f>VLOOKUP(CN106,[2]תחזיות!$B$4:$E$1000,3)</f>
        <v>1.9138869565217372E-2</v>
      </c>
      <c r="CL106" s="135">
        <f t="shared" si="27"/>
        <v>1.0949057971014477E-3</v>
      </c>
      <c r="CM106" s="3">
        <f t="shared" si="75"/>
        <v>1610</v>
      </c>
      <c r="CN106" s="238">
        <v>54</v>
      </c>
      <c r="CO106" s="239">
        <f t="shared" si="76"/>
        <v>523828.28285814909</v>
      </c>
      <c r="CP106" s="239">
        <f t="shared" si="97"/>
        <v>2010.0130870656558</v>
      </c>
      <c r="CQ106" s="239">
        <f t="shared" si="28"/>
        <v>1436.4704634785714</v>
      </c>
      <c r="CR106" s="239">
        <f t="shared" si="29"/>
        <v>573.54262358708434</v>
      </c>
      <c r="CS106" s="240">
        <f t="shared" si="77"/>
        <v>106013.1286555273</v>
      </c>
      <c r="CT106" s="1"/>
      <c r="CU106" s="238">
        <v>54</v>
      </c>
      <c r="CV106" s="239">
        <f t="shared" si="78"/>
        <v>1771896.5279079264</v>
      </c>
      <c r="CW106" s="239">
        <f t="shared" si="78"/>
        <v>8209.9461144972629</v>
      </c>
      <c r="CX106" s="239">
        <f t="shared" si="78"/>
        <v>4730.3042307004598</v>
      </c>
      <c r="CY106" s="239">
        <f t="shared" si="78"/>
        <v>3479.6418837968031</v>
      </c>
      <c r="CZ106" s="239">
        <f t="shared" si="78"/>
        <v>436922.49714058661</v>
      </c>
      <c r="DB106" s="238">
        <v>54</v>
      </c>
      <c r="DC106" s="239">
        <f t="shared" si="79"/>
        <v>1786447.5345046329</v>
      </c>
      <c r="DD106" s="239">
        <f t="shared" si="79"/>
        <v>8458.184559935471</v>
      </c>
      <c r="DE106" s="239">
        <f t="shared" si="79"/>
        <v>4642.6933776170126</v>
      </c>
      <c r="DF106" s="239">
        <f t="shared" si="79"/>
        <v>3815.4911823184598</v>
      </c>
      <c r="DG106" s="239">
        <f t="shared" si="79"/>
        <v>447209.33015014464</v>
      </c>
      <c r="DH106" s="248"/>
      <c r="DI106" s="238">
        <v>54</v>
      </c>
      <c r="DJ106" s="239">
        <f t="shared" si="80"/>
        <v>1768763.166219444</v>
      </c>
      <c r="DK106" s="239">
        <f t="shared" si="80"/>
        <v>8125.0700985946205</v>
      </c>
      <c r="DL106" s="239">
        <f t="shared" si="80"/>
        <v>4788.3450444931659</v>
      </c>
      <c r="DM106" s="239">
        <f t="shared" si="80"/>
        <v>3336.7250541014555</v>
      </c>
      <c r="DN106" s="239">
        <f t="shared" si="80"/>
        <v>434758.699841958</v>
      </c>
      <c r="DP106" s="3">
        <f t="shared" si="81"/>
        <v>1610</v>
      </c>
      <c r="DQ106" s="238">
        <v>54</v>
      </c>
      <c r="DR106" s="239">
        <f t="shared" si="82"/>
        <v>0</v>
      </c>
      <c r="DS106" s="239">
        <f t="shared" si="83"/>
        <v>0</v>
      </c>
      <c r="DT106" s="239">
        <f t="shared" si="33"/>
        <v>0</v>
      </c>
      <c r="DU106" s="239">
        <f t="shared" si="84"/>
        <v>0</v>
      </c>
      <c r="DV106" s="240">
        <f t="shared" si="98"/>
        <v>0</v>
      </c>
      <c r="DX106" s="242">
        <f t="shared" si="85"/>
        <v>2.5000000000000001E-2</v>
      </c>
      <c r="DY106" s="242">
        <f t="shared" si="86"/>
        <v>2.0833333333333333E-3</v>
      </c>
      <c r="DZ106" s="238">
        <v>54</v>
      </c>
      <c r="EA106" s="243">
        <f t="shared" si="99"/>
        <v>537267.15915585053</v>
      </c>
      <c r="EB106" s="243">
        <f t="shared" si="100"/>
        <v>2370.7253929063927</v>
      </c>
      <c r="EC106" s="243">
        <f t="shared" si="34"/>
        <v>1251.4188113317041</v>
      </c>
      <c r="ED106" s="243">
        <f t="shared" si="35"/>
        <v>1119.3065815746886</v>
      </c>
      <c r="EE106" s="244">
        <f t="shared" si="87"/>
        <v>128019.17121694506</v>
      </c>
      <c r="EF106" s="249"/>
      <c r="EG106" s="242">
        <f t="shared" si="88"/>
        <v>2.5000000000000001E-2</v>
      </c>
      <c r="EH106" s="242">
        <f t="shared" si="89"/>
        <v>2.0833333333333333E-3</v>
      </c>
      <c r="EI106" s="238">
        <v>54</v>
      </c>
      <c r="EJ106" s="243">
        <f t="shared" si="101"/>
        <v>537267.15915585053</v>
      </c>
      <c r="EK106" s="243">
        <f t="shared" si="102"/>
        <v>2370.7253929063927</v>
      </c>
      <c r="EL106" s="243">
        <f t="shared" si="36"/>
        <v>1251.4188113317041</v>
      </c>
      <c r="EM106" s="243">
        <f t="shared" si="37"/>
        <v>1119.3065815746886</v>
      </c>
      <c r="EN106" s="244">
        <f t="shared" si="90"/>
        <v>128019.17121694506</v>
      </c>
      <c r="EO106" s="249"/>
      <c r="EP106" s="242">
        <f t="shared" si="91"/>
        <v>2.5000000000000001E-2</v>
      </c>
      <c r="EQ106" s="242">
        <f t="shared" si="92"/>
        <v>2.0833333333333333E-3</v>
      </c>
      <c r="ER106" s="238">
        <v>54</v>
      </c>
      <c r="ES106" s="243">
        <f t="shared" si="103"/>
        <v>537267.15915585053</v>
      </c>
      <c r="ET106" s="243">
        <f t="shared" si="104"/>
        <v>2370.7253929063927</v>
      </c>
      <c r="EU106" s="243">
        <f t="shared" si="38"/>
        <v>1251.4188113317041</v>
      </c>
      <c r="EV106" s="243">
        <f t="shared" si="39"/>
        <v>1119.3065815746886</v>
      </c>
      <c r="EW106" s="244">
        <f t="shared" si="93"/>
        <v>128019.17121694506</v>
      </c>
    </row>
    <row r="107" spans="1:153" ht="14.25" customHeight="1" thickBot="1" x14ac:dyDescent="0.25">
      <c r="A107" s="3">
        <f t="shared" si="40"/>
        <v>1641</v>
      </c>
      <c r="B107" s="238">
        <v>55</v>
      </c>
      <c r="C107" s="239">
        <f t="shared" si="41"/>
        <v>436403.91209711548</v>
      </c>
      <c r="D107" s="239">
        <f t="shared" si="5"/>
        <v>2410.2492634298383</v>
      </c>
      <c r="E107" s="239">
        <f t="shared" si="6"/>
        <v>1264.68899417491</v>
      </c>
      <c r="F107" s="239">
        <f t="shared" si="7"/>
        <v>1145.5602692549282</v>
      </c>
      <c r="G107" s="240">
        <f t="shared" si="42"/>
        <v>132563.70948864115</v>
      </c>
      <c r="I107" s="241">
        <f>VLOOKUP(K107,[2]תחזיות!$B$4:$H$1000,5)</f>
        <v>1.11E-2</v>
      </c>
      <c r="J107" s="135">
        <f t="shared" si="8"/>
        <v>9.2500000000000004E-4</v>
      </c>
      <c r="K107" s="238">
        <v>55</v>
      </c>
      <c r="L107" s="243">
        <f t="shared" si="43"/>
        <v>181095.63860712372</v>
      </c>
      <c r="M107" s="243">
        <f t="shared" si="44"/>
        <v>881.59493353674918</v>
      </c>
      <c r="N107" s="243">
        <f t="shared" si="9"/>
        <v>549.58626275702386</v>
      </c>
      <c r="O107" s="243">
        <f t="shared" si="10"/>
        <v>332.00867077972526</v>
      </c>
      <c r="P107" s="244">
        <f t="shared" si="45"/>
        <v>47315.258755787079</v>
      </c>
      <c r="Q107" s="245"/>
      <c r="R107" s="241">
        <f>VLOOKUP(T107,[2]תחזיות!$B$4:$H$1000,7)</f>
        <v>1.8870000000000001E-2</v>
      </c>
      <c r="S107" s="135">
        <f t="shared" si="11"/>
        <v>1.5725000000000001E-3</v>
      </c>
      <c r="T107" s="238">
        <v>55</v>
      </c>
      <c r="U107" s="243">
        <f t="shared" si="46"/>
        <v>186962.39091130343</v>
      </c>
      <c r="V107" s="243">
        <f t="shared" si="47"/>
        <v>910.15497588487244</v>
      </c>
      <c r="W107" s="243">
        <f t="shared" si="12"/>
        <v>567.3905925474844</v>
      </c>
      <c r="X107" s="243">
        <f t="shared" si="48"/>
        <v>342.76438333738804</v>
      </c>
      <c r="Y107" s="244">
        <f t="shared" si="49"/>
        <v>48024.554618731425</v>
      </c>
      <c r="Z107" s="246"/>
      <c r="AA107" s="241">
        <f>VLOOKUP(AC107,[2]תחזיות!$B$4:$H$1000,6)</f>
        <v>1.0090909090909091E-2</v>
      </c>
      <c r="AB107" s="135">
        <f t="shared" si="13"/>
        <v>8.4090909090909095E-4</v>
      </c>
      <c r="AC107" s="238">
        <v>55</v>
      </c>
      <c r="AD107" s="243">
        <f t="shared" si="50"/>
        <v>180348.73442694457</v>
      </c>
      <c r="AE107" s="243">
        <f t="shared" si="51"/>
        <v>877.95891587145434</v>
      </c>
      <c r="AF107" s="243">
        <f t="shared" si="14"/>
        <v>547.3195694220575</v>
      </c>
      <c r="AG107" s="243">
        <f t="shared" si="52"/>
        <v>330.63934644939684</v>
      </c>
      <c r="AH107" s="244">
        <f t="shared" si="53"/>
        <v>47224.651718589026</v>
      </c>
      <c r="AI107" s="246"/>
      <c r="AJ107" s="242">
        <f t="shared" si="54"/>
        <v>2.36666666666666E-2</v>
      </c>
      <c r="AK107" s="242">
        <f t="shared" si="55"/>
        <v>1.9722222222222168E-3</v>
      </c>
      <c r="AL107" s="241">
        <f>VLOOKUP(AN107,[2]תחזיות!$B$4:$H$1000,5)</f>
        <v>1.11E-2</v>
      </c>
      <c r="AM107" s="135">
        <f t="shared" si="15"/>
        <v>9.2500000000000004E-4</v>
      </c>
      <c r="AN107" s="238">
        <v>55</v>
      </c>
      <c r="AO107" s="243">
        <f t="shared" si="56"/>
        <v>90084.742395340319</v>
      </c>
      <c r="AP107" s="243">
        <f t="shared" si="94"/>
        <v>462.54086439531187</v>
      </c>
      <c r="AQ107" s="243">
        <f t="shared" si="16"/>
        <v>284.87373356005787</v>
      </c>
      <c r="AR107" s="243">
        <f t="shared" si="57"/>
        <v>177.66713083525403</v>
      </c>
      <c r="AS107" s="244">
        <f t="shared" si="58"/>
        <v>24824.598975621622</v>
      </c>
      <c r="AT107" s="245"/>
      <c r="AU107" s="242">
        <f t="shared" si="59"/>
        <v>2.36666666666666E-2</v>
      </c>
      <c r="AV107" s="242">
        <f t="shared" si="60"/>
        <v>1.9722222222222168E-3</v>
      </c>
      <c r="AW107" s="241">
        <f>VLOOKUP(AY107,[2]תחזיות!$B$4:$H$1000,7)</f>
        <v>1.8870000000000001E-2</v>
      </c>
      <c r="AX107" s="135">
        <f t="shared" si="17"/>
        <v>1.5725000000000001E-3</v>
      </c>
      <c r="AY107" s="238">
        <v>55</v>
      </c>
      <c r="AZ107" s="243">
        <f t="shared" si="61"/>
        <v>93003.116764177816</v>
      </c>
      <c r="BA107" s="243">
        <f t="shared" si="95"/>
        <v>477.52528203695056</v>
      </c>
      <c r="BB107" s="243">
        <f t="shared" si="18"/>
        <v>294.10246841871151</v>
      </c>
      <c r="BC107" s="243">
        <f t="shared" si="62"/>
        <v>183.42281361823908</v>
      </c>
      <c r="BD107" s="244">
        <f t="shared" si="63"/>
        <v>25196.740771221681</v>
      </c>
      <c r="BE107" s="246"/>
      <c r="BF107" s="246"/>
      <c r="BG107" s="246"/>
      <c r="BH107" s="241">
        <f>VLOOKUP(BJ107,[2]תחזיות!$B$4:$H$1000,6)</f>
        <v>1.0090909090909091E-2</v>
      </c>
      <c r="BI107" s="135">
        <f t="shared" si="19"/>
        <v>8.4090909090909095E-4</v>
      </c>
      <c r="BJ107" s="238">
        <v>55</v>
      </c>
      <c r="BK107" s="243">
        <f t="shared" si="64"/>
        <v>89040.963824986204</v>
      </c>
      <c r="BL107" s="243">
        <f t="shared" si="96"/>
        <v>457.18157458294661</v>
      </c>
      <c r="BM107" s="243">
        <f t="shared" si="20"/>
        <v>293.93980757047268</v>
      </c>
      <c r="BN107" s="243">
        <f t="shared" si="65"/>
        <v>163.24176701247396</v>
      </c>
      <c r="BO107" s="244">
        <f t="shared" si="66"/>
        <v>24683.428516139691</v>
      </c>
      <c r="BP107" s="246"/>
      <c r="BQ107" s="247">
        <f>VLOOKUP(BT107,[2]תחזיות!$B$4:$E$1000,2)</f>
        <v>2.2141179999999976E-2</v>
      </c>
      <c r="BR107" s="135">
        <f t="shared" si="21"/>
        <v>1.3450983333333315E-3</v>
      </c>
      <c r="BS107" s="3">
        <f t="shared" si="67"/>
        <v>1641</v>
      </c>
      <c r="BT107" s="238">
        <v>55</v>
      </c>
      <c r="BU107" s="239">
        <f t="shared" si="68"/>
        <v>523816.80027126963</v>
      </c>
      <c r="BV107" s="239">
        <f t="shared" si="69"/>
        <v>2089.3463939026406</v>
      </c>
      <c r="BW107" s="239">
        <f t="shared" si="22"/>
        <v>1384.761288885757</v>
      </c>
      <c r="BX107" s="239">
        <f t="shared" si="23"/>
        <v>704.5851050168834</v>
      </c>
      <c r="BY107" s="240">
        <f t="shared" si="70"/>
        <v>110043.49015885624</v>
      </c>
      <c r="CA107" s="247">
        <f>VLOOKUP(CD107,[2]תחזיות!$B$4:$E$1000,4)</f>
        <v>2.9226357599999968E-2</v>
      </c>
      <c r="CB107" s="135">
        <f t="shared" si="24"/>
        <v>1.9355297999999975E-3</v>
      </c>
      <c r="CC107" s="3">
        <f t="shared" si="71"/>
        <v>1641</v>
      </c>
      <c r="CD107" s="238">
        <v>55</v>
      </c>
      <c r="CE107" s="239">
        <f t="shared" si="72"/>
        <v>529859.23557117244</v>
      </c>
      <c r="CF107" s="239">
        <f t="shared" si="73"/>
        <v>2296.2964169621023</v>
      </c>
      <c r="CG107" s="239">
        <f t="shared" si="25"/>
        <v>1270.7380767088794</v>
      </c>
      <c r="CH107" s="239">
        <f t="shared" si="26"/>
        <v>1025.5583402532229</v>
      </c>
      <c r="CI107" s="240">
        <f t="shared" si="74"/>
        <v>119499.37999291909</v>
      </c>
      <c r="CJ107" s="1"/>
      <c r="CK107" s="247">
        <f>VLOOKUP(CN107,[2]תחזיות!$B$4:$E$1000,3)</f>
        <v>1.9253199999999981E-2</v>
      </c>
      <c r="CL107" s="135">
        <f t="shared" si="27"/>
        <v>1.1044333333333318E-3</v>
      </c>
      <c r="CM107" s="3">
        <f t="shared" si="75"/>
        <v>1641</v>
      </c>
      <c r="CN107" s="238">
        <v>55</v>
      </c>
      <c r="CO107" s="239">
        <f t="shared" si="76"/>
        <v>522391.8123946705</v>
      </c>
      <c r="CP107" s="239">
        <f t="shared" si="97"/>
        <v>2012.7876247365268</v>
      </c>
      <c r="CQ107" s="239">
        <f t="shared" si="28"/>
        <v>1435.8406940674404</v>
      </c>
      <c r="CR107" s="239">
        <f t="shared" si="29"/>
        <v>576.94693066908644</v>
      </c>
      <c r="CS107" s="240">
        <f t="shared" si="77"/>
        <v>108025.91628026382</v>
      </c>
      <c r="CT107" s="1"/>
      <c r="CU107" s="238">
        <v>55</v>
      </c>
      <c r="CV107" s="239">
        <f t="shared" si="78"/>
        <v>1767416.8337153678</v>
      </c>
      <c r="CW107" s="239">
        <f t="shared" si="78"/>
        <v>8214.4568481709321</v>
      </c>
      <c r="CX107" s="239">
        <f t="shared" si="78"/>
        <v>4737.9362132330607</v>
      </c>
      <c r="CY107" s="239">
        <f t="shared" si="78"/>
        <v>3476.5206349378714</v>
      </c>
      <c r="CZ107" s="239">
        <f t="shared" si="78"/>
        <v>445136.95398875751</v>
      </c>
      <c r="DB107" s="238">
        <v>55</v>
      </c>
      <c r="DC107" s="239">
        <f t="shared" si="79"/>
        <v>1782244.3956882879</v>
      </c>
      <c r="DD107" s="239">
        <f t="shared" si="79"/>
        <v>8464.9513312201561</v>
      </c>
      <c r="DE107" s="239">
        <f t="shared" si="79"/>
        <v>4650.9460657052969</v>
      </c>
      <c r="DF107" s="239">
        <f t="shared" si="79"/>
        <v>3814.0052655148593</v>
      </c>
      <c r="DG107" s="239">
        <f t="shared" si="79"/>
        <v>455674.2814813648</v>
      </c>
      <c r="DH107" s="248"/>
      <c r="DI107" s="238">
        <v>55</v>
      </c>
      <c r="DJ107" s="239">
        <f t="shared" si="80"/>
        <v>1764201.1630882355</v>
      </c>
      <c r="DK107" s="239">
        <f t="shared" si="80"/>
        <v>8128.9027715271586</v>
      </c>
      <c r="DL107" s="239">
        <f t="shared" si="80"/>
        <v>4795.8149990901929</v>
      </c>
      <c r="DM107" s="239">
        <f t="shared" si="80"/>
        <v>3333.0877724369661</v>
      </c>
      <c r="DN107" s="239">
        <f t="shared" si="80"/>
        <v>442887.60261348513</v>
      </c>
      <c r="DP107" s="3">
        <f t="shared" si="81"/>
        <v>1641</v>
      </c>
      <c r="DQ107" s="238">
        <v>55</v>
      </c>
      <c r="DR107" s="239">
        <f t="shared" si="82"/>
        <v>0</v>
      </c>
      <c r="DS107" s="239">
        <f t="shared" si="83"/>
        <v>0</v>
      </c>
      <c r="DT107" s="239">
        <f t="shared" si="33"/>
        <v>0</v>
      </c>
      <c r="DU107" s="239">
        <f t="shared" si="84"/>
        <v>0</v>
      </c>
      <c r="DV107" s="240">
        <f t="shared" si="98"/>
        <v>0</v>
      </c>
      <c r="DX107" s="242">
        <f t="shared" si="85"/>
        <v>2.5000000000000001E-2</v>
      </c>
      <c r="DY107" s="242">
        <f t="shared" si="86"/>
        <v>2.0833333333333333E-3</v>
      </c>
      <c r="DZ107" s="238">
        <v>55</v>
      </c>
      <c r="EA107" s="243">
        <f t="shared" si="99"/>
        <v>536015.7403445188</v>
      </c>
      <c r="EB107" s="243">
        <f t="shared" si="100"/>
        <v>2370.7253929063927</v>
      </c>
      <c r="EC107" s="243">
        <f t="shared" si="34"/>
        <v>1254.0259338553119</v>
      </c>
      <c r="ED107" s="243">
        <f t="shared" si="35"/>
        <v>1116.6994590510808</v>
      </c>
      <c r="EE107" s="244">
        <f t="shared" si="87"/>
        <v>130389.89660985145</v>
      </c>
      <c r="EF107" s="249"/>
      <c r="EG107" s="242">
        <f t="shared" si="88"/>
        <v>2.5000000000000001E-2</v>
      </c>
      <c r="EH107" s="242">
        <f t="shared" si="89"/>
        <v>2.0833333333333333E-3</v>
      </c>
      <c r="EI107" s="238">
        <v>55</v>
      </c>
      <c r="EJ107" s="243">
        <f t="shared" si="101"/>
        <v>536015.7403445188</v>
      </c>
      <c r="EK107" s="243">
        <f t="shared" si="102"/>
        <v>2370.7253929063927</v>
      </c>
      <c r="EL107" s="243">
        <f t="shared" si="36"/>
        <v>1254.0259338553119</v>
      </c>
      <c r="EM107" s="243">
        <f t="shared" si="37"/>
        <v>1116.6994590510808</v>
      </c>
      <c r="EN107" s="244">
        <f t="shared" si="90"/>
        <v>130389.89660985145</v>
      </c>
      <c r="EO107" s="249"/>
      <c r="EP107" s="242">
        <f t="shared" si="91"/>
        <v>2.5000000000000001E-2</v>
      </c>
      <c r="EQ107" s="242">
        <f t="shared" si="92"/>
        <v>2.0833333333333333E-3</v>
      </c>
      <c r="ER107" s="238">
        <v>55</v>
      </c>
      <c r="ES107" s="243">
        <f t="shared" si="103"/>
        <v>536015.7403445188</v>
      </c>
      <c r="ET107" s="243">
        <f t="shared" si="104"/>
        <v>2370.7253929063927</v>
      </c>
      <c r="EU107" s="243">
        <f t="shared" si="38"/>
        <v>1254.0259338553119</v>
      </c>
      <c r="EV107" s="243">
        <f t="shared" si="39"/>
        <v>1116.6994590510808</v>
      </c>
      <c r="EW107" s="244">
        <f t="shared" si="93"/>
        <v>130389.89660985145</v>
      </c>
    </row>
    <row r="108" spans="1:153" ht="14.25" customHeight="1" thickBot="1" x14ac:dyDescent="0.25">
      <c r="A108" s="3">
        <f t="shared" si="40"/>
        <v>1671</v>
      </c>
      <c r="B108" s="238">
        <v>56</v>
      </c>
      <c r="C108" s="239">
        <f t="shared" si="41"/>
        <v>435139.2231029406</v>
      </c>
      <c r="D108" s="239">
        <f t="shared" si="5"/>
        <v>2410.2492634298383</v>
      </c>
      <c r="E108" s="239">
        <f t="shared" si="6"/>
        <v>1268.0088027846191</v>
      </c>
      <c r="F108" s="239">
        <f t="shared" si="7"/>
        <v>1142.2404606452192</v>
      </c>
      <c r="G108" s="240">
        <f t="shared" si="42"/>
        <v>134973.95875207099</v>
      </c>
      <c r="I108" s="241">
        <f>VLOOKUP(K108,[2]תחזיות!$B$4:$H$1000,5)</f>
        <v>1.11E-2</v>
      </c>
      <c r="J108" s="135">
        <f t="shared" si="8"/>
        <v>9.2500000000000004E-4</v>
      </c>
      <c r="K108" s="238">
        <v>56</v>
      </c>
      <c r="L108" s="243">
        <f t="shared" si="43"/>
        <v>180713.05744278524</v>
      </c>
      <c r="M108" s="243">
        <f t="shared" si="44"/>
        <v>882.41040885027076</v>
      </c>
      <c r="N108" s="243">
        <f t="shared" si="9"/>
        <v>551.1031368718327</v>
      </c>
      <c r="O108" s="243">
        <f t="shared" si="10"/>
        <v>331.30727197843805</v>
      </c>
      <c r="P108" s="244">
        <f t="shared" si="45"/>
        <v>48197.669164637351</v>
      </c>
      <c r="Q108" s="245"/>
      <c r="R108" s="241">
        <f>VLOOKUP(T108,[2]תחזיות!$B$4:$H$1000,7)</f>
        <v>1.8870000000000001E-2</v>
      </c>
      <c r="S108" s="135">
        <f t="shared" si="11"/>
        <v>1.5725000000000001E-3</v>
      </c>
      <c r="T108" s="238">
        <v>56</v>
      </c>
      <c r="U108" s="243">
        <f t="shared" si="46"/>
        <v>186688.10645675717</v>
      </c>
      <c r="V108" s="243">
        <f t="shared" si="47"/>
        <v>911.5861945844515</v>
      </c>
      <c r="W108" s="243">
        <f t="shared" si="12"/>
        <v>569.32466608039829</v>
      </c>
      <c r="X108" s="243">
        <f t="shared" si="48"/>
        <v>342.26152850405322</v>
      </c>
      <c r="Y108" s="244">
        <f t="shared" si="49"/>
        <v>48936.140813315877</v>
      </c>
      <c r="Z108" s="246"/>
      <c r="AA108" s="241">
        <f>VLOOKUP(AC108,[2]תחזיות!$B$4:$H$1000,6)</f>
        <v>1.0090909090909091E-2</v>
      </c>
      <c r="AB108" s="135">
        <f t="shared" si="13"/>
        <v>8.4090909090909095E-4</v>
      </c>
      <c r="AC108" s="238">
        <v>56</v>
      </c>
      <c r="AD108" s="243">
        <f t="shared" si="50"/>
        <v>179952.61150183456</v>
      </c>
      <c r="AE108" s="243">
        <f t="shared" si="51"/>
        <v>878.69719950525553</v>
      </c>
      <c r="AF108" s="243">
        <f t="shared" si="14"/>
        <v>548.78407841856028</v>
      </c>
      <c r="AG108" s="243">
        <f t="shared" si="52"/>
        <v>329.91312108669518</v>
      </c>
      <c r="AH108" s="244">
        <f t="shared" si="53"/>
        <v>48103.348918094285</v>
      </c>
      <c r="AI108" s="246"/>
      <c r="AJ108" s="242">
        <f t="shared" si="54"/>
        <v>2.36666666666666E-2</v>
      </c>
      <c r="AK108" s="242">
        <f t="shared" si="55"/>
        <v>1.9722222222222168E-3</v>
      </c>
      <c r="AL108" s="241">
        <f>VLOOKUP(AN108,[2]תחזיות!$B$4:$H$1000,5)</f>
        <v>1.11E-2</v>
      </c>
      <c r="AM108" s="135">
        <f t="shared" si="15"/>
        <v>9.2500000000000004E-4</v>
      </c>
      <c r="AN108" s="238">
        <v>56</v>
      </c>
      <c r="AO108" s="243">
        <f t="shared" si="56"/>
        <v>89882.933540292419</v>
      </c>
      <c r="AP108" s="243">
        <f t="shared" si="94"/>
        <v>462.96871469487758</v>
      </c>
      <c r="AQ108" s="243">
        <f t="shared" si="16"/>
        <v>285.69959576819025</v>
      </c>
      <c r="AR108" s="243">
        <f t="shared" si="57"/>
        <v>177.26911892668733</v>
      </c>
      <c r="AS108" s="244">
        <f t="shared" si="58"/>
        <v>25287.5676903165</v>
      </c>
      <c r="AT108" s="245"/>
      <c r="AU108" s="242">
        <f t="shared" si="59"/>
        <v>2.36666666666666E-2</v>
      </c>
      <c r="AV108" s="242">
        <f t="shared" si="60"/>
        <v>1.9722222222222168E-3</v>
      </c>
      <c r="AW108" s="241">
        <f>VLOOKUP(AY108,[2]תחזיות!$B$4:$H$1000,7)</f>
        <v>1.8870000000000001E-2</v>
      </c>
      <c r="AX108" s="135">
        <f t="shared" si="17"/>
        <v>1.5725000000000001E-3</v>
      </c>
      <c r="AY108" s="238">
        <v>56</v>
      </c>
      <c r="AZ108" s="243">
        <f t="shared" si="61"/>
        <v>92854.79922073918</v>
      </c>
      <c r="BA108" s="243">
        <f t="shared" si="95"/>
        <v>478.27619054295371</v>
      </c>
      <c r="BB108" s="243">
        <f t="shared" si="18"/>
        <v>295.14589207982976</v>
      </c>
      <c r="BC108" s="243">
        <f t="shared" si="62"/>
        <v>183.13029846312398</v>
      </c>
      <c r="BD108" s="244">
        <f t="shared" si="63"/>
        <v>25675.016961764635</v>
      </c>
      <c r="BE108" s="246"/>
      <c r="BF108" s="246"/>
      <c r="BG108" s="246"/>
      <c r="BH108" s="241">
        <f>VLOOKUP(BJ108,[2]תחזיות!$B$4:$H$1000,6)</f>
        <v>1.0090909090909091E-2</v>
      </c>
      <c r="BI108" s="135">
        <f t="shared" si="19"/>
        <v>8.4090909090909095E-4</v>
      </c>
      <c r="BJ108" s="238">
        <v>56</v>
      </c>
      <c r="BK108" s="243">
        <f t="shared" si="64"/>
        <v>88821.652196703115</v>
      </c>
      <c r="BL108" s="243">
        <f t="shared" si="96"/>
        <v>457.50227028526189</v>
      </c>
      <c r="BM108" s="243">
        <f t="shared" si="20"/>
        <v>294.66257459130691</v>
      </c>
      <c r="BN108" s="243">
        <f t="shared" si="65"/>
        <v>162.83969569395495</v>
      </c>
      <c r="BO108" s="244">
        <f t="shared" si="66"/>
        <v>25140.930786424953</v>
      </c>
      <c r="BP108" s="246"/>
      <c r="BQ108" s="247">
        <f>VLOOKUP(BT108,[2]תחזיות!$B$4:$E$1000,2)</f>
        <v>2.2272659999999975E-2</v>
      </c>
      <c r="BR108" s="135">
        <f t="shared" si="21"/>
        <v>1.3560549999999977E-3</v>
      </c>
      <c r="BS108" s="3">
        <f t="shared" si="67"/>
        <v>1671</v>
      </c>
      <c r="BT108" s="238">
        <v>56</v>
      </c>
      <c r="BU108" s="239">
        <f t="shared" si="68"/>
        <v>522432.03898238385</v>
      </c>
      <c r="BV108" s="239">
        <f t="shared" si="69"/>
        <v>2092.6082139980376</v>
      </c>
      <c r="BW108" s="239">
        <f t="shared" si="22"/>
        <v>1384.1616353757822</v>
      </c>
      <c r="BX108" s="239">
        <f t="shared" si="23"/>
        <v>708.44657862225529</v>
      </c>
      <c r="BY108" s="240">
        <f t="shared" si="70"/>
        <v>112136.09837285428</v>
      </c>
      <c r="CA108" s="247">
        <f>VLOOKUP(CD108,[2]תחזיות!$B$4:$E$1000,4)</f>
        <v>2.9399911199999969E-2</v>
      </c>
      <c r="CB108" s="135">
        <f t="shared" si="24"/>
        <v>1.9499925999999976E-3</v>
      </c>
      <c r="CC108" s="3">
        <f t="shared" si="71"/>
        <v>1671</v>
      </c>
      <c r="CD108" s="238">
        <v>56</v>
      </c>
      <c r="CE108" s="239">
        <f t="shared" si="72"/>
        <v>528588.49749446358</v>
      </c>
      <c r="CF108" s="239">
        <f t="shared" si="73"/>
        <v>2300.8765676181702</v>
      </c>
      <c r="CG108" s="239">
        <f t="shared" si="25"/>
        <v>1270.132909058849</v>
      </c>
      <c r="CH108" s="239">
        <f t="shared" si="26"/>
        <v>1030.7436585593211</v>
      </c>
      <c r="CI108" s="240">
        <f t="shared" si="74"/>
        <v>121800.25656053725</v>
      </c>
      <c r="CJ108" s="1"/>
      <c r="CK108" s="247">
        <f>VLOOKUP(CN108,[2]תחזיות!$B$4:$E$1000,3)</f>
        <v>1.9367530434782589E-2</v>
      </c>
      <c r="CL108" s="135">
        <f t="shared" si="27"/>
        <v>1.1139608695652158E-3</v>
      </c>
      <c r="CM108" s="3">
        <f t="shared" si="75"/>
        <v>1671</v>
      </c>
      <c r="CN108" s="238">
        <v>56</v>
      </c>
      <c r="CO108" s="239">
        <f t="shared" si="76"/>
        <v>520955.97170060308</v>
      </c>
      <c r="CP108" s="239">
        <f t="shared" si="97"/>
        <v>2015.5560370096166</v>
      </c>
      <c r="CQ108" s="239">
        <f t="shared" si="28"/>
        <v>1435.2314697688207</v>
      </c>
      <c r="CR108" s="239">
        <f t="shared" si="29"/>
        <v>580.32456724079577</v>
      </c>
      <c r="CS108" s="240">
        <f t="shared" si="77"/>
        <v>110041.47231727344</v>
      </c>
      <c r="CT108" s="1"/>
      <c r="CU108" s="238">
        <v>56</v>
      </c>
      <c r="CV108" s="239">
        <f t="shared" si="78"/>
        <v>1762928.9674790655</v>
      </c>
      <c r="CW108" s="239">
        <f t="shared" si="78"/>
        <v>8218.9619938794167</v>
      </c>
      <c r="CX108" s="239">
        <f t="shared" si="78"/>
        <v>4745.6116586846001</v>
      </c>
      <c r="CY108" s="239">
        <f t="shared" si="78"/>
        <v>3473.3503351948152</v>
      </c>
      <c r="CZ108" s="239">
        <f t="shared" si="78"/>
        <v>453355.91598263697</v>
      </c>
      <c r="DB108" s="238">
        <v>56</v>
      </c>
      <c r="DC108" s="239">
        <f t="shared" si="79"/>
        <v>1778032.3406855641</v>
      </c>
      <c r="DD108" s="239">
        <f t="shared" si="79"/>
        <v>8471.7136090818058</v>
      </c>
      <c r="DE108" s="239">
        <f t="shared" si="79"/>
        <v>4659.2507578878722</v>
      </c>
      <c r="DF108" s="239">
        <f t="shared" si="79"/>
        <v>3812.4628511939327</v>
      </c>
      <c r="DG108" s="239">
        <f t="shared" si="79"/>
        <v>464145.99509044667</v>
      </c>
      <c r="DH108" s="248"/>
      <c r="DI108" s="238">
        <v>56</v>
      </c>
      <c r="DJ108" s="239">
        <f t="shared" si="80"/>
        <v>1759631.1729127448</v>
      </c>
      <c r="DK108" s="239">
        <f t="shared" si="80"/>
        <v>8132.7301631363644</v>
      </c>
      <c r="DL108" s="239">
        <f t="shared" si="80"/>
        <v>4803.3254134474837</v>
      </c>
      <c r="DM108" s="239">
        <f t="shared" si="80"/>
        <v>3329.4047496888807</v>
      </c>
      <c r="DN108" s="239">
        <f t="shared" si="80"/>
        <v>451020.33277662151</v>
      </c>
      <c r="DP108" s="3">
        <f t="shared" si="81"/>
        <v>1671</v>
      </c>
      <c r="DQ108" s="238">
        <v>56</v>
      </c>
      <c r="DR108" s="239">
        <f t="shared" si="82"/>
        <v>0</v>
      </c>
      <c r="DS108" s="239">
        <f t="shared" si="83"/>
        <v>0</v>
      </c>
      <c r="DT108" s="239">
        <f t="shared" si="33"/>
        <v>0</v>
      </c>
      <c r="DU108" s="239">
        <f t="shared" si="84"/>
        <v>0</v>
      </c>
      <c r="DV108" s="240">
        <f t="shared" si="98"/>
        <v>0</v>
      </c>
      <c r="DX108" s="242">
        <f t="shared" si="85"/>
        <v>2.5000000000000001E-2</v>
      </c>
      <c r="DY108" s="242">
        <f t="shared" si="86"/>
        <v>2.0833333333333333E-3</v>
      </c>
      <c r="DZ108" s="238">
        <v>56</v>
      </c>
      <c r="EA108" s="243">
        <f t="shared" si="99"/>
        <v>534761.71441066347</v>
      </c>
      <c r="EB108" s="243">
        <f t="shared" si="100"/>
        <v>2370.7253929063918</v>
      </c>
      <c r="EC108" s="243">
        <f t="shared" si="34"/>
        <v>1256.6384878841764</v>
      </c>
      <c r="ED108" s="243">
        <f t="shared" si="35"/>
        <v>1114.0869050222154</v>
      </c>
      <c r="EE108" s="244">
        <f t="shared" si="87"/>
        <v>132760.62200275785</v>
      </c>
      <c r="EF108" s="249"/>
      <c r="EG108" s="242">
        <f t="shared" si="88"/>
        <v>2.5000000000000001E-2</v>
      </c>
      <c r="EH108" s="242">
        <f t="shared" si="89"/>
        <v>2.0833333333333333E-3</v>
      </c>
      <c r="EI108" s="238">
        <v>56</v>
      </c>
      <c r="EJ108" s="243">
        <f t="shared" si="101"/>
        <v>534761.71441066347</v>
      </c>
      <c r="EK108" s="243">
        <f t="shared" si="102"/>
        <v>2370.7253929063918</v>
      </c>
      <c r="EL108" s="243">
        <f t="shared" si="36"/>
        <v>1256.6384878841764</v>
      </c>
      <c r="EM108" s="243">
        <f t="shared" si="37"/>
        <v>1114.0869050222154</v>
      </c>
      <c r="EN108" s="244">
        <f t="shared" si="90"/>
        <v>132760.62200275785</v>
      </c>
      <c r="EO108" s="249"/>
      <c r="EP108" s="242">
        <f t="shared" si="91"/>
        <v>2.5000000000000001E-2</v>
      </c>
      <c r="EQ108" s="242">
        <f t="shared" si="92"/>
        <v>2.0833333333333333E-3</v>
      </c>
      <c r="ER108" s="238">
        <v>56</v>
      </c>
      <c r="ES108" s="243">
        <f t="shared" si="103"/>
        <v>534761.71441066347</v>
      </c>
      <c r="ET108" s="243">
        <f t="shared" si="104"/>
        <v>2370.7253929063918</v>
      </c>
      <c r="EU108" s="243">
        <f t="shared" si="38"/>
        <v>1256.6384878841764</v>
      </c>
      <c r="EV108" s="243">
        <f t="shared" si="39"/>
        <v>1114.0869050222154</v>
      </c>
      <c r="EW108" s="244">
        <f t="shared" si="93"/>
        <v>132760.62200275785</v>
      </c>
    </row>
    <row r="109" spans="1:153" ht="14.25" customHeight="1" thickBot="1" x14ac:dyDescent="0.25">
      <c r="A109" s="3">
        <f t="shared" si="40"/>
        <v>1702</v>
      </c>
      <c r="B109" s="238">
        <v>57</v>
      </c>
      <c r="C109" s="239">
        <f t="shared" si="41"/>
        <v>433871.21430015599</v>
      </c>
      <c r="D109" s="239">
        <f t="shared" si="5"/>
        <v>2410.2492634298383</v>
      </c>
      <c r="E109" s="239">
        <f t="shared" si="6"/>
        <v>1271.3373258919287</v>
      </c>
      <c r="F109" s="239">
        <f t="shared" si="7"/>
        <v>1138.9119375379096</v>
      </c>
      <c r="G109" s="240">
        <f t="shared" si="42"/>
        <v>137384.20801550083</v>
      </c>
      <c r="I109" s="241">
        <f>VLOOKUP(K109,[2]תחזיות!$B$4:$H$1000,5)</f>
        <v>1.11E-2</v>
      </c>
      <c r="J109" s="135">
        <f t="shared" si="8"/>
        <v>9.2500000000000004E-4</v>
      </c>
      <c r="K109" s="238">
        <v>57</v>
      </c>
      <c r="L109" s="243">
        <f t="shared" si="43"/>
        <v>180328.6041136464</v>
      </c>
      <c r="M109" s="243">
        <f t="shared" si="44"/>
        <v>883.22663847845729</v>
      </c>
      <c r="N109" s="243">
        <f t="shared" si="9"/>
        <v>552.62419760344039</v>
      </c>
      <c r="O109" s="243">
        <f t="shared" si="10"/>
        <v>330.6024408750169</v>
      </c>
      <c r="P109" s="244">
        <f t="shared" si="45"/>
        <v>49080.895803115811</v>
      </c>
      <c r="Q109" s="245"/>
      <c r="R109" s="241">
        <f>VLOOKUP(T109,[2]תחזיות!$B$4:$H$1000,7)</f>
        <v>1.8870000000000001E-2</v>
      </c>
      <c r="S109" s="135">
        <f t="shared" si="11"/>
        <v>1.5725000000000001E-3</v>
      </c>
      <c r="T109" s="238">
        <v>57</v>
      </c>
      <c r="U109" s="243">
        <f t="shared" si="46"/>
        <v>186411.45357504263</v>
      </c>
      <c r="V109" s="243">
        <f t="shared" si="47"/>
        <v>913.01966387543541</v>
      </c>
      <c r="W109" s="243">
        <f t="shared" si="12"/>
        <v>571.26533232119209</v>
      </c>
      <c r="X109" s="243">
        <f t="shared" si="48"/>
        <v>341.75433155424327</v>
      </c>
      <c r="Y109" s="244">
        <f t="shared" si="49"/>
        <v>49849.160477191312</v>
      </c>
      <c r="Z109" s="246"/>
      <c r="AA109" s="241">
        <f>VLOOKUP(AC109,[2]תחזיות!$B$4:$H$1000,6)</f>
        <v>1.0090909090909091E-2</v>
      </c>
      <c r="AB109" s="135">
        <f t="shared" si="13"/>
        <v>8.4090909090909095E-4</v>
      </c>
      <c r="AC109" s="238">
        <v>57</v>
      </c>
      <c r="AD109" s="243">
        <f t="shared" si="50"/>
        <v>179554.68973284026</v>
      </c>
      <c r="AE109" s="243">
        <f t="shared" si="51"/>
        <v>879.43610396847589</v>
      </c>
      <c r="AF109" s="243">
        <f t="shared" si="14"/>
        <v>550.25250612493687</v>
      </c>
      <c r="AG109" s="243">
        <f t="shared" si="52"/>
        <v>329.18359784353896</v>
      </c>
      <c r="AH109" s="244">
        <f t="shared" si="53"/>
        <v>48982.785022062759</v>
      </c>
      <c r="AI109" s="246"/>
      <c r="AJ109" s="242">
        <f t="shared" si="54"/>
        <v>2.36666666666666E-2</v>
      </c>
      <c r="AK109" s="242">
        <f t="shared" si="55"/>
        <v>1.9722222222222168E-3</v>
      </c>
      <c r="AL109" s="241">
        <f>VLOOKUP(AN109,[2]תחזיות!$B$4:$H$1000,5)</f>
        <v>1.11E-2</v>
      </c>
      <c r="AM109" s="135">
        <f t="shared" si="15"/>
        <v>9.2500000000000004E-4</v>
      </c>
      <c r="AN109" s="238">
        <v>57</v>
      </c>
      <c r="AO109" s="243">
        <f t="shared" si="56"/>
        <v>89680.111385922923</v>
      </c>
      <c r="AP109" s="243">
        <f t="shared" si="94"/>
        <v>463.39696075597033</v>
      </c>
      <c r="AQ109" s="243">
        <f t="shared" si="16"/>
        <v>286.52785218928949</v>
      </c>
      <c r="AR109" s="243">
        <f t="shared" si="57"/>
        <v>176.86910856668084</v>
      </c>
      <c r="AS109" s="244">
        <f t="shared" si="58"/>
        <v>25750.964651072471</v>
      </c>
      <c r="AT109" s="245"/>
      <c r="AU109" s="242">
        <f t="shared" si="59"/>
        <v>2.36666666666666E-2</v>
      </c>
      <c r="AV109" s="242">
        <f t="shared" si="60"/>
        <v>1.9722222222222168E-3</v>
      </c>
      <c r="AW109" s="241">
        <f>VLOOKUP(AY109,[2]תחזיות!$B$4:$H$1000,7)</f>
        <v>1.8870000000000001E-2</v>
      </c>
      <c r="AX109" s="135">
        <f t="shared" si="17"/>
        <v>1.5725000000000001E-3</v>
      </c>
      <c r="AY109" s="238">
        <v>57</v>
      </c>
      <c r="AZ109" s="243">
        <f t="shared" si="61"/>
        <v>92705.203383518659</v>
      </c>
      <c r="BA109" s="243">
        <f t="shared" si="95"/>
        <v>479.02827985258239</v>
      </c>
      <c r="BB109" s="243">
        <f t="shared" si="18"/>
        <v>296.19301762397663</v>
      </c>
      <c r="BC109" s="243">
        <f t="shared" si="62"/>
        <v>182.83526222860573</v>
      </c>
      <c r="BD109" s="244">
        <f t="shared" si="63"/>
        <v>26154.045241617219</v>
      </c>
      <c r="BE109" s="246"/>
      <c r="BF109" s="246"/>
      <c r="BG109" s="246"/>
      <c r="BH109" s="241">
        <f>VLOOKUP(BJ109,[2]תחזיות!$B$4:$H$1000,6)</f>
        <v>1.0090909090909091E-2</v>
      </c>
      <c r="BI109" s="135">
        <f t="shared" si="19"/>
        <v>8.4090909090909095E-4</v>
      </c>
      <c r="BJ109" s="238">
        <v>57</v>
      </c>
      <c r="BK109" s="243">
        <f t="shared" si="64"/>
        <v>88601.432772475862</v>
      </c>
      <c r="BL109" s="243">
        <f t="shared" si="96"/>
        <v>457.82318990110616</v>
      </c>
      <c r="BM109" s="243">
        <f t="shared" si="20"/>
        <v>295.38722981823446</v>
      </c>
      <c r="BN109" s="243">
        <f t="shared" si="65"/>
        <v>162.43596008287167</v>
      </c>
      <c r="BO109" s="244">
        <f t="shared" si="66"/>
        <v>25598.753976326057</v>
      </c>
      <c r="BP109" s="246"/>
      <c r="BQ109" s="247">
        <f>VLOOKUP(BT109,[2]תחזיות!$B$4:$E$1000,2)</f>
        <v>2.2404139999999975E-2</v>
      </c>
      <c r="BR109" s="135">
        <f t="shared" si="21"/>
        <v>1.3670116666666648E-3</v>
      </c>
      <c r="BS109" s="3">
        <f t="shared" si="67"/>
        <v>1702</v>
      </c>
      <c r="BT109" s="238">
        <v>57</v>
      </c>
      <c r="BU109" s="239">
        <f t="shared" si="68"/>
        <v>521047.87734700809</v>
      </c>
      <c r="BV109" s="239">
        <f t="shared" si="69"/>
        <v>2095.8632701562005</v>
      </c>
      <c r="BW109" s="239">
        <f t="shared" si="22"/>
        <v>1383.5847429309392</v>
      </c>
      <c r="BX109" s="239">
        <f t="shared" si="23"/>
        <v>712.27852722526143</v>
      </c>
      <c r="BY109" s="240">
        <f t="shared" si="70"/>
        <v>114231.96164301048</v>
      </c>
      <c r="CA109" s="247">
        <f>VLOOKUP(CD109,[2]תחזיות!$B$4:$E$1000,4)</f>
        <v>2.957346479999997E-2</v>
      </c>
      <c r="CB109" s="135">
        <f t="shared" si="24"/>
        <v>1.9644553999999975E-3</v>
      </c>
      <c r="CC109" s="3">
        <f t="shared" si="71"/>
        <v>1702</v>
      </c>
      <c r="CD109" s="238">
        <v>57</v>
      </c>
      <c r="CE109" s="239">
        <f t="shared" si="72"/>
        <v>527318.36458540475</v>
      </c>
      <c r="CF109" s="239">
        <f t="shared" si="73"/>
        <v>2305.4487531386658</v>
      </c>
      <c r="CG109" s="239">
        <f t="shared" si="25"/>
        <v>1269.5553443097001</v>
      </c>
      <c r="CH109" s="239">
        <f t="shared" si="26"/>
        <v>1035.8934088289657</v>
      </c>
      <c r="CI109" s="240">
        <f t="shared" si="74"/>
        <v>124105.70531367592</v>
      </c>
      <c r="CJ109" s="1"/>
      <c r="CK109" s="247">
        <f>VLOOKUP(CN109,[2]תחזיות!$B$4:$E$1000,3)</f>
        <v>1.9481860869565198E-2</v>
      </c>
      <c r="CL109" s="135">
        <f t="shared" si="27"/>
        <v>1.1234884057970999E-3</v>
      </c>
      <c r="CM109" s="3">
        <f t="shared" si="75"/>
        <v>1702</v>
      </c>
      <c r="CN109" s="238">
        <v>57</v>
      </c>
      <c r="CO109" s="239">
        <f t="shared" si="76"/>
        <v>519520.74023083429</v>
      </c>
      <c r="CP109" s="239">
        <f t="shared" si="97"/>
        <v>2018.3183033000523</v>
      </c>
      <c r="CQ109" s="239">
        <f t="shared" si="28"/>
        <v>1434.6427750795831</v>
      </c>
      <c r="CR109" s="239">
        <f t="shared" si="29"/>
        <v>583.67552822046923</v>
      </c>
      <c r="CS109" s="240">
        <f t="shared" si="77"/>
        <v>112059.79062057349</v>
      </c>
      <c r="CT109" s="1"/>
      <c r="CU109" s="238">
        <v>57</v>
      </c>
      <c r="CV109" s="239">
        <f t="shared" si="78"/>
        <v>1758432.8830695127</v>
      </c>
      <c r="CW109" s="239">
        <f t="shared" si="78"/>
        <v>8223.4615257268579</v>
      </c>
      <c r="CX109" s="239">
        <f t="shared" si="78"/>
        <v>4753.3306033495319</v>
      </c>
      <c r="CY109" s="239">
        <f t="shared" si="78"/>
        <v>3470.130922377326</v>
      </c>
      <c r="CZ109" s="239">
        <f t="shared" si="78"/>
        <v>461579.3775083638</v>
      </c>
      <c r="DB109" s="238">
        <v>57</v>
      </c>
      <c r="DC109" s="239">
        <f t="shared" si="79"/>
        <v>1773811.3117669013</v>
      </c>
      <c r="DD109" s="239">
        <f t="shared" si="79"/>
        <v>8478.4713532029127</v>
      </c>
      <c r="DE109" s="239">
        <f t="shared" si="79"/>
        <v>4667.6075048807324</v>
      </c>
      <c r="DF109" s="239">
        <f t="shared" si="79"/>
        <v>3810.8638483221807</v>
      </c>
      <c r="DG109" s="239">
        <f t="shared" si="79"/>
        <v>472624.46644364955</v>
      </c>
      <c r="DH109" s="248"/>
      <c r="DI109" s="238">
        <v>57</v>
      </c>
      <c r="DJ109" s="239">
        <f t="shared" si="80"/>
        <v>1755053.1529590855</v>
      </c>
      <c r="DK109" s="239">
        <f t="shared" si="80"/>
        <v>8136.5522535058644</v>
      </c>
      <c r="DL109" s="239">
        <f t="shared" si="80"/>
        <v>4810.8763216486177</v>
      </c>
      <c r="DM109" s="239">
        <f t="shared" si="80"/>
        <v>3325.6759318572463</v>
      </c>
      <c r="DN109" s="239">
        <f t="shared" si="80"/>
        <v>459156.88503012742</v>
      </c>
      <c r="DP109" s="3">
        <f t="shared" si="81"/>
        <v>1702</v>
      </c>
      <c r="DQ109" s="238">
        <v>57</v>
      </c>
      <c r="DR109" s="239">
        <f t="shared" si="82"/>
        <v>0</v>
      </c>
      <c r="DS109" s="239">
        <f t="shared" si="83"/>
        <v>0</v>
      </c>
      <c r="DT109" s="239">
        <f t="shared" si="33"/>
        <v>0</v>
      </c>
      <c r="DU109" s="239">
        <f t="shared" si="84"/>
        <v>0</v>
      </c>
      <c r="DV109" s="240">
        <f t="shared" si="98"/>
        <v>0</v>
      </c>
      <c r="DX109" s="242">
        <f t="shared" si="85"/>
        <v>2.5000000000000001E-2</v>
      </c>
      <c r="DY109" s="242">
        <f t="shared" si="86"/>
        <v>2.0833333333333333E-3</v>
      </c>
      <c r="DZ109" s="238">
        <v>57</v>
      </c>
      <c r="EA109" s="243">
        <f t="shared" si="99"/>
        <v>533505.07592277927</v>
      </c>
      <c r="EB109" s="243">
        <f t="shared" si="100"/>
        <v>2370.7253929063913</v>
      </c>
      <c r="EC109" s="243">
        <f t="shared" si="34"/>
        <v>1259.2564847339345</v>
      </c>
      <c r="ED109" s="243">
        <f t="shared" si="35"/>
        <v>1111.4689081724568</v>
      </c>
      <c r="EE109" s="244">
        <f t="shared" si="87"/>
        <v>135131.34739566426</v>
      </c>
      <c r="EF109" s="249"/>
      <c r="EG109" s="242">
        <f t="shared" si="88"/>
        <v>2.5000000000000001E-2</v>
      </c>
      <c r="EH109" s="242">
        <f t="shared" si="89"/>
        <v>2.0833333333333333E-3</v>
      </c>
      <c r="EI109" s="238">
        <v>57</v>
      </c>
      <c r="EJ109" s="243">
        <f t="shared" si="101"/>
        <v>533505.07592277927</v>
      </c>
      <c r="EK109" s="243">
        <f t="shared" si="102"/>
        <v>2370.7253929063913</v>
      </c>
      <c r="EL109" s="243">
        <f t="shared" si="36"/>
        <v>1259.2564847339345</v>
      </c>
      <c r="EM109" s="243">
        <f t="shared" si="37"/>
        <v>1111.4689081724568</v>
      </c>
      <c r="EN109" s="244">
        <f t="shared" si="90"/>
        <v>135131.34739566426</v>
      </c>
      <c r="EO109" s="249"/>
      <c r="EP109" s="242">
        <f t="shared" si="91"/>
        <v>2.5000000000000001E-2</v>
      </c>
      <c r="EQ109" s="242">
        <f t="shared" si="92"/>
        <v>2.0833333333333333E-3</v>
      </c>
      <c r="ER109" s="238">
        <v>57</v>
      </c>
      <c r="ES109" s="243">
        <f t="shared" si="103"/>
        <v>533505.07592277927</v>
      </c>
      <c r="ET109" s="243">
        <f t="shared" si="104"/>
        <v>2370.7253929063913</v>
      </c>
      <c r="EU109" s="243">
        <f t="shared" si="38"/>
        <v>1259.2564847339345</v>
      </c>
      <c r="EV109" s="243">
        <f t="shared" si="39"/>
        <v>1111.4689081724568</v>
      </c>
      <c r="EW109" s="244">
        <f t="shared" si="93"/>
        <v>135131.34739566426</v>
      </c>
    </row>
    <row r="110" spans="1:153" ht="14.25" customHeight="1" thickBot="1" x14ac:dyDescent="0.25">
      <c r="A110" s="3">
        <f t="shared" si="40"/>
        <v>1733</v>
      </c>
      <c r="B110" s="238">
        <v>58</v>
      </c>
      <c r="C110" s="239">
        <f t="shared" si="41"/>
        <v>432599.87697426404</v>
      </c>
      <c r="D110" s="239">
        <f t="shared" si="5"/>
        <v>2410.2492634298383</v>
      </c>
      <c r="E110" s="239">
        <f t="shared" si="6"/>
        <v>1274.674586372395</v>
      </c>
      <c r="F110" s="239">
        <f t="shared" si="7"/>
        <v>1135.5746770574433</v>
      </c>
      <c r="G110" s="240">
        <f t="shared" si="42"/>
        <v>139794.45727893067</v>
      </c>
      <c r="I110" s="241">
        <f>VLOOKUP(K110,[2]תחזיות!$B$4:$H$1000,5)</f>
        <v>1.11E-2</v>
      </c>
      <c r="J110" s="135">
        <f t="shared" si="8"/>
        <v>9.2500000000000004E-4</v>
      </c>
      <c r="K110" s="238">
        <v>58</v>
      </c>
      <c r="L110" s="243">
        <f t="shared" si="43"/>
        <v>179942.27269746532</v>
      </c>
      <c r="M110" s="243">
        <f t="shared" si="44"/>
        <v>884.04362311905004</v>
      </c>
      <c r="N110" s="243">
        <f t="shared" si="9"/>
        <v>554.1494565070318</v>
      </c>
      <c r="O110" s="243">
        <f t="shared" si="10"/>
        <v>329.89416661201824</v>
      </c>
      <c r="P110" s="244">
        <f t="shared" si="45"/>
        <v>49964.939426234858</v>
      </c>
      <c r="Q110" s="245"/>
      <c r="R110" s="241">
        <f>VLOOKUP(T110,[2]תחזיות!$B$4:$H$1000,7)</f>
        <v>1.8870000000000001E-2</v>
      </c>
      <c r="S110" s="135">
        <f t="shared" si="11"/>
        <v>1.5725000000000001E-3</v>
      </c>
      <c r="T110" s="238">
        <v>58</v>
      </c>
      <c r="U110" s="243">
        <f t="shared" si="46"/>
        <v>186132.42193873311</v>
      </c>
      <c r="V110" s="243">
        <f t="shared" si="47"/>
        <v>914.45538729687951</v>
      </c>
      <c r="W110" s="243">
        <f t="shared" si="12"/>
        <v>573.21261374253709</v>
      </c>
      <c r="X110" s="243">
        <f t="shared" si="48"/>
        <v>341.24277355434248</v>
      </c>
      <c r="Y110" s="244">
        <f t="shared" si="49"/>
        <v>50763.615864488194</v>
      </c>
      <c r="Z110" s="246"/>
      <c r="AA110" s="241">
        <f>VLOOKUP(AC110,[2]תחזיות!$B$4:$H$1000,6)</f>
        <v>1.0090909090909091E-2</v>
      </c>
      <c r="AB110" s="135">
        <f t="shared" si="13"/>
        <v>8.4090909090909095E-4</v>
      </c>
      <c r="AC110" s="238">
        <v>58</v>
      </c>
      <c r="AD110" s="243">
        <f t="shared" si="50"/>
        <v>179154.96368529234</v>
      </c>
      <c r="AE110" s="243">
        <f t="shared" si="51"/>
        <v>880.17562978317676</v>
      </c>
      <c r="AF110" s="243">
        <f t="shared" si="14"/>
        <v>551.72486302680898</v>
      </c>
      <c r="AG110" s="243">
        <f t="shared" si="52"/>
        <v>328.45076675636778</v>
      </c>
      <c r="AH110" s="244">
        <f t="shared" si="53"/>
        <v>49862.960651845933</v>
      </c>
      <c r="AI110" s="246"/>
      <c r="AJ110" s="242">
        <f t="shared" si="54"/>
        <v>2.36666666666666E-2</v>
      </c>
      <c r="AK110" s="242">
        <f t="shared" si="55"/>
        <v>1.9722222222222168E-3</v>
      </c>
      <c r="AL110" s="241">
        <f>VLOOKUP(AN110,[2]תחזיות!$B$4:$H$1000,5)</f>
        <v>1.11E-2</v>
      </c>
      <c r="AM110" s="135">
        <f t="shared" si="15"/>
        <v>9.2500000000000004E-4</v>
      </c>
      <c r="AN110" s="238">
        <v>58</v>
      </c>
      <c r="AO110" s="243">
        <f t="shared" si="56"/>
        <v>89476.272598502343</v>
      </c>
      <c r="AP110" s="243">
        <f t="shared" si="94"/>
        <v>463.82560294466975</v>
      </c>
      <c r="AQ110" s="243">
        <f t="shared" si="16"/>
        <v>287.3585097642906</v>
      </c>
      <c r="AR110" s="243">
        <f t="shared" si="57"/>
        <v>176.46709318037912</v>
      </c>
      <c r="AS110" s="244">
        <f t="shared" si="58"/>
        <v>26214.790254017142</v>
      </c>
      <c r="AT110" s="245"/>
      <c r="AU110" s="242">
        <f t="shared" si="59"/>
        <v>2.36666666666666E-2</v>
      </c>
      <c r="AV110" s="242">
        <f t="shared" si="60"/>
        <v>1.9722222222222168E-3</v>
      </c>
      <c r="AW110" s="241">
        <f>VLOOKUP(AY110,[2]תחזיות!$B$4:$H$1000,7)</f>
        <v>1.8870000000000001E-2</v>
      </c>
      <c r="AX110" s="135">
        <f t="shared" si="17"/>
        <v>1.5725000000000001E-3</v>
      </c>
      <c r="AY110" s="238">
        <v>58</v>
      </c>
      <c r="AZ110" s="243">
        <f t="shared" si="61"/>
        <v>92554.323534695039</v>
      </c>
      <c r="BA110" s="243">
        <f t="shared" si="95"/>
        <v>479.78155182265056</v>
      </c>
      <c r="BB110" s="243">
        <f t="shared" si="18"/>
        <v>297.24385818478027</v>
      </c>
      <c r="BC110" s="243">
        <f t="shared" si="62"/>
        <v>182.53769363787026</v>
      </c>
      <c r="BD110" s="244">
        <f t="shared" si="63"/>
        <v>26633.826793439868</v>
      </c>
      <c r="BE110" s="246"/>
      <c r="BF110" s="246"/>
      <c r="BG110" s="246"/>
      <c r="BH110" s="241">
        <f>VLOOKUP(BJ110,[2]תחזיות!$B$4:$H$1000,6)</f>
        <v>1.0090909090909091E-2</v>
      </c>
      <c r="BI110" s="135">
        <f t="shared" si="19"/>
        <v>8.4090909090909095E-4</v>
      </c>
      <c r="BJ110" s="238">
        <v>58</v>
      </c>
      <c r="BK110" s="243">
        <f t="shared" si="64"/>
        <v>88380.302899136688</v>
      </c>
      <c r="BL110" s="243">
        <f t="shared" si="96"/>
        <v>458.14433357733276</v>
      </c>
      <c r="BM110" s="243">
        <f t="shared" si="20"/>
        <v>296.11377826224958</v>
      </c>
      <c r="BN110" s="243">
        <f t="shared" si="65"/>
        <v>162.03055531508318</v>
      </c>
      <c r="BO110" s="244">
        <f t="shared" si="66"/>
        <v>26056.89830990339</v>
      </c>
      <c r="BP110" s="246"/>
      <c r="BQ110" s="247">
        <f>VLOOKUP(BT110,[2]תחזיות!$B$4:$E$1000,2)</f>
        <v>2.2535619999999975E-2</v>
      </c>
      <c r="BR110" s="135">
        <f t="shared" si="21"/>
        <v>1.377968333333331E-3</v>
      </c>
      <c r="BS110" s="3">
        <f t="shared" si="67"/>
        <v>1733</v>
      </c>
      <c r="BT110" s="238">
        <v>58</v>
      </c>
      <c r="BU110" s="239">
        <f t="shared" si="68"/>
        <v>519664.29260407714</v>
      </c>
      <c r="BV110" s="239">
        <f t="shared" si="69"/>
        <v>2099.1115354580038</v>
      </c>
      <c r="BW110" s="239">
        <f t="shared" si="22"/>
        <v>1383.0305962855191</v>
      </c>
      <c r="BX110" s="239">
        <f t="shared" si="23"/>
        <v>716.08093917248459</v>
      </c>
      <c r="BY110" s="240">
        <f t="shared" si="70"/>
        <v>116331.07317846849</v>
      </c>
      <c r="CA110" s="247">
        <f>VLOOKUP(CD110,[2]תחזיות!$B$4:$E$1000,4)</f>
        <v>2.9747018399999967E-2</v>
      </c>
      <c r="CB110" s="135">
        <f t="shared" si="24"/>
        <v>1.9789181999999971E-3</v>
      </c>
      <c r="CC110" s="3">
        <f t="shared" si="71"/>
        <v>1733</v>
      </c>
      <c r="CD110" s="238">
        <v>58</v>
      </c>
      <c r="CE110" s="239">
        <f t="shared" si="72"/>
        <v>526048.80924109509</v>
      </c>
      <c r="CF110" s="239">
        <f t="shared" si="73"/>
        <v>2310.0129278818636</v>
      </c>
      <c r="CG110" s="239">
        <f t="shared" si="25"/>
        <v>1269.0053651863338</v>
      </c>
      <c r="CH110" s="239">
        <f t="shared" si="26"/>
        <v>1041.0075626955297</v>
      </c>
      <c r="CI110" s="240">
        <f t="shared" si="74"/>
        <v>126415.71824155778</v>
      </c>
      <c r="CJ110" s="1"/>
      <c r="CK110" s="247">
        <f>VLOOKUP(CN110,[2]תחזיות!$B$4:$E$1000,3)</f>
        <v>1.9596191304347806E-2</v>
      </c>
      <c r="CL110" s="135">
        <f t="shared" si="27"/>
        <v>1.1330159420289839E-3</v>
      </c>
      <c r="CM110" s="3">
        <f t="shared" si="75"/>
        <v>1733</v>
      </c>
      <c r="CN110" s="238">
        <v>58</v>
      </c>
      <c r="CO110" s="239">
        <f t="shared" si="76"/>
        <v>518086.0974557547</v>
      </c>
      <c r="CP110" s="239">
        <f t="shared" si="97"/>
        <v>2021.0744030546214</v>
      </c>
      <c r="CQ110" s="239">
        <f t="shared" si="28"/>
        <v>1434.0745952936695</v>
      </c>
      <c r="CR110" s="239">
        <f t="shared" si="29"/>
        <v>586.99980776095185</v>
      </c>
      <c r="CS110" s="240">
        <f t="shared" si="77"/>
        <v>114080.86502362811</v>
      </c>
      <c r="CT110" s="1"/>
      <c r="CU110" s="238">
        <v>58</v>
      </c>
      <c r="CV110" s="239">
        <f t="shared" si="78"/>
        <v>1753928.5343123539</v>
      </c>
      <c r="CW110" s="239">
        <f t="shared" si="78"/>
        <v>8227.9554178579529</v>
      </c>
      <c r="CX110" s="239">
        <f t="shared" si="78"/>
        <v>4761.0930846730344</v>
      </c>
      <c r="CY110" s="239">
        <f t="shared" si="78"/>
        <v>3466.8623331849194</v>
      </c>
      <c r="CZ110" s="239">
        <f t="shared" si="78"/>
        <v>469807.33292622183</v>
      </c>
      <c r="DB110" s="238">
        <v>58</v>
      </c>
      <c r="DC110" s="239">
        <f t="shared" si="79"/>
        <v>1769581.2511268326</v>
      </c>
      <c r="DD110" s="239">
        <f t="shared" si="79"/>
        <v>8485.2245233376234</v>
      </c>
      <c r="DE110" s="239">
        <f t="shared" si="79"/>
        <v>4676.0163592298431</v>
      </c>
      <c r="DF110" s="239">
        <f t="shared" si="79"/>
        <v>3809.2081641077802</v>
      </c>
      <c r="DG110" s="239">
        <f t="shared" si="79"/>
        <v>481109.69096698717</v>
      </c>
      <c r="DH110" s="248"/>
      <c r="DI110" s="238">
        <v>58</v>
      </c>
      <c r="DJ110" s="239">
        <f t="shared" si="80"/>
        <v>1750467.0604524931</v>
      </c>
      <c r="DK110" s="239">
        <f t="shared" si="80"/>
        <v>8140.3690227513607</v>
      </c>
      <c r="DL110" s="239">
        <f t="shared" si="80"/>
        <v>4818.4677586989201</v>
      </c>
      <c r="DM110" s="239">
        <f t="shared" si="80"/>
        <v>3321.9012640524406</v>
      </c>
      <c r="DN110" s="239">
        <f t="shared" si="80"/>
        <v>467297.25405287876</v>
      </c>
      <c r="DP110" s="3">
        <f t="shared" si="81"/>
        <v>1733</v>
      </c>
      <c r="DQ110" s="238">
        <v>58</v>
      </c>
      <c r="DR110" s="239">
        <f t="shared" si="82"/>
        <v>0</v>
      </c>
      <c r="DS110" s="239">
        <f t="shared" si="83"/>
        <v>0</v>
      </c>
      <c r="DT110" s="239">
        <f t="shared" si="33"/>
        <v>0</v>
      </c>
      <c r="DU110" s="239">
        <f t="shared" si="84"/>
        <v>0</v>
      </c>
      <c r="DV110" s="240">
        <f t="shared" si="98"/>
        <v>0</v>
      </c>
      <c r="DX110" s="242">
        <f t="shared" si="85"/>
        <v>2.5000000000000001E-2</v>
      </c>
      <c r="DY110" s="242">
        <f t="shared" si="86"/>
        <v>2.0833333333333333E-3</v>
      </c>
      <c r="DZ110" s="238">
        <v>58</v>
      </c>
      <c r="EA110" s="243">
        <f t="shared" si="99"/>
        <v>532245.81943804538</v>
      </c>
      <c r="EB110" s="243">
        <f t="shared" si="100"/>
        <v>2370.7253929063918</v>
      </c>
      <c r="EC110" s="243">
        <f t="shared" si="34"/>
        <v>1261.8799357437972</v>
      </c>
      <c r="ED110" s="243">
        <f t="shared" si="35"/>
        <v>1108.8454571625946</v>
      </c>
      <c r="EE110" s="244">
        <f t="shared" si="87"/>
        <v>137502.07278857066</v>
      </c>
      <c r="EF110" s="249"/>
      <c r="EG110" s="242">
        <f t="shared" si="88"/>
        <v>2.5000000000000001E-2</v>
      </c>
      <c r="EH110" s="242">
        <f t="shared" si="89"/>
        <v>2.0833333333333333E-3</v>
      </c>
      <c r="EI110" s="238">
        <v>58</v>
      </c>
      <c r="EJ110" s="243">
        <f t="shared" si="101"/>
        <v>532245.81943804538</v>
      </c>
      <c r="EK110" s="243">
        <f t="shared" si="102"/>
        <v>2370.7253929063918</v>
      </c>
      <c r="EL110" s="243">
        <f t="shared" si="36"/>
        <v>1261.8799357437972</v>
      </c>
      <c r="EM110" s="243">
        <f t="shared" si="37"/>
        <v>1108.8454571625946</v>
      </c>
      <c r="EN110" s="244">
        <f t="shared" si="90"/>
        <v>137502.07278857066</v>
      </c>
      <c r="EO110" s="249"/>
      <c r="EP110" s="242">
        <f t="shared" si="91"/>
        <v>2.5000000000000001E-2</v>
      </c>
      <c r="EQ110" s="242">
        <f t="shared" si="92"/>
        <v>2.0833333333333333E-3</v>
      </c>
      <c r="ER110" s="238">
        <v>58</v>
      </c>
      <c r="ES110" s="243">
        <f t="shared" si="103"/>
        <v>532245.81943804538</v>
      </c>
      <c r="ET110" s="243">
        <f t="shared" si="104"/>
        <v>2370.7253929063918</v>
      </c>
      <c r="EU110" s="243">
        <f t="shared" si="38"/>
        <v>1261.8799357437972</v>
      </c>
      <c r="EV110" s="243">
        <f t="shared" si="39"/>
        <v>1108.8454571625946</v>
      </c>
      <c r="EW110" s="244">
        <f t="shared" si="93"/>
        <v>137502.07278857066</v>
      </c>
    </row>
    <row r="111" spans="1:153" ht="14.25" customHeight="1" thickBot="1" x14ac:dyDescent="0.25">
      <c r="A111" s="3">
        <f t="shared" si="40"/>
        <v>1763</v>
      </c>
      <c r="B111" s="238">
        <v>59</v>
      </c>
      <c r="C111" s="239">
        <f t="shared" si="41"/>
        <v>431325.20238789165</v>
      </c>
      <c r="D111" s="239">
        <f t="shared" si="5"/>
        <v>2410.2492634298383</v>
      </c>
      <c r="E111" s="239">
        <f t="shared" si="6"/>
        <v>1278.0206071616226</v>
      </c>
      <c r="F111" s="239">
        <f t="shared" si="7"/>
        <v>1132.2286562682157</v>
      </c>
      <c r="G111" s="240">
        <f t="shared" si="42"/>
        <v>142204.70654236051</v>
      </c>
      <c r="I111" s="241">
        <f>VLOOKUP(K111,[2]תחזיות!$B$4:$H$1000,5)</f>
        <v>1.11E-2</v>
      </c>
      <c r="J111" s="135">
        <f t="shared" si="8"/>
        <v>9.2500000000000004E-4</v>
      </c>
      <c r="K111" s="238">
        <v>59</v>
      </c>
      <c r="L111" s="243">
        <f t="shared" si="43"/>
        <v>179554.05725495619</v>
      </c>
      <c r="M111" s="243">
        <f t="shared" si="44"/>
        <v>884.86136347043521</v>
      </c>
      <c r="N111" s="243">
        <f t="shared" si="9"/>
        <v>555.67892516968368</v>
      </c>
      <c r="O111" s="243">
        <f t="shared" si="10"/>
        <v>329.18243830075147</v>
      </c>
      <c r="P111" s="244">
        <f t="shared" si="45"/>
        <v>50849.800789705296</v>
      </c>
      <c r="Q111" s="245"/>
      <c r="R111" s="241">
        <f>VLOOKUP(T111,[2]תחזיות!$B$4:$H$1000,7)</f>
        <v>1.8870000000000001E-2</v>
      </c>
      <c r="S111" s="135">
        <f t="shared" si="11"/>
        <v>1.5725000000000001E-3</v>
      </c>
      <c r="T111" s="238">
        <v>59</v>
      </c>
      <c r="U111" s="243">
        <f t="shared" si="46"/>
        <v>185851.00118165411</v>
      </c>
      <c r="V111" s="243">
        <f t="shared" si="47"/>
        <v>915.89336839340376</v>
      </c>
      <c r="W111" s="243">
        <f t="shared" si="12"/>
        <v>575.16653289370606</v>
      </c>
      <c r="X111" s="243">
        <f t="shared" si="48"/>
        <v>340.72683549969764</v>
      </c>
      <c r="Y111" s="244">
        <f t="shared" si="49"/>
        <v>51679.509232881595</v>
      </c>
      <c r="Z111" s="246"/>
      <c r="AA111" s="241">
        <f>VLOOKUP(AC111,[2]תחזיות!$B$4:$H$1000,6)</f>
        <v>1.0090909090909091E-2</v>
      </c>
      <c r="AB111" s="135">
        <f t="shared" si="13"/>
        <v>8.4090909090909095E-4</v>
      </c>
      <c r="AC111" s="238">
        <v>59</v>
      </c>
      <c r="AD111" s="243">
        <f t="shared" si="50"/>
        <v>178753.42790945698</v>
      </c>
      <c r="AE111" s="243">
        <f t="shared" si="51"/>
        <v>880.91577747185806</v>
      </c>
      <c r="AF111" s="243">
        <f t="shared" si="14"/>
        <v>553.2011596378552</v>
      </c>
      <c r="AG111" s="243">
        <f t="shared" si="52"/>
        <v>327.71461783400292</v>
      </c>
      <c r="AH111" s="244">
        <f t="shared" si="53"/>
        <v>50743.876429317788</v>
      </c>
      <c r="AI111" s="246"/>
      <c r="AJ111" s="242">
        <f t="shared" si="54"/>
        <v>2.36666666666666E-2</v>
      </c>
      <c r="AK111" s="242">
        <f t="shared" si="55"/>
        <v>1.9722222222222168E-3</v>
      </c>
      <c r="AL111" s="241">
        <f>VLOOKUP(AN111,[2]תחזיות!$B$4:$H$1000,5)</f>
        <v>1.11E-2</v>
      </c>
      <c r="AM111" s="135">
        <f t="shared" si="15"/>
        <v>9.2500000000000004E-4</v>
      </c>
      <c r="AN111" s="238">
        <v>59</v>
      </c>
      <c r="AO111" s="243">
        <f t="shared" si="56"/>
        <v>89271.413834270134</v>
      </c>
      <c r="AP111" s="243">
        <f t="shared" si="94"/>
        <v>464.25464162739348</v>
      </c>
      <c r="AQ111" s="243">
        <f t="shared" si="16"/>
        <v>288.19157545425008</v>
      </c>
      <c r="AR111" s="243">
        <f t="shared" si="57"/>
        <v>176.0630661731434</v>
      </c>
      <c r="AS111" s="244">
        <f t="shared" si="58"/>
        <v>26679.044895644536</v>
      </c>
      <c r="AT111" s="245"/>
      <c r="AU111" s="242">
        <f t="shared" si="59"/>
        <v>2.36666666666666E-2</v>
      </c>
      <c r="AV111" s="242">
        <f t="shared" si="60"/>
        <v>1.9722222222222168E-3</v>
      </c>
      <c r="AW111" s="241">
        <f>VLOOKUP(AY111,[2]תחזיות!$B$4:$H$1000,7)</f>
        <v>1.8870000000000001E-2</v>
      </c>
      <c r="AX111" s="135">
        <f t="shared" si="17"/>
        <v>1.5725000000000001E-3</v>
      </c>
      <c r="AY111" s="238">
        <v>59</v>
      </c>
      <c r="AZ111" s="243">
        <f t="shared" si="61"/>
        <v>92402.153934301561</v>
      </c>
      <c r="BA111" s="243">
        <f t="shared" si="95"/>
        <v>480.53600831289162</v>
      </c>
      <c r="BB111" s="243">
        <f t="shared" si="18"/>
        <v>298.29842694246406</v>
      </c>
      <c r="BC111" s="243">
        <f t="shared" si="62"/>
        <v>182.23758137042759</v>
      </c>
      <c r="BD111" s="244">
        <f t="shared" si="63"/>
        <v>27114.362801752759</v>
      </c>
      <c r="BE111" s="246"/>
      <c r="BF111" s="246"/>
      <c r="BG111" s="246"/>
      <c r="BH111" s="241">
        <f>VLOOKUP(BJ111,[2]תחזיות!$B$4:$H$1000,6)</f>
        <v>1.0090909090909091E-2</v>
      </c>
      <c r="BI111" s="135">
        <f t="shared" si="19"/>
        <v>8.4090909090909095E-4</v>
      </c>
      <c r="BJ111" s="238">
        <v>59</v>
      </c>
      <c r="BK111" s="243">
        <f t="shared" si="64"/>
        <v>88158.259916271534</v>
      </c>
      <c r="BL111" s="243">
        <f t="shared" si="96"/>
        <v>458.46570146076897</v>
      </c>
      <c r="BM111" s="243">
        <f t="shared" si="20"/>
        <v>296.84222494760525</v>
      </c>
      <c r="BN111" s="243">
        <f t="shared" si="65"/>
        <v>161.62347651316372</v>
      </c>
      <c r="BO111" s="244">
        <f t="shared" si="66"/>
        <v>26515.36401136416</v>
      </c>
      <c r="BP111" s="246"/>
      <c r="BQ111" s="247">
        <f>VLOOKUP(BT111,[2]תחזיות!$B$4:$E$1000,2)</f>
        <v>2.2667099999999975E-2</v>
      </c>
      <c r="BR111" s="135">
        <f t="shared" si="21"/>
        <v>1.3889249999999981E-3</v>
      </c>
      <c r="BS111" s="3">
        <f t="shared" si="67"/>
        <v>1763</v>
      </c>
      <c r="BT111" s="238">
        <v>59</v>
      </c>
      <c r="BU111" s="239">
        <f t="shared" si="68"/>
        <v>518281.26200779161</v>
      </c>
      <c r="BV111" s="239">
        <f t="shared" si="69"/>
        <v>2102.3529830234088</v>
      </c>
      <c r="BW111" s="239">
        <f t="shared" si="22"/>
        <v>1382.4991811892378</v>
      </c>
      <c r="BX111" s="239">
        <f t="shared" si="23"/>
        <v>719.85380183417101</v>
      </c>
      <c r="BY111" s="240">
        <f t="shared" si="70"/>
        <v>118433.42616149189</v>
      </c>
      <c r="CA111" s="247">
        <f>VLOOKUP(CD111,[2]תחזיות!$B$4:$E$1000,4)</f>
        <v>2.9920571999999968E-2</v>
      </c>
      <c r="CB111" s="135">
        <f t="shared" si="24"/>
        <v>1.9933809999999972E-3</v>
      </c>
      <c r="CC111" s="3">
        <f t="shared" si="71"/>
        <v>1763</v>
      </c>
      <c r="CD111" s="238">
        <v>59</v>
      </c>
      <c r="CE111" s="239">
        <f t="shared" si="72"/>
        <v>524779.80387590872</v>
      </c>
      <c r="CF111" s="239">
        <f t="shared" si="73"/>
        <v>2314.5690462680996</v>
      </c>
      <c r="CG111" s="239">
        <f t="shared" si="25"/>
        <v>1268.4829560381381</v>
      </c>
      <c r="CH111" s="239">
        <f t="shared" si="26"/>
        <v>1046.0860902299614</v>
      </c>
      <c r="CI111" s="240">
        <f t="shared" si="74"/>
        <v>128730.28728782588</v>
      </c>
      <c r="CJ111" s="1"/>
      <c r="CK111" s="247">
        <f>VLOOKUP(CN111,[2]תחזיות!$B$4:$E$1000,3)</f>
        <v>1.9710521739130415E-2</v>
      </c>
      <c r="CL111" s="135">
        <f t="shared" si="27"/>
        <v>1.142543478260868E-3</v>
      </c>
      <c r="CM111" s="3">
        <f t="shared" si="75"/>
        <v>1763</v>
      </c>
      <c r="CN111" s="238">
        <v>59</v>
      </c>
      <c r="CO111" s="239">
        <f t="shared" si="76"/>
        <v>516652.02286046103</v>
      </c>
      <c r="CP111" s="239">
        <f t="shared" si="97"/>
        <v>2023.8243157514512</v>
      </c>
      <c r="CQ111" s="239">
        <f t="shared" si="28"/>
        <v>1433.5269165019467</v>
      </c>
      <c r="CR111" s="239">
        <f t="shared" si="29"/>
        <v>590.29739924950456</v>
      </c>
      <c r="CS111" s="240">
        <f t="shared" si="77"/>
        <v>116104.68933937956</v>
      </c>
      <c r="CT111" s="1"/>
      <c r="CU111" s="238">
        <v>59</v>
      </c>
      <c r="CV111" s="239">
        <f t="shared" si="78"/>
        <v>1749415.8749872111</v>
      </c>
      <c r="CW111" s="239">
        <f t="shared" si="78"/>
        <v>8232.4436444574676</v>
      </c>
      <c r="CX111" s="239">
        <f t="shared" si="78"/>
        <v>4768.8991412513915</v>
      </c>
      <c r="CY111" s="239">
        <f t="shared" si="78"/>
        <v>3463.5445032060766</v>
      </c>
      <c r="CZ111" s="239">
        <f t="shared" si="78"/>
        <v>478039.77657067933</v>
      </c>
      <c r="DB111" s="238">
        <v>59</v>
      </c>
      <c r="DC111" s="239">
        <f t="shared" si="79"/>
        <v>1765342.1008820578</v>
      </c>
      <c r="DD111" s="239">
        <f t="shared" si="79"/>
        <v>8491.9730793106264</v>
      </c>
      <c r="DE111" s="239">
        <f t="shared" si="79"/>
        <v>4684.4773753125282</v>
      </c>
      <c r="DF111" s="239">
        <f t="shared" si="79"/>
        <v>3807.4957039980973</v>
      </c>
      <c r="DG111" s="239">
        <f t="shared" si="79"/>
        <v>489601.66404629784</v>
      </c>
      <c r="DH111" s="248"/>
      <c r="DI111" s="238">
        <v>59</v>
      </c>
      <c r="DJ111" s="239">
        <f t="shared" si="80"/>
        <v>1745872.8525763829</v>
      </c>
      <c r="DK111" s="239">
        <f t="shared" si="80"/>
        <v>8144.1804510203101</v>
      </c>
      <c r="DL111" s="239">
        <f t="shared" si="80"/>
        <v>4826.0997605256271</v>
      </c>
      <c r="DM111" s="239">
        <f t="shared" si="80"/>
        <v>3318.0806904946817</v>
      </c>
      <c r="DN111" s="239">
        <f t="shared" si="80"/>
        <v>475441.43450389907</v>
      </c>
      <c r="DP111" s="3">
        <f t="shared" si="81"/>
        <v>1763</v>
      </c>
      <c r="DQ111" s="238">
        <v>59</v>
      </c>
      <c r="DR111" s="239">
        <f t="shared" si="82"/>
        <v>0</v>
      </c>
      <c r="DS111" s="239">
        <f t="shared" si="83"/>
        <v>0</v>
      </c>
      <c r="DT111" s="239">
        <f t="shared" si="33"/>
        <v>0</v>
      </c>
      <c r="DU111" s="239">
        <f t="shared" si="84"/>
        <v>0</v>
      </c>
      <c r="DV111" s="240">
        <f t="shared" si="98"/>
        <v>0</v>
      </c>
      <c r="DX111" s="242">
        <f t="shared" si="85"/>
        <v>2.5000000000000001E-2</v>
      </c>
      <c r="DY111" s="242">
        <f t="shared" si="86"/>
        <v>2.0833333333333333E-3</v>
      </c>
      <c r="DZ111" s="238">
        <v>59</v>
      </c>
      <c r="EA111" s="243">
        <f t="shared" si="99"/>
        <v>530983.93950230163</v>
      </c>
      <c r="EB111" s="243">
        <f t="shared" si="100"/>
        <v>2370.7253929063927</v>
      </c>
      <c r="EC111" s="243">
        <f t="shared" si="34"/>
        <v>1264.5088522765977</v>
      </c>
      <c r="ED111" s="243">
        <f t="shared" si="35"/>
        <v>1106.216540629795</v>
      </c>
      <c r="EE111" s="244">
        <f t="shared" si="87"/>
        <v>139872.79818147706</v>
      </c>
      <c r="EF111" s="249"/>
      <c r="EG111" s="242">
        <f t="shared" si="88"/>
        <v>2.5000000000000001E-2</v>
      </c>
      <c r="EH111" s="242">
        <f t="shared" si="89"/>
        <v>2.0833333333333333E-3</v>
      </c>
      <c r="EI111" s="238">
        <v>59</v>
      </c>
      <c r="EJ111" s="243">
        <f t="shared" si="101"/>
        <v>530983.93950230163</v>
      </c>
      <c r="EK111" s="243">
        <f t="shared" si="102"/>
        <v>2370.7253929063927</v>
      </c>
      <c r="EL111" s="243">
        <f t="shared" si="36"/>
        <v>1264.5088522765977</v>
      </c>
      <c r="EM111" s="243">
        <f t="shared" si="37"/>
        <v>1106.216540629795</v>
      </c>
      <c r="EN111" s="244">
        <f t="shared" si="90"/>
        <v>139872.79818147706</v>
      </c>
      <c r="EO111" s="249"/>
      <c r="EP111" s="242">
        <f t="shared" si="91"/>
        <v>2.5000000000000001E-2</v>
      </c>
      <c r="EQ111" s="242">
        <f t="shared" si="92"/>
        <v>2.0833333333333333E-3</v>
      </c>
      <c r="ER111" s="238">
        <v>59</v>
      </c>
      <c r="ES111" s="243">
        <f t="shared" si="103"/>
        <v>530983.93950230163</v>
      </c>
      <c r="ET111" s="243">
        <f t="shared" si="104"/>
        <v>2370.7253929063927</v>
      </c>
      <c r="EU111" s="243">
        <f t="shared" si="38"/>
        <v>1264.5088522765977</v>
      </c>
      <c r="EV111" s="243">
        <f t="shared" si="39"/>
        <v>1106.216540629795</v>
      </c>
      <c r="EW111" s="244">
        <f t="shared" si="93"/>
        <v>139872.79818147706</v>
      </c>
    </row>
    <row r="112" spans="1:153" ht="14.25" customHeight="1" thickBot="1" x14ac:dyDescent="0.25">
      <c r="A112" s="3">
        <f t="shared" si="40"/>
        <v>1794</v>
      </c>
      <c r="B112" s="238">
        <v>60</v>
      </c>
      <c r="C112" s="239">
        <f t="shared" si="41"/>
        <v>430047.18178073002</v>
      </c>
      <c r="D112" s="239">
        <f t="shared" si="5"/>
        <v>2410.2492634298383</v>
      </c>
      <c r="E112" s="239">
        <f t="shared" si="6"/>
        <v>1281.3754112554218</v>
      </c>
      <c r="F112" s="239">
        <f t="shared" si="7"/>
        <v>1128.8738521744165</v>
      </c>
      <c r="G112" s="240">
        <f t="shared" si="42"/>
        <v>144614.95580579035</v>
      </c>
      <c r="I112" s="241">
        <f>VLOOKUP(K112,[2]תחזיות!$B$4:$H$1000,5)</f>
        <v>1.1118300000000001E-2</v>
      </c>
      <c r="J112" s="135">
        <f t="shared" si="8"/>
        <v>9.2652500000000009E-4</v>
      </c>
      <c r="K112" s="238">
        <v>60</v>
      </c>
      <c r="L112" s="243">
        <f t="shared" si="43"/>
        <v>179164.22480226849</v>
      </c>
      <c r="M112" s="243">
        <f t="shared" si="44"/>
        <v>885.6812096452245</v>
      </c>
      <c r="N112" s="243">
        <f t="shared" si="9"/>
        <v>557.21346417440043</v>
      </c>
      <c r="O112" s="243">
        <f t="shared" si="10"/>
        <v>328.46774547082407</v>
      </c>
      <c r="P112" s="244">
        <f t="shared" si="45"/>
        <v>51735.481999350523</v>
      </c>
      <c r="Q112" s="245"/>
      <c r="R112" s="241">
        <f>VLOOKUP(T112,[2]תחזיות!$B$4:$H$1000,7)</f>
        <v>1.8901110000000002E-2</v>
      </c>
      <c r="S112" s="135">
        <f t="shared" si="11"/>
        <v>1.5750925000000001E-3</v>
      </c>
      <c r="T112" s="238">
        <v>60</v>
      </c>
      <c r="U112" s="243">
        <f t="shared" si="46"/>
        <v>185567.66122634691</v>
      </c>
      <c r="V112" s="243">
        <f t="shared" si="47"/>
        <v>917.33598516875998</v>
      </c>
      <c r="W112" s="243">
        <f t="shared" si="12"/>
        <v>577.12860625379221</v>
      </c>
      <c r="X112" s="243">
        <f t="shared" si="48"/>
        <v>340.20737891496776</v>
      </c>
      <c r="Y112" s="244">
        <f t="shared" si="49"/>
        <v>52596.845218050352</v>
      </c>
      <c r="Z112" s="246"/>
      <c r="AA112" s="241">
        <f>VLOOKUP(AC112,[2]תחזיות!$B$4:$H$1000,6)</f>
        <v>1.0107545454545454E-2</v>
      </c>
      <c r="AB112" s="135">
        <f t="shared" si="13"/>
        <v>8.4229545454545451E-4</v>
      </c>
      <c r="AC112" s="238">
        <v>60</v>
      </c>
      <c r="AD112" s="243">
        <f t="shared" si="50"/>
        <v>178350.32399080947</v>
      </c>
      <c r="AE112" s="243">
        <f t="shared" si="51"/>
        <v>881.65776882705995</v>
      </c>
      <c r="AF112" s="243">
        <f t="shared" si="14"/>
        <v>554.68217484391084</v>
      </c>
      <c r="AG112" s="243">
        <f t="shared" si="52"/>
        <v>326.97559398314917</v>
      </c>
      <c r="AH112" s="244">
        <f t="shared" si="53"/>
        <v>51625.534198144851</v>
      </c>
      <c r="AI112" s="246"/>
      <c r="AJ112" s="242">
        <f t="shared" si="54"/>
        <v>2.36666666666666E-2</v>
      </c>
      <c r="AK112" s="242">
        <f t="shared" si="55"/>
        <v>1.9722222222222168E-3</v>
      </c>
      <c r="AL112" s="241">
        <f>VLOOKUP(AN112,[2]תחזיות!$B$4:$H$1000,5)</f>
        <v>1.1118300000000001E-2</v>
      </c>
      <c r="AM112" s="135">
        <f t="shared" si="15"/>
        <v>9.2652500000000009E-4</v>
      </c>
      <c r="AN112" s="238">
        <v>60</v>
      </c>
      <c r="AO112" s="243">
        <f t="shared" si="56"/>
        <v>89065.667438819219</v>
      </c>
      <c r="AP112" s="243">
        <f t="shared" si="94"/>
        <v>464.68478515922726</v>
      </c>
      <c r="AQ112" s="243">
        <f t="shared" si="16"/>
        <v>289.02749659933431</v>
      </c>
      <c r="AR112" s="243">
        <f t="shared" si="57"/>
        <v>175.65728855989298</v>
      </c>
      <c r="AS112" s="244">
        <f t="shared" si="58"/>
        <v>27143.729680803764</v>
      </c>
      <c r="AT112" s="245"/>
      <c r="AU112" s="242">
        <f t="shared" si="59"/>
        <v>2.36666666666666E-2</v>
      </c>
      <c r="AV112" s="242">
        <f t="shared" si="60"/>
        <v>1.9722222222222168E-3</v>
      </c>
      <c r="AW112" s="241">
        <f>VLOOKUP(AY112,[2]תחזיות!$B$4:$H$1000,7)</f>
        <v>1.8901110000000002E-2</v>
      </c>
      <c r="AX112" s="135">
        <f t="shared" si="17"/>
        <v>1.5750925000000001E-3</v>
      </c>
      <c r="AY112" s="238">
        <v>60</v>
      </c>
      <c r="AZ112" s="243">
        <f t="shared" si="61"/>
        <v>92248.927599389819</v>
      </c>
      <c r="BA112" s="243">
        <f t="shared" si="95"/>
        <v>481.29289697556521</v>
      </c>
      <c r="BB112" s="243">
        <f t="shared" si="18"/>
        <v>299.35751198788023</v>
      </c>
      <c r="BC112" s="243">
        <f t="shared" si="62"/>
        <v>181.93538498768498</v>
      </c>
      <c r="BD112" s="244">
        <f t="shared" si="63"/>
        <v>27595.655698728326</v>
      </c>
      <c r="BE112" s="246"/>
      <c r="BF112" s="246"/>
      <c r="BG112" s="246"/>
      <c r="BH112" s="241">
        <f>VLOOKUP(BJ112,[2]תחזיות!$B$4:$H$1000,6)</f>
        <v>1.0107545454545454E-2</v>
      </c>
      <c r="BI112" s="135">
        <f t="shared" si="19"/>
        <v>8.4229545454545451E-4</v>
      </c>
      <c r="BJ112" s="238">
        <v>60</v>
      </c>
      <c r="BK112" s="243">
        <f t="shared" si="64"/>
        <v>87935.42296407526</v>
      </c>
      <c r="BL112" s="243">
        <f t="shared" si="96"/>
        <v>458.78792920982823</v>
      </c>
      <c r="BM112" s="243">
        <f t="shared" si="20"/>
        <v>297.57298710902433</v>
      </c>
      <c r="BN112" s="243">
        <f t="shared" si="65"/>
        <v>161.21494210080391</v>
      </c>
      <c r="BO112" s="244">
        <f t="shared" si="66"/>
        <v>26974.151940573989</v>
      </c>
      <c r="BP112" s="246"/>
      <c r="BQ112" s="247">
        <f>VLOOKUP(BT112,[2]תחזיות!$B$4:$E$1000,2)</f>
        <v>2.2798579999999975E-2</v>
      </c>
      <c r="BR112" s="135">
        <f t="shared" si="21"/>
        <v>1.3998816666666643E-3</v>
      </c>
      <c r="BS112" s="3">
        <f t="shared" si="67"/>
        <v>1794</v>
      </c>
      <c r="BT112" s="238">
        <v>60</v>
      </c>
      <c r="BU112" s="239">
        <f t="shared" si="68"/>
        <v>516898.76282660238</v>
      </c>
      <c r="BV112" s="239">
        <f t="shared" si="69"/>
        <v>2105.5875860109818</v>
      </c>
      <c r="BW112" s="239">
        <f t="shared" si="22"/>
        <v>1381.9904844073408</v>
      </c>
      <c r="BX112" s="239">
        <f t="shared" si="23"/>
        <v>723.59710160364102</v>
      </c>
      <c r="BY112" s="240">
        <f t="shared" si="70"/>
        <v>120539.01374750288</v>
      </c>
      <c r="CA112" s="247">
        <f>VLOOKUP(CD112,[2]תחזיות!$B$4:$E$1000,4)</f>
        <v>3.0094125599999969E-2</v>
      </c>
      <c r="CB112" s="135">
        <f t="shared" si="24"/>
        <v>2.0078437999999973E-3</v>
      </c>
      <c r="CC112" s="3">
        <f t="shared" si="71"/>
        <v>1794</v>
      </c>
      <c r="CD112" s="238">
        <v>60</v>
      </c>
      <c r="CE112" s="239">
        <f t="shared" si="72"/>
        <v>523511.32091987057</v>
      </c>
      <c r="CF112" s="239">
        <f t="shared" si="73"/>
        <v>2319.1170627786505</v>
      </c>
      <c r="CG112" s="239">
        <f t="shared" si="25"/>
        <v>1267.9881028398795</v>
      </c>
      <c r="CH112" s="239">
        <f t="shared" si="26"/>
        <v>1051.128959938771</v>
      </c>
      <c r="CI112" s="240">
        <f t="shared" si="74"/>
        <v>131049.40435060453</v>
      </c>
      <c r="CJ112" s="1"/>
      <c r="CK112" s="247">
        <f>VLOOKUP(CN112,[2]תחזיות!$B$4:$E$1000,3)</f>
        <v>1.9824852173913023E-2</v>
      </c>
      <c r="CL112" s="135">
        <f t="shared" si="27"/>
        <v>1.152071014492752E-3</v>
      </c>
      <c r="CM112" s="3">
        <f t="shared" si="75"/>
        <v>1794</v>
      </c>
      <c r="CN112" s="238">
        <v>60</v>
      </c>
      <c r="CO112" s="239">
        <f t="shared" si="76"/>
        <v>515218.4959439591</v>
      </c>
      <c r="CP112" s="239">
        <f t="shared" si="97"/>
        <v>2026.5680208997001</v>
      </c>
      <c r="CQ112" s="239">
        <f t="shared" si="28"/>
        <v>1432.9997255921132</v>
      </c>
      <c r="CR112" s="239">
        <f t="shared" si="29"/>
        <v>593.56829530758682</v>
      </c>
      <c r="CS112" s="240">
        <f t="shared" si="77"/>
        <v>118131.25736027927</v>
      </c>
      <c r="CT112" s="1"/>
      <c r="CU112" s="238">
        <v>60</v>
      </c>
      <c r="CV112" s="239">
        <f t="shared" si="78"/>
        <v>1744895.2674984452</v>
      </c>
      <c r="CW112" s="239">
        <f t="shared" si="78"/>
        <v>8236.9282371516656</v>
      </c>
      <c r="CX112" s="239">
        <f t="shared" si="78"/>
        <v>4776.750102155338</v>
      </c>
      <c r="CY112" s="239">
        <f t="shared" si="78"/>
        <v>3460.1781349963267</v>
      </c>
      <c r="CZ112" s="239">
        <f t="shared" si="78"/>
        <v>486276.70480783103</v>
      </c>
      <c r="DB112" s="238">
        <v>60</v>
      </c>
      <c r="DC112" s="239">
        <f t="shared" si="79"/>
        <v>1761094.5221763621</v>
      </c>
      <c r="DD112" s="239">
        <f t="shared" si="79"/>
        <v>8498.7206012592069</v>
      </c>
      <c r="DE112" s="239">
        <f t="shared" si="79"/>
        <v>4692.9928780558148</v>
      </c>
      <c r="DF112" s="239">
        <f t="shared" si="79"/>
        <v>3805.727723203393</v>
      </c>
      <c r="DG112" s="239">
        <f t="shared" si="79"/>
        <v>498100.38464755699</v>
      </c>
      <c r="DH112" s="248"/>
      <c r="DI112" s="238">
        <v>60</v>
      </c>
      <c r="DJ112" s="239">
        <f t="shared" si="80"/>
        <v>1741270.8553295988</v>
      </c>
      <c r="DK112" s="239">
        <f t="shared" si="80"/>
        <v>8147.9883752728201</v>
      </c>
      <c r="DL112" s="239">
        <f t="shared" si="80"/>
        <v>4833.7735445193111</v>
      </c>
      <c r="DM112" s="239">
        <f t="shared" si="80"/>
        <v>3314.2148307535081</v>
      </c>
      <c r="DN112" s="239">
        <f t="shared" si="80"/>
        <v>483589.42287917197</v>
      </c>
      <c r="DP112" s="3">
        <f t="shared" si="81"/>
        <v>1794</v>
      </c>
      <c r="DQ112" s="238">
        <v>60</v>
      </c>
      <c r="DR112" s="239">
        <f t="shared" si="82"/>
        <v>0</v>
      </c>
      <c r="DS112" s="239">
        <f t="shared" si="83"/>
        <v>0</v>
      </c>
      <c r="DT112" s="239">
        <f t="shared" si="33"/>
        <v>0</v>
      </c>
      <c r="DU112" s="239">
        <f t="shared" si="84"/>
        <v>0</v>
      </c>
      <c r="DV112" s="240">
        <f t="shared" si="98"/>
        <v>0</v>
      </c>
      <c r="DX112" s="242">
        <f t="shared" si="85"/>
        <v>2.5000000000000001E-2</v>
      </c>
      <c r="DY112" s="242">
        <f t="shared" si="86"/>
        <v>2.0833333333333333E-3</v>
      </c>
      <c r="DZ112" s="238">
        <v>60</v>
      </c>
      <c r="EA112" s="243">
        <f t="shared" si="99"/>
        <v>529719.43065002502</v>
      </c>
      <c r="EB112" s="243">
        <f t="shared" si="100"/>
        <v>2370.7253929063932</v>
      </c>
      <c r="EC112" s="243">
        <f t="shared" si="34"/>
        <v>1267.1432457188409</v>
      </c>
      <c r="ED112" s="243">
        <f t="shared" si="35"/>
        <v>1103.5821471875522</v>
      </c>
      <c r="EE112" s="244">
        <f t="shared" si="87"/>
        <v>142243.52357438346</v>
      </c>
      <c r="EF112" s="249"/>
      <c r="EG112" s="242">
        <f t="shared" si="88"/>
        <v>2.5000000000000001E-2</v>
      </c>
      <c r="EH112" s="242">
        <f t="shared" si="89"/>
        <v>2.0833333333333333E-3</v>
      </c>
      <c r="EI112" s="238">
        <v>60</v>
      </c>
      <c r="EJ112" s="243">
        <f t="shared" si="101"/>
        <v>529719.43065002502</v>
      </c>
      <c r="EK112" s="243">
        <f t="shared" si="102"/>
        <v>2370.7253929063932</v>
      </c>
      <c r="EL112" s="243">
        <f t="shared" si="36"/>
        <v>1267.1432457188409</v>
      </c>
      <c r="EM112" s="243">
        <f t="shared" si="37"/>
        <v>1103.5821471875522</v>
      </c>
      <c r="EN112" s="244">
        <f t="shared" si="90"/>
        <v>142243.52357438346</v>
      </c>
      <c r="EO112" s="249"/>
      <c r="EP112" s="242">
        <f t="shared" si="91"/>
        <v>2.5000000000000001E-2</v>
      </c>
      <c r="EQ112" s="242">
        <f t="shared" si="92"/>
        <v>2.0833333333333333E-3</v>
      </c>
      <c r="ER112" s="238">
        <v>60</v>
      </c>
      <c r="ES112" s="243">
        <f t="shared" si="103"/>
        <v>529719.43065002502</v>
      </c>
      <c r="ET112" s="243">
        <f t="shared" si="104"/>
        <v>2370.7253929063932</v>
      </c>
      <c r="EU112" s="243">
        <f t="shared" si="38"/>
        <v>1267.1432457188409</v>
      </c>
      <c r="EV112" s="243">
        <f t="shared" si="39"/>
        <v>1103.5821471875522</v>
      </c>
      <c r="EW112" s="244">
        <f t="shared" si="93"/>
        <v>142243.52357438346</v>
      </c>
    </row>
    <row r="113" spans="1:153" ht="14.25" customHeight="1" thickBot="1" x14ac:dyDescent="0.25">
      <c r="A113" s="3">
        <f t="shared" si="40"/>
        <v>1824</v>
      </c>
      <c r="B113" s="238">
        <v>61</v>
      </c>
      <c r="C113" s="239">
        <f t="shared" si="41"/>
        <v>428765.80636947462</v>
      </c>
      <c r="D113" s="239">
        <f t="shared" si="5"/>
        <v>2410.2492634298383</v>
      </c>
      <c r="E113" s="239">
        <f t="shared" si="6"/>
        <v>1284.7390217099673</v>
      </c>
      <c r="F113" s="239">
        <f t="shared" si="7"/>
        <v>1125.5102417198709</v>
      </c>
      <c r="G113" s="240">
        <f t="shared" si="42"/>
        <v>147025.20506922019</v>
      </c>
      <c r="I113" s="241">
        <f>VLOOKUP(K113,[2]תחזיות!$B$4:$H$1000,5)</f>
        <v>1.1136600000000002E-2</v>
      </c>
      <c r="J113" s="135">
        <f t="shared" si="8"/>
        <v>9.2805000000000014E-4</v>
      </c>
      <c r="K113" s="238">
        <v>61</v>
      </c>
      <c r="L113" s="243">
        <f t="shared" si="43"/>
        <v>178772.76757496642</v>
      </c>
      <c r="M113" s="243">
        <f t="shared" si="44"/>
        <v>886.50316609183574</v>
      </c>
      <c r="N113" s="243">
        <f t="shared" si="9"/>
        <v>558.75309220439885</v>
      </c>
      <c r="O113" s="243">
        <f t="shared" si="10"/>
        <v>327.75007388743694</v>
      </c>
      <c r="P113" s="244">
        <f t="shared" si="45"/>
        <v>52621.985165442355</v>
      </c>
      <c r="Q113" s="245"/>
      <c r="R113" s="241">
        <f>VLOOKUP(T113,[2]תחזיות!$B$4:$H$1000,7)</f>
        <v>1.8932220000000003E-2</v>
      </c>
      <c r="S113" s="135">
        <f t="shared" si="11"/>
        <v>1.5776850000000003E-3</v>
      </c>
      <c r="T113" s="238">
        <v>61</v>
      </c>
      <c r="U113" s="243">
        <f t="shared" si="46"/>
        <v>185282.38940854985</v>
      </c>
      <c r="V113" s="243">
        <f t="shared" si="47"/>
        <v>918.78325239252092</v>
      </c>
      <c r="W113" s="243">
        <f t="shared" si="12"/>
        <v>579.09887181018109</v>
      </c>
      <c r="X113" s="243">
        <f t="shared" si="48"/>
        <v>339.68438058233983</v>
      </c>
      <c r="Y113" s="244">
        <f t="shared" si="49"/>
        <v>53515.628470442876</v>
      </c>
      <c r="Z113" s="246"/>
      <c r="AA113" s="241">
        <f>VLOOKUP(AC113,[2]תחזיות!$B$4:$H$1000,6)</f>
        <v>1.0124181818181819E-2</v>
      </c>
      <c r="AB113" s="135">
        <f t="shared" si="13"/>
        <v>8.4368181818181818E-4</v>
      </c>
      <c r="AC113" s="238">
        <v>61</v>
      </c>
      <c r="AD113" s="243">
        <f t="shared" si="50"/>
        <v>177945.64476631765</v>
      </c>
      <c r="AE113" s="243">
        <f t="shared" si="51"/>
        <v>882.40160745647802</v>
      </c>
      <c r="AF113" s="243">
        <f t="shared" si="14"/>
        <v>556.16792538489722</v>
      </c>
      <c r="AG113" s="243">
        <f t="shared" si="52"/>
        <v>326.23368207158086</v>
      </c>
      <c r="AH113" s="244">
        <f t="shared" si="53"/>
        <v>52507.93580560133</v>
      </c>
      <c r="AI113" s="246"/>
      <c r="AJ113" s="242">
        <f>$AQ$41</f>
        <v>3.10666666666666E-2</v>
      </c>
      <c r="AK113" s="242">
        <f t="shared" si="55"/>
        <v>2.5888888888888832E-3</v>
      </c>
      <c r="AL113" s="241">
        <f>VLOOKUP(AN113,[2]תחזיות!$B$4:$H$1000,5)</f>
        <v>1.1136600000000002E-2</v>
      </c>
      <c r="AM113" s="135">
        <f t="shared" si="15"/>
        <v>9.2805000000000014E-4</v>
      </c>
      <c r="AN113" s="238">
        <v>61</v>
      </c>
      <c r="AO113" s="243">
        <f t="shared" si="56"/>
        <v>88859.029102918255</v>
      </c>
      <c r="AP113" s="243">
        <f t="shared" si="94"/>
        <v>497.56832391991878</v>
      </c>
      <c r="AQ113" s="243">
        <f t="shared" si="16"/>
        <v>267.52217079791978</v>
      </c>
      <c r="AR113" s="243">
        <f t="shared" si="57"/>
        <v>230.04615312199897</v>
      </c>
      <c r="AS113" s="244">
        <f t="shared" si="58"/>
        <v>27641.298004723682</v>
      </c>
      <c r="AT113" s="245"/>
      <c r="AU113" s="242">
        <f>$BB$41</f>
        <v>3.3666666666666602E-2</v>
      </c>
      <c r="AV113" s="242">
        <f t="shared" si="60"/>
        <v>2.8055555555555503E-3</v>
      </c>
      <c r="AW113" s="241">
        <f>VLOOKUP(AY113,[2]תחזיות!$B$4:$H$1000,7)</f>
        <v>1.8932220000000003E-2</v>
      </c>
      <c r="AX113" s="135">
        <f t="shared" si="17"/>
        <v>1.5776850000000003E-3</v>
      </c>
      <c r="AY113" s="238">
        <v>61</v>
      </c>
      <c r="AZ113" s="243">
        <f t="shared" si="61"/>
        <v>92094.637544885278</v>
      </c>
      <c r="BA113" s="243">
        <f t="shared" si="95"/>
        <v>527.82357186193349</v>
      </c>
      <c r="BB113" s="243">
        <f t="shared" si="18"/>
        <v>269.44694986100581</v>
      </c>
      <c r="BC113" s="243">
        <f t="shared" si="62"/>
        <v>258.37662200092768</v>
      </c>
      <c r="BD113" s="244">
        <f t="shared" si="63"/>
        <v>28123.479270590258</v>
      </c>
      <c r="BE113" s="246"/>
      <c r="BF113" s="246"/>
      <c r="BG113" s="246"/>
      <c r="BH113" s="241">
        <f>VLOOKUP(BJ113,[2]תחזיות!$B$4:$H$1000,6)</f>
        <v>1.0124181818181819E-2</v>
      </c>
      <c r="BI113" s="135">
        <f t="shared" si="19"/>
        <v>8.4368181818181818E-4</v>
      </c>
      <c r="BJ113" s="238">
        <v>61</v>
      </c>
      <c r="BK113" s="243">
        <f t="shared" si="64"/>
        <v>87711.788437576339</v>
      </c>
      <c r="BL113" s="243">
        <f t="shared" si="96"/>
        <v>459.11101831038258</v>
      </c>
      <c r="BM113" s="243">
        <f t="shared" si="20"/>
        <v>298.30607284149335</v>
      </c>
      <c r="BN113" s="243">
        <f t="shared" si="65"/>
        <v>160.8049454688892</v>
      </c>
      <c r="BO113" s="244">
        <f t="shared" si="66"/>
        <v>27433.26295888437</v>
      </c>
      <c r="BP113" s="246"/>
      <c r="BQ113" s="247">
        <f>VLOOKUP(BT113,[2]תחזיות!$B$4:$E$1000,2)</f>
        <v>2.2930059999999974E-2</v>
      </c>
      <c r="BR113" s="135">
        <f t="shared" si="21"/>
        <v>1.4108383333333314E-3</v>
      </c>
      <c r="BS113" s="3">
        <f t="shared" si="67"/>
        <v>1824</v>
      </c>
      <c r="BT113" s="238">
        <v>61</v>
      </c>
      <c r="BU113" s="239">
        <f t="shared" si="68"/>
        <v>515516.77234219504</v>
      </c>
      <c r="BV113" s="239">
        <f t="shared" si="69"/>
        <v>2108.8153176174233</v>
      </c>
      <c r="BW113" s="239">
        <f t="shared" si="22"/>
        <v>1381.5044937207824</v>
      </c>
      <c r="BX113" s="239">
        <f t="shared" si="23"/>
        <v>727.31082389664084</v>
      </c>
      <c r="BY113" s="240">
        <f t="shared" si="70"/>
        <v>122647.8290651203</v>
      </c>
      <c r="CA113" s="247">
        <f>VLOOKUP(CD113,[2]תחזיות!$B$4:$E$1000,4)</f>
        <v>3.0267679199999967E-2</v>
      </c>
      <c r="CB113" s="135">
        <f t="shared" si="24"/>
        <v>2.0223065999999974E-3</v>
      </c>
      <c r="CC113" s="3">
        <f t="shared" si="71"/>
        <v>1824</v>
      </c>
      <c r="CD113" s="238">
        <v>61</v>
      </c>
      <c r="CE113" s="239">
        <f t="shared" si="72"/>
        <v>522243.33281703072</v>
      </c>
      <c r="CF113" s="239">
        <f t="shared" si="73"/>
        <v>2323.6569319546211</v>
      </c>
      <c r="CG113" s="239">
        <f t="shared" si="25"/>
        <v>1267.5207931927446</v>
      </c>
      <c r="CH113" s="239">
        <f t="shared" si="26"/>
        <v>1056.1361387618765</v>
      </c>
      <c r="CI113" s="240">
        <f t="shared" si="74"/>
        <v>133373.06128255915</v>
      </c>
      <c r="CJ113" s="1"/>
      <c r="CK113" s="247">
        <f>VLOOKUP(CN113,[2]תחזיות!$B$4:$E$1000,3)</f>
        <v>1.9939182608695632E-2</v>
      </c>
      <c r="CL113" s="135">
        <f t="shared" si="27"/>
        <v>1.161598550724636E-3</v>
      </c>
      <c r="CM113" s="3">
        <f t="shared" si="75"/>
        <v>1824</v>
      </c>
      <c r="CN113" s="238">
        <v>61</v>
      </c>
      <c r="CO113" s="239">
        <f t="shared" si="76"/>
        <v>513785.49621836701</v>
      </c>
      <c r="CP113" s="239">
        <f t="shared" si="97"/>
        <v>2029.3054980392349</v>
      </c>
      <c r="CQ113" s="239">
        <f t="shared" si="28"/>
        <v>1432.4930102486419</v>
      </c>
      <c r="CR113" s="239">
        <f t="shared" si="29"/>
        <v>596.81248779059308</v>
      </c>
      <c r="CS113" s="240">
        <f t="shared" si="77"/>
        <v>120160.5628583185</v>
      </c>
      <c r="CT113" s="1"/>
      <c r="CU113" s="238">
        <v>61</v>
      </c>
      <c r="CV113" s="239">
        <f t="shared" si="78"/>
        <v>1740366.6627938605</v>
      </c>
      <c r="CW113" s="239">
        <f t="shared" si="78"/>
        <v>8489.5498846404171</v>
      </c>
      <c r="CX113" s="239">
        <f t="shared" si="78"/>
        <v>4630.0925707143288</v>
      </c>
      <c r="CY113" s="239">
        <f t="shared" si="78"/>
        <v>3859.4573139260874</v>
      </c>
      <c r="CZ113" s="239">
        <f t="shared" si="78"/>
        <v>494766.25469247135</v>
      </c>
      <c r="DB113" s="238">
        <v>61</v>
      </c>
      <c r="DC113" s="239">
        <f t="shared" si="79"/>
        <v>1756838.4535442467</v>
      </c>
      <c r="DD113" s="239">
        <f t="shared" si="79"/>
        <v>8826.0697279603082</v>
      </c>
      <c r="DE113" s="239">
        <f t="shared" si="79"/>
        <v>4505.0431732993993</v>
      </c>
      <c r="DF113" s="239">
        <f t="shared" si="79"/>
        <v>4321.026554660908</v>
      </c>
      <c r="DG113" s="239">
        <f t="shared" si="79"/>
        <v>506926.45437551726</v>
      </c>
      <c r="DH113" s="248"/>
      <c r="DI113" s="238">
        <v>61</v>
      </c>
      <c r="DJ113" s="239">
        <f t="shared" si="80"/>
        <v>1736661.0231960418</v>
      </c>
      <c r="DK113" s="239">
        <f t="shared" si="80"/>
        <v>8151.7927801423266</v>
      </c>
      <c r="DL113" s="239">
        <f t="shared" si="80"/>
        <v>4841.4891576657546</v>
      </c>
      <c r="DM113" s="239">
        <f t="shared" si="80"/>
        <v>3310.3036224765719</v>
      </c>
      <c r="DN113" s="239">
        <f t="shared" si="80"/>
        <v>491741.21565931424</v>
      </c>
      <c r="DP113" s="3">
        <f t="shared" si="81"/>
        <v>1824</v>
      </c>
      <c r="DQ113" s="238">
        <v>61</v>
      </c>
      <c r="DR113" s="239">
        <f t="shared" si="82"/>
        <v>0</v>
      </c>
      <c r="DS113" s="239">
        <f t="shared" si="83"/>
        <v>0</v>
      </c>
      <c r="DT113" s="239">
        <f t="shared" si="33"/>
        <v>0</v>
      </c>
      <c r="DU113" s="239">
        <f t="shared" si="84"/>
        <v>0</v>
      </c>
      <c r="DV113" s="240">
        <f t="shared" si="98"/>
        <v>0</v>
      </c>
      <c r="DX113" s="242">
        <f>$EC$41</f>
        <v>3.2899999999999999E-2</v>
      </c>
      <c r="DY113" s="242">
        <f t="shared" si="86"/>
        <v>2.7416666666666666E-3</v>
      </c>
      <c r="DZ113" s="238">
        <v>61</v>
      </c>
      <c r="EA113" s="243">
        <f t="shared" si="99"/>
        <v>528452.28740430623</v>
      </c>
      <c r="EB113" s="243">
        <f t="shared" si="100"/>
        <v>2586.4138135814005</v>
      </c>
      <c r="EC113" s="243">
        <f t="shared" si="34"/>
        <v>1137.5737922812609</v>
      </c>
      <c r="ED113" s="243">
        <f t="shared" si="35"/>
        <v>1448.8400213001396</v>
      </c>
      <c r="EE113" s="244">
        <f t="shared" si="87"/>
        <v>144829.93738796486</v>
      </c>
      <c r="EF113" s="249"/>
      <c r="EG113" s="242">
        <f>$EL$41</f>
        <v>3.5000000000000003E-2</v>
      </c>
      <c r="EH113" s="242">
        <f t="shared" si="89"/>
        <v>2.9166666666666668E-3</v>
      </c>
      <c r="EI113" s="238">
        <v>61</v>
      </c>
      <c r="EJ113" s="243">
        <f t="shared" si="101"/>
        <v>528452.28740430623</v>
      </c>
      <c r="EK113" s="243">
        <f t="shared" si="102"/>
        <v>2645.5567083213941</v>
      </c>
      <c r="EL113" s="243">
        <f t="shared" si="36"/>
        <v>1104.2375367255008</v>
      </c>
      <c r="EM113" s="243">
        <f t="shared" si="37"/>
        <v>1541.3191715958933</v>
      </c>
      <c r="EN113" s="244">
        <f t="shared" si="90"/>
        <v>144889.08028270485</v>
      </c>
      <c r="EO113" s="249"/>
      <c r="EP113" s="242">
        <f>$EU$41</f>
        <v>2.5000000000000001E-2</v>
      </c>
      <c r="EQ113" s="242">
        <f t="shared" si="92"/>
        <v>2.0833333333333333E-3</v>
      </c>
      <c r="ER113" s="238">
        <v>61</v>
      </c>
      <c r="ES113" s="243">
        <f t="shared" si="103"/>
        <v>528452.28740430623</v>
      </c>
      <c r="ET113" s="243">
        <f t="shared" si="104"/>
        <v>2370.7253929063927</v>
      </c>
      <c r="EU113" s="243">
        <f t="shared" si="38"/>
        <v>1269.7831274807547</v>
      </c>
      <c r="EV113" s="243">
        <f t="shared" si="39"/>
        <v>1100.942265425638</v>
      </c>
      <c r="EW113" s="244">
        <f t="shared" si="93"/>
        <v>144614.24896728987</v>
      </c>
    </row>
    <row r="114" spans="1:153" ht="14.25" customHeight="1" thickBot="1" x14ac:dyDescent="0.25">
      <c r="A114" s="3">
        <f t="shared" si="40"/>
        <v>1855</v>
      </c>
      <c r="B114" s="238">
        <v>62</v>
      </c>
      <c r="C114" s="239">
        <f t="shared" si="41"/>
        <v>427481.06734776468</v>
      </c>
      <c r="D114" s="239">
        <f t="shared" si="5"/>
        <v>2410.2492634298383</v>
      </c>
      <c r="E114" s="239">
        <f t="shared" si="6"/>
        <v>1288.1114616419559</v>
      </c>
      <c r="F114" s="239">
        <f t="shared" si="7"/>
        <v>1122.1378017878824</v>
      </c>
      <c r="G114" s="240">
        <f t="shared" si="42"/>
        <v>149435.45433265003</v>
      </c>
      <c r="I114" s="241">
        <f>VLOOKUP(K114,[2]תחזיות!$B$4:$H$1000,5)</f>
        <v>1.1154900000000002E-2</v>
      </c>
      <c r="J114" s="135">
        <f t="shared" si="8"/>
        <v>9.2957500000000019E-4</v>
      </c>
      <c r="K114" s="238">
        <v>62</v>
      </c>
      <c r="L114" s="243">
        <f t="shared" si="43"/>
        <v>178379.67777527485</v>
      </c>
      <c r="M114" s="243">
        <f t="shared" si="44"/>
        <v>887.32723727245582</v>
      </c>
      <c r="N114" s="243">
        <f t="shared" si="9"/>
        <v>560.29782801778674</v>
      </c>
      <c r="O114" s="243">
        <f t="shared" si="10"/>
        <v>327.02940925466902</v>
      </c>
      <c r="P114" s="244">
        <f t="shared" si="45"/>
        <v>53509.312402714808</v>
      </c>
      <c r="Q114" s="245"/>
      <c r="R114" s="241">
        <f>VLOOKUP(T114,[2]תחזיות!$B$4:$H$1000,7)</f>
        <v>1.8963330000000004E-2</v>
      </c>
      <c r="S114" s="135">
        <f t="shared" si="11"/>
        <v>1.5802775000000003E-3</v>
      </c>
      <c r="T114" s="238">
        <v>62</v>
      </c>
      <c r="U114" s="243">
        <f t="shared" si="46"/>
        <v>184995.17299095084</v>
      </c>
      <c r="V114" s="243">
        <f t="shared" si="47"/>
        <v>920.23518489365392</v>
      </c>
      <c r="W114" s="243">
        <f t="shared" si="12"/>
        <v>581.07736774357898</v>
      </c>
      <c r="X114" s="243">
        <f t="shared" si="48"/>
        <v>339.15781715007495</v>
      </c>
      <c r="Y114" s="244">
        <f t="shared" si="49"/>
        <v>54435.863655336529</v>
      </c>
      <c r="Z114" s="246"/>
      <c r="AA114" s="241">
        <f>VLOOKUP(AC114,[2]תחזיות!$B$4:$H$1000,6)</f>
        <v>1.0140818181818183E-2</v>
      </c>
      <c r="AB114" s="135">
        <f t="shared" si="13"/>
        <v>8.4506818181818196E-4</v>
      </c>
      <c r="AC114" s="238">
        <v>62</v>
      </c>
      <c r="AD114" s="243">
        <f t="shared" si="50"/>
        <v>177539.38304360042</v>
      </c>
      <c r="AE114" s="243">
        <f t="shared" si="51"/>
        <v>883.14729697852499</v>
      </c>
      <c r="AF114" s="243">
        <f t="shared" si="14"/>
        <v>557.65842806525905</v>
      </c>
      <c r="AG114" s="243">
        <f t="shared" si="52"/>
        <v>325.48886891326595</v>
      </c>
      <c r="AH114" s="244">
        <f t="shared" si="53"/>
        <v>53391.083102579854</v>
      </c>
      <c r="AI114" s="246"/>
      <c r="AJ114" s="242">
        <f t="shared" ref="AJ114:AJ172" si="105">$AQ$41</f>
        <v>3.10666666666666E-2</v>
      </c>
      <c r="AK114" s="242">
        <f t="shared" si="55"/>
        <v>2.5888888888888832E-3</v>
      </c>
      <c r="AL114" s="241">
        <f>VLOOKUP(AN114,[2]תחזיות!$B$4:$H$1000,5)</f>
        <v>1.1154900000000002E-2</v>
      </c>
      <c r="AM114" s="135">
        <f t="shared" si="15"/>
        <v>9.2957500000000019E-4</v>
      </c>
      <c r="AN114" s="238">
        <v>62</v>
      </c>
      <c r="AO114" s="243">
        <f t="shared" si="56"/>
        <v>88673.859382176757</v>
      </c>
      <c r="AP114" s="243">
        <f t="shared" si="94"/>
        <v>498.03085099462663</v>
      </c>
      <c r="AQ114" s="243">
        <f t="shared" si="16"/>
        <v>268.46408170521397</v>
      </c>
      <c r="AR114" s="243">
        <f t="shared" si="57"/>
        <v>229.56676928941266</v>
      </c>
      <c r="AS114" s="244">
        <f t="shared" si="58"/>
        <v>28139.328855718308</v>
      </c>
      <c r="AT114" s="245"/>
      <c r="AU114" s="242">
        <f t="shared" ref="AU114:AU172" si="106">$BB$41</f>
        <v>3.3666666666666602E-2</v>
      </c>
      <c r="AV114" s="242">
        <f t="shared" si="60"/>
        <v>2.8055555555555503E-3</v>
      </c>
      <c r="AW114" s="241">
        <f>VLOOKUP(AY114,[2]תחזיות!$B$4:$H$1000,7)</f>
        <v>1.8963330000000004E-2</v>
      </c>
      <c r="AX114" s="135">
        <f t="shared" si="17"/>
        <v>1.5802775000000003E-3</v>
      </c>
      <c r="AY114" s="238">
        <v>62</v>
      </c>
      <c r="AZ114" s="243">
        <f t="shared" si="61"/>
        <v>91970.29987765479</v>
      </c>
      <c r="BA114" s="243">
        <f t="shared" si="95"/>
        <v>528.65767957651656</v>
      </c>
      <c r="BB114" s="243">
        <f t="shared" si="18"/>
        <v>270.62989380865224</v>
      </c>
      <c r="BC114" s="243">
        <f t="shared" si="62"/>
        <v>258.02778576786432</v>
      </c>
      <c r="BD114" s="244">
        <f t="shared" si="63"/>
        <v>28652.136950166776</v>
      </c>
      <c r="BE114" s="246"/>
      <c r="BF114" s="246"/>
      <c r="BG114" s="246"/>
      <c r="BH114" s="241">
        <f>VLOOKUP(BJ114,[2]תחזיות!$B$4:$H$1000,6)</f>
        <v>1.0140818181818183E-2</v>
      </c>
      <c r="BI114" s="135">
        <f t="shared" si="19"/>
        <v>8.4506818181818196E-4</v>
      </c>
      <c r="BJ114" s="238">
        <v>62</v>
      </c>
      <c r="BK114" s="243">
        <f t="shared" si="64"/>
        <v>87487.352717343194</v>
      </c>
      <c r="BL114" s="243">
        <f t="shared" si="96"/>
        <v>459.43497025278913</v>
      </c>
      <c r="BM114" s="243">
        <f t="shared" si="20"/>
        <v>299.04149027099402</v>
      </c>
      <c r="BN114" s="243">
        <f t="shared" si="65"/>
        <v>160.39347998179511</v>
      </c>
      <c r="BO114" s="244">
        <f t="shared" si="66"/>
        <v>27892.697929137161</v>
      </c>
      <c r="BP114" s="246"/>
      <c r="BQ114" s="247">
        <f>VLOOKUP(BT114,[2]תחזיות!$B$4:$E$1000,2)</f>
        <v>2.3061539999999974E-2</v>
      </c>
      <c r="BR114" s="135">
        <f t="shared" si="21"/>
        <v>1.4217949999999976E-3</v>
      </c>
      <c r="BS114" s="3">
        <f t="shared" si="67"/>
        <v>1855</v>
      </c>
      <c r="BT114" s="238">
        <v>62</v>
      </c>
      <c r="BU114" s="239">
        <f t="shared" si="68"/>
        <v>514135.26784847426</v>
      </c>
      <c r="BV114" s="239">
        <f t="shared" si="69"/>
        <v>2112.0361510770831</v>
      </c>
      <c r="BW114" s="239">
        <f t="shared" si="22"/>
        <v>1381.0411979264627</v>
      </c>
      <c r="BX114" s="239">
        <f t="shared" si="23"/>
        <v>730.99495315062029</v>
      </c>
      <c r="BY114" s="240">
        <f t="shared" si="70"/>
        <v>124759.86521619739</v>
      </c>
      <c r="CA114" s="247">
        <f>VLOOKUP(CD114,[2]תחזיות!$B$4:$E$1000,4)</f>
        <v>3.0441232799999968E-2</v>
      </c>
      <c r="CB114" s="135">
        <f t="shared" si="24"/>
        <v>2.0367693999999974E-3</v>
      </c>
      <c r="CC114" s="3">
        <f t="shared" si="71"/>
        <v>1855</v>
      </c>
      <c r="CD114" s="238">
        <v>62</v>
      </c>
      <c r="CE114" s="239">
        <f t="shared" si="72"/>
        <v>520975.81202383799</v>
      </c>
      <c r="CF114" s="239">
        <f t="shared" si="73"/>
        <v>2328.1886083958243</v>
      </c>
      <c r="CG114" s="239">
        <f t="shared" si="25"/>
        <v>1267.0810163255203</v>
      </c>
      <c r="CH114" s="239">
        <f t="shared" si="26"/>
        <v>1061.107592070304</v>
      </c>
      <c r="CI114" s="240">
        <f t="shared" si="74"/>
        <v>135701.24989095499</v>
      </c>
      <c r="CJ114" s="1"/>
      <c r="CK114" s="247">
        <f>VLOOKUP(CN114,[2]תחזיות!$B$4:$E$1000,3)</f>
        <v>2.005351304347824E-2</v>
      </c>
      <c r="CL114" s="135">
        <f t="shared" si="27"/>
        <v>1.1711260869565201E-3</v>
      </c>
      <c r="CM114" s="3">
        <f t="shared" si="75"/>
        <v>1855</v>
      </c>
      <c r="CN114" s="238">
        <v>62</v>
      </c>
      <c r="CO114" s="239">
        <f t="shared" si="76"/>
        <v>512353.00320811837</v>
      </c>
      <c r="CP114" s="239">
        <f t="shared" si="97"/>
        <v>2032.0367267403271</v>
      </c>
      <c r="CQ114" s="239">
        <f t="shared" si="28"/>
        <v>1432.0067589527821</v>
      </c>
      <c r="CR114" s="239">
        <f t="shared" si="29"/>
        <v>600.02996778754505</v>
      </c>
      <c r="CS114" s="240">
        <f t="shared" si="77"/>
        <v>122192.59958505884</v>
      </c>
      <c r="CT114" s="1"/>
      <c r="CU114" s="238">
        <v>62</v>
      </c>
      <c r="CV114" s="239">
        <f t="shared" si="78"/>
        <v>1735984.5859657158</v>
      </c>
      <c r="CW114" s="239">
        <f t="shared" si="78"/>
        <v>8494.0573163554036</v>
      </c>
      <c r="CX114" s="239">
        <f t="shared" si="78"/>
        <v>4638.6072097198512</v>
      </c>
      <c r="CY114" s="239">
        <f t="shared" si="78"/>
        <v>3855.4501066355524</v>
      </c>
      <c r="CZ114" s="239">
        <f t="shared" si="78"/>
        <v>503260.31200882682</v>
      </c>
      <c r="DB114" s="238">
        <v>62</v>
      </c>
      <c r="DC114" s="239">
        <f t="shared" si="79"/>
        <v>1752770.4021077892</v>
      </c>
      <c r="DD114" s="239">
        <f t="shared" si="79"/>
        <v>8832.8874446172285</v>
      </c>
      <c r="DE114" s="239">
        <f t="shared" si="79"/>
        <v>4514.3579690606584</v>
      </c>
      <c r="DF114" s="239">
        <f t="shared" si="79"/>
        <v>4318.5294755565692</v>
      </c>
      <c r="DG114" s="239">
        <f t="shared" si="79"/>
        <v>515759.34182013455</v>
      </c>
      <c r="DH114" s="248"/>
      <c r="DI114" s="238">
        <v>62</v>
      </c>
      <c r="DJ114" s="239">
        <f t="shared" si="80"/>
        <v>1732043.3105936521</v>
      </c>
      <c r="DK114" s="239">
        <f t="shared" si="80"/>
        <v>8155.5936503078719</v>
      </c>
      <c r="DL114" s="239">
        <f t="shared" si="80"/>
        <v>4849.2466479273307</v>
      </c>
      <c r="DM114" s="239">
        <f t="shared" si="80"/>
        <v>3306.3470023805417</v>
      </c>
      <c r="DN114" s="239">
        <f t="shared" si="80"/>
        <v>499896.80930962216</v>
      </c>
      <c r="DP114" s="3">
        <f t="shared" si="81"/>
        <v>1855</v>
      </c>
      <c r="DQ114" s="238">
        <v>62</v>
      </c>
      <c r="DR114" s="239">
        <f t="shared" si="82"/>
        <v>0</v>
      </c>
      <c r="DS114" s="239">
        <f t="shared" si="83"/>
        <v>0</v>
      </c>
      <c r="DT114" s="239">
        <f t="shared" si="33"/>
        <v>0</v>
      </c>
      <c r="DU114" s="239">
        <f t="shared" si="84"/>
        <v>0</v>
      </c>
      <c r="DV114" s="240">
        <f t="shared" si="98"/>
        <v>0</v>
      </c>
      <c r="DX114" s="242">
        <f t="shared" ref="DX114:DX172" si="107">$EC$41</f>
        <v>3.2899999999999999E-2</v>
      </c>
      <c r="DY114" s="242">
        <f t="shared" si="86"/>
        <v>2.7416666666666666E-3</v>
      </c>
      <c r="DZ114" s="238">
        <v>62</v>
      </c>
      <c r="EA114" s="243">
        <f t="shared" si="99"/>
        <v>527314.71361202502</v>
      </c>
      <c r="EB114" s="243">
        <f t="shared" si="100"/>
        <v>2586.4138135814005</v>
      </c>
      <c r="EC114" s="243">
        <f t="shared" si="34"/>
        <v>1140.692640428432</v>
      </c>
      <c r="ED114" s="243">
        <f t="shared" si="35"/>
        <v>1445.7211731529685</v>
      </c>
      <c r="EE114" s="244">
        <f t="shared" si="87"/>
        <v>147416.35120154626</v>
      </c>
      <c r="EF114" s="249"/>
      <c r="EG114" s="242">
        <f t="shared" ref="EG114:EG172" si="108">$EL$41</f>
        <v>3.5000000000000003E-2</v>
      </c>
      <c r="EH114" s="242">
        <f t="shared" si="89"/>
        <v>2.9166666666666668E-3</v>
      </c>
      <c r="EI114" s="238">
        <v>62</v>
      </c>
      <c r="EJ114" s="243">
        <f t="shared" si="101"/>
        <v>527348.04986758076</v>
      </c>
      <c r="EK114" s="243">
        <f t="shared" si="102"/>
        <v>2645.556708321395</v>
      </c>
      <c r="EL114" s="243">
        <f t="shared" si="36"/>
        <v>1107.4582295409512</v>
      </c>
      <c r="EM114" s="243">
        <f t="shared" si="37"/>
        <v>1538.0984787804439</v>
      </c>
      <c r="EN114" s="244">
        <f t="shared" si="90"/>
        <v>147534.63699102623</v>
      </c>
      <c r="EO114" s="249"/>
      <c r="EP114" s="242">
        <f t="shared" ref="EP114:EP172" si="109">$EU$41</f>
        <v>2.5000000000000001E-2</v>
      </c>
      <c r="EQ114" s="242">
        <f t="shared" si="92"/>
        <v>2.0833333333333333E-3</v>
      </c>
      <c r="ER114" s="238">
        <v>62</v>
      </c>
      <c r="ES114" s="243">
        <f t="shared" si="103"/>
        <v>527182.50427682546</v>
      </c>
      <c r="ET114" s="243">
        <f t="shared" si="104"/>
        <v>2370.7253929063927</v>
      </c>
      <c r="EU114" s="243">
        <f t="shared" si="38"/>
        <v>1272.4285089963396</v>
      </c>
      <c r="EV114" s="243">
        <f t="shared" si="39"/>
        <v>1098.2968839100531</v>
      </c>
      <c r="EW114" s="244">
        <f t="shared" si="93"/>
        <v>146984.97436019627</v>
      </c>
    </row>
    <row r="115" spans="1:153" ht="14.25" customHeight="1" thickBot="1" x14ac:dyDescent="0.25">
      <c r="A115" s="3">
        <f t="shared" si="40"/>
        <v>1886</v>
      </c>
      <c r="B115" s="238">
        <v>63</v>
      </c>
      <c r="C115" s="239">
        <f t="shared" si="41"/>
        <v>426192.95588612271</v>
      </c>
      <c r="D115" s="239">
        <f t="shared" si="5"/>
        <v>2410.2492634298383</v>
      </c>
      <c r="E115" s="239">
        <f t="shared" si="6"/>
        <v>1291.492754228766</v>
      </c>
      <c r="F115" s="239">
        <f t="shared" si="7"/>
        <v>1118.7565092010723</v>
      </c>
      <c r="G115" s="240">
        <f t="shared" si="42"/>
        <v>151845.70359607987</v>
      </c>
      <c r="I115" s="241">
        <f>VLOOKUP(K115,[2]תחזיות!$B$4:$H$1000,5)</f>
        <v>1.1173200000000003E-2</v>
      </c>
      <c r="J115" s="135">
        <f t="shared" si="8"/>
        <v>9.3110000000000024E-4</v>
      </c>
      <c r="K115" s="238">
        <v>63</v>
      </c>
      <c r="L115" s="243">
        <f t="shared" si="43"/>
        <v>177984.94757192596</v>
      </c>
      <c r="M115" s="243">
        <f t="shared" si="44"/>
        <v>888.15342766308004</v>
      </c>
      <c r="N115" s="243">
        <f t="shared" si="9"/>
        <v>561.84769044788391</v>
      </c>
      <c r="O115" s="243">
        <f t="shared" si="10"/>
        <v>326.30573721519607</v>
      </c>
      <c r="P115" s="244">
        <f t="shared" si="45"/>
        <v>54397.465830377885</v>
      </c>
      <c r="Q115" s="245"/>
      <c r="R115" s="241">
        <f>VLOOKUP(T115,[2]תחזיות!$B$4:$H$1000,7)</f>
        <v>1.8994440000000005E-2</v>
      </c>
      <c r="S115" s="135">
        <f t="shared" si="11"/>
        <v>1.5828700000000003E-3</v>
      </c>
      <c r="T115" s="238">
        <v>63</v>
      </c>
      <c r="U115" s="243">
        <f t="shared" si="46"/>
        <v>184705.99916274639</v>
      </c>
      <c r="V115" s="243">
        <f t="shared" si="47"/>
        <v>921.69179756076642</v>
      </c>
      <c r="W115" s="243">
        <f t="shared" si="12"/>
        <v>583.06413242906626</v>
      </c>
      <c r="X115" s="243">
        <f t="shared" si="48"/>
        <v>338.62766513170016</v>
      </c>
      <c r="Y115" s="244">
        <f t="shared" si="49"/>
        <v>55357.555452897293</v>
      </c>
      <c r="Z115" s="246"/>
      <c r="AA115" s="241">
        <f>VLOOKUP(AC115,[2]תחזיות!$B$4:$H$1000,6)</f>
        <v>1.0157454545454548E-2</v>
      </c>
      <c r="AB115" s="135">
        <f t="shared" si="13"/>
        <v>8.4645454545454564E-4</v>
      </c>
      <c r="AC115" s="238">
        <v>63</v>
      </c>
      <c r="AD115" s="243">
        <f t="shared" si="50"/>
        <v>177131.53160079836</v>
      </c>
      <c r="AE115" s="243">
        <f t="shared" si="51"/>
        <v>883.89484102235815</v>
      </c>
      <c r="AF115" s="243">
        <f t="shared" si="14"/>
        <v>559.15369975422936</v>
      </c>
      <c r="AG115" s="243">
        <f t="shared" si="52"/>
        <v>324.74114126812884</v>
      </c>
      <c r="AH115" s="244">
        <f t="shared" si="53"/>
        <v>54274.977943602215</v>
      </c>
      <c r="AI115" s="246"/>
      <c r="AJ115" s="242">
        <f t="shared" si="105"/>
        <v>3.10666666666666E-2</v>
      </c>
      <c r="AK115" s="242">
        <f t="shared" si="55"/>
        <v>2.5888888888888832E-3</v>
      </c>
      <c r="AL115" s="241">
        <f>VLOOKUP(AN115,[2]תחזיות!$B$4:$H$1000,5)</f>
        <v>1.1173200000000003E-2</v>
      </c>
      <c r="AM115" s="135">
        <f t="shared" si="15"/>
        <v>9.3110000000000024E-4</v>
      </c>
      <c r="AN115" s="238">
        <v>63</v>
      </c>
      <c r="AO115" s="243">
        <f t="shared" si="56"/>
        <v>88487.709564035817</v>
      </c>
      <c r="AP115" s="243">
        <f t="shared" si="94"/>
        <v>498.49456751998775</v>
      </c>
      <c r="AQ115" s="243">
        <f t="shared" si="16"/>
        <v>269.40971942642886</v>
      </c>
      <c r="AR115" s="243">
        <f t="shared" si="57"/>
        <v>229.08484809355889</v>
      </c>
      <c r="AS115" s="244">
        <f t="shared" si="58"/>
        <v>28637.823423238297</v>
      </c>
      <c r="AT115" s="245"/>
      <c r="AU115" s="242">
        <f t="shared" si="106"/>
        <v>3.3666666666666602E-2</v>
      </c>
      <c r="AV115" s="242">
        <f t="shared" si="60"/>
        <v>2.8055555555555503E-3</v>
      </c>
      <c r="AW115" s="241">
        <f>VLOOKUP(AY115,[2]תחזיות!$B$4:$H$1000,7)</f>
        <v>1.8994440000000005E-2</v>
      </c>
      <c r="AX115" s="135">
        <f t="shared" si="17"/>
        <v>1.5828700000000003E-3</v>
      </c>
      <c r="AY115" s="238">
        <v>63</v>
      </c>
      <c r="AZ115" s="243">
        <f t="shared" si="61"/>
        <v>91844.818640473473</v>
      </c>
      <c r="BA115" s="243">
        <f t="shared" si="95"/>
        <v>529.4944759577877</v>
      </c>
      <c r="BB115" s="243">
        <f t="shared" si="18"/>
        <v>271.81873477201538</v>
      </c>
      <c r="BC115" s="243">
        <f t="shared" si="62"/>
        <v>257.67574118577232</v>
      </c>
      <c r="BD115" s="244">
        <f t="shared" si="63"/>
        <v>29181.631426124564</v>
      </c>
      <c r="BE115" s="246"/>
      <c r="BF115" s="246"/>
      <c r="BG115" s="246"/>
      <c r="BH115" s="241">
        <f>VLOOKUP(BJ115,[2]תחזיות!$B$4:$H$1000,6)</f>
        <v>1.0157454545454548E-2</v>
      </c>
      <c r="BI115" s="135">
        <f t="shared" si="19"/>
        <v>8.4645454545454564E-4</v>
      </c>
      <c r="BJ115" s="238">
        <v>63</v>
      </c>
      <c r="BK115" s="243">
        <f t="shared" si="64"/>
        <v>87262.112169420856</v>
      </c>
      <c r="BL115" s="243">
        <f t="shared" si="96"/>
        <v>459.75978653189821</v>
      </c>
      <c r="BM115" s="243">
        <f t="shared" si="20"/>
        <v>299.77924755462737</v>
      </c>
      <c r="BN115" s="243">
        <f t="shared" si="65"/>
        <v>159.98053897727084</v>
      </c>
      <c r="BO115" s="244">
        <f t="shared" si="66"/>
        <v>28352.457715669058</v>
      </c>
      <c r="BP115" s="246"/>
      <c r="BQ115" s="247">
        <f>VLOOKUP(BT115,[2]תחזיות!$B$4:$E$1000,2)</f>
        <v>2.3193019999999974E-2</v>
      </c>
      <c r="BR115" s="135">
        <f t="shared" si="21"/>
        <v>1.4327516666666647E-3</v>
      </c>
      <c r="BS115" s="3">
        <f t="shared" si="67"/>
        <v>1886</v>
      </c>
      <c r="BT115" s="238">
        <v>63</v>
      </c>
      <c r="BU115" s="239">
        <f t="shared" si="68"/>
        <v>512754.22665054782</v>
      </c>
      <c r="BV115" s="239">
        <f t="shared" si="69"/>
        <v>2115.2500596614918</v>
      </c>
      <c r="BW115" s="239">
        <f t="shared" si="22"/>
        <v>1380.6005868375428</v>
      </c>
      <c r="BX115" s="239">
        <f t="shared" si="23"/>
        <v>734.64947282394917</v>
      </c>
      <c r="BY115" s="240">
        <f t="shared" si="70"/>
        <v>126875.11527585887</v>
      </c>
      <c r="CA115" s="247">
        <f>VLOOKUP(CD115,[2]תחזיות!$B$4:$E$1000,4)</f>
        <v>3.0614786399999969E-2</v>
      </c>
      <c r="CB115" s="135">
        <f t="shared" si="24"/>
        <v>2.0512321999999975E-3</v>
      </c>
      <c r="CC115" s="3">
        <f t="shared" si="71"/>
        <v>1886</v>
      </c>
      <c r="CD115" s="238">
        <v>63</v>
      </c>
      <c r="CE115" s="239">
        <f t="shared" si="72"/>
        <v>519708.73100751248</v>
      </c>
      <c r="CF115" s="239">
        <f t="shared" si="73"/>
        <v>2332.7120467596656</v>
      </c>
      <c r="CG115" s="239">
        <f t="shared" si="25"/>
        <v>1266.6687630959188</v>
      </c>
      <c r="CH115" s="239">
        <f t="shared" si="26"/>
        <v>1066.0432836637467</v>
      </c>
      <c r="CI115" s="240">
        <f t="shared" si="74"/>
        <v>138033.96193771466</v>
      </c>
      <c r="CJ115" s="1"/>
      <c r="CK115" s="247">
        <f>VLOOKUP(CN115,[2]תחזיות!$B$4:$E$1000,3)</f>
        <v>2.0167843478260849E-2</v>
      </c>
      <c r="CL115" s="135">
        <f t="shared" si="27"/>
        <v>1.1806536231884041E-3</v>
      </c>
      <c r="CM115" s="3">
        <f t="shared" si="75"/>
        <v>1886</v>
      </c>
      <c r="CN115" s="238">
        <v>63</v>
      </c>
      <c r="CO115" s="239">
        <f t="shared" si="76"/>
        <v>510920.99644916557</v>
      </c>
      <c r="CP115" s="239">
        <f t="shared" si="97"/>
        <v>2034.7616866033336</v>
      </c>
      <c r="CQ115" s="239">
        <f t="shared" si="28"/>
        <v>1431.5409609825965</v>
      </c>
      <c r="CR115" s="239">
        <f t="shared" si="29"/>
        <v>603.22072562073708</v>
      </c>
      <c r="CS115" s="240">
        <f t="shared" si="77"/>
        <v>124227.36127166217</v>
      </c>
      <c r="CT115" s="1"/>
      <c r="CU115" s="238">
        <v>63</v>
      </c>
      <c r="CV115" s="239">
        <f t="shared" si="78"/>
        <v>1731593.8606442288</v>
      </c>
      <c r="CW115" s="239">
        <f t="shared" si="78"/>
        <v>8498.5611318557985</v>
      </c>
      <c r="CX115" s="239">
        <f t="shared" si="78"/>
        <v>4647.1707903582283</v>
      </c>
      <c r="CY115" s="239">
        <f t="shared" si="78"/>
        <v>3851.3903414975703</v>
      </c>
      <c r="CZ115" s="239">
        <f t="shared" si="78"/>
        <v>511758.87314068258</v>
      </c>
      <c r="DB115" s="238">
        <v>63</v>
      </c>
      <c r="DC115" s="239">
        <f t="shared" si="79"/>
        <v>1748693.0963348949</v>
      </c>
      <c r="DD115" s="239">
        <f t="shared" si="79"/>
        <v>8839.7042920294516</v>
      </c>
      <c r="DE115" s="239">
        <f t="shared" si="79"/>
        <v>4523.7327005695452</v>
      </c>
      <c r="DF115" s="239">
        <f t="shared" si="79"/>
        <v>4315.9715914599074</v>
      </c>
      <c r="DG115" s="239">
        <f t="shared" si="79"/>
        <v>524599.04611216392</v>
      </c>
      <c r="DH115" s="248"/>
      <c r="DI115" s="238">
        <v>63</v>
      </c>
      <c r="DJ115" s="239">
        <f t="shared" si="80"/>
        <v>1727417.6718733364</v>
      </c>
      <c r="DK115" s="239">
        <f t="shared" si="80"/>
        <v>8159.3909704938205</v>
      </c>
      <c r="DL115" s="239">
        <f t="shared" si="80"/>
        <v>4857.0460642436346</v>
      </c>
      <c r="DM115" s="239">
        <f t="shared" si="80"/>
        <v>3302.3449062501859</v>
      </c>
      <c r="DN115" s="239">
        <f t="shared" si="80"/>
        <v>508056.200280116</v>
      </c>
      <c r="DP115" s="3">
        <f t="shared" si="81"/>
        <v>1886</v>
      </c>
      <c r="DQ115" s="238">
        <v>63</v>
      </c>
      <c r="DR115" s="239">
        <f t="shared" si="82"/>
        <v>0</v>
      </c>
      <c r="DS115" s="239">
        <f t="shared" si="83"/>
        <v>0</v>
      </c>
      <c r="DT115" s="239">
        <f t="shared" si="33"/>
        <v>0</v>
      </c>
      <c r="DU115" s="239">
        <f t="shared" si="84"/>
        <v>0</v>
      </c>
      <c r="DV115" s="240">
        <f t="shared" si="98"/>
        <v>0</v>
      </c>
      <c r="DX115" s="242">
        <f t="shared" si="107"/>
        <v>3.2899999999999999E-2</v>
      </c>
      <c r="DY115" s="242">
        <f t="shared" si="86"/>
        <v>2.7416666666666666E-3</v>
      </c>
      <c r="DZ115" s="238">
        <v>63</v>
      </c>
      <c r="EA115" s="243">
        <f t="shared" si="99"/>
        <v>526174.02097159659</v>
      </c>
      <c r="EB115" s="243">
        <f t="shared" si="100"/>
        <v>2586.4138135814005</v>
      </c>
      <c r="EC115" s="243">
        <f t="shared" si="34"/>
        <v>1143.8200394176065</v>
      </c>
      <c r="ED115" s="243">
        <f t="shared" si="35"/>
        <v>1442.593774163794</v>
      </c>
      <c r="EE115" s="244">
        <f t="shared" si="87"/>
        <v>150002.76501512766</v>
      </c>
      <c r="EF115" s="249"/>
      <c r="EG115" s="242">
        <f t="shared" si="108"/>
        <v>3.5000000000000003E-2</v>
      </c>
      <c r="EH115" s="242">
        <f t="shared" si="89"/>
        <v>2.9166666666666668E-3</v>
      </c>
      <c r="EI115" s="238">
        <v>63</v>
      </c>
      <c r="EJ115" s="243">
        <f t="shared" si="101"/>
        <v>526240.5916380398</v>
      </c>
      <c r="EK115" s="243">
        <f t="shared" si="102"/>
        <v>2645.5567083213946</v>
      </c>
      <c r="EL115" s="243">
        <f t="shared" si="36"/>
        <v>1110.6883160437785</v>
      </c>
      <c r="EM115" s="243">
        <f t="shared" si="37"/>
        <v>1534.8683922776161</v>
      </c>
      <c r="EN115" s="244">
        <f t="shared" si="90"/>
        <v>150180.19369934761</v>
      </c>
      <c r="EO115" s="249"/>
      <c r="EP115" s="242">
        <f t="shared" si="109"/>
        <v>2.5000000000000001E-2</v>
      </c>
      <c r="EQ115" s="242">
        <f t="shared" si="92"/>
        <v>2.0833333333333333E-3</v>
      </c>
      <c r="ER115" s="238">
        <v>63</v>
      </c>
      <c r="ES115" s="243">
        <f t="shared" si="103"/>
        <v>525910.07576782908</v>
      </c>
      <c r="ET115" s="243">
        <f t="shared" si="104"/>
        <v>2370.7253929063927</v>
      </c>
      <c r="EU115" s="243">
        <f t="shared" si="38"/>
        <v>1275.0794017234155</v>
      </c>
      <c r="EV115" s="243">
        <f t="shared" si="39"/>
        <v>1095.6459911829772</v>
      </c>
      <c r="EW115" s="244">
        <f t="shared" si="93"/>
        <v>149355.69975310267</v>
      </c>
    </row>
    <row r="116" spans="1:153" ht="14.25" customHeight="1" thickBot="1" x14ac:dyDescent="0.25">
      <c r="A116" s="3">
        <f t="shared" si="40"/>
        <v>1914</v>
      </c>
      <c r="B116" s="238">
        <v>64</v>
      </c>
      <c r="C116" s="239">
        <f t="shared" si="41"/>
        <v>424901.46313189395</v>
      </c>
      <c r="D116" s="239">
        <f t="shared" si="5"/>
        <v>2410.2492634298383</v>
      </c>
      <c r="E116" s="239">
        <f t="shared" si="6"/>
        <v>1294.8829227086167</v>
      </c>
      <c r="F116" s="239">
        <f t="shared" si="7"/>
        <v>1115.3663407212216</v>
      </c>
      <c r="G116" s="240">
        <f t="shared" si="42"/>
        <v>154255.95285950971</v>
      </c>
      <c r="I116" s="241">
        <f>VLOOKUP(K116,[2]תחזיות!$B$4:$H$1000,5)</f>
        <v>1.1191500000000004E-2</v>
      </c>
      <c r="J116" s="135">
        <f t="shared" si="8"/>
        <v>9.3262500000000029E-4</v>
      </c>
      <c r="K116" s="238">
        <v>64</v>
      </c>
      <c r="L116" s="243">
        <f t="shared" si="43"/>
        <v>177588.56910000503</v>
      </c>
      <c r="M116" s="243">
        <f t="shared" si="44"/>
        <v>888.98174175355427</v>
      </c>
      <c r="N116" s="243">
        <f t="shared" si="9"/>
        <v>563.40269840354654</v>
      </c>
      <c r="O116" s="243">
        <f t="shared" si="10"/>
        <v>325.57904335000774</v>
      </c>
      <c r="P116" s="244">
        <f t="shared" si="45"/>
        <v>55286.447572131437</v>
      </c>
      <c r="Q116" s="245"/>
      <c r="R116" s="241">
        <f>VLOOKUP(T116,[2]תחזיות!$B$4:$H$1000,7)</f>
        <v>1.9025550000000006E-2</v>
      </c>
      <c r="S116" s="135">
        <f t="shared" si="11"/>
        <v>1.5854625000000005E-3</v>
      </c>
      <c r="T116" s="238">
        <v>64</v>
      </c>
      <c r="U116" s="243">
        <f t="shared" si="46"/>
        <v>184414.85503919784</v>
      </c>
      <c r="V116" s="243">
        <f t="shared" si="47"/>
        <v>923.15310534235664</v>
      </c>
      <c r="W116" s="243">
        <f t="shared" si="12"/>
        <v>585.05920443716218</v>
      </c>
      <c r="X116" s="243">
        <f t="shared" si="48"/>
        <v>338.09390090519446</v>
      </c>
      <c r="Y116" s="244">
        <f t="shared" si="49"/>
        <v>56280.708558239647</v>
      </c>
      <c r="Z116" s="246"/>
      <c r="AA116" s="241">
        <f>VLOOKUP(AC116,[2]תחזיות!$B$4:$H$1000,6)</f>
        <v>1.0174090909090912E-2</v>
      </c>
      <c r="AB116" s="135">
        <f t="shared" si="13"/>
        <v>8.4784090909090931E-4</v>
      </c>
      <c r="AC116" s="238">
        <v>64</v>
      </c>
      <c r="AD116" s="243">
        <f t="shared" si="50"/>
        <v>176722.08318644407</v>
      </c>
      <c r="AE116" s="243">
        <f t="shared" si="51"/>
        <v>884.64424322791126</v>
      </c>
      <c r="AF116" s="243">
        <f t="shared" si="14"/>
        <v>560.65375738609862</v>
      </c>
      <c r="AG116" s="243">
        <f t="shared" si="52"/>
        <v>323.99048584181264</v>
      </c>
      <c r="AH116" s="244">
        <f t="shared" si="53"/>
        <v>55159.622186830129</v>
      </c>
      <c r="AI116" s="246"/>
      <c r="AJ116" s="242">
        <f t="shared" si="105"/>
        <v>3.10666666666666E-2</v>
      </c>
      <c r="AK116" s="242">
        <f t="shared" si="55"/>
        <v>2.5888888888888832E-3</v>
      </c>
      <c r="AL116" s="241">
        <f>VLOOKUP(AN116,[2]תחזיות!$B$4:$H$1000,5)</f>
        <v>1.1191500000000004E-2</v>
      </c>
      <c r="AM116" s="135">
        <f t="shared" si="15"/>
        <v>9.3262500000000029E-4</v>
      </c>
      <c r="AN116" s="238">
        <v>64</v>
      </c>
      <c r="AO116" s="243">
        <f t="shared" si="56"/>
        <v>88300.574436501949</v>
      </c>
      <c r="AP116" s="243">
        <f t="shared" si="94"/>
        <v>498.95947601602097</v>
      </c>
      <c r="AQ116" s="243">
        <f t="shared" si="16"/>
        <v>270.35909997485533</v>
      </c>
      <c r="AR116" s="243">
        <f t="shared" si="57"/>
        <v>228.60037604116565</v>
      </c>
      <c r="AS116" s="244">
        <f t="shared" si="58"/>
        <v>29136.782899254318</v>
      </c>
      <c r="AT116" s="245"/>
      <c r="AU116" s="242">
        <f t="shared" si="106"/>
        <v>3.3666666666666602E-2</v>
      </c>
      <c r="AV116" s="242">
        <f t="shared" si="60"/>
        <v>2.8055555555555503E-3</v>
      </c>
      <c r="AW116" s="241">
        <f>VLOOKUP(AY116,[2]תחזיות!$B$4:$H$1000,7)</f>
        <v>1.9025550000000006E-2</v>
      </c>
      <c r="AX116" s="135">
        <f t="shared" si="17"/>
        <v>1.5854625000000005E-3</v>
      </c>
      <c r="AY116" s="238">
        <v>64</v>
      </c>
      <c r="AZ116" s="243">
        <f t="shared" si="61"/>
        <v>91718.185463064467</v>
      </c>
      <c r="BA116" s="243">
        <f t="shared" si="95"/>
        <v>530.33396959337608</v>
      </c>
      <c r="BB116" s="243">
        <f t="shared" si="18"/>
        <v>273.01350482200127</v>
      </c>
      <c r="BC116" s="243">
        <f t="shared" si="62"/>
        <v>257.32046477137482</v>
      </c>
      <c r="BD116" s="244">
        <f t="shared" si="63"/>
        <v>29711.96539571794</v>
      </c>
      <c r="BE116" s="246"/>
      <c r="BF116" s="246"/>
      <c r="BG116" s="246"/>
      <c r="BH116" s="241">
        <f>VLOOKUP(BJ116,[2]תחזיות!$B$4:$H$1000,6)</f>
        <v>1.0174090909090912E-2</v>
      </c>
      <c r="BI116" s="135">
        <f t="shared" si="19"/>
        <v>8.4784090909090931E-4</v>
      </c>
      <c r="BJ116" s="238">
        <v>64</v>
      </c>
      <c r="BK116" s="243">
        <f t="shared" si="64"/>
        <v>87036.063145267355</v>
      </c>
      <c r="BL116" s="243">
        <f t="shared" si="96"/>
        <v>460.08546864706301</v>
      </c>
      <c r="BM116" s="243">
        <f t="shared" si="20"/>
        <v>300.51935288074026</v>
      </c>
      <c r="BN116" s="243">
        <f t="shared" si="65"/>
        <v>159.56611576632275</v>
      </c>
      <c r="BO116" s="244">
        <f t="shared" si="66"/>
        <v>28812.54318431612</v>
      </c>
      <c r="BP116" s="246"/>
      <c r="BQ116" s="247">
        <f>VLOOKUP(BT116,[2]תחזיות!$B$4:$E$1000,2)</f>
        <v>2.3324499999999974E-2</v>
      </c>
      <c r="BR116" s="135">
        <f t="shared" si="21"/>
        <v>1.4437083333333309E-3</v>
      </c>
      <c r="BS116" s="3">
        <f t="shared" si="67"/>
        <v>1914</v>
      </c>
      <c r="BT116" s="238">
        <v>64</v>
      </c>
      <c r="BU116" s="239">
        <f t="shared" si="68"/>
        <v>511373.62606371025</v>
      </c>
      <c r="BV116" s="239">
        <f t="shared" si="69"/>
        <v>2118.4570166788799</v>
      </c>
      <c r="BW116" s="239">
        <f t="shared" si="22"/>
        <v>1380.1826512838188</v>
      </c>
      <c r="BX116" s="239">
        <f t="shared" si="23"/>
        <v>738.27436539506107</v>
      </c>
      <c r="BY116" s="240">
        <f t="shared" si="70"/>
        <v>128993.57229253775</v>
      </c>
      <c r="CA116" s="247">
        <f>VLOOKUP(CD116,[2]תחזיות!$B$4:$E$1000,4)</f>
        <v>3.0788339999999966E-2</v>
      </c>
      <c r="CB116" s="135">
        <f t="shared" si="24"/>
        <v>2.0656949999999972E-3</v>
      </c>
      <c r="CC116" s="3">
        <f t="shared" si="71"/>
        <v>1914</v>
      </c>
      <c r="CD116" s="238">
        <v>64</v>
      </c>
      <c r="CE116" s="239">
        <f t="shared" si="72"/>
        <v>518442.06224441656</v>
      </c>
      <c r="CF116" s="239">
        <f t="shared" si="73"/>
        <v>2337.2272017600276</v>
      </c>
      <c r="CG116" s="239">
        <f t="shared" si="25"/>
        <v>1266.284025992049</v>
      </c>
      <c r="CH116" s="239">
        <f t="shared" si="26"/>
        <v>1070.9431757679786</v>
      </c>
      <c r="CI116" s="240">
        <f t="shared" si="74"/>
        <v>140371.18913947468</v>
      </c>
      <c r="CJ116" s="1"/>
      <c r="CK116" s="247">
        <f>VLOOKUP(CN116,[2]תחזיות!$B$4:$E$1000,3)</f>
        <v>2.0282173913043457E-2</v>
      </c>
      <c r="CL116" s="135">
        <f t="shared" si="27"/>
        <v>1.1901811594202882E-3</v>
      </c>
      <c r="CM116" s="3">
        <f t="shared" si="75"/>
        <v>1914</v>
      </c>
      <c r="CN116" s="238">
        <v>64</v>
      </c>
      <c r="CO116" s="239">
        <f t="shared" si="76"/>
        <v>509489.45548818295</v>
      </c>
      <c r="CP116" s="239">
        <f t="shared" si="97"/>
        <v>2037.4803572583869</v>
      </c>
      <c r="CQ116" s="239">
        <f t="shared" si="28"/>
        <v>1431.0956064130501</v>
      </c>
      <c r="CR116" s="239">
        <f t="shared" si="29"/>
        <v>606.38475084533684</v>
      </c>
      <c r="CS116" s="240">
        <f t="shared" si="77"/>
        <v>126264.84162892056</v>
      </c>
      <c r="CT116" s="1"/>
      <c r="CU116" s="238">
        <v>64</v>
      </c>
      <c r="CV116" s="239">
        <f t="shared" si="78"/>
        <v>1727194.4336642902</v>
      </c>
      <c r="CW116" s="239">
        <f t="shared" si="78"/>
        <v>8503.0613114596927</v>
      </c>
      <c r="CX116" s="239">
        <f t="shared" si="78"/>
        <v>4655.7833850631814</v>
      </c>
      <c r="CY116" s="239">
        <f t="shared" si="78"/>
        <v>3847.277926396514</v>
      </c>
      <c r="CZ116" s="239">
        <f t="shared" si="78"/>
        <v>520261.93445214228</v>
      </c>
      <c r="DB116" s="238">
        <v>64</v>
      </c>
      <c r="DC116" s="239">
        <f t="shared" si="79"/>
        <v>1744606.4692005687</v>
      </c>
      <c r="DD116" s="239">
        <f t="shared" si="79"/>
        <v>8846.5202484469937</v>
      </c>
      <c r="DE116" s="239">
        <f t="shared" si="79"/>
        <v>4533.1674815920687</v>
      </c>
      <c r="DF116" s="239">
        <f t="shared" si="79"/>
        <v>4313.3527668549241</v>
      </c>
      <c r="DG116" s="239">
        <f t="shared" si="79"/>
        <v>533445.566360611</v>
      </c>
      <c r="DH116" s="248"/>
      <c r="DI116" s="238">
        <v>64</v>
      </c>
      <c r="DJ116" s="239">
        <f t="shared" si="80"/>
        <v>1722784.0613178937</v>
      </c>
      <c r="DK116" s="239">
        <f t="shared" si="80"/>
        <v>8163.1847254695913</v>
      </c>
      <c r="DL116" s="239">
        <f t="shared" si="80"/>
        <v>4864.8874565321776</v>
      </c>
      <c r="DM116" s="239">
        <f t="shared" si="80"/>
        <v>3298.2972689374137</v>
      </c>
      <c r="DN116" s="239">
        <f t="shared" si="80"/>
        <v>516219.38500558562</v>
      </c>
      <c r="DP116" s="3">
        <f t="shared" si="81"/>
        <v>1914</v>
      </c>
      <c r="DQ116" s="238">
        <v>64</v>
      </c>
      <c r="DR116" s="239">
        <f t="shared" si="82"/>
        <v>0</v>
      </c>
      <c r="DS116" s="239">
        <f t="shared" si="83"/>
        <v>0</v>
      </c>
      <c r="DT116" s="239">
        <f t="shared" si="33"/>
        <v>0</v>
      </c>
      <c r="DU116" s="239">
        <f t="shared" si="84"/>
        <v>0</v>
      </c>
      <c r="DV116" s="240">
        <f t="shared" si="98"/>
        <v>0</v>
      </c>
      <c r="DX116" s="242">
        <f t="shared" si="107"/>
        <v>3.2899999999999999E-2</v>
      </c>
      <c r="DY116" s="242">
        <f t="shared" si="86"/>
        <v>2.7416666666666666E-3</v>
      </c>
      <c r="DZ116" s="238">
        <v>64</v>
      </c>
      <c r="EA116" s="243">
        <f t="shared" si="99"/>
        <v>525030.200932179</v>
      </c>
      <c r="EB116" s="243">
        <f t="shared" si="100"/>
        <v>2586.413813581401</v>
      </c>
      <c r="EC116" s="243">
        <f t="shared" si="34"/>
        <v>1146.9560126923436</v>
      </c>
      <c r="ED116" s="243">
        <f t="shared" si="35"/>
        <v>1439.4578008890574</v>
      </c>
      <c r="EE116" s="244">
        <f t="shared" si="87"/>
        <v>152589.17882870906</v>
      </c>
      <c r="EF116" s="249"/>
      <c r="EG116" s="242">
        <f t="shared" si="108"/>
        <v>3.5000000000000003E-2</v>
      </c>
      <c r="EH116" s="242">
        <f t="shared" si="89"/>
        <v>2.9166666666666668E-3</v>
      </c>
      <c r="EI116" s="238">
        <v>64</v>
      </c>
      <c r="EJ116" s="243">
        <f t="shared" si="101"/>
        <v>525129.90332199598</v>
      </c>
      <c r="EK116" s="243">
        <f t="shared" si="102"/>
        <v>2645.5567083213946</v>
      </c>
      <c r="EL116" s="243">
        <f t="shared" si="36"/>
        <v>1113.9278236322396</v>
      </c>
      <c r="EM116" s="243">
        <f t="shared" si="37"/>
        <v>1531.628884689155</v>
      </c>
      <c r="EN116" s="244">
        <f t="shared" si="90"/>
        <v>152825.75040766899</v>
      </c>
      <c r="EO116" s="249"/>
      <c r="EP116" s="242">
        <f t="shared" si="109"/>
        <v>2.5000000000000001E-2</v>
      </c>
      <c r="EQ116" s="242">
        <f t="shared" si="92"/>
        <v>2.0833333333333333E-3</v>
      </c>
      <c r="ER116" s="238">
        <v>64</v>
      </c>
      <c r="ES116" s="243">
        <f t="shared" si="103"/>
        <v>524634.99636610562</v>
      </c>
      <c r="ET116" s="243">
        <f t="shared" si="104"/>
        <v>2370.7253929063918</v>
      </c>
      <c r="EU116" s="243">
        <f t="shared" si="38"/>
        <v>1277.7358171436717</v>
      </c>
      <c r="EV116" s="243">
        <f t="shared" si="39"/>
        <v>1092.9895757627201</v>
      </c>
      <c r="EW116" s="244">
        <f t="shared" si="93"/>
        <v>151726.42514600907</v>
      </c>
    </row>
    <row r="117" spans="1:153" ht="14.25" customHeight="1" thickBot="1" x14ac:dyDescent="0.25">
      <c r="A117" s="3">
        <f t="shared" si="40"/>
        <v>1945</v>
      </c>
      <c r="B117" s="238">
        <v>65</v>
      </c>
      <c r="C117" s="239">
        <f t="shared" si="41"/>
        <v>423606.58020918531</v>
      </c>
      <c r="D117" s="239">
        <f t="shared" si="5"/>
        <v>2410.2492634298383</v>
      </c>
      <c r="E117" s="239">
        <f t="shared" si="6"/>
        <v>1298.2819903807267</v>
      </c>
      <c r="F117" s="239">
        <f t="shared" si="7"/>
        <v>1111.9672730491116</v>
      </c>
      <c r="G117" s="240">
        <f t="shared" si="42"/>
        <v>156666.20212293955</v>
      </c>
      <c r="I117" s="241">
        <f>VLOOKUP(K117,[2]תחזיות!$B$4:$H$1000,5)</f>
        <v>1.1209800000000004E-2</v>
      </c>
      <c r="J117" s="135">
        <f t="shared" si="8"/>
        <v>9.3415000000000034E-4</v>
      </c>
      <c r="K117" s="238">
        <v>65</v>
      </c>
      <c r="L117" s="243">
        <f t="shared" si="43"/>
        <v>177190.53446079555</v>
      </c>
      <c r="M117" s="243">
        <f t="shared" si="44"/>
        <v>889.81218404761341</v>
      </c>
      <c r="N117" s="243">
        <f t="shared" si="9"/>
        <v>564.96287086948973</v>
      </c>
      <c r="O117" s="243">
        <f t="shared" si="10"/>
        <v>324.84931317812368</v>
      </c>
      <c r="P117" s="244">
        <f t="shared" si="45"/>
        <v>56176.259756179054</v>
      </c>
      <c r="Q117" s="245"/>
      <c r="R117" s="241">
        <f>VLOOKUP(T117,[2]תחזיות!$B$4:$H$1000,7)</f>
        <v>1.9056660000000007E-2</v>
      </c>
      <c r="S117" s="135">
        <f t="shared" si="11"/>
        <v>1.5880550000000005E-3</v>
      </c>
      <c r="T117" s="238">
        <v>65</v>
      </c>
      <c r="U117" s="243">
        <f t="shared" si="46"/>
        <v>184121.72766118505</v>
      </c>
      <c r="V117" s="243">
        <f t="shared" si="47"/>
        <v>924.61912324706111</v>
      </c>
      <c r="W117" s="243">
        <f t="shared" si="12"/>
        <v>587.06262253489012</v>
      </c>
      <c r="X117" s="243">
        <f t="shared" si="48"/>
        <v>337.55650071217104</v>
      </c>
      <c r="Y117" s="244">
        <f t="shared" si="49"/>
        <v>57205.327681486706</v>
      </c>
      <c r="Z117" s="246"/>
      <c r="AA117" s="241">
        <f>VLOOKUP(AC117,[2]תחזיות!$B$4:$H$1000,6)</f>
        <v>1.0190727272727275E-2</v>
      </c>
      <c r="AB117" s="135">
        <f t="shared" si="13"/>
        <v>8.4922727272727287E-4</v>
      </c>
      <c r="AC117" s="238">
        <v>65</v>
      </c>
      <c r="AD117" s="243">
        <f t="shared" si="50"/>
        <v>176311.03051933175</v>
      </c>
      <c r="AE117" s="243">
        <f t="shared" si="51"/>
        <v>885.39550724592152</v>
      </c>
      <c r="AF117" s="243">
        <f t="shared" si="14"/>
        <v>562.15861796048148</v>
      </c>
      <c r="AG117" s="243">
        <f t="shared" si="52"/>
        <v>323.23688928544004</v>
      </c>
      <c r="AH117" s="244">
        <f t="shared" si="53"/>
        <v>56045.01769407605</v>
      </c>
      <c r="AI117" s="246"/>
      <c r="AJ117" s="242">
        <f t="shared" si="105"/>
        <v>3.10666666666666E-2</v>
      </c>
      <c r="AK117" s="242">
        <f t="shared" si="55"/>
        <v>2.5888888888888832E-3</v>
      </c>
      <c r="AL117" s="241">
        <f>VLOOKUP(AN117,[2]תחזיות!$B$4:$H$1000,5)</f>
        <v>1.1209800000000004E-2</v>
      </c>
      <c r="AM117" s="135">
        <f t="shared" ref="AM117:AM180" si="110">AL117/12</f>
        <v>9.3415000000000034E-4</v>
      </c>
      <c r="AN117" s="238">
        <v>65</v>
      </c>
      <c r="AO117" s="243">
        <f t="shared" si="56"/>
        <v>88112.448762183703</v>
      </c>
      <c r="AP117" s="243">
        <f t="shared" si="94"/>
        <v>499.4255790105413</v>
      </c>
      <c r="AQ117" s="243">
        <f t="shared" si="16"/>
        <v>271.31223943733289</v>
      </c>
      <c r="AR117" s="243">
        <f t="shared" si="57"/>
        <v>228.11333957320841</v>
      </c>
      <c r="AS117" s="244">
        <f t="shared" si="58"/>
        <v>29636.20847826486</v>
      </c>
      <c r="AT117" s="245"/>
      <c r="AU117" s="242">
        <f t="shared" si="106"/>
        <v>3.3666666666666602E-2</v>
      </c>
      <c r="AV117" s="242">
        <f t="shared" si="60"/>
        <v>2.8055555555555503E-3</v>
      </c>
      <c r="AW117" s="241">
        <f>VLOOKUP(AY117,[2]תחזיות!$B$4:$H$1000,7)</f>
        <v>1.9056660000000007E-2</v>
      </c>
      <c r="AX117" s="135">
        <f t="shared" si="17"/>
        <v>1.5880550000000005E-3</v>
      </c>
      <c r="AY117" s="238">
        <v>65</v>
      </c>
      <c r="AZ117" s="243">
        <f t="shared" si="61"/>
        <v>91590.391920796625</v>
      </c>
      <c r="BA117" s="243">
        <f t="shared" si="95"/>
        <v>531.17616910545871</v>
      </c>
      <c r="BB117" s="243">
        <f t="shared" si="18"/>
        <v>274.21423621655754</v>
      </c>
      <c r="BC117" s="243">
        <f t="shared" si="62"/>
        <v>256.96193288890117</v>
      </c>
      <c r="BD117" s="244">
        <f t="shared" si="63"/>
        <v>30243.1415648234</v>
      </c>
      <c r="BE117" s="246"/>
      <c r="BF117" s="246"/>
      <c r="BG117" s="246"/>
      <c r="BH117" s="241">
        <f>VLOOKUP(BJ117,[2]תחזיות!$B$4:$H$1000,6)</f>
        <v>1.0190727272727275E-2</v>
      </c>
      <c r="BI117" s="135">
        <f t="shared" si="19"/>
        <v>8.4922727272727287E-4</v>
      </c>
      <c r="BJ117" s="238">
        <v>65</v>
      </c>
      <c r="BK117" s="243">
        <f t="shared" si="64"/>
        <v>86809.201981689926</v>
      </c>
      <c r="BL117" s="243">
        <f t="shared" si="96"/>
        <v>460.41201810214812</v>
      </c>
      <c r="BM117" s="243">
        <f t="shared" si="20"/>
        <v>301.26181446905071</v>
      </c>
      <c r="BN117" s="243">
        <f t="shared" si="65"/>
        <v>159.15020363309745</v>
      </c>
      <c r="BO117" s="244">
        <f t="shared" si="66"/>
        <v>29272.95520241827</v>
      </c>
      <c r="BP117" s="246"/>
      <c r="BQ117" s="247">
        <f>VLOOKUP(BT117,[2]תחזיות!$B$4:$E$1000,2)</f>
        <v>2.3455979999999974E-2</v>
      </c>
      <c r="BR117" s="135">
        <f t="shared" si="21"/>
        <v>1.454664999999998E-3</v>
      </c>
      <c r="BS117" s="3">
        <f t="shared" si="67"/>
        <v>1945</v>
      </c>
      <c r="BT117" s="238">
        <v>65</v>
      </c>
      <c r="BU117" s="239">
        <f t="shared" si="68"/>
        <v>509993.44341242645</v>
      </c>
      <c r="BV117" s="239">
        <f t="shared" si="69"/>
        <v>2121.6569954737074</v>
      </c>
      <c r="BW117" s="239">
        <f t="shared" si="22"/>
        <v>1379.787383112171</v>
      </c>
      <c r="BX117" s="239">
        <f t="shared" si="23"/>
        <v>741.86961236153627</v>
      </c>
      <c r="BY117" s="240">
        <f t="shared" si="70"/>
        <v>131115.22928801147</v>
      </c>
      <c r="CA117" s="247">
        <f>VLOOKUP(CD117,[2]תחזיות!$B$4:$E$1000,4)</f>
        <v>3.0961893599999967E-2</v>
      </c>
      <c r="CB117" s="135">
        <f t="shared" si="24"/>
        <v>2.0801577999999973E-3</v>
      </c>
      <c r="CC117" s="3">
        <f t="shared" si="71"/>
        <v>1945</v>
      </c>
      <c r="CD117" s="238">
        <v>65</v>
      </c>
      <c r="CE117" s="239">
        <f t="shared" si="72"/>
        <v>517175.77821842453</v>
      </c>
      <c r="CF117" s="239">
        <f t="shared" si="73"/>
        <v>2341.7340281661568</v>
      </c>
      <c r="CG117" s="239">
        <f t="shared" si="25"/>
        <v>1265.9267991340323</v>
      </c>
      <c r="CH117" s="239">
        <f t="shared" si="26"/>
        <v>1075.8072290321245</v>
      </c>
      <c r="CI117" s="240">
        <f t="shared" si="74"/>
        <v>142712.92316764084</v>
      </c>
      <c r="CJ117" s="1"/>
      <c r="CK117" s="247">
        <f>VLOOKUP(CN117,[2]תחזיות!$B$4:$E$1000,3)</f>
        <v>2.0396504347826066E-2</v>
      </c>
      <c r="CL117" s="135">
        <f t="shared" si="27"/>
        <v>1.1997086956521722E-3</v>
      </c>
      <c r="CM117" s="3">
        <f t="shared" si="75"/>
        <v>1945</v>
      </c>
      <c r="CN117" s="238">
        <v>65</v>
      </c>
      <c r="CO117" s="239">
        <f t="shared" si="76"/>
        <v>508058.35988176992</v>
      </c>
      <c r="CP117" s="239">
        <f t="shared" si="97"/>
        <v>2040.1927183650871</v>
      </c>
      <c r="CQ117" s="239">
        <f t="shared" si="28"/>
        <v>1430.670686116147</v>
      </c>
      <c r="CR117" s="239">
        <f t="shared" si="29"/>
        <v>609.52203224894015</v>
      </c>
      <c r="CS117" s="240">
        <f t="shared" si="77"/>
        <v>128305.03434728565</v>
      </c>
      <c r="CT117" s="1"/>
      <c r="CU117" s="238">
        <v>65</v>
      </c>
      <c r="CV117" s="239">
        <f t="shared" ref="CV117:CZ167" si="111">BU117+L117+C117+AO117+DR117+EA117</f>
        <v>1722786.2517640777</v>
      </c>
      <c r="CW117" s="239">
        <f t="shared" si="111"/>
        <v>8507.5578355431026</v>
      </c>
      <c r="CX117" s="239">
        <f t="shared" si="111"/>
        <v>4664.4450675601965</v>
      </c>
      <c r="CY117" s="239">
        <f t="shared" si="111"/>
        <v>3843.112767982906</v>
      </c>
      <c r="CZ117" s="239">
        <f t="shared" si="111"/>
        <v>528769.4922876854</v>
      </c>
      <c r="DB117" s="238">
        <v>65</v>
      </c>
      <c r="DC117" s="239">
        <f t="shared" ref="DC117:DG167" si="112">CE117+U117+C117+AZ117+DR117+EJ117</f>
        <v>1740510.4535079552</v>
      </c>
      <c r="DD117" s="239">
        <f t="shared" si="112"/>
        <v>8853.3352922699087</v>
      </c>
      <c r="DE117" s="239">
        <f t="shared" si="112"/>
        <v>4542.6624280507067</v>
      </c>
      <c r="DF117" s="239">
        <f t="shared" si="112"/>
        <v>4310.6728642192029</v>
      </c>
      <c r="DG117" s="239">
        <f t="shared" si="112"/>
        <v>542298.90165288083</v>
      </c>
      <c r="DH117" s="248"/>
      <c r="DI117" s="238">
        <v>65</v>
      </c>
      <c r="DJ117" s="239">
        <f t="shared" ref="DJ117:DN167" si="113">C117+AD117+CO117+BK117+DR117+ES117</f>
        <v>1718142.4331409391</v>
      </c>
      <c r="DK117" s="239">
        <f t="shared" si="113"/>
        <v>8166.9749000493875</v>
      </c>
      <c r="DL117" s="239">
        <f t="shared" si="113"/>
        <v>4872.7708756891279</v>
      </c>
      <c r="DM117" s="239">
        <f t="shared" si="113"/>
        <v>3294.2040243602596</v>
      </c>
      <c r="DN117" s="239">
        <f t="shared" si="113"/>
        <v>524386.35990563501</v>
      </c>
      <c r="DP117" s="3">
        <f t="shared" si="81"/>
        <v>1945</v>
      </c>
      <c r="DQ117" s="238">
        <v>65</v>
      </c>
      <c r="DR117" s="239">
        <f t="shared" si="82"/>
        <v>0</v>
      </c>
      <c r="DS117" s="239">
        <f t="shared" si="83"/>
        <v>0</v>
      </c>
      <c r="DT117" s="239">
        <f t="shared" si="33"/>
        <v>0</v>
      </c>
      <c r="DU117" s="239">
        <f t="shared" si="84"/>
        <v>0</v>
      </c>
      <c r="DV117" s="240">
        <f t="shared" si="98"/>
        <v>0</v>
      </c>
      <c r="DX117" s="242">
        <f t="shared" si="107"/>
        <v>3.2899999999999999E-2</v>
      </c>
      <c r="DY117" s="242">
        <f t="shared" si="86"/>
        <v>2.7416666666666666E-3</v>
      </c>
      <c r="DZ117" s="238">
        <v>65</v>
      </c>
      <c r="EA117" s="243">
        <f t="shared" si="99"/>
        <v>523883.24491948663</v>
      </c>
      <c r="EB117" s="243">
        <f t="shared" si="100"/>
        <v>2586.4138135814014</v>
      </c>
      <c r="EC117" s="243">
        <f t="shared" si="34"/>
        <v>1150.1005837604757</v>
      </c>
      <c r="ED117" s="243">
        <f t="shared" ref="ED117:ED180" si="114">EA117*DY117</f>
        <v>1436.3132298209257</v>
      </c>
      <c r="EE117" s="244">
        <f t="shared" si="87"/>
        <v>155175.59264229046</v>
      </c>
      <c r="EF117" s="249"/>
      <c r="EG117" s="242">
        <f t="shared" si="108"/>
        <v>3.5000000000000003E-2</v>
      </c>
      <c r="EH117" s="242">
        <f t="shared" si="89"/>
        <v>2.9166666666666668E-3</v>
      </c>
      <c r="EI117" s="238">
        <v>65</v>
      </c>
      <c r="EJ117" s="243">
        <f t="shared" si="101"/>
        <v>524015.97549836372</v>
      </c>
      <c r="EK117" s="243">
        <f t="shared" si="102"/>
        <v>2645.5567083213941</v>
      </c>
      <c r="EL117" s="243">
        <f t="shared" si="36"/>
        <v>1117.1767797844998</v>
      </c>
      <c r="EM117" s="243">
        <f t="shared" ref="EM117:EM180" si="115">EJ117*EH117</f>
        <v>1528.3799285368943</v>
      </c>
      <c r="EN117" s="244">
        <f t="shared" si="90"/>
        <v>155471.30711599038</v>
      </c>
      <c r="EO117" s="249"/>
      <c r="EP117" s="242">
        <f t="shared" si="109"/>
        <v>2.5000000000000001E-2</v>
      </c>
      <c r="EQ117" s="242">
        <f t="shared" si="92"/>
        <v>2.0833333333333333E-3</v>
      </c>
      <c r="ER117" s="238">
        <v>65</v>
      </c>
      <c r="ES117" s="243">
        <f t="shared" si="103"/>
        <v>523357.26054896193</v>
      </c>
      <c r="ET117" s="243">
        <f t="shared" si="104"/>
        <v>2370.7253929063927</v>
      </c>
      <c r="EU117" s="243">
        <f t="shared" si="38"/>
        <v>1280.3977667627221</v>
      </c>
      <c r="EV117" s="243">
        <f t="shared" ref="EV117:EV180" si="116">ES117*EQ117</f>
        <v>1090.3276261436706</v>
      </c>
      <c r="EW117" s="244">
        <f t="shared" si="93"/>
        <v>154097.15053891548</v>
      </c>
    </row>
    <row r="118" spans="1:153" ht="14.25" customHeight="1" thickBot="1" x14ac:dyDescent="0.25">
      <c r="A118" s="3">
        <f t="shared" ref="A118:A181" si="117">EDATE(A117,1)</f>
        <v>1975</v>
      </c>
      <c r="B118" s="238">
        <v>66</v>
      </c>
      <c r="C118" s="239">
        <f t="shared" ref="C118:C181" si="118">C117-E117</f>
        <v>422308.29821880459</v>
      </c>
      <c r="D118" s="239">
        <f t="shared" si="5"/>
        <v>2410.2492634298383</v>
      </c>
      <c r="E118" s="239">
        <f t="shared" si="6"/>
        <v>1301.6899806054762</v>
      </c>
      <c r="F118" s="239">
        <f t="shared" si="7"/>
        <v>1108.5592828243621</v>
      </c>
      <c r="G118" s="240">
        <f t="shared" ref="G118:G181" si="119">IF(C118&gt;0,G117+D118,G117)</f>
        <v>159076.45138636939</v>
      </c>
      <c r="I118" s="241">
        <f>VLOOKUP(K118,[2]תחזיות!$B$4:$H$1000,5)</f>
        <v>1.1228100000000005E-2</v>
      </c>
      <c r="J118" s="135">
        <f t="shared" si="8"/>
        <v>9.356750000000004E-4</v>
      </c>
      <c r="K118" s="238">
        <v>66</v>
      </c>
      <c r="L118" s="243">
        <f t="shared" ref="L118:L181" si="120">(L117-N117)*(1+J118)</f>
        <v>176790.83572162347</v>
      </c>
      <c r="M118" s="243">
        <f t="shared" si="44"/>
        <v>890.64475906292239</v>
      </c>
      <c r="N118" s="243">
        <f t="shared" si="9"/>
        <v>566.52822690661424</v>
      </c>
      <c r="O118" s="243">
        <f t="shared" si="10"/>
        <v>324.11653215630821</v>
      </c>
      <c r="P118" s="244">
        <f t="shared" ref="P118:P181" si="121">IF(L118&gt;0,P117+M118,P117)</f>
        <v>57066.904515241979</v>
      </c>
      <c r="Q118" s="245"/>
      <c r="R118" s="241">
        <f>VLOOKUP(T118,[2]תחזיות!$B$4:$H$1000,7)</f>
        <v>1.9087770000000007E-2</v>
      </c>
      <c r="S118" s="135">
        <f t="shared" si="11"/>
        <v>1.5906475000000005E-3</v>
      </c>
      <c r="T118" s="238">
        <v>66</v>
      </c>
      <c r="U118" s="243">
        <f t="shared" ref="U118:U181" si="122">(U117-W117)*(1+S118)</f>
        <v>183826.60399475723</v>
      </c>
      <c r="V118" s="243">
        <f t="shared" si="47"/>
        <v>926.08986634390635</v>
      </c>
      <c r="W118" s="243">
        <f t="shared" si="12"/>
        <v>589.07442568685292</v>
      </c>
      <c r="X118" s="243">
        <f t="shared" si="48"/>
        <v>337.01544065705338</v>
      </c>
      <c r="Y118" s="244">
        <f t="shared" ref="Y118:Y181" si="123">IF(U118&gt;0,Y117+V118,Y117)</f>
        <v>58131.417547830613</v>
      </c>
      <c r="Z118" s="246"/>
      <c r="AA118" s="241">
        <f>VLOOKUP(AC118,[2]תחזיות!$B$4:$H$1000,6)</f>
        <v>1.0207363636363639E-2</v>
      </c>
      <c r="AB118" s="135">
        <f t="shared" si="13"/>
        <v>8.5061363636363665E-4</v>
      </c>
      <c r="AC118" s="238">
        <v>66</v>
      </c>
      <c r="AD118" s="243">
        <f t="shared" ref="AD118:AD181" si="124">(AD117-AF117)*(1+AB118)</f>
        <v>175898.36628838611</v>
      </c>
      <c r="AE118" s="243">
        <f t="shared" si="51"/>
        <v>886.14863673796015</v>
      </c>
      <c r="AF118" s="243">
        <f t="shared" si="14"/>
        <v>563.66829854258708</v>
      </c>
      <c r="AG118" s="243">
        <f t="shared" si="52"/>
        <v>322.48033819537306</v>
      </c>
      <c r="AH118" s="244">
        <f t="shared" ref="AH118:AH181" si="125">IF(AD118&gt;0,AH117+AE118,AH117)</f>
        <v>56931.166330814012</v>
      </c>
      <c r="AI118" s="246"/>
      <c r="AJ118" s="242">
        <f t="shared" si="105"/>
        <v>3.10666666666666E-2</v>
      </c>
      <c r="AK118" s="242">
        <f t="shared" ref="AK118:AK181" si="126">AJ118/12</f>
        <v>2.5888888888888832E-3</v>
      </c>
      <c r="AL118" s="241">
        <f>VLOOKUP(AN118,[2]תחזיות!$B$4:$H$1000,5)</f>
        <v>1.1228100000000005E-2</v>
      </c>
      <c r="AM118" s="135">
        <f t="shared" si="110"/>
        <v>9.356750000000004E-4</v>
      </c>
      <c r="AN118" s="238">
        <v>66</v>
      </c>
      <c r="AO118" s="243">
        <f t="shared" ref="AO118:AO181" si="127">(AO117-AQ117)*(1+AM118)</f>
        <v>87923.327278162295</v>
      </c>
      <c r="AP118" s="243">
        <f t="shared" si="94"/>
        <v>499.89287903918193</v>
      </c>
      <c r="AQ118" s="243">
        <f t="shared" si="16"/>
        <v>272.26915397460675</v>
      </c>
      <c r="AR118" s="243">
        <f t="shared" ref="AR118:AR181" si="128">AO118*AK118</f>
        <v>227.62372506457521</v>
      </c>
      <c r="AS118" s="244">
        <f t="shared" ref="AS118:AS181" si="129">IF(AO118&gt;0,AS117+AP118,AS117)</f>
        <v>30136.10135730404</v>
      </c>
      <c r="AT118" s="245"/>
      <c r="AU118" s="242">
        <f t="shared" si="106"/>
        <v>3.3666666666666602E-2</v>
      </c>
      <c r="AV118" s="242">
        <f t="shared" ref="AV118:AV181" si="130">AU118/12</f>
        <v>2.8055555555555503E-3</v>
      </c>
      <c r="AW118" s="241">
        <f>VLOOKUP(AY118,[2]תחזיות!$B$4:$H$1000,7)</f>
        <v>1.9087770000000007E-2</v>
      </c>
      <c r="AX118" s="135">
        <f t="shared" si="17"/>
        <v>1.5906475000000005E-3</v>
      </c>
      <c r="AY118" s="238">
        <v>66</v>
      </c>
      <c r="AZ118" s="243">
        <f t="shared" ref="AZ118:AZ181" si="131">(AZ117-BB117)*(1+AX118)</f>
        <v>91461.429534323601</v>
      </c>
      <c r="BA118" s="243">
        <f t="shared" si="95"/>
        <v>532.02108315090595</v>
      </c>
      <c r="BB118" s="243">
        <f t="shared" si="18"/>
        <v>275.4209614018319</v>
      </c>
      <c r="BC118" s="243">
        <f t="shared" ref="BC118:BC181" si="132">AZ118*AV118</f>
        <v>256.60012174907405</v>
      </c>
      <c r="BD118" s="244">
        <f t="shared" ref="BD118:BD181" si="133">IF(AZ118&gt;0,BD117+BA118,BD117)</f>
        <v>30775.162647974306</v>
      </c>
      <c r="BE118" s="246"/>
      <c r="BF118" s="246"/>
      <c r="BG118" s="246"/>
      <c r="BH118" s="241">
        <f>VLOOKUP(BJ118,[2]תחזיות!$B$4:$H$1000,6)</f>
        <v>1.0207363636363639E-2</v>
      </c>
      <c r="BI118" s="135">
        <f t="shared" si="19"/>
        <v>8.5061363636363665E-4</v>
      </c>
      <c r="BJ118" s="238">
        <v>66</v>
      </c>
      <c r="BK118" s="243">
        <f t="shared" ref="BK118:BK181" si="134">(BK117-BM117)*(1+BI118)</f>
        <v>86581.52500078085</v>
      </c>
      <c r="BL118" s="243">
        <f t="shared" si="96"/>
        <v>460.73943640553927</v>
      </c>
      <c r="BM118" s="243">
        <f t="shared" si="20"/>
        <v>302.00664057077512</v>
      </c>
      <c r="BN118" s="243">
        <f t="shared" si="65"/>
        <v>158.73279583476415</v>
      </c>
      <c r="BO118" s="244">
        <f t="shared" ref="BO118:BO181" si="135">IF(BK118&gt;0,BO117+BL118,BO117)</f>
        <v>29733.69463882381</v>
      </c>
      <c r="BP118" s="246"/>
      <c r="BQ118" s="247">
        <f>VLOOKUP(BT118,[2]תחזיות!$B$4:$E$1000,2)</f>
        <v>2.3587459999999973E-2</v>
      </c>
      <c r="BR118" s="135">
        <f t="shared" si="21"/>
        <v>1.4656216666666642E-3</v>
      </c>
      <c r="BS118" s="3">
        <f t="shared" ref="BS118:BS181" si="136">EDATE(A117,1)</f>
        <v>1975</v>
      </c>
      <c r="BT118" s="238">
        <v>66</v>
      </c>
      <c r="BU118" s="239">
        <f t="shared" ref="BU118:BU181" si="137">BU117-BW117</f>
        <v>508613.65602931427</v>
      </c>
      <c r="BV118" s="239">
        <f t="shared" ref="BV118:BV181" si="138">IF(BU118&lt;=0,0,(PMT(BR118,$BS$42-BT117,BU118))*-1)</f>
        <v>2124.8499694261914</v>
      </c>
      <c r="BW118" s="239">
        <f t="shared" si="22"/>
        <v>1379.4147751870823</v>
      </c>
      <c r="BX118" s="239">
        <f t="shared" si="23"/>
        <v>745.43519423910902</v>
      </c>
      <c r="BY118" s="240">
        <f t="shared" ref="BY118:BY181" si="139">BY117+BV118</f>
        <v>133240.07925743767</v>
      </c>
      <c r="CA118" s="247">
        <f>VLOOKUP(CD118,[2]תחזיות!$B$4:$E$1000,4)</f>
        <v>3.1135447199999965E-2</v>
      </c>
      <c r="CB118" s="135">
        <f t="shared" si="24"/>
        <v>2.0946205999999973E-3</v>
      </c>
      <c r="CC118" s="3">
        <f t="shared" ref="CC118:CC181" si="140">EDATE(A117,1)</f>
        <v>1975</v>
      </c>
      <c r="CD118" s="238">
        <v>66</v>
      </c>
      <c r="CE118" s="239">
        <f t="shared" ref="CE118:CE181" si="141">CE117-CG117</f>
        <v>515909.85141929047</v>
      </c>
      <c r="CF118" s="239">
        <f t="shared" ref="CF118:CF181" si="142">IF(CE118&lt;=0,0,(PMT(CB118,$CD$42-CD117,CE118))*-1)</f>
        <v>2346.2324808015464</v>
      </c>
      <c r="CG118" s="239">
        <f t="shared" si="25"/>
        <v>1265.5970782757627</v>
      </c>
      <c r="CH118" s="239">
        <f t="shared" si="26"/>
        <v>1080.6354025257838</v>
      </c>
      <c r="CI118" s="240">
        <f t="shared" ref="CI118:CI181" si="143">CI117+CF118</f>
        <v>145059.15564844239</v>
      </c>
      <c r="CJ118" s="1"/>
      <c r="CK118" s="247">
        <f>VLOOKUP(CN118,[2]תחזיות!$B$4:$E$1000,3)</f>
        <v>2.0510834782608674E-2</v>
      </c>
      <c r="CL118" s="135">
        <f t="shared" si="27"/>
        <v>1.2092362318840563E-3</v>
      </c>
      <c r="CM118" s="3">
        <f t="shared" ref="CM118:CM181" si="144">CC118</f>
        <v>1975</v>
      </c>
      <c r="CN118" s="238">
        <v>66</v>
      </c>
      <c r="CO118" s="239">
        <f t="shared" ref="CO118:CO181" si="145">CO117-CQ117</f>
        <v>506627.68919565377</v>
      </c>
      <c r="CP118" s="239">
        <f t="shared" si="97"/>
        <v>2042.8987496121861</v>
      </c>
      <c r="CQ118" s="239">
        <f t="shared" si="28"/>
        <v>1430.2661917611069</v>
      </c>
      <c r="CR118" s="239">
        <f t="shared" si="29"/>
        <v>612.63255785107913</v>
      </c>
      <c r="CS118" s="240">
        <f t="shared" ref="CS118:CS181" si="146">CS117+CP118</f>
        <v>130347.93309689783</v>
      </c>
      <c r="CT118" s="1"/>
      <c r="CU118" s="238">
        <v>66</v>
      </c>
      <c r="CV118" s="239">
        <f t="shared" si="111"/>
        <v>1718369.2615836309</v>
      </c>
      <c r="CW118" s="239">
        <f t="shared" si="111"/>
        <v>8512.0506845395339</v>
      </c>
      <c r="CX118" s="239">
        <f t="shared" si="111"/>
        <v>4673.1559128680647</v>
      </c>
      <c r="CY118" s="239">
        <f t="shared" si="111"/>
        <v>3838.8947716714711</v>
      </c>
      <c r="CZ118" s="239">
        <f t="shared" si="111"/>
        <v>537281.54297222488</v>
      </c>
      <c r="DB118" s="238">
        <v>66</v>
      </c>
      <c r="DC118" s="239">
        <f t="shared" si="112"/>
        <v>1736404.981885755</v>
      </c>
      <c r="DD118" s="239">
        <f t="shared" si="112"/>
        <v>8860.1494020475911</v>
      </c>
      <c r="DE118" s="239">
        <f t="shared" si="112"/>
        <v>4552.2176580287951</v>
      </c>
      <c r="DF118" s="239">
        <f t="shared" si="112"/>
        <v>4307.9317440187961</v>
      </c>
      <c r="DG118" s="239">
        <f t="shared" si="112"/>
        <v>551159.05105492845</v>
      </c>
      <c r="DH118" s="248"/>
      <c r="DI118" s="238">
        <v>66</v>
      </c>
      <c r="DJ118" s="239">
        <f t="shared" si="113"/>
        <v>1713492.7414858246</v>
      </c>
      <c r="DK118" s="239">
        <f t="shared" si="113"/>
        <v>8170.761479091916</v>
      </c>
      <c r="DL118" s="239">
        <f t="shared" si="113"/>
        <v>4880.6963735900899</v>
      </c>
      <c r="DM118" s="239">
        <f t="shared" si="113"/>
        <v>3290.0651055018266</v>
      </c>
      <c r="DN118" s="239">
        <f t="shared" si="113"/>
        <v>532557.12138472684</v>
      </c>
      <c r="DP118" s="3">
        <f t="shared" ref="DP118:DP181" si="147">EDATE(DP117,1)</f>
        <v>1975</v>
      </c>
      <c r="DQ118" s="238">
        <v>66</v>
      </c>
      <c r="DR118" s="239">
        <f t="shared" ref="DR118:DR181" si="148">DR117-DT117</f>
        <v>0</v>
      </c>
      <c r="DS118" s="239">
        <f t="shared" ref="DS118:DS181" si="149">IF(DR118&lt;=0,0,$DR$48)</f>
        <v>0</v>
      </c>
      <c r="DT118" s="239">
        <f t="shared" si="33"/>
        <v>0</v>
      </c>
      <c r="DU118" s="239">
        <f t="shared" ref="DU118:DU181" si="150">DR118*$DR$44</f>
        <v>0</v>
      </c>
      <c r="DV118" s="240">
        <f t="shared" si="98"/>
        <v>0</v>
      </c>
      <c r="DX118" s="242">
        <f t="shared" si="107"/>
        <v>3.2899999999999999E-2</v>
      </c>
      <c r="DY118" s="242">
        <f t="shared" ref="DY118:DY181" si="151">DX118/12</f>
        <v>2.7416666666666666E-3</v>
      </c>
      <c r="DZ118" s="238">
        <v>66</v>
      </c>
      <c r="EA118" s="243">
        <f t="shared" si="99"/>
        <v>522733.14433572616</v>
      </c>
      <c r="EB118" s="243">
        <f t="shared" si="100"/>
        <v>2586.4138135814005</v>
      </c>
      <c r="EC118" s="243">
        <f t="shared" si="34"/>
        <v>1153.2537761942847</v>
      </c>
      <c r="ED118" s="243">
        <f t="shared" si="114"/>
        <v>1433.1600373871158</v>
      </c>
      <c r="EE118" s="244">
        <f t="shared" ref="EE118:EE181" si="152">IF(EA118&gt;0,EE117+EB118,EE117)</f>
        <v>157762.00645587186</v>
      </c>
      <c r="EF118" s="249"/>
      <c r="EG118" s="242">
        <f t="shared" si="108"/>
        <v>3.5000000000000003E-2</v>
      </c>
      <c r="EH118" s="242">
        <f t="shared" ref="EH118:EH181" si="153">EG118/12</f>
        <v>2.9166666666666668E-3</v>
      </c>
      <c r="EI118" s="238">
        <v>66</v>
      </c>
      <c r="EJ118" s="243">
        <f t="shared" si="101"/>
        <v>522898.79871857923</v>
      </c>
      <c r="EK118" s="243">
        <f t="shared" si="102"/>
        <v>2645.5567083213941</v>
      </c>
      <c r="EL118" s="243">
        <f t="shared" si="36"/>
        <v>1120.4352120588712</v>
      </c>
      <c r="EM118" s="243">
        <f t="shared" si="115"/>
        <v>1525.1214962625229</v>
      </c>
      <c r="EN118" s="244">
        <f t="shared" ref="EN118:EN181" si="154">IF(EJ118&gt;0,EN117+EK118,EN117)</f>
        <v>158116.86382431176</v>
      </c>
      <c r="EO118" s="249"/>
      <c r="EP118" s="242">
        <f t="shared" si="109"/>
        <v>2.5000000000000001E-2</v>
      </c>
      <c r="EQ118" s="242">
        <f t="shared" ref="EQ118:EQ181" si="155">EP118/12</f>
        <v>2.0833333333333333E-3</v>
      </c>
      <c r="ER118" s="238">
        <v>66</v>
      </c>
      <c r="ES118" s="243">
        <f t="shared" si="103"/>
        <v>522076.86278219923</v>
      </c>
      <c r="ET118" s="243">
        <f t="shared" si="104"/>
        <v>2370.7253929063927</v>
      </c>
      <c r="EU118" s="243">
        <f t="shared" si="38"/>
        <v>1283.0652621101444</v>
      </c>
      <c r="EV118" s="243">
        <f t="shared" si="116"/>
        <v>1087.6601307962483</v>
      </c>
      <c r="EW118" s="244">
        <f t="shared" ref="EW118:EW181" si="156">IF(ES118&gt;0,EW117+ET118,EW117)</f>
        <v>156467.87593182188</v>
      </c>
    </row>
    <row r="119" spans="1:153" ht="14.25" customHeight="1" thickBot="1" x14ac:dyDescent="0.25">
      <c r="A119" s="3">
        <f t="shared" si="117"/>
        <v>2006</v>
      </c>
      <c r="B119" s="238">
        <v>67</v>
      </c>
      <c r="C119" s="239">
        <f t="shared" si="118"/>
        <v>421006.60823819909</v>
      </c>
      <c r="D119" s="239">
        <f t="shared" si="5"/>
        <v>2410.2492634298383</v>
      </c>
      <c r="E119" s="239">
        <f t="shared" si="6"/>
        <v>1305.1069168045656</v>
      </c>
      <c r="F119" s="239">
        <f t="shared" si="7"/>
        <v>1105.1423466252727</v>
      </c>
      <c r="G119" s="240">
        <f t="shared" si="119"/>
        <v>161486.70064979923</v>
      </c>
      <c r="I119" s="241">
        <f>VLOOKUP(K119,[2]תחזיות!$B$4:$H$1000,5)</f>
        <v>1.1246400000000005E-2</v>
      </c>
      <c r="J119" s="135">
        <f t="shared" si="8"/>
        <v>9.3720000000000045E-4</v>
      </c>
      <c r="K119" s="238">
        <v>67</v>
      </c>
      <c r="L119" s="243">
        <f t="shared" si="120"/>
        <v>176389.46491570093</v>
      </c>
      <c r="M119" s="243">
        <f t="shared" si="44"/>
        <v>891.47947133111632</v>
      </c>
      <c r="N119" s="243">
        <f t="shared" si="9"/>
        <v>568.09878565233271</v>
      </c>
      <c r="O119" s="243">
        <f t="shared" si="10"/>
        <v>323.38068567878355</v>
      </c>
      <c r="P119" s="244">
        <f t="shared" si="121"/>
        <v>57958.383986573092</v>
      </c>
      <c r="Q119" s="245"/>
      <c r="R119" s="241">
        <f>VLOOKUP(T119,[2]תחזיות!$B$4:$H$1000,7)</f>
        <v>1.9118880000000008E-2</v>
      </c>
      <c r="S119" s="135">
        <f t="shared" si="11"/>
        <v>1.5932400000000008E-3</v>
      </c>
      <c r="T119" s="238">
        <v>67</v>
      </c>
      <c r="U119" s="243">
        <f t="shared" si="122"/>
        <v>183529.47093068101</v>
      </c>
      <c r="V119" s="243">
        <f t="shared" si="47"/>
        <v>927.56534976256023</v>
      </c>
      <c r="W119" s="243">
        <f t="shared" si="12"/>
        <v>591.09465305631329</v>
      </c>
      <c r="X119" s="243">
        <f t="shared" si="48"/>
        <v>336.47069670624694</v>
      </c>
      <c r="Y119" s="244">
        <f t="shared" si="123"/>
        <v>59058.982897593174</v>
      </c>
      <c r="Z119" s="246"/>
      <c r="AA119" s="241">
        <f>VLOOKUP(AC119,[2]תחזיות!$B$4:$H$1000,6)</f>
        <v>1.0224000000000004E-2</v>
      </c>
      <c r="AB119" s="135">
        <f t="shared" si="13"/>
        <v>8.5200000000000033E-4</v>
      </c>
      <c r="AC119" s="238">
        <v>67</v>
      </c>
      <c r="AD119" s="243">
        <f t="shared" si="124"/>
        <v>175484.08315253089</v>
      </c>
      <c r="AE119" s="243">
        <f t="shared" si="51"/>
        <v>886.90363537646101</v>
      </c>
      <c r="AF119" s="243">
        <f t="shared" si="14"/>
        <v>565.18281626348926</v>
      </c>
      <c r="AG119" s="243">
        <f t="shared" si="52"/>
        <v>321.72081911297181</v>
      </c>
      <c r="AH119" s="244">
        <f t="shared" si="125"/>
        <v>57818.069966190473</v>
      </c>
      <c r="AI119" s="246"/>
      <c r="AJ119" s="242">
        <f t="shared" si="105"/>
        <v>3.10666666666666E-2</v>
      </c>
      <c r="AK119" s="242">
        <f t="shared" si="126"/>
        <v>2.5888888888888832E-3</v>
      </c>
      <c r="AL119" s="241">
        <f>VLOOKUP(AN119,[2]תחזיות!$B$4:$H$1000,5)</f>
        <v>1.1246400000000005E-2</v>
      </c>
      <c r="AM119" s="135">
        <f t="shared" si="110"/>
        <v>9.3720000000000045E-4</v>
      </c>
      <c r="AN119" s="238">
        <v>67</v>
      </c>
      <c r="AO119" s="243">
        <f t="shared" si="127"/>
        <v>87733.204695861685</v>
      </c>
      <c r="AP119" s="243">
        <f t="shared" ref="AP119:AP182" si="157">IF(AN118=$AN$42,0,(PMT(AK119,$AN$42-AN118,AO119))*-1)</f>
        <v>500.36137864541763</v>
      </c>
      <c r="AQ119" s="243">
        <f t="shared" si="16"/>
        <v>273.22985982168734</v>
      </c>
      <c r="AR119" s="243">
        <f t="shared" si="128"/>
        <v>227.13151882373032</v>
      </c>
      <c r="AS119" s="244">
        <f t="shared" si="129"/>
        <v>30636.462735949459</v>
      </c>
      <c r="AT119" s="245"/>
      <c r="AU119" s="242">
        <f t="shared" si="106"/>
        <v>3.3666666666666602E-2</v>
      </c>
      <c r="AV119" s="242">
        <f t="shared" si="130"/>
        <v>2.8055555555555503E-3</v>
      </c>
      <c r="AW119" s="241">
        <f>VLOOKUP(AY119,[2]תחזיות!$B$4:$H$1000,7)</f>
        <v>1.9118880000000008E-2</v>
      </c>
      <c r="AX119" s="135">
        <f t="shared" si="17"/>
        <v>1.5932400000000008E-3</v>
      </c>
      <c r="AY119" s="238">
        <v>67</v>
      </c>
      <c r="AZ119" s="243">
        <f t="shared" si="131"/>
        <v>91331.289769220501</v>
      </c>
      <c r="BA119" s="243">
        <f t="shared" ref="BA119:BA182" si="158">IF(AY118=$AY$42,0,(PMT(AV119,$AY$42-AY118,AZ119))*-1)</f>
        <v>532.86872042142534</v>
      </c>
      <c r="BB119" s="243">
        <f t="shared" si="18"/>
        <v>276.63371301333495</v>
      </c>
      <c r="BC119" s="243">
        <f t="shared" si="132"/>
        <v>256.23500740809038</v>
      </c>
      <c r="BD119" s="244">
        <f t="shared" si="133"/>
        <v>31308.031368395732</v>
      </c>
      <c r="BE119" s="246"/>
      <c r="BF119" s="246"/>
      <c r="BG119" s="246"/>
      <c r="BH119" s="241">
        <f>VLOOKUP(BJ119,[2]תחזיות!$B$4:$H$1000,6)</f>
        <v>1.0224000000000004E-2</v>
      </c>
      <c r="BI119" s="135">
        <f t="shared" si="19"/>
        <v>8.5200000000000033E-4</v>
      </c>
      <c r="BJ119" s="238">
        <v>67</v>
      </c>
      <c r="BK119" s="243">
        <f t="shared" si="134"/>
        <v>86353.028509852986</v>
      </c>
      <c r="BL119" s="243">
        <f t="shared" ref="BL119:BL182" si="159">IF(BJ118=$BJ$42,0,(PMT($BJ$44,$BJ$42-BJ118,BK119))*-1)</f>
        <v>461.06772507015125</v>
      </c>
      <c r="BM119" s="243">
        <f t="shared" si="20"/>
        <v>302.75383946875485</v>
      </c>
      <c r="BN119" s="243">
        <f t="shared" si="65"/>
        <v>158.31388560139641</v>
      </c>
      <c r="BO119" s="244">
        <f t="shared" si="135"/>
        <v>30194.762363893962</v>
      </c>
      <c r="BP119" s="246"/>
      <c r="BQ119" s="247">
        <f>VLOOKUP(BT119,[2]תחזיות!$B$4:$E$1000,2)</f>
        <v>2.3718939999999973E-2</v>
      </c>
      <c r="BR119" s="135">
        <f t="shared" si="21"/>
        <v>1.4765783333333313E-3</v>
      </c>
      <c r="BS119" s="3">
        <f t="shared" si="136"/>
        <v>2006</v>
      </c>
      <c r="BT119" s="238">
        <v>67</v>
      </c>
      <c r="BU119" s="239">
        <f t="shared" si="137"/>
        <v>507234.24125412718</v>
      </c>
      <c r="BV119" s="239">
        <f t="shared" si="138"/>
        <v>2128.0359119518303</v>
      </c>
      <c r="BW119" s="239">
        <f t="shared" si="22"/>
        <v>1379.0648213912143</v>
      </c>
      <c r="BX119" s="239">
        <f t="shared" si="23"/>
        <v>748.97109056061595</v>
      </c>
      <c r="BY119" s="240">
        <f t="shared" si="139"/>
        <v>135368.11516938949</v>
      </c>
      <c r="CA119" s="247">
        <f>VLOOKUP(CD119,[2]תחזיות!$B$4:$E$1000,4)</f>
        <v>3.1309000799999966E-2</v>
      </c>
      <c r="CB119" s="135">
        <f t="shared" si="24"/>
        <v>2.1090833999999974E-3</v>
      </c>
      <c r="CC119" s="3">
        <f t="shared" si="140"/>
        <v>2006</v>
      </c>
      <c r="CD119" s="238">
        <v>67</v>
      </c>
      <c r="CE119" s="239">
        <f t="shared" si="141"/>
        <v>514644.25434101472</v>
      </c>
      <c r="CF119" s="239">
        <f t="shared" si="142"/>
        <v>2350.7225145428288</v>
      </c>
      <c r="CG119" s="239">
        <f t="shared" si="25"/>
        <v>1265.294860806818</v>
      </c>
      <c r="CH119" s="239">
        <f t="shared" si="26"/>
        <v>1085.4276537360108</v>
      </c>
      <c r="CI119" s="240">
        <f t="shared" si="143"/>
        <v>147409.87816298523</v>
      </c>
      <c r="CJ119" s="1"/>
      <c r="CK119" s="247">
        <f>VLOOKUP(CN119,[2]תחזיות!$B$4:$E$1000,3)</f>
        <v>2.0625165217391283E-2</v>
      </c>
      <c r="CL119" s="135">
        <f t="shared" si="27"/>
        <v>1.2187637681159403E-3</v>
      </c>
      <c r="CM119" s="3">
        <f t="shared" si="144"/>
        <v>2006</v>
      </c>
      <c r="CN119" s="238">
        <v>67</v>
      </c>
      <c r="CO119" s="239">
        <f t="shared" si="145"/>
        <v>505197.42300389265</v>
      </c>
      <c r="CP119" s="239">
        <f t="shared" ref="CP119:CP182" si="160">IF(CO119&lt;=0,0,(PMT(CL119,$CN$42-CN118,CO119))*-1)</f>
        <v>2045.5984307172826</v>
      </c>
      <c r="CQ119" s="239">
        <f t="shared" si="28"/>
        <v>1429.8821158145956</v>
      </c>
      <c r="CR119" s="239">
        <f t="shared" si="29"/>
        <v>615.7163149026868</v>
      </c>
      <c r="CS119" s="240">
        <f t="shared" si="146"/>
        <v>132393.53152761512</v>
      </c>
      <c r="CT119" s="1"/>
      <c r="CU119" s="238">
        <v>67</v>
      </c>
      <c r="CV119" s="239">
        <f t="shared" si="111"/>
        <v>1713943.4096634206</v>
      </c>
      <c r="CW119" s="239">
        <f t="shared" si="111"/>
        <v>8516.5398389396032</v>
      </c>
      <c r="CX119" s="239">
        <f t="shared" si="111"/>
        <v>4681.9159973004835</v>
      </c>
      <c r="CY119" s="239">
        <f t="shared" si="111"/>
        <v>3834.6238416391188</v>
      </c>
      <c r="CZ119" s="239">
        <f t="shared" si="111"/>
        <v>545798.08281116444</v>
      </c>
      <c r="DB119" s="238">
        <v>67</v>
      </c>
      <c r="DC119" s="239">
        <f t="shared" si="112"/>
        <v>1732289.9867856356</v>
      </c>
      <c r="DD119" s="239">
        <f t="shared" si="112"/>
        <v>8866.9625564780472</v>
      </c>
      <c r="DE119" s="239">
        <f t="shared" si="112"/>
        <v>4561.8332917750749</v>
      </c>
      <c r="DF119" s="239">
        <f t="shared" si="112"/>
        <v>4305.1292647029713</v>
      </c>
      <c r="DG119" s="239">
        <f t="shared" si="112"/>
        <v>560026.01361140655</v>
      </c>
      <c r="DH119" s="248"/>
      <c r="DI119" s="238">
        <v>67</v>
      </c>
      <c r="DJ119" s="239">
        <f t="shared" si="113"/>
        <v>1708834.9404245648</v>
      </c>
      <c r="DK119" s="239">
        <f t="shared" si="113"/>
        <v>8174.544447500125</v>
      </c>
      <c r="DL119" s="239">
        <f t="shared" si="113"/>
        <v>4888.6640030909448</v>
      </c>
      <c r="DM119" s="239">
        <f t="shared" si="113"/>
        <v>3285.8804444091802</v>
      </c>
      <c r="DN119" s="239">
        <f t="shared" si="113"/>
        <v>540731.6658322271</v>
      </c>
      <c r="DP119" s="3">
        <f t="shared" si="147"/>
        <v>2006</v>
      </c>
      <c r="DQ119" s="238">
        <v>67</v>
      </c>
      <c r="DR119" s="239">
        <f t="shared" si="148"/>
        <v>0</v>
      </c>
      <c r="DS119" s="239">
        <f t="shared" si="149"/>
        <v>0</v>
      </c>
      <c r="DT119" s="239">
        <f t="shared" si="33"/>
        <v>0</v>
      </c>
      <c r="DU119" s="239">
        <f t="shared" si="150"/>
        <v>0</v>
      </c>
      <c r="DV119" s="240">
        <f t="shared" ref="DV119:DV182" si="161">IF(DR119&gt;0,DV118+DS119,DV118)</f>
        <v>0</v>
      </c>
      <c r="DX119" s="242">
        <f t="shared" si="107"/>
        <v>3.2899999999999999E-2</v>
      </c>
      <c r="DY119" s="242">
        <f t="shared" si="151"/>
        <v>2.7416666666666666E-3</v>
      </c>
      <c r="DZ119" s="238">
        <v>67</v>
      </c>
      <c r="EA119" s="243">
        <f t="shared" ref="EA119:EA182" si="162">(EA118-EC118)</f>
        <v>521579.89055953186</v>
      </c>
      <c r="EB119" s="243">
        <f t="shared" ref="EB119:EB182" si="163">IF(DZ118&gt;=$DZ$42,0,(PMT(DY119,$DZ$42-DZ118,EA119))*-1)</f>
        <v>2586.4138135814005</v>
      </c>
      <c r="EC119" s="243">
        <f t="shared" si="34"/>
        <v>1156.415613630684</v>
      </c>
      <c r="ED119" s="243">
        <f t="shared" si="114"/>
        <v>1429.9981999507165</v>
      </c>
      <c r="EE119" s="244">
        <f t="shared" si="152"/>
        <v>160348.42026945326</v>
      </c>
      <c r="EF119" s="249"/>
      <c r="EG119" s="242">
        <f t="shared" si="108"/>
        <v>3.5000000000000003E-2</v>
      </c>
      <c r="EH119" s="242">
        <f t="shared" si="153"/>
        <v>2.9166666666666668E-3</v>
      </c>
      <c r="EI119" s="238">
        <v>67</v>
      </c>
      <c r="EJ119" s="243">
        <f t="shared" ref="EJ119:EJ182" si="164">(EJ118-EL118)</f>
        <v>521778.36350652034</v>
      </c>
      <c r="EK119" s="243">
        <f t="shared" ref="EK119:EK182" si="165">IF(EI118&gt;=$EI$42,0,(PMT(EH119,$EI$42-EI118,EJ119))*-1)</f>
        <v>2645.5567083213941</v>
      </c>
      <c r="EL119" s="243">
        <f t="shared" si="36"/>
        <v>1123.7031480940432</v>
      </c>
      <c r="EM119" s="243">
        <f t="shared" si="115"/>
        <v>1521.853560227351</v>
      </c>
      <c r="EN119" s="244">
        <f t="shared" si="154"/>
        <v>160762.42053263314</v>
      </c>
      <c r="EO119" s="249"/>
      <c r="EP119" s="242">
        <f t="shared" si="109"/>
        <v>2.5000000000000001E-2</v>
      </c>
      <c r="EQ119" s="242">
        <f t="shared" si="155"/>
        <v>2.0833333333333333E-3</v>
      </c>
      <c r="ER119" s="238">
        <v>67</v>
      </c>
      <c r="ES119" s="243">
        <f t="shared" ref="ES119:ES182" si="166">(ES118-EU118)</f>
        <v>520793.79752008908</v>
      </c>
      <c r="ET119" s="243">
        <f t="shared" ref="ET119:ET182" si="167">IF(ER118&gt;=$ER$42,0,(PMT(EQ119,$ER$42-ER118,ES119))*-1)</f>
        <v>2370.7253929063918</v>
      </c>
      <c r="EU119" s="243">
        <f t="shared" si="38"/>
        <v>1285.7383147395396</v>
      </c>
      <c r="EV119" s="243">
        <f t="shared" si="116"/>
        <v>1084.9870781668521</v>
      </c>
      <c r="EW119" s="244">
        <f t="shared" si="156"/>
        <v>158838.60132472828</v>
      </c>
    </row>
    <row r="120" spans="1:153" ht="14.25" customHeight="1" thickBot="1" x14ac:dyDescent="0.25">
      <c r="A120" s="3">
        <f t="shared" si="117"/>
        <v>2036</v>
      </c>
      <c r="B120" s="238">
        <v>68</v>
      </c>
      <c r="C120" s="239">
        <f t="shared" si="118"/>
        <v>419701.50132139452</v>
      </c>
      <c r="D120" s="239">
        <f t="shared" si="5"/>
        <v>2410.2492634298383</v>
      </c>
      <c r="E120" s="239">
        <f t="shared" si="6"/>
        <v>1308.5328224611776</v>
      </c>
      <c r="F120" s="239">
        <f t="shared" si="7"/>
        <v>1101.7164409686607</v>
      </c>
      <c r="G120" s="240">
        <f t="shared" si="119"/>
        <v>163896.94991322907</v>
      </c>
      <c r="I120" s="241">
        <f>VLOOKUP(K120,[2]תחזיות!$B$4:$H$1000,5)</f>
        <v>1.1264700000000006E-2</v>
      </c>
      <c r="J120" s="135">
        <f t="shared" si="8"/>
        <v>9.387250000000005E-4</v>
      </c>
      <c r="K120" s="238">
        <v>68</v>
      </c>
      <c r="L120" s="243">
        <f t="shared" si="120"/>
        <v>175986.41404196899</v>
      </c>
      <c r="M120" s="243">
        <f t="shared" si="44"/>
        <v>892.3163253978413</v>
      </c>
      <c r="N120" s="243">
        <f t="shared" si="9"/>
        <v>569.67456632089966</v>
      </c>
      <c r="O120" s="243">
        <f t="shared" si="10"/>
        <v>322.64175907694164</v>
      </c>
      <c r="P120" s="244">
        <f t="shared" si="121"/>
        <v>58850.700311970933</v>
      </c>
      <c r="Q120" s="245"/>
      <c r="R120" s="241">
        <f>VLOOKUP(T120,[2]תחזיות!$B$4:$H$1000,7)</f>
        <v>1.9149990000000009E-2</v>
      </c>
      <c r="S120" s="135">
        <f t="shared" si="11"/>
        <v>1.5958325000000008E-3</v>
      </c>
      <c r="T120" s="238">
        <v>68</v>
      </c>
      <c r="U120" s="243">
        <f t="shared" si="122"/>
        <v>183230.31528398575</v>
      </c>
      <c r="V120" s="243">
        <f t="shared" si="47"/>
        <v>929.04558869358505</v>
      </c>
      <c r="W120" s="243">
        <f t="shared" si="12"/>
        <v>593.12334400627947</v>
      </c>
      <c r="X120" s="243">
        <f t="shared" si="48"/>
        <v>335.92224468730564</v>
      </c>
      <c r="Y120" s="244">
        <f t="shared" si="123"/>
        <v>59988.028486286756</v>
      </c>
      <c r="Z120" s="246"/>
      <c r="AA120" s="241">
        <f>VLOOKUP(AC120,[2]תחזיות!$B$4:$H$1000,6)</f>
        <v>1.0240636363636368E-2</v>
      </c>
      <c r="AB120" s="135">
        <f t="shared" si="13"/>
        <v>8.53386363636364E-4</v>
      </c>
      <c r="AC120" s="238">
        <v>68</v>
      </c>
      <c r="AD120" s="243">
        <f t="shared" si="124"/>
        <v>175068.17374055664</v>
      </c>
      <c r="AE120" s="243">
        <f t="shared" si="51"/>
        <v>887.66050684475067</v>
      </c>
      <c r="AF120" s="243">
        <f t="shared" si="14"/>
        <v>566.70218832039836</v>
      </c>
      <c r="AG120" s="243">
        <f t="shared" si="52"/>
        <v>320.95831852435236</v>
      </c>
      <c r="AH120" s="244">
        <f t="shared" si="125"/>
        <v>58705.730473035226</v>
      </c>
      <c r="AI120" s="246"/>
      <c r="AJ120" s="242">
        <f t="shared" si="105"/>
        <v>3.10666666666666E-2</v>
      </c>
      <c r="AK120" s="242">
        <f t="shared" si="126"/>
        <v>2.5888888888888832E-3</v>
      </c>
      <c r="AL120" s="241">
        <f>VLOOKUP(AN120,[2]תחזיות!$B$4:$H$1000,5)</f>
        <v>1.1264700000000006E-2</v>
      </c>
      <c r="AM120" s="135">
        <f t="shared" si="110"/>
        <v>9.387250000000005E-4</v>
      </c>
      <c r="AN120" s="238">
        <v>68</v>
      </c>
      <c r="AO120" s="243">
        <f t="shared" si="127"/>
        <v>87542.075700917951</v>
      </c>
      <c r="AP120" s="243">
        <f t="shared" si="157"/>
        <v>500.83108038058651</v>
      </c>
      <c r="AQ120" s="243">
        <f t="shared" si="16"/>
        <v>274.1943732882105</v>
      </c>
      <c r="AR120" s="243">
        <f t="shared" si="128"/>
        <v>226.63670709237599</v>
      </c>
      <c r="AS120" s="244">
        <f t="shared" si="129"/>
        <v>31137.293816330046</v>
      </c>
      <c r="AT120" s="245"/>
      <c r="AU120" s="242">
        <f t="shared" si="106"/>
        <v>3.3666666666666602E-2</v>
      </c>
      <c r="AV120" s="242">
        <f t="shared" si="130"/>
        <v>2.8055555555555503E-3</v>
      </c>
      <c r="AW120" s="241">
        <f>VLOOKUP(AY120,[2]תחזיות!$B$4:$H$1000,7)</f>
        <v>1.9149990000000009E-2</v>
      </c>
      <c r="AX120" s="135">
        <f t="shared" si="17"/>
        <v>1.5958325000000008E-3</v>
      </c>
      <c r="AY120" s="238">
        <v>68</v>
      </c>
      <c r="AZ120" s="243">
        <f t="shared" si="131"/>
        <v>91199.964035617988</v>
      </c>
      <c r="BA120" s="243">
        <f t="shared" si="158"/>
        <v>533.71908964370721</v>
      </c>
      <c r="BB120" s="243">
        <f t="shared" si="18"/>
        <v>277.85252387711279</v>
      </c>
      <c r="BC120" s="243">
        <f t="shared" si="132"/>
        <v>255.86656576659442</v>
      </c>
      <c r="BD120" s="244">
        <f t="shared" si="133"/>
        <v>31841.750458039438</v>
      </c>
      <c r="BE120" s="246"/>
      <c r="BF120" s="246"/>
      <c r="BG120" s="246"/>
      <c r="BH120" s="241">
        <f>VLOOKUP(BJ120,[2]תחזיות!$B$4:$H$1000,6)</f>
        <v>1.0240636363636368E-2</v>
      </c>
      <c r="BI120" s="135">
        <f t="shared" si="19"/>
        <v>8.53386363636364E-4</v>
      </c>
      <c r="BJ120" s="238">
        <v>68</v>
      </c>
      <c r="BK120" s="243">
        <f t="shared" si="134"/>
        <v>86123.708801375105</v>
      </c>
      <c r="BL120" s="243">
        <f t="shared" si="159"/>
        <v>461.39688561343758</v>
      </c>
      <c r="BM120" s="243">
        <f t="shared" si="20"/>
        <v>303.50341947758398</v>
      </c>
      <c r="BN120" s="243">
        <f t="shared" si="65"/>
        <v>157.89346613585363</v>
      </c>
      <c r="BO120" s="244">
        <f t="shared" si="135"/>
        <v>30656.1592495074</v>
      </c>
      <c r="BP120" s="246"/>
      <c r="BQ120" s="247">
        <f>VLOOKUP(BT120,[2]תחזיות!$B$4:$E$1000,2)</f>
        <v>2.3850419999999973E-2</v>
      </c>
      <c r="BR120" s="135">
        <f t="shared" si="21"/>
        <v>1.4875349999999975E-3</v>
      </c>
      <c r="BS120" s="3">
        <f t="shared" si="136"/>
        <v>2036</v>
      </c>
      <c r="BT120" s="238">
        <v>68</v>
      </c>
      <c r="BU120" s="239">
        <f t="shared" si="137"/>
        <v>505855.17643273599</v>
      </c>
      <c r="BV120" s="239">
        <f t="shared" si="138"/>
        <v>2131.214796500934</v>
      </c>
      <c r="BW120" s="239">
        <f t="shared" si="22"/>
        <v>1378.7375166260654</v>
      </c>
      <c r="BX120" s="239">
        <f t="shared" si="23"/>
        <v>752.47727987486871</v>
      </c>
      <c r="BY120" s="240">
        <f t="shared" si="139"/>
        <v>137499.32996589041</v>
      </c>
      <c r="CA120" s="247">
        <f>VLOOKUP(CD120,[2]תחזיות!$B$4:$E$1000,4)</f>
        <v>3.1482554399999967E-2</v>
      </c>
      <c r="CB120" s="135">
        <f t="shared" si="24"/>
        <v>2.1235461999999975E-3</v>
      </c>
      <c r="CC120" s="3">
        <f t="shared" si="140"/>
        <v>2036</v>
      </c>
      <c r="CD120" s="238">
        <v>68</v>
      </c>
      <c r="CE120" s="239">
        <f t="shared" si="141"/>
        <v>513378.95948020788</v>
      </c>
      <c r="CF120" s="239">
        <f t="shared" si="142"/>
        <v>2355.2040843186546</v>
      </c>
      <c r="CG120" s="239">
        <f t="shared" si="25"/>
        <v>1265.0201457545065</v>
      </c>
      <c r="CH120" s="239">
        <f t="shared" si="26"/>
        <v>1090.1839385641481</v>
      </c>
      <c r="CI120" s="240">
        <f t="shared" si="143"/>
        <v>149765.08224730389</v>
      </c>
      <c r="CJ120" s="1"/>
      <c r="CK120" s="247">
        <f>VLOOKUP(CN120,[2]תחזיות!$B$4:$E$1000,3)</f>
        <v>2.0739495652173891E-2</v>
      </c>
      <c r="CL120" s="135">
        <f t="shared" si="27"/>
        <v>1.2282913043478243E-3</v>
      </c>
      <c r="CM120" s="3">
        <f t="shared" si="144"/>
        <v>2036</v>
      </c>
      <c r="CN120" s="238">
        <v>68</v>
      </c>
      <c r="CO120" s="239">
        <f t="shared" si="145"/>
        <v>503767.54088807805</v>
      </c>
      <c r="CP120" s="239">
        <f t="shared" si="160"/>
        <v>2048.2917414265139</v>
      </c>
      <c r="CQ120" s="239">
        <f t="shared" si="28"/>
        <v>1429.5184515410006</v>
      </c>
      <c r="CR120" s="239">
        <f t="shared" si="29"/>
        <v>618.77328988551335</v>
      </c>
      <c r="CS120" s="240">
        <f t="shared" si="146"/>
        <v>134441.82326904163</v>
      </c>
      <c r="CT120" s="1"/>
      <c r="CU120" s="238">
        <v>68</v>
      </c>
      <c r="CV120" s="239">
        <f t="shared" si="111"/>
        <v>1709508.6424429186</v>
      </c>
      <c r="CW120" s="239">
        <f t="shared" si="111"/>
        <v>8521.0252792905994</v>
      </c>
      <c r="CX120" s="239">
        <f t="shared" si="111"/>
        <v>4690.7253984677409</v>
      </c>
      <c r="CY120" s="239">
        <f t="shared" si="111"/>
        <v>3830.2998808228594</v>
      </c>
      <c r="CZ120" s="239">
        <f t="shared" si="111"/>
        <v>554319.10809045506</v>
      </c>
      <c r="DB120" s="238">
        <v>68</v>
      </c>
      <c r="DC120" s="239">
        <f t="shared" si="112"/>
        <v>1728165.4004796324</v>
      </c>
      <c r="DD120" s="239">
        <f t="shared" si="112"/>
        <v>8873.7747344071795</v>
      </c>
      <c r="DE120" s="239">
        <f t="shared" si="112"/>
        <v>4571.5094517083935</v>
      </c>
      <c r="DF120" s="239">
        <f t="shared" si="112"/>
        <v>4302.2652826987851</v>
      </c>
      <c r="DG120" s="239">
        <f t="shared" si="112"/>
        <v>568899.78834581375</v>
      </c>
      <c r="DH120" s="248"/>
      <c r="DI120" s="238">
        <v>68</v>
      </c>
      <c r="DJ120" s="239">
        <f t="shared" si="113"/>
        <v>1704168.9839567537</v>
      </c>
      <c r="DK120" s="239">
        <f t="shared" si="113"/>
        <v>8178.3237902209339</v>
      </c>
      <c r="DL120" s="239">
        <f t="shared" si="113"/>
        <v>4896.6738180287412</v>
      </c>
      <c r="DM120" s="239">
        <f t="shared" si="113"/>
        <v>3281.6499721921914</v>
      </c>
      <c r="DN120" s="239">
        <f t="shared" si="113"/>
        <v>548909.98962244811</v>
      </c>
      <c r="DP120" s="3">
        <f t="shared" si="147"/>
        <v>2036</v>
      </c>
      <c r="DQ120" s="238">
        <v>68</v>
      </c>
      <c r="DR120" s="239">
        <f t="shared" si="148"/>
        <v>0</v>
      </c>
      <c r="DS120" s="239">
        <f t="shared" si="149"/>
        <v>0</v>
      </c>
      <c r="DT120" s="239">
        <f t="shared" si="33"/>
        <v>0</v>
      </c>
      <c r="DU120" s="239">
        <f t="shared" si="150"/>
        <v>0</v>
      </c>
      <c r="DV120" s="240">
        <f t="shared" si="161"/>
        <v>0</v>
      </c>
      <c r="DX120" s="242">
        <f t="shared" si="107"/>
        <v>3.2899999999999999E-2</v>
      </c>
      <c r="DY120" s="242">
        <f t="shared" si="151"/>
        <v>2.7416666666666666E-3</v>
      </c>
      <c r="DZ120" s="238">
        <v>68</v>
      </c>
      <c r="EA120" s="243">
        <f t="shared" si="162"/>
        <v>520423.47494590119</v>
      </c>
      <c r="EB120" s="243">
        <f t="shared" si="163"/>
        <v>2586.4138135814005</v>
      </c>
      <c r="EC120" s="243">
        <f t="shared" si="34"/>
        <v>1159.5861197713882</v>
      </c>
      <c r="ED120" s="243">
        <f t="shared" si="114"/>
        <v>1426.8276938100123</v>
      </c>
      <c r="EE120" s="244">
        <f t="shared" si="152"/>
        <v>162934.83408303466</v>
      </c>
      <c r="EF120" s="249"/>
      <c r="EG120" s="242">
        <f t="shared" si="108"/>
        <v>3.5000000000000003E-2</v>
      </c>
      <c r="EH120" s="242">
        <f t="shared" si="153"/>
        <v>2.9166666666666668E-3</v>
      </c>
      <c r="EI120" s="238">
        <v>68</v>
      </c>
      <c r="EJ120" s="243">
        <f t="shared" si="164"/>
        <v>520654.66035842628</v>
      </c>
      <c r="EK120" s="243">
        <f t="shared" si="165"/>
        <v>2645.5567083213941</v>
      </c>
      <c r="EL120" s="243">
        <f t="shared" si="36"/>
        <v>1126.9806156093175</v>
      </c>
      <c r="EM120" s="243">
        <f t="shared" si="115"/>
        <v>1518.5760927120766</v>
      </c>
      <c r="EN120" s="244">
        <f t="shared" si="154"/>
        <v>163407.97724095453</v>
      </c>
      <c r="EO120" s="249"/>
      <c r="EP120" s="242">
        <f t="shared" si="109"/>
        <v>2.5000000000000001E-2</v>
      </c>
      <c r="EQ120" s="242">
        <f t="shared" si="155"/>
        <v>2.0833333333333333E-3</v>
      </c>
      <c r="ER120" s="238">
        <v>68</v>
      </c>
      <c r="ES120" s="243">
        <f t="shared" si="166"/>
        <v>519508.05920534953</v>
      </c>
      <c r="ET120" s="243">
        <f t="shared" si="167"/>
        <v>2370.7253929063927</v>
      </c>
      <c r="EU120" s="243">
        <f t="shared" si="38"/>
        <v>1288.4169362285811</v>
      </c>
      <c r="EV120" s="243">
        <f t="shared" si="116"/>
        <v>1082.3084566778116</v>
      </c>
      <c r="EW120" s="244">
        <f t="shared" si="156"/>
        <v>161209.32671763469</v>
      </c>
    </row>
    <row r="121" spans="1:153" ht="14.25" customHeight="1" thickBot="1" x14ac:dyDescent="0.25">
      <c r="A121" s="3">
        <f t="shared" si="117"/>
        <v>2067</v>
      </c>
      <c r="B121" s="238">
        <v>69</v>
      </c>
      <c r="C121" s="239">
        <f t="shared" si="118"/>
        <v>418392.96849893336</v>
      </c>
      <c r="D121" s="239">
        <f t="shared" si="5"/>
        <v>2410.2492634298383</v>
      </c>
      <c r="E121" s="239">
        <f t="shared" si="6"/>
        <v>1311.9677211201381</v>
      </c>
      <c r="F121" s="239">
        <f t="shared" si="7"/>
        <v>1098.2815423097002</v>
      </c>
      <c r="G121" s="240">
        <f t="shared" si="119"/>
        <v>166307.19917665891</v>
      </c>
      <c r="I121" s="241">
        <f>VLOOKUP(K121,[2]תחזיות!$B$4:$H$1000,5)</f>
        <v>1.1283000000000007E-2</v>
      </c>
      <c r="J121" s="135">
        <f t="shared" si="8"/>
        <v>9.4025000000000055E-4</v>
      </c>
      <c r="K121" s="238">
        <v>69</v>
      </c>
      <c r="L121" s="243">
        <f t="shared" si="120"/>
        <v>175581.67506494006</v>
      </c>
      <c r="M121" s="243">
        <f t="shared" si="44"/>
        <v>893.15532582279661</v>
      </c>
      <c r="N121" s="243">
        <f t="shared" si="9"/>
        <v>571.25558820374135</v>
      </c>
      <c r="O121" s="243">
        <f t="shared" si="10"/>
        <v>321.89973761905532</v>
      </c>
      <c r="P121" s="244">
        <f t="shared" si="121"/>
        <v>59743.855637793728</v>
      </c>
      <c r="Q121" s="245"/>
      <c r="R121" s="241">
        <f>VLOOKUP(T121,[2]תחזיות!$B$4:$H$1000,7)</f>
        <v>1.918110000000001E-2</v>
      </c>
      <c r="S121" s="135">
        <f t="shared" si="11"/>
        <v>1.5984250000000008E-3</v>
      </c>
      <c r="T121" s="238">
        <v>69</v>
      </c>
      <c r="U121" s="243">
        <f t="shared" si="122"/>
        <v>182929.12379350615</v>
      </c>
      <c r="V121" s="243">
        <f t="shared" si="47"/>
        <v>930.53059838869262</v>
      </c>
      <c r="W121" s="243">
        <f t="shared" si="12"/>
        <v>595.16053810059952</v>
      </c>
      <c r="X121" s="243">
        <f t="shared" si="48"/>
        <v>335.37006028809304</v>
      </c>
      <c r="Y121" s="244">
        <f t="shared" si="123"/>
        <v>60918.559084675449</v>
      </c>
      <c r="Z121" s="246"/>
      <c r="AA121" s="241">
        <f>VLOOKUP(AC121,[2]תחזיות!$B$4:$H$1000,6)</f>
        <v>1.0257272727272733E-2</v>
      </c>
      <c r="AB121" s="135">
        <f t="shared" si="13"/>
        <v>8.5477272727272778E-4</v>
      </c>
      <c r="AC121" s="238">
        <v>69</v>
      </c>
      <c r="AD121" s="243">
        <f t="shared" si="124"/>
        <v>174650.63065098805</v>
      </c>
      <c r="AE121" s="243">
        <f t="shared" si="51"/>
        <v>888.41925483707882</v>
      </c>
      <c r="AF121" s="243">
        <f t="shared" si="14"/>
        <v>568.2264319769356</v>
      </c>
      <c r="AG121" s="243">
        <f t="shared" si="52"/>
        <v>320.19282286014328</v>
      </c>
      <c r="AH121" s="244">
        <f t="shared" si="125"/>
        <v>59594.149727872304</v>
      </c>
      <c r="AI121" s="246"/>
      <c r="AJ121" s="242">
        <f t="shared" si="105"/>
        <v>3.10666666666666E-2</v>
      </c>
      <c r="AK121" s="242">
        <f t="shared" si="126"/>
        <v>2.5888888888888832E-3</v>
      </c>
      <c r="AL121" s="241">
        <f>VLOOKUP(AN121,[2]תחזיות!$B$4:$H$1000,5)</f>
        <v>1.1283000000000007E-2</v>
      </c>
      <c r="AM121" s="135">
        <f t="shared" si="110"/>
        <v>9.4025000000000055E-4</v>
      </c>
      <c r="AN121" s="238">
        <v>69</v>
      </c>
      <c r="AO121" s="243">
        <f t="shared" si="127"/>
        <v>87349.934953048039</v>
      </c>
      <c r="AP121" s="243">
        <f t="shared" si="157"/>
        <v>501.30198680391425</v>
      </c>
      <c r="AQ121" s="243">
        <f t="shared" si="16"/>
        <v>275.1627107588015</v>
      </c>
      <c r="AR121" s="243">
        <f t="shared" si="128"/>
        <v>226.13927604511275</v>
      </c>
      <c r="AS121" s="244">
        <f t="shared" si="129"/>
        <v>31638.595803133961</v>
      </c>
      <c r="AT121" s="245"/>
      <c r="AU121" s="242">
        <f t="shared" si="106"/>
        <v>3.3666666666666602E-2</v>
      </c>
      <c r="AV121" s="242">
        <f t="shared" si="130"/>
        <v>2.8055555555555503E-3</v>
      </c>
      <c r="AW121" s="241">
        <f>VLOOKUP(AY121,[2]תחזיות!$B$4:$H$1000,7)</f>
        <v>1.918110000000001E-2</v>
      </c>
      <c r="AX121" s="135">
        <f t="shared" si="17"/>
        <v>1.5984250000000008E-3</v>
      </c>
      <c r="AY121" s="238">
        <v>69</v>
      </c>
      <c r="AZ121" s="243">
        <f t="shared" si="131"/>
        <v>91067.443687834035</v>
      </c>
      <c r="BA121" s="243">
        <f t="shared" si="158"/>
        <v>534.57219957957102</v>
      </c>
      <c r="BB121" s="243">
        <f t="shared" si="18"/>
        <v>279.07742701092604</v>
      </c>
      <c r="BC121" s="243">
        <f t="shared" si="132"/>
        <v>255.494772568645</v>
      </c>
      <c r="BD121" s="244">
        <f t="shared" si="133"/>
        <v>32376.32265761901</v>
      </c>
      <c r="BE121" s="246"/>
      <c r="BF121" s="246"/>
      <c r="BG121" s="246"/>
      <c r="BH121" s="241">
        <f>VLOOKUP(BJ121,[2]תחזיות!$B$4:$H$1000,6)</f>
        <v>1.0257272727272733E-2</v>
      </c>
      <c r="BI121" s="135">
        <f t="shared" si="19"/>
        <v>8.5477272727272778E-4</v>
      </c>
      <c r="BJ121" s="238">
        <v>69</v>
      </c>
      <c r="BK121" s="243">
        <f t="shared" si="134"/>
        <v>85893.562152906918</v>
      </c>
      <c r="BL121" s="243">
        <f t="shared" si="159"/>
        <v>461.72691955739975</v>
      </c>
      <c r="BM121" s="243">
        <f t="shared" si="20"/>
        <v>304.25538894373778</v>
      </c>
      <c r="BN121" s="243">
        <f t="shared" si="65"/>
        <v>157.47153061366194</v>
      </c>
      <c r="BO121" s="244">
        <f t="shared" si="135"/>
        <v>31117.886169064801</v>
      </c>
      <c r="BP121" s="246"/>
      <c r="BQ121" s="247">
        <f>VLOOKUP(BT121,[2]תחזיות!$B$4:$E$1000,2)</f>
        <v>2.3981899999999973E-2</v>
      </c>
      <c r="BR121" s="135">
        <f t="shared" si="21"/>
        <v>1.4984916666666646E-3</v>
      </c>
      <c r="BS121" s="3">
        <f t="shared" si="136"/>
        <v>2067</v>
      </c>
      <c r="BT121" s="238">
        <v>69</v>
      </c>
      <c r="BU121" s="239">
        <f t="shared" si="137"/>
        <v>504476.43891610991</v>
      </c>
      <c r="BV121" s="239">
        <f t="shared" si="138"/>
        <v>2134.3865965581599</v>
      </c>
      <c r="BW121" s="239">
        <f t="shared" si="22"/>
        <v>1378.4328568126946</v>
      </c>
      <c r="BX121" s="239">
        <f t="shared" si="23"/>
        <v>755.95373974546533</v>
      </c>
      <c r="BY121" s="240">
        <f t="shared" si="139"/>
        <v>139633.71656244856</v>
      </c>
      <c r="CA121" s="247">
        <f>VLOOKUP(CD121,[2]תחזיות!$B$4:$E$1000,4)</f>
        <v>3.1656107999999968E-2</v>
      </c>
      <c r="CB121" s="135">
        <f t="shared" si="24"/>
        <v>2.1380089999999976E-3</v>
      </c>
      <c r="CC121" s="3">
        <f t="shared" si="140"/>
        <v>2067</v>
      </c>
      <c r="CD121" s="238">
        <v>69</v>
      </c>
      <c r="CE121" s="239">
        <f t="shared" si="141"/>
        <v>512113.93933445337</v>
      </c>
      <c r="CF121" s="239">
        <f t="shared" si="142"/>
        <v>2359.6771451085924</v>
      </c>
      <c r="CG121" s="239">
        <f t="shared" si="25"/>
        <v>1264.7729337860783</v>
      </c>
      <c r="CH121" s="239">
        <f t="shared" si="26"/>
        <v>1094.9042113225141</v>
      </c>
      <c r="CI121" s="240">
        <f t="shared" si="143"/>
        <v>152124.75939241247</v>
      </c>
      <c r="CJ121" s="1"/>
      <c r="CK121" s="247">
        <f>VLOOKUP(CN121,[2]תחזיות!$B$4:$E$1000,3)</f>
        <v>2.08538260869565E-2</v>
      </c>
      <c r="CL121" s="135">
        <f t="shared" si="27"/>
        <v>1.2378188405797084E-3</v>
      </c>
      <c r="CM121" s="3">
        <f t="shared" si="144"/>
        <v>2067</v>
      </c>
      <c r="CN121" s="238">
        <v>69</v>
      </c>
      <c r="CO121" s="239">
        <f t="shared" si="145"/>
        <v>502338.02243653702</v>
      </c>
      <c r="CP121" s="239">
        <f t="shared" si="160"/>
        <v>2050.9786615142457</v>
      </c>
      <c r="CQ121" s="239">
        <f t="shared" si="28"/>
        <v>1429.1751930027478</v>
      </c>
      <c r="CR121" s="239">
        <f t="shared" si="29"/>
        <v>621.80346851149784</v>
      </c>
      <c r="CS121" s="240">
        <f t="shared" si="146"/>
        <v>136492.80193055587</v>
      </c>
      <c r="CT121" s="1"/>
      <c r="CU121" s="238">
        <v>69</v>
      </c>
      <c r="CV121" s="239">
        <f t="shared" si="111"/>
        <v>1705064.9062591612</v>
      </c>
      <c r="CW121" s="239">
        <f t="shared" si="111"/>
        <v>8525.5069861961092</v>
      </c>
      <c r="CX121" s="239">
        <f t="shared" si="111"/>
        <v>4699.5841952784704</v>
      </c>
      <c r="CY121" s="239">
        <f t="shared" si="111"/>
        <v>3825.9227909176388</v>
      </c>
      <c r="CZ121" s="239">
        <f t="shared" si="111"/>
        <v>562844.61507665121</v>
      </c>
      <c r="DB121" s="238">
        <v>69</v>
      </c>
      <c r="DC121" s="239">
        <f t="shared" si="112"/>
        <v>1724031.1550575439</v>
      </c>
      <c r="DD121" s="239">
        <f t="shared" si="112"/>
        <v>8880.5859148280888</v>
      </c>
      <c r="DE121" s="239">
        <f t="shared" si="112"/>
        <v>4581.2462624225864</v>
      </c>
      <c r="DF121" s="239">
        <f t="shared" si="112"/>
        <v>4299.3396524055024</v>
      </c>
      <c r="DG121" s="239">
        <f t="shared" si="112"/>
        <v>577780.37426064175</v>
      </c>
      <c r="DH121" s="248"/>
      <c r="DI121" s="238">
        <v>69</v>
      </c>
      <c r="DJ121" s="239">
        <f t="shared" si="113"/>
        <v>1699494.8260084866</v>
      </c>
      <c r="DK121" s="239">
        <f t="shared" si="113"/>
        <v>8182.0994922449554</v>
      </c>
      <c r="DL121" s="239">
        <f t="shared" si="113"/>
        <v>4904.7258732226164</v>
      </c>
      <c r="DM121" s="239">
        <f t="shared" si="113"/>
        <v>3277.3736190223381</v>
      </c>
      <c r="DN121" s="239">
        <f t="shared" si="113"/>
        <v>557092.08911469299</v>
      </c>
      <c r="DP121" s="3">
        <f t="shared" si="147"/>
        <v>2067</v>
      </c>
      <c r="DQ121" s="238">
        <v>69</v>
      </c>
      <c r="DR121" s="239">
        <f t="shared" si="148"/>
        <v>0</v>
      </c>
      <c r="DS121" s="239">
        <f t="shared" si="149"/>
        <v>0</v>
      </c>
      <c r="DT121" s="239">
        <f t="shared" si="33"/>
        <v>0</v>
      </c>
      <c r="DU121" s="239">
        <f t="shared" si="150"/>
        <v>0</v>
      </c>
      <c r="DV121" s="240">
        <f t="shared" si="161"/>
        <v>0</v>
      </c>
      <c r="DX121" s="242">
        <f t="shared" si="107"/>
        <v>3.2899999999999999E-2</v>
      </c>
      <c r="DY121" s="242">
        <f t="shared" si="151"/>
        <v>2.7416666666666666E-3</v>
      </c>
      <c r="DZ121" s="238">
        <v>69</v>
      </c>
      <c r="EA121" s="243">
        <f t="shared" si="162"/>
        <v>519263.88882612978</v>
      </c>
      <c r="EB121" s="243">
        <f t="shared" si="163"/>
        <v>2586.4138135814005</v>
      </c>
      <c r="EC121" s="243">
        <f t="shared" si="34"/>
        <v>1162.7653183830948</v>
      </c>
      <c r="ED121" s="243">
        <f t="shared" si="114"/>
        <v>1423.6484951983057</v>
      </c>
      <c r="EE121" s="244">
        <f t="shared" si="152"/>
        <v>165521.24789661606</v>
      </c>
      <c r="EF121" s="249"/>
      <c r="EG121" s="242">
        <f t="shared" si="108"/>
        <v>3.5000000000000003E-2</v>
      </c>
      <c r="EH121" s="242">
        <f t="shared" si="153"/>
        <v>2.9166666666666668E-3</v>
      </c>
      <c r="EI121" s="238">
        <v>69</v>
      </c>
      <c r="EJ121" s="243">
        <f t="shared" si="164"/>
        <v>519527.67974281695</v>
      </c>
      <c r="EK121" s="243">
        <f t="shared" si="165"/>
        <v>2645.5567083213941</v>
      </c>
      <c r="EL121" s="243">
        <f t="shared" si="36"/>
        <v>1130.2676424048445</v>
      </c>
      <c r="EM121" s="243">
        <f t="shared" si="115"/>
        <v>1515.2890659165496</v>
      </c>
      <c r="EN121" s="244">
        <f t="shared" si="154"/>
        <v>166053.53394927591</v>
      </c>
      <c r="EO121" s="249"/>
      <c r="EP121" s="242">
        <f t="shared" si="109"/>
        <v>2.5000000000000001E-2</v>
      </c>
      <c r="EQ121" s="242">
        <f t="shared" si="155"/>
        <v>2.0833333333333333E-3</v>
      </c>
      <c r="ER121" s="238">
        <v>69</v>
      </c>
      <c r="ES121" s="243">
        <f t="shared" si="166"/>
        <v>518219.64226912096</v>
      </c>
      <c r="ET121" s="243">
        <f t="shared" si="167"/>
        <v>2370.7253929063927</v>
      </c>
      <c r="EU121" s="243">
        <f t="shared" si="38"/>
        <v>1291.1011381790574</v>
      </c>
      <c r="EV121" s="243">
        <f t="shared" si="116"/>
        <v>1079.6242547273353</v>
      </c>
      <c r="EW121" s="244">
        <f t="shared" si="156"/>
        <v>163580.05211054109</v>
      </c>
    </row>
    <row r="122" spans="1:153" ht="14.25" customHeight="1" thickBot="1" x14ac:dyDescent="0.25">
      <c r="A122" s="3">
        <f t="shared" si="117"/>
        <v>2098</v>
      </c>
      <c r="B122" s="238">
        <v>70</v>
      </c>
      <c r="C122" s="239">
        <f t="shared" si="118"/>
        <v>417081.0007778132</v>
      </c>
      <c r="D122" s="239">
        <f t="shared" si="5"/>
        <v>2410.2492634298383</v>
      </c>
      <c r="E122" s="239">
        <f t="shared" si="6"/>
        <v>1315.4116363880785</v>
      </c>
      <c r="F122" s="239">
        <f t="shared" si="7"/>
        <v>1094.8376270417598</v>
      </c>
      <c r="G122" s="240">
        <f t="shared" si="119"/>
        <v>168717.44844008874</v>
      </c>
      <c r="I122" s="241">
        <f>VLOOKUP(K122,[2]תחזיות!$B$4:$H$1000,5)</f>
        <v>1.1301300000000007E-2</v>
      </c>
      <c r="J122" s="135">
        <f t="shared" si="8"/>
        <v>9.417750000000006E-4</v>
      </c>
      <c r="K122" s="238">
        <v>70</v>
      </c>
      <c r="L122" s="243">
        <f t="shared" si="120"/>
        <v>175175.23991453904</v>
      </c>
      <c r="M122" s="243">
        <f t="shared" si="44"/>
        <v>893.99647717977336</v>
      </c>
      <c r="N122" s="243">
        <f t="shared" si="9"/>
        <v>572.84187066978666</v>
      </c>
      <c r="O122" s="243">
        <f t="shared" si="10"/>
        <v>321.15460650998676</v>
      </c>
      <c r="P122" s="244">
        <f t="shared" si="121"/>
        <v>60637.852114973502</v>
      </c>
      <c r="Q122" s="245"/>
      <c r="R122" s="241">
        <f>VLOOKUP(T122,[2]תחזיות!$B$4:$H$1000,7)</f>
        <v>1.9212210000000011E-2</v>
      </c>
      <c r="S122" s="135">
        <f t="shared" si="11"/>
        <v>1.601017500000001E-3</v>
      </c>
      <c r="T122" s="238">
        <v>70</v>
      </c>
      <c r="U122" s="243">
        <f t="shared" si="122"/>
        <v>182625.88312142182</v>
      </c>
      <c r="V122" s="243">
        <f t="shared" si="47"/>
        <v>932.02039416099842</v>
      </c>
      <c r="W122" s="243">
        <f t="shared" si="12"/>
        <v>597.20627510505994</v>
      </c>
      <c r="X122" s="243">
        <f t="shared" si="48"/>
        <v>334.81411905593848</v>
      </c>
      <c r="Y122" s="244">
        <f t="shared" si="123"/>
        <v>61850.579478836451</v>
      </c>
      <c r="Z122" s="246"/>
      <c r="AA122" s="241">
        <f>VLOOKUP(AC122,[2]תחזיות!$B$4:$H$1000,6)</f>
        <v>1.0273909090909097E-2</v>
      </c>
      <c r="AB122" s="135">
        <f t="shared" si="13"/>
        <v>8.5615909090909145E-4</v>
      </c>
      <c r="AC122" s="238">
        <v>70</v>
      </c>
      <c r="AD122" s="243">
        <f t="shared" si="124"/>
        <v>174231.44645195053</v>
      </c>
      <c r="AE122" s="243">
        <f t="shared" si="51"/>
        <v>889.17988305864617</v>
      </c>
      <c r="AF122" s="243">
        <f t="shared" si="14"/>
        <v>569.75556456340496</v>
      </c>
      <c r="AG122" s="243">
        <f t="shared" si="52"/>
        <v>319.42431849524115</v>
      </c>
      <c r="AH122" s="244">
        <f t="shared" si="125"/>
        <v>60483.329610930952</v>
      </c>
      <c r="AI122" s="246"/>
      <c r="AJ122" s="242">
        <f t="shared" si="105"/>
        <v>3.10666666666666E-2</v>
      </c>
      <c r="AK122" s="242">
        <f t="shared" si="126"/>
        <v>2.5888888888888832E-3</v>
      </c>
      <c r="AL122" s="241">
        <f>VLOOKUP(AN122,[2]תחזיות!$B$4:$H$1000,5)</f>
        <v>1.1301300000000007E-2</v>
      </c>
      <c r="AM122" s="135">
        <f t="shared" si="110"/>
        <v>9.417750000000006E-4</v>
      </c>
      <c r="AN122" s="238">
        <v>70</v>
      </c>
      <c r="AO122" s="243">
        <f t="shared" si="127"/>
        <v>87156.777085917725</v>
      </c>
      <c r="AP122" s="243">
        <f t="shared" si="157"/>
        <v>501.77410048253648</v>
      </c>
      <c r="AQ122" s="243">
        <f t="shared" si="16"/>
        <v>276.13488869343882</v>
      </c>
      <c r="AR122" s="243">
        <f t="shared" si="128"/>
        <v>225.63921178909763</v>
      </c>
      <c r="AS122" s="244">
        <f t="shared" si="129"/>
        <v>32140.369903616498</v>
      </c>
      <c r="AT122" s="245"/>
      <c r="AU122" s="242">
        <f t="shared" si="106"/>
        <v>3.3666666666666602E-2</v>
      </c>
      <c r="AV122" s="242">
        <f t="shared" si="130"/>
        <v>2.8055555555555503E-3</v>
      </c>
      <c r="AW122" s="241">
        <f>VLOOKUP(AY122,[2]תחזיות!$B$4:$H$1000,7)</f>
        <v>1.9212210000000011E-2</v>
      </c>
      <c r="AX122" s="135">
        <f t="shared" si="17"/>
        <v>1.601017500000001E-3</v>
      </c>
      <c r="AY122" s="238">
        <v>70</v>
      </c>
      <c r="AZ122" s="243">
        <f t="shared" si="131"/>
        <v>90933.720024003109</v>
      </c>
      <c r="BA122" s="243">
        <f t="shared" si="158"/>
        <v>535.42805902611167</v>
      </c>
      <c r="BB122" s="243">
        <f t="shared" si="18"/>
        <v>280.30845562543675</v>
      </c>
      <c r="BC122" s="243">
        <f t="shared" si="132"/>
        <v>255.11960340067492</v>
      </c>
      <c r="BD122" s="244">
        <f t="shared" si="133"/>
        <v>32911.750716645125</v>
      </c>
      <c r="BE122" s="246"/>
      <c r="BF122" s="246"/>
      <c r="BG122" s="246"/>
      <c r="BH122" s="241">
        <f>VLOOKUP(BJ122,[2]תחזיות!$B$4:$H$1000,6)</f>
        <v>1.0273909090909097E-2</v>
      </c>
      <c r="BI122" s="135">
        <f t="shared" si="19"/>
        <v>8.5615909090909145E-4</v>
      </c>
      <c r="BJ122" s="238">
        <v>70</v>
      </c>
      <c r="BK122" s="243">
        <f t="shared" si="134"/>
        <v>85662.584827033745</v>
      </c>
      <c r="BL122" s="243">
        <f t="shared" si="159"/>
        <v>462.05782842859509</v>
      </c>
      <c r="BM122" s="243">
        <f t="shared" si="20"/>
        <v>305.0097562457006</v>
      </c>
      <c r="BN122" s="243">
        <f t="shared" si="65"/>
        <v>157.04807218289446</v>
      </c>
      <c r="BO122" s="244">
        <f t="shared" si="135"/>
        <v>31579.943997493396</v>
      </c>
      <c r="BP122" s="246"/>
      <c r="BQ122" s="247">
        <f>VLOOKUP(BT122,[2]תחזיות!$B$4:$E$1000,2)</f>
        <v>2.4113379999999972E-2</v>
      </c>
      <c r="BR122" s="135">
        <f t="shared" si="21"/>
        <v>1.5094483333333308E-3</v>
      </c>
      <c r="BS122" s="3">
        <f t="shared" si="136"/>
        <v>2098</v>
      </c>
      <c r="BT122" s="238">
        <v>70</v>
      </c>
      <c r="BU122" s="239">
        <f t="shared" si="137"/>
        <v>503098.00605929724</v>
      </c>
      <c r="BV122" s="239">
        <f t="shared" si="138"/>
        <v>2137.5512856420351</v>
      </c>
      <c r="BW122" s="239">
        <f t="shared" si="22"/>
        <v>1378.1508388925067</v>
      </c>
      <c r="BX122" s="239">
        <f t="shared" si="23"/>
        <v>759.40044674952821</v>
      </c>
      <c r="BY122" s="240">
        <f t="shared" si="139"/>
        <v>141771.26784809059</v>
      </c>
      <c r="CA122" s="247">
        <f>VLOOKUP(CD122,[2]תחזיות!$B$4:$E$1000,4)</f>
        <v>3.1829661599999969E-2</v>
      </c>
      <c r="CB122" s="135">
        <f t="shared" si="24"/>
        <v>2.1524717999999977E-3</v>
      </c>
      <c r="CC122" s="3">
        <f t="shared" si="140"/>
        <v>2098</v>
      </c>
      <c r="CD122" s="238">
        <v>70</v>
      </c>
      <c r="CE122" s="239">
        <f t="shared" si="141"/>
        <v>510849.16640066728</v>
      </c>
      <c r="CF122" s="239">
        <f t="shared" si="142"/>
        <v>2364.1416519420063</v>
      </c>
      <c r="CG122" s="239">
        <f t="shared" si="25"/>
        <v>1264.5532272110636</v>
      </c>
      <c r="CH122" s="239">
        <f t="shared" si="26"/>
        <v>1099.5884247309427</v>
      </c>
      <c r="CI122" s="240">
        <f t="shared" si="143"/>
        <v>154488.90104435448</v>
      </c>
      <c r="CJ122" s="1"/>
      <c r="CK122" s="247">
        <f>VLOOKUP(CN122,[2]תחזיות!$B$4:$E$1000,3)</f>
        <v>2.0968156521739108E-2</v>
      </c>
      <c r="CL122" s="135">
        <f t="shared" si="27"/>
        <v>1.2473463768115924E-3</v>
      </c>
      <c r="CM122" s="3">
        <f t="shared" si="144"/>
        <v>2098</v>
      </c>
      <c r="CN122" s="238">
        <v>70</v>
      </c>
      <c r="CO122" s="239">
        <f t="shared" si="145"/>
        <v>500908.84724353428</v>
      </c>
      <c r="CP122" s="239">
        <f t="shared" si="160"/>
        <v>2053.6591707827697</v>
      </c>
      <c r="CQ122" s="239">
        <f t="shared" si="28"/>
        <v>1428.8523350606758</v>
      </c>
      <c r="CR122" s="239">
        <f t="shared" si="29"/>
        <v>624.80683572209387</v>
      </c>
      <c r="CS122" s="240">
        <f t="shared" si="146"/>
        <v>138546.46110133865</v>
      </c>
      <c r="CT122" s="1"/>
      <c r="CU122" s="238">
        <v>70</v>
      </c>
      <c r="CV122" s="239">
        <f t="shared" si="111"/>
        <v>1700612.147345314</v>
      </c>
      <c r="CW122" s="239">
        <f t="shared" si="111"/>
        <v>8529.984940315584</v>
      </c>
      <c r="CX122" s="239">
        <f t="shared" si="111"/>
        <v>4708.4924679414726</v>
      </c>
      <c r="CY122" s="239">
        <f t="shared" si="111"/>
        <v>3821.492472374111</v>
      </c>
      <c r="CZ122" s="239">
        <f t="shared" si="111"/>
        <v>571374.60001696681</v>
      </c>
      <c r="DB122" s="238">
        <v>70</v>
      </c>
      <c r="DC122" s="239">
        <f t="shared" si="112"/>
        <v>1719887.1824243176</v>
      </c>
      <c r="DD122" s="239">
        <f t="shared" si="112"/>
        <v>8887.3960768803481</v>
      </c>
      <c r="DE122" s="239">
        <f t="shared" si="112"/>
        <v>4591.043850691497</v>
      </c>
      <c r="DF122" s="239">
        <f t="shared" si="112"/>
        <v>4296.3522261888511</v>
      </c>
      <c r="DG122" s="239">
        <f t="shared" si="112"/>
        <v>586667.77033752215</v>
      </c>
      <c r="DH122" s="248"/>
      <c r="DI122" s="238">
        <v>70</v>
      </c>
      <c r="DJ122" s="239">
        <f t="shared" si="113"/>
        <v>1694812.4204312735</v>
      </c>
      <c r="DK122" s="239">
        <f t="shared" si="113"/>
        <v>8185.8715386062413</v>
      </c>
      <c r="DL122" s="239">
        <f t="shared" si="113"/>
        <v>4912.8202244747899</v>
      </c>
      <c r="DM122" s="239">
        <f t="shared" si="113"/>
        <v>3273.0513141314514</v>
      </c>
      <c r="DN122" s="239">
        <f t="shared" si="113"/>
        <v>565277.96065329923</v>
      </c>
      <c r="DP122" s="3">
        <f t="shared" si="147"/>
        <v>2098</v>
      </c>
      <c r="DQ122" s="238">
        <v>70</v>
      </c>
      <c r="DR122" s="239">
        <f t="shared" si="148"/>
        <v>0</v>
      </c>
      <c r="DS122" s="239">
        <f t="shared" si="149"/>
        <v>0</v>
      </c>
      <c r="DT122" s="239">
        <f t="shared" si="33"/>
        <v>0</v>
      </c>
      <c r="DU122" s="239">
        <f t="shared" si="150"/>
        <v>0</v>
      </c>
      <c r="DV122" s="240">
        <f t="shared" si="161"/>
        <v>0</v>
      </c>
      <c r="DX122" s="242">
        <f t="shared" si="107"/>
        <v>3.2899999999999999E-2</v>
      </c>
      <c r="DY122" s="242">
        <f t="shared" si="151"/>
        <v>2.7416666666666666E-3</v>
      </c>
      <c r="DZ122" s="238">
        <v>70</v>
      </c>
      <c r="EA122" s="243">
        <f t="shared" si="162"/>
        <v>518101.12350774667</v>
      </c>
      <c r="EB122" s="243">
        <f t="shared" si="163"/>
        <v>2586.4138135814005</v>
      </c>
      <c r="EC122" s="243">
        <f t="shared" si="34"/>
        <v>1165.9532332976619</v>
      </c>
      <c r="ED122" s="243">
        <f t="shared" si="114"/>
        <v>1420.4605802837386</v>
      </c>
      <c r="EE122" s="244">
        <f t="shared" si="152"/>
        <v>168107.66171019746</v>
      </c>
      <c r="EF122" s="249"/>
      <c r="EG122" s="242">
        <f t="shared" si="108"/>
        <v>3.5000000000000003E-2</v>
      </c>
      <c r="EH122" s="242">
        <f t="shared" si="153"/>
        <v>2.9166666666666668E-3</v>
      </c>
      <c r="EI122" s="238">
        <v>70</v>
      </c>
      <c r="EJ122" s="243">
        <f t="shared" si="164"/>
        <v>518397.41210041213</v>
      </c>
      <c r="EK122" s="243">
        <f t="shared" si="165"/>
        <v>2645.5567083213941</v>
      </c>
      <c r="EL122" s="243">
        <f t="shared" si="36"/>
        <v>1133.5642563618587</v>
      </c>
      <c r="EM122" s="243">
        <f t="shared" si="115"/>
        <v>1511.9924519595354</v>
      </c>
      <c r="EN122" s="244">
        <f t="shared" si="154"/>
        <v>168699.09065759729</v>
      </c>
      <c r="EO122" s="249"/>
      <c r="EP122" s="242">
        <f t="shared" si="109"/>
        <v>2.5000000000000001E-2</v>
      </c>
      <c r="EQ122" s="242">
        <f t="shared" si="155"/>
        <v>2.0833333333333333E-3</v>
      </c>
      <c r="ER122" s="238">
        <v>70</v>
      </c>
      <c r="ES122" s="243">
        <f t="shared" si="166"/>
        <v>516928.54113094189</v>
      </c>
      <c r="ET122" s="243">
        <f t="shared" si="167"/>
        <v>2370.7253929063918</v>
      </c>
      <c r="EU122" s="243">
        <f t="shared" si="38"/>
        <v>1293.7909322169296</v>
      </c>
      <c r="EV122" s="243">
        <f t="shared" si="116"/>
        <v>1076.9344606894622</v>
      </c>
      <c r="EW122" s="244">
        <f t="shared" si="156"/>
        <v>165950.77750344749</v>
      </c>
    </row>
    <row r="123" spans="1:153" ht="14.25" customHeight="1" thickBot="1" x14ac:dyDescent="0.25">
      <c r="A123" s="3">
        <f t="shared" si="117"/>
        <v>2128</v>
      </c>
      <c r="B123" s="238">
        <v>71</v>
      </c>
      <c r="C123" s="239">
        <f t="shared" si="118"/>
        <v>415765.58914142509</v>
      </c>
      <c r="D123" s="239">
        <f t="shared" si="5"/>
        <v>2410.2492634298383</v>
      </c>
      <c r="E123" s="239">
        <f t="shared" si="6"/>
        <v>1318.8645919335972</v>
      </c>
      <c r="F123" s="239">
        <f t="shared" si="7"/>
        <v>1091.384671496241</v>
      </c>
      <c r="G123" s="240">
        <f t="shared" si="119"/>
        <v>171127.69770351858</v>
      </c>
      <c r="I123" s="241">
        <f>VLOOKUP(K123,[2]תחזיות!$B$4:$H$1000,5)</f>
        <v>1.1319600000000008E-2</v>
      </c>
      <c r="J123" s="135">
        <f t="shared" si="8"/>
        <v>9.4330000000000065E-4</v>
      </c>
      <c r="K123" s="238">
        <v>71</v>
      </c>
      <c r="L123" s="243">
        <f t="shared" si="120"/>
        <v>174767.10048594404</v>
      </c>
      <c r="M123" s="243">
        <f t="shared" si="44"/>
        <v>894.83978405669711</v>
      </c>
      <c r="N123" s="243">
        <f t="shared" si="9"/>
        <v>574.43343316580126</v>
      </c>
      <c r="O123" s="243">
        <f t="shared" si="10"/>
        <v>320.40635089089591</v>
      </c>
      <c r="P123" s="244">
        <f t="shared" si="121"/>
        <v>61532.6918990302</v>
      </c>
      <c r="Q123" s="245"/>
      <c r="R123" s="241">
        <f>VLOOKUP(T123,[2]תחזיות!$B$4:$H$1000,7)</f>
        <v>1.9243320000000012E-2</v>
      </c>
      <c r="S123" s="135">
        <f t="shared" si="11"/>
        <v>1.603610000000001E-3</v>
      </c>
      <c r="T123" s="238">
        <v>71</v>
      </c>
      <c r="U123" s="243">
        <f t="shared" si="122"/>
        <v>182320.5798527943</v>
      </c>
      <c r="V123" s="243">
        <f t="shared" si="47"/>
        <v>933.51499138527913</v>
      </c>
      <c r="W123" s="243">
        <f t="shared" si="12"/>
        <v>599.26059498849111</v>
      </c>
      <c r="X123" s="243">
        <f t="shared" si="48"/>
        <v>334.25439639678802</v>
      </c>
      <c r="Y123" s="244">
        <f t="shared" si="123"/>
        <v>62784.094470221731</v>
      </c>
      <c r="Z123" s="246"/>
      <c r="AA123" s="241">
        <f>VLOOKUP(AC123,[2]תחזיות!$B$4:$H$1000,6)</f>
        <v>1.029054545454546E-2</v>
      </c>
      <c r="AB123" s="135">
        <f t="shared" si="13"/>
        <v>8.5754545454545502E-4</v>
      </c>
      <c r="AC123" s="238">
        <v>71</v>
      </c>
      <c r="AD123" s="243">
        <f t="shared" si="124"/>
        <v>173810.61368103625</v>
      </c>
      <c r="AE123" s="243">
        <f t="shared" si="51"/>
        <v>889.94239522563623</v>
      </c>
      <c r="AF123" s="243">
        <f t="shared" si="14"/>
        <v>571.2896034770713</v>
      </c>
      <c r="AG123" s="243">
        <f t="shared" si="52"/>
        <v>318.65279174856499</v>
      </c>
      <c r="AH123" s="244">
        <f t="shared" si="125"/>
        <v>61373.272006156585</v>
      </c>
      <c r="AI123" s="246"/>
      <c r="AJ123" s="242">
        <f t="shared" si="105"/>
        <v>3.10666666666666E-2</v>
      </c>
      <c r="AK123" s="242">
        <f t="shared" si="126"/>
        <v>2.5888888888888832E-3</v>
      </c>
      <c r="AL123" s="241">
        <f>VLOOKUP(AN123,[2]תחזיות!$B$4:$H$1000,5)</f>
        <v>1.1319600000000008E-2</v>
      </c>
      <c r="AM123" s="135">
        <f t="shared" si="110"/>
        <v>9.4330000000000065E-4</v>
      </c>
      <c r="AN123" s="238">
        <v>71</v>
      </c>
      <c r="AO123" s="243">
        <f t="shared" si="127"/>
        <v>86962.596707008939</v>
      </c>
      <c r="AP123" s="243">
        <f t="shared" si="157"/>
        <v>502.24742399152177</v>
      </c>
      <c r="AQ123" s="243">
        <f t="shared" si="16"/>
        <v>277.11092362782131</v>
      </c>
      <c r="AR123" s="243">
        <f t="shared" si="128"/>
        <v>225.13650036370043</v>
      </c>
      <c r="AS123" s="244">
        <f t="shared" si="129"/>
        <v>32642.617327608019</v>
      </c>
      <c r="AT123" s="245"/>
      <c r="AU123" s="242">
        <f t="shared" si="106"/>
        <v>3.3666666666666602E-2</v>
      </c>
      <c r="AV123" s="242">
        <f t="shared" si="130"/>
        <v>2.8055555555555503E-3</v>
      </c>
      <c r="AW123" s="241">
        <f>VLOOKUP(AY123,[2]תחזיות!$B$4:$H$1000,7)</f>
        <v>1.9243320000000012E-2</v>
      </c>
      <c r="AX123" s="135">
        <f t="shared" si="17"/>
        <v>1.603610000000001E-3</v>
      </c>
      <c r="AY123" s="238">
        <v>71</v>
      </c>
      <c r="AZ123" s="243">
        <f t="shared" si="131"/>
        <v>90798.784285702844</v>
      </c>
      <c r="BA123" s="243">
        <f t="shared" si="158"/>
        <v>536.28667681584636</v>
      </c>
      <c r="BB123" s="243">
        <f t="shared" si="18"/>
        <v>281.54564312540276</v>
      </c>
      <c r="BC123" s="243">
        <f t="shared" si="132"/>
        <v>254.7410336904436</v>
      </c>
      <c r="BD123" s="244">
        <f t="shared" si="133"/>
        <v>33448.037393460974</v>
      </c>
      <c r="BE123" s="246"/>
      <c r="BF123" s="246"/>
      <c r="BG123" s="246"/>
      <c r="BH123" s="241">
        <f>VLOOKUP(BJ123,[2]תחזיות!$B$4:$H$1000,6)</f>
        <v>1.029054545454546E-2</v>
      </c>
      <c r="BI123" s="135">
        <f t="shared" si="19"/>
        <v>8.5754545454545502E-4</v>
      </c>
      <c r="BJ123" s="238">
        <v>71</v>
      </c>
      <c r="BK123" s="243">
        <f t="shared" si="134"/>
        <v>85430.773071301024</v>
      </c>
      <c r="BL123" s="243">
        <f t="shared" si="159"/>
        <v>462.38961375814682</v>
      </c>
      <c r="BM123" s="243">
        <f t="shared" si="20"/>
        <v>305.76652979409567</v>
      </c>
      <c r="BN123" s="243">
        <f t="shared" si="65"/>
        <v>156.62308396405115</v>
      </c>
      <c r="BO123" s="244">
        <f t="shared" si="135"/>
        <v>32042.333611251543</v>
      </c>
      <c r="BP123" s="246"/>
      <c r="BQ123" s="247">
        <f>VLOOKUP(BT123,[2]תחזיות!$B$4:$E$1000,2)</f>
        <v>2.4244859999999972E-2</v>
      </c>
      <c r="BR123" s="135">
        <f t="shared" si="21"/>
        <v>1.5204049999999979E-3</v>
      </c>
      <c r="BS123" s="3">
        <f t="shared" si="136"/>
        <v>2128</v>
      </c>
      <c r="BT123" s="238">
        <v>71</v>
      </c>
      <c r="BU123" s="239">
        <f t="shared" si="137"/>
        <v>501719.85522040474</v>
      </c>
      <c r="BV123" s="239">
        <f t="shared" si="138"/>
        <v>2140.7088373044944</v>
      </c>
      <c r="BW123" s="239">
        <f t="shared" si="22"/>
        <v>1377.8914608281161</v>
      </c>
      <c r="BX123" s="239">
        <f t="shared" si="23"/>
        <v>762.8173764763784</v>
      </c>
      <c r="BY123" s="240">
        <f t="shared" si="139"/>
        <v>143911.97668539509</v>
      </c>
      <c r="CA123" s="247">
        <f>VLOOKUP(CD123,[2]תחזיות!$B$4:$E$1000,4)</f>
        <v>3.2003215199999963E-2</v>
      </c>
      <c r="CB123" s="135">
        <f t="shared" si="24"/>
        <v>2.1669345999999969E-3</v>
      </c>
      <c r="CC123" s="3">
        <f t="shared" si="140"/>
        <v>2128</v>
      </c>
      <c r="CD123" s="238">
        <v>71</v>
      </c>
      <c r="CE123" s="239">
        <f t="shared" si="141"/>
        <v>509584.61317345622</v>
      </c>
      <c r="CF123" s="239">
        <f t="shared" si="142"/>
        <v>2368.597559896959</v>
      </c>
      <c r="CG123" s="239">
        <f t="shared" si="25"/>
        <v>1264.3610299837824</v>
      </c>
      <c r="CH123" s="239">
        <f t="shared" si="26"/>
        <v>1104.2365299131766</v>
      </c>
      <c r="CI123" s="240">
        <f t="shared" si="143"/>
        <v>156857.49860425145</v>
      </c>
      <c r="CJ123" s="1"/>
      <c r="CK123" s="247">
        <f>VLOOKUP(CN123,[2]תחזיות!$B$4:$E$1000,3)</f>
        <v>2.1082486956521717E-2</v>
      </c>
      <c r="CL123" s="135">
        <f t="shared" si="27"/>
        <v>1.2568739130434765E-3</v>
      </c>
      <c r="CM123" s="3">
        <f t="shared" si="144"/>
        <v>2128</v>
      </c>
      <c r="CN123" s="238">
        <v>71</v>
      </c>
      <c r="CO123" s="239">
        <f t="shared" si="145"/>
        <v>499479.99490847363</v>
      </c>
      <c r="CP123" s="239">
        <f t="shared" si="160"/>
        <v>2056.3332490619946</v>
      </c>
      <c r="CQ123" s="239">
        <f t="shared" si="28"/>
        <v>1428.5498733744457</v>
      </c>
      <c r="CR123" s="239">
        <f t="shared" si="29"/>
        <v>627.78337568754898</v>
      </c>
      <c r="CS123" s="240">
        <f t="shared" si="146"/>
        <v>140602.79435040065</v>
      </c>
      <c r="CT123" s="1"/>
      <c r="CU123" s="238">
        <v>71</v>
      </c>
      <c r="CV123" s="239">
        <f t="shared" si="111"/>
        <v>1696150.3118292319</v>
      </c>
      <c r="CW123" s="239">
        <f t="shared" si="111"/>
        <v>8534.4591223639527</v>
      </c>
      <c r="CX123" s="239">
        <f t="shared" si="111"/>
        <v>4717.4502979676217</v>
      </c>
      <c r="CY123" s="239">
        <f t="shared" si="111"/>
        <v>3817.0088243963301</v>
      </c>
      <c r="CZ123" s="239">
        <f t="shared" si="111"/>
        <v>579909.05913933075</v>
      </c>
      <c r="DB123" s="238">
        <v>71</v>
      </c>
      <c r="DC123" s="239">
        <f t="shared" si="112"/>
        <v>1715733.4142974284</v>
      </c>
      <c r="DD123" s="239">
        <f t="shared" si="112"/>
        <v>8894.2051998493171</v>
      </c>
      <c r="DE123" s="239">
        <f t="shared" si="112"/>
        <v>4600.9023454741873</v>
      </c>
      <c r="DF123" s="239">
        <f t="shared" si="112"/>
        <v>4293.3028543751288</v>
      </c>
      <c r="DG123" s="239">
        <f t="shared" si="112"/>
        <v>595561.97553737136</v>
      </c>
      <c r="DH123" s="248"/>
      <c r="DI123" s="238">
        <v>71</v>
      </c>
      <c r="DJ123" s="239">
        <f t="shared" si="113"/>
        <v>1690121.7210009608</v>
      </c>
      <c r="DK123" s="239">
        <f t="shared" si="113"/>
        <v>8189.6399143820072</v>
      </c>
      <c r="DL123" s="239">
        <f t="shared" si="113"/>
        <v>4920.9569285715916</v>
      </c>
      <c r="DM123" s="239">
        <f t="shared" si="113"/>
        <v>3268.6829858104165</v>
      </c>
      <c r="DN123" s="239">
        <f t="shared" si="113"/>
        <v>573467.60056768125</v>
      </c>
      <c r="DP123" s="3">
        <f t="shared" si="147"/>
        <v>2128</v>
      </c>
      <c r="DQ123" s="238">
        <v>71</v>
      </c>
      <c r="DR123" s="239">
        <f t="shared" si="148"/>
        <v>0</v>
      </c>
      <c r="DS123" s="239">
        <f t="shared" si="149"/>
        <v>0</v>
      </c>
      <c r="DT123" s="239">
        <f t="shared" si="33"/>
        <v>0</v>
      </c>
      <c r="DU123" s="239">
        <f t="shared" si="150"/>
        <v>0</v>
      </c>
      <c r="DV123" s="240">
        <f t="shared" si="161"/>
        <v>0</v>
      </c>
      <c r="DX123" s="242">
        <f t="shared" si="107"/>
        <v>3.2899999999999999E-2</v>
      </c>
      <c r="DY123" s="242">
        <f t="shared" si="151"/>
        <v>2.7416666666666666E-3</v>
      </c>
      <c r="DZ123" s="238">
        <v>71</v>
      </c>
      <c r="EA123" s="243">
        <f t="shared" si="162"/>
        <v>516935.17027444899</v>
      </c>
      <c r="EB123" s="243">
        <f t="shared" si="163"/>
        <v>2586.4138135814005</v>
      </c>
      <c r="EC123" s="243">
        <f t="shared" si="34"/>
        <v>1169.1498884122864</v>
      </c>
      <c r="ED123" s="243">
        <f t="shared" si="114"/>
        <v>1417.2639251691141</v>
      </c>
      <c r="EE123" s="244">
        <f t="shared" si="152"/>
        <v>170694.07552377885</v>
      </c>
      <c r="EF123" s="249"/>
      <c r="EG123" s="242">
        <f t="shared" si="108"/>
        <v>3.5000000000000003E-2</v>
      </c>
      <c r="EH123" s="242">
        <f t="shared" si="153"/>
        <v>2.9166666666666668E-3</v>
      </c>
      <c r="EI123" s="238">
        <v>71</v>
      </c>
      <c r="EJ123" s="243">
        <f t="shared" si="164"/>
        <v>517263.84784405027</v>
      </c>
      <c r="EK123" s="243">
        <f t="shared" si="165"/>
        <v>2645.5567083213941</v>
      </c>
      <c r="EL123" s="243">
        <f t="shared" si="36"/>
        <v>1136.8704854429141</v>
      </c>
      <c r="EM123" s="243">
        <f t="shared" si="115"/>
        <v>1508.6862228784801</v>
      </c>
      <c r="EN123" s="244">
        <f t="shared" si="154"/>
        <v>171344.64736591867</v>
      </c>
      <c r="EO123" s="249"/>
      <c r="EP123" s="242">
        <f t="shared" si="109"/>
        <v>2.5000000000000001E-2</v>
      </c>
      <c r="EQ123" s="242">
        <f t="shared" si="155"/>
        <v>2.0833333333333333E-3</v>
      </c>
      <c r="ER123" s="238">
        <v>71</v>
      </c>
      <c r="ES123" s="243">
        <f t="shared" si="166"/>
        <v>515634.75019872497</v>
      </c>
      <c r="ET123" s="243">
        <f t="shared" si="167"/>
        <v>2370.7253929063918</v>
      </c>
      <c r="EU123" s="243">
        <f t="shared" si="38"/>
        <v>1296.4863299923813</v>
      </c>
      <c r="EV123" s="243">
        <f t="shared" si="116"/>
        <v>1074.2390629140104</v>
      </c>
      <c r="EW123" s="244">
        <f t="shared" si="156"/>
        <v>168321.50289635389</v>
      </c>
    </row>
    <row r="124" spans="1:153" ht="14.25" customHeight="1" thickBot="1" x14ac:dyDescent="0.25">
      <c r="A124" s="3">
        <f t="shared" si="117"/>
        <v>2159</v>
      </c>
      <c r="B124" s="238">
        <v>72</v>
      </c>
      <c r="C124" s="239">
        <f t="shared" si="118"/>
        <v>414446.72454949148</v>
      </c>
      <c r="D124" s="239">
        <f t="shared" si="5"/>
        <v>2410.2492634298383</v>
      </c>
      <c r="E124" s="239">
        <f t="shared" si="6"/>
        <v>1322.326611487423</v>
      </c>
      <c r="F124" s="239">
        <f t="shared" si="7"/>
        <v>1087.9226519424153</v>
      </c>
      <c r="G124" s="240">
        <f t="shared" si="119"/>
        <v>173537.94696694842</v>
      </c>
      <c r="I124" s="241">
        <f>VLOOKUP(K124,[2]תחזיות!$B$4:$H$1000,5)</f>
        <v>1.1337900000000008E-2</v>
      </c>
      <c r="J124" s="135">
        <f t="shared" si="8"/>
        <v>9.448250000000007E-4</v>
      </c>
      <c r="K124" s="238">
        <v>72</v>
      </c>
      <c r="L124" s="243">
        <f t="shared" si="120"/>
        <v>174357.24863942637</v>
      </c>
      <c r="M124" s="243">
        <f t="shared" si="44"/>
        <v>895.68525105566846</v>
      </c>
      <c r="N124" s="243">
        <f t="shared" si="9"/>
        <v>576.03029521672158</v>
      </c>
      <c r="O124" s="243">
        <f t="shared" si="10"/>
        <v>319.65495583894688</v>
      </c>
      <c r="P124" s="244">
        <f t="shared" si="121"/>
        <v>62428.377150085871</v>
      </c>
      <c r="Q124" s="245"/>
      <c r="R124" s="241">
        <f>VLOOKUP(T124,[2]תחזיות!$B$4:$H$1000,7)</f>
        <v>1.9274430000000013E-2</v>
      </c>
      <c r="S124" s="135">
        <f t="shared" si="11"/>
        <v>1.606202500000001E-3</v>
      </c>
      <c r="T124" s="238">
        <v>72</v>
      </c>
      <c r="U124" s="243">
        <f t="shared" si="122"/>
        <v>182013.20049510099</v>
      </c>
      <c r="V124" s="243">
        <f t="shared" si="47"/>
        <v>935.01440549822951</v>
      </c>
      <c r="W124" s="243">
        <f t="shared" si="12"/>
        <v>601.32353792387926</v>
      </c>
      <c r="X124" s="243">
        <f t="shared" si="48"/>
        <v>333.69086757435025</v>
      </c>
      <c r="Y124" s="244">
        <f t="shared" si="123"/>
        <v>63719.108875719961</v>
      </c>
      <c r="Z124" s="246"/>
      <c r="AA124" s="241">
        <f>VLOOKUP(AC124,[2]תחזיות!$B$4:$H$1000,6)</f>
        <v>1.0307181818181825E-2</v>
      </c>
      <c r="AB124" s="135">
        <f t="shared" si="13"/>
        <v>8.5893181818181869E-4</v>
      </c>
      <c r="AC124" s="238">
        <v>72</v>
      </c>
      <c r="AD124" s="243">
        <f t="shared" si="124"/>
        <v>173388.12484516969</v>
      </c>
      <c r="AE124" s="243">
        <f t="shared" si="51"/>
        <v>890.70679506524425</v>
      </c>
      <c r="AF124" s="243">
        <f t="shared" si="14"/>
        <v>572.82856618243454</v>
      </c>
      <c r="AG124" s="243">
        <f t="shared" si="52"/>
        <v>317.87822888280965</v>
      </c>
      <c r="AH124" s="244">
        <f t="shared" si="125"/>
        <v>62263.978801221827</v>
      </c>
      <c r="AI124" s="246"/>
      <c r="AJ124" s="242">
        <f t="shared" si="105"/>
        <v>3.10666666666666E-2</v>
      </c>
      <c r="AK124" s="242">
        <f t="shared" si="126"/>
        <v>2.5888888888888832E-3</v>
      </c>
      <c r="AL124" s="241">
        <f>VLOOKUP(AN124,[2]תחזיות!$B$4:$H$1000,5)</f>
        <v>1.1337900000000008E-2</v>
      </c>
      <c r="AM124" s="135">
        <f t="shared" si="110"/>
        <v>9.448250000000007E-4</v>
      </c>
      <c r="AN124" s="238">
        <v>72</v>
      </c>
      <c r="AO124" s="243">
        <f t="shared" si="127"/>
        <v>86767.388397486386</v>
      </c>
      <c r="AP124" s="243">
        <f t="shared" si="157"/>
        <v>502.72195991389447</v>
      </c>
      <c r="AQ124" s="243">
        <f t="shared" si="16"/>
        <v>278.09083217373575</v>
      </c>
      <c r="AR124" s="243">
        <f t="shared" si="128"/>
        <v>224.63112774015872</v>
      </c>
      <c r="AS124" s="244">
        <f t="shared" si="129"/>
        <v>33145.339287521914</v>
      </c>
      <c r="AT124" s="245"/>
      <c r="AU124" s="242">
        <f t="shared" si="106"/>
        <v>3.3666666666666602E-2</v>
      </c>
      <c r="AV124" s="242">
        <f t="shared" si="130"/>
        <v>2.8055555555555503E-3</v>
      </c>
      <c r="AW124" s="241">
        <f>VLOOKUP(AY124,[2]תחזיות!$B$4:$H$1000,7)</f>
        <v>1.9274430000000013E-2</v>
      </c>
      <c r="AX124" s="135">
        <f t="shared" si="17"/>
        <v>1.606202500000001E-3</v>
      </c>
      <c r="AY124" s="238">
        <v>72</v>
      </c>
      <c r="AZ124" s="243">
        <f t="shared" si="131"/>
        <v>90662.627657578254</v>
      </c>
      <c r="BA124" s="243">
        <f t="shared" si="158"/>
        <v>537.14806181686481</v>
      </c>
      <c r="BB124" s="243">
        <f t="shared" si="18"/>
        <v>282.78902311088189</v>
      </c>
      <c r="BC124" s="243">
        <f t="shared" si="132"/>
        <v>254.35903870598295</v>
      </c>
      <c r="BD124" s="244">
        <f t="shared" si="133"/>
        <v>33985.185455277839</v>
      </c>
      <c r="BE124" s="246"/>
      <c r="BF124" s="246"/>
      <c r="BG124" s="246"/>
      <c r="BH124" s="241">
        <f>VLOOKUP(BJ124,[2]תחזיות!$B$4:$H$1000,6)</f>
        <v>1.0307181818181825E-2</v>
      </c>
      <c r="BI124" s="135">
        <f t="shared" si="19"/>
        <v>8.5893181818181869E-4</v>
      </c>
      <c r="BJ124" s="238">
        <v>72</v>
      </c>
      <c r="BK124" s="243">
        <f t="shared" si="134"/>
        <v>85198.12311814836</v>
      </c>
      <c r="BL124" s="243">
        <f t="shared" si="159"/>
        <v>462.72227708175245</v>
      </c>
      <c r="BM124" s="243">
        <f t="shared" si="20"/>
        <v>306.52571803181451</v>
      </c>
      <c r="BN124" s="243">
        <f t="shared" si="65"/>
        <v>156.19655904993795</v>
      </c>
      <c r="BO124" s="244">
        <f t="shared" si="135"/>
        <v>32505.055888333296</v>
      </c>
      <c r="BP124" s="246"/>
      <c r="BQ124" s="247">
        <f>VLOOKUP(BT124,[2]תחזיות!$B$4:$E$1000,2)</f>
        <v>2.4376339999999972E-2</v>
      </c>
      <c r="BR124" s="135">
        <f t="shared" si="21"/>
        <v>1.5313616666666641E-3</v>
      </c>
      <c r="BS124" s="3">
        <f t="shared" si="136"/>
        <v>2159</v>
      </c>
      <c r="BT124" s="238">
        <v>72</v>
      </c>
      <c r="BU124" s="239">
        <f t="shared" si="137"/>
        <v>500341.96375957661</v>
      </c>
      <c r="BV124" s="239">
        <f t="shared" si="138"/>
        <v>2143.8592251304135</v>
      </c>
      <c r="BW124" s="239">
        <f t="shared" si="22"/>
        <v>1377.6547216042766</v>
      </c>
      <c r="BX124" s="239">
        <f t="shared" si="23"/>
        <v>766.20450352613693</v>
      </c>
      <c r="BY124" s="240">
        <f t="shared" si="139"/>
        <v>146055.83591052549</v>
      </c>
      <c r="CA124" s="247">
        <f>VLOOKUP(CD124,[2]תחזיות!$B$4:$E$1000,4)</f>
        <v>3.2176768799999964E-2</v>
      </c>
      <c r="CB124" s="135">
        <f t="shared" si="24"/>
        <v>2.181397399999997E-3</v>
      </c>
      <c r="CC124" s="3">
        <f t="shared" si="140"/>
        <v>2159</v>
      </c>
      <c r="CD124" s="238">
        <v>72</v>
      </c>
      <c r="CE124" s="239">
        <f t="shared" si="141"/>
        <v>508320.25214347243</v>
      </c>
      <c r="CF124" s="239">
        <f t="shared" si="142"/>
        <v>2373.0448240990959</v>
      </c>
      <c r="CG124" s="239">
        <f t="shared" si="25"/>
        <v>1264.1963477059821</v>
      </c>
      <c r="CH124" s="239">
        <f t="shared" si="26"/>
        <v>1108.8484763931137</v>
      </c>
      <c r="CI124" s="240">
        <f t="shared" si="143"/>
        <v>159230.54342835056</v>
      </c>
      <c r="CJ124" s="1"/>
      <c r="CK124" s="247">
        <f>VLOOKUP(CN124,[2]תחזיות!$B$4:$E$1000,3)</f>
        <v>2.1196817391304325E-2</v>
      </c>
      <c r="CL124" s="135">
        <f t="shared" si="27"/>
        <v>1.2664014492753605E-3</v>
      </c>
      <c r="CM124" s="3">
        <f t="shared" si="144"/>
        <v>2159</v>
      </c>
      <c r="CN124" s="238">
        <v>72</v>
      </c>
      <c r="CO124" s="239">
        <f t="shared" si="145"/>
        <v>498051.44503509917</v>
      </c>
      <c r="CP124" s="239">
        <f t="shared" si="160"/>
        <v>2059.0008762091429</v>
      </c>
      <c r="CQ124" s="239">
        <f t="shared" si="28"/>
        <v>1428.2678044030058</v>
      </c>
      <c r="CR124" s="239">
        <f t="shared" si="29"/>
        <v>630.7330718061371</v>
      </c>
      <c r="CS124" s="240">
        <f t="shared" si="146"/>
        <v>142661.7952266098</v>
      </c>
      <c r="CT124" s="1"/>
      <c r="CU124" s="238">
        <v>72</v>
      </c>
      <c r="CV124" s="239">
        <f t="shared" si="111"/>
        <v>1691679.3457320177</v>
      </c>
      <c r="CW124" s="239">
        <f t="shared" si="111"/>
        <v>8538.929513111214</v>
      </c>
      <c r="CX124" s="239">
        <f t="shared" si="111"/>
        <v>4726.4577681718401</v>
      </c>
      <c r="CY124" s="239">
        <f t="shared" si="111"/>
        <v>3812.4717449393747</v>
      </c>
      <c r="CZ124" s="239">
        <f t="shared" si="111"/>
        <v>588447.98865244188</v>
      </c>
      <c r="DB124" s="238">
        <v>72</v>
      </c>
      <c r="DC124" s="239">
        <f t="shared" si="112"/>
        <v>1711569.7822042506</v>
      </c>
      <c r="DD124" s="239">
        <f t="shared" si="112"/>
        <v>8901.0132631654214</v>
      </c>
      <c r="DE124" s="239">
        <f t="shared" si="112"/>
        <v>4610.8218779202889</v>
      </c>
      <c r="DF124" s="239">
        <f t="shared" si="112"/>
        <v>4290.1913852451335</v>
      </c>
      <c r="DG124" s="239">
        <f t="shared" si="112"/>
        <v>604462.98880053684</v>
      </c>
      <c r="DH124" s="248"/>
      <c r="DI124" s="238">
        <v>72</v>
      </c>
      <c r="DJ124" s="239">
        <f t="shared" si="113"/>
        <v>1685422.6814166415</v>
      </c>
      <c r="DK124" s="239">
        <f t="shared" si="113"/>
        <v>8193.4046046923686</v>
      </c>
      <c r="DL124" s="239">
        <f t="shared" si="113"/>
        <v>4929.1360432845431</v>
      </c>
      <c r="DM124" s="239">
        <f t="shared" si="113"/>
        <v>3264.2685614078264</v>
      </c>
      <c r="DN124" s="239">
        <f t="shared" si="113"/>
        <v>581661.00517237373</v>
      </c>
      <c r="DP124" s="3">
        <f t="shared" si="147"/>
        <v>2159</v>
      </c>
      <c r="DQ124" s="238">
        <v>72</v>
      </c>
      <c r="DR124" s="239">
        <f t="shared" si="148"/>
        <v>0</v>
      </c>
      <c r="DS124" s="239">
        <f t="shared" si="149"/>
        <v>0</v>
      </c>
      <c r="DT124" s="239">
        <f t="shared" si="33"/>
        <v>0</v>
      </c>
      <c r="DU124" s="239">
        <f t="shared" si="150"/>
        <v>0</v>
      </c>
      <c r="DV124" s="240">
        <f t="shared" si="161"/>
        <v>0</v>
      </c>
      <c r="DX124" s="242">
        <f t="shared" si="107"/>
        <v>3.2899999999999999E-2</v>
      </c>
      <c r="DY124" s="242">
        <f t="shared" si="151"/>
        <v>2.7416666666666666E-3</v>
      </c>
      <c r="DZ124" s="238">
        <v>72</v>
      </c>
      <c r="EA124" s="243">
        <f t="shared" si="162"/>
        <v>515766.02038603672</v>
      </c>
      <c r="EB124" s="243">
        <f t="shared" si="163"/>
        <v>2586.4138135814005</v>
      </c>
      <c r="EC124" s="243">
        <f t="shared" si="34"/>
        <v>1172.3553076896833</v>
      </c>
      <c r="ED124" s="243">
        <f t="shared" si="114"/>
        <v>1414.0585058917172</v>
      </c>
      <c r="EE124" s="244">
        <f t="shared" si="152"/>
        <v>173280.48933736025</v>
      </c>
      <c r="EF124" s="249"/>
      <c r="EG124" s="242">
        <f t="shared" si="108"/>
        <v>3.5000000000000003E-2</v>
      </c>
      <c r="EH124" s="242">
        <f t="shared" si="153"/>
        <v>2.9166666666666668E-3</v>
      </c>
      <c r="EI124" s="238">
        <v>72</v>
      </c>
      <c r="EJ124" s="243">
        <f t="shared" si="164"/>
        <v>516126.97735860734</v>
      </c>
      <c r="EK124" s="243">
        <f t="shared" si="165"/>
        <v>2645.5567083213941</v>
      </c>
      <c r="EL124" s="243">
        <f t="shared" si="36"/>
        <v>1140.1863576921226</v>
      </c>
      <c r="EM124" s="243">
        <f t="shared" si="115"/>
        <v>1505.3703506292716</v>
      </c>
      <c r="EN124" s="244">
        <f t="shared" si="154"/>
        <v>173990.20407424006</v>
      </c>
      <c r="EO124" s="249"/>
      <c r="EP124" s="242">
        <f t="shared" si="109"/>
        <v>2.5000000000000001E-2</v>
      </c>
      <c r="EQ124" s="242">
        <f t="shared" si="155"/>
        <v>2.0833333333333333E-3</v>
      </c>
      <c r="ER124" s="238">
        <v>72</v>
      </c>
      <c r="ES124" s="243">
        <f t="shared" si="166"/>
        <v>514338.26386873261</v>
      </c>
      <c r="ET124" s="243">
        <f t="shared" si="167"/>
        <v>2370.7253929063918</v>
      </c>
      <c r="EU124" s="243">
        <f t="shared" si="38"/>
        <v>1299.1873431798656</v>
      </c>
      <c r="EV124" s="243">
        <f t="shared" si="116"/>
        <v>1071.5380497265262</v>
      </c>
      <c r="EW124" s="244">
        <f t="shared" si="156"/>
        <v>170692.2282892603</v>
      </c>
    </row>
    <row r="125" spans="1:153" ht="14.25" customHeight="1" thickBot="1" x14ac:dyDescent="0.25">
      <c r="A125" s="3">
        <f t="shared" si="117"/>
        <v>2189</v>
      </c>
      <c r="B125" s="238">
        <v>73</v>
      </c>
      <c r="C125" s="239">
        <f t="shared" si="118"/>
        <v>413124.39793800405</v>
      </c>
      <c r="D125" s="239">
        <f t="shared" si="5"/>
        <v>2410.2492634298383</v>
      </c>
      <c r="E125" s="239">
        <f t="shared" si="6"/>
        <v>1325.7977188425775</v>
      </c>
      <c r="F125" s="239">
        <f t="shared" si="7"/>
        <v>1084.4515445872607</v>
      </c>
      <c r="G125" s="240">
        <f t="shared" si="119"/>
        <v>175948.19623037826</v>
      </c>
      <c r="I125" s="241">
        <f>VLOOKUP(K125,[2]תחזיות!$B$4:$H$1000,5)</f>
        <v>1.1356200000000009E-2</v>
      </c>
      <c r="J125" s="135">
        <f t="shared" si="8"/>
        <v>9.4635000000000075E-4</v>
      </c>
      <c r="K125" s="238">
        <v>73</v>
      </c>
      <c r="L125" s="243">
        <f t="shared" si="120"/>
        <v>173945.67620018969</v>
      </c>
      <c r="M125" s="243">
        <f t="shared" si="44"/>
        <v>896.53288279300489</v>
      </c>
      <c r="N125" s="243">
        <f t="shared" si="9"/>
        <v>577.63247642599197</v>
      </c>
      <c r="O125" s="243">
        <f t="shared" si="10"/>
        <v>318.90040636701292</v>
      </c>
      <c r="P125" s="244">
        <f t="shared" si="121"/>
        <v>63324.910032878877</v>
      </c>
      <c r="Q125" s="245"/>
      <c r="R125" s="241">
        <f>VLOOKUP(T125,[2]תחזיות!$B$4:$H$1000,7)</f>
        <v>1.9305540000000013E-2</v>
      </c>
      <c r="S125" s="135">
        <f t="shared" si="11"/>
        <v>1.6087950000000012E-3</v>
      </c>
      <c r="T125" s="238">
        <v>73</v>
      </c>
      <c r="U125" s="243">
        <f t="shared" si="122"/>
        <v>181703.73147776644</v>
      </c>
      <c r="V125" s="243">
        <f t="shared" si="47"/>
        <v>936.51865199872316</v>
      </c>
      <c r="W125" s="243">
        <f t="shared" si="12"/>
        <v>603.39514428948621</v>
      </c>
      <c r="X125" s="243">
        <f t="shared" si="48"/>
        <v>333.12350770923695</v>
      </c>
      <c r="Y125" s="244">
        <f t="shared" si="123"/>
        <v>64655.627527718687</v>
      </c>
      <c r="Z125" s="246"/>
      <c r="AA125" s="241">
        <f>VLOOKUP(AC125,[2]תחזיות!$B$4:$H$1000,6)</f>
        <v>1.0323818181818189E-2</v>
      </c>
      <c r="AB125" s="135">
        <f t="shared" si="13"/>
        <v>8.6031818181818247E-4</v>
      </c>
      <c r="AC125" s="238">
        <v>73</v>
      </c>
      <c r="AD125" s="243">
        <f t="shared" si="124"/>
        <v>172963.97242047236</v>
      </c>
      <c r="AE125" s="243">
        <f t="shared" si="51"/>
        <v>891.47308631570797</v>
      </c>
      <c r="AF125" s="243">
        <f t="shared" si="14"/>
        <v>574.37247021151006</v>
      </c>
      <c r="AG125" s="243">
        <f t="shared" si="52"/>
        <v>317.10061610419785</v>
      </c>
      <c r="AH125" s="244">
        <f t="shared" si="125"/>
        <v>63155.451887537536</v>
      </c>
      <c r="AI125" s="246"/>
      <c r="AJ125" s="242">
        <f t="shared" si="105"/>
        <v>3.10666666666666E-2</v>
      </c>
      <c r="AK125" s="242">
        <f t="shared" si="126"/>
        <v>2.5888888888888832E-3</v>
      </c>
      <c r="AL125" s="241">
        <f>VLOOKUP(AN125,[2]תחזיות!$B$4:$H$1000,5)</f>
        <v>1.1356200000000009E-2</v>
      </c>
      <c r="AM125" s="135">
        <f t="shared" si="110"/>
        <v>9.4635000000000075E-4</v>
      </c>
      <c r="AN125" s="238">
        <v>73</v>
      </c>
      <c r="AO125" s="243">
        <f t="shared" si="127"/>
        <v>86571.146712063579</v>
      </c>
      <c r="AP125" s="243">
        <f t="shared" si="157"/>
        <v>503.19771084065894</v>
      </c>
      <c r="AQ125" s="243">
        <f t="shared" si="16"/>
        <v>279.07463101942818</v>
      </c>
      <c r="AR125" s="243">
        <f t="shared" si="128"/>
        <v>224.12307982123076</v>
      </c>
      <c r="AS125" s="244">
        <f t="shared" si="129"/>
        <v>33648.536998362571</v>
      </c>
      <c r="AT125" s="245"/>
      <c r="AU125" s="242">
        <f t="shared" si="106"/>
        <v>3.3666666666666602E-2</v>
      </c>
      <c r="AV125" s="242">
        <f t="shared" si="130"/>
        <v>2.8055555555555503E-3</v>
      </c>
      <c r="AW125" s="241">
        <f>VLOOKUP(AY125,[2]תחזיות!$B$4:$H$1000,7)</f>
        <v>1.9305540000000013E-2</v>
      </c>
      <c r="AX125" s="135">
        <f t="shared" si="17"/>
        <v>1.6087950000000012E-3</v>
      </c>
      <c r="AY125" s="238">
        <v>73</v>
      </c>
      <c r="AZ125" s="243">
        <f t="shared" si="131"/>
        <v>90525.24126696332</v>
      </c>
      <c r="BA125" s="243">
        <f t="shared" si="158"/>
        <v>538.01222293297542</v>
      </c>
      <c r="BB125" s="243">
        <f t="shared" si="18"/>
        <v>284.03862937843991</v>
      </c>
      <c r="BC125" s="243">
        <f t="shared" si="132"/>
        <v>253.97359355453551</v>
      </c>
      <c r="BD125" s="244">
        <f t="shared" si="133"/>
        <v>34523.19767821081</v>
      </c>
      <c r="BE125" s="246"/>
      <c r="BF125" s="246"/>
      <c r="BG125" s="246"/>
      <c r="BH125" s="241">
        <f>VLOOKUP(BJ125,[2]תחזיות!$B$4:$H$1000,6)</f>
        <v>1.0323818181818189E-2</v>
      </c>
      <c r="BI125" s="135">
        <f t="shared" si="19"/>
        <v>8.6031818181818247E-4</v>
      </c>
      <c r="BJ125" s="238">
        <v>73</v>
      </c>
      <c r="BK125" s="243">
        <f t="shared" si="134"/>
        <v>84964.631184843442</v>
      </c>
      <c r="BL125" s="243">
        <f t="shared" si="159"/>
        <v>463.05581993969247</v>
      </c>
      <c r="BM125" s="243">
        <f t="shared" si="20"/>
        <v>307.28732943414684</v>
      </c>
      <c r="BN125" s="243">
        <f t="shared" si="65"/>
        <v>155.7684905055456</v>
      </c>
      <c r="BO125" s="244">
        <f t="shared" si="135"/>
        <v>32968.111708272991</v>
      </c>
      <c r="BP125" s="246"/>
      <c r="BQ125" s="247">
        <f>VLOOKUP(BT125,[2]תחזיות!$B$4:$E$1000,2)</f>
        <v>2.4507819999999972E-2</v>
      </c>
      <c r="BR125" s="135">
        <f t="shared" si="21"/>
        <v>1.5423183333333312E-3</v>
      </c>
      <c r="BS125" s="3">
        <f t="shared" si="136"/>
        <v>2189</v>
      </c>
      <c r="BT125" s="238">
        <v>73</v>
      </c>
      <c r="BU125" s="239">
        <f t="shared" si="137"/>
        <v>498964.30903797236</v>
      </c>
      <c r="BV125" s="239">
        <f t="shared" si="138"/>
        <v>2147.0024227371446</v>
      </c>
      <c r="BW125" s="239">
        <f t="shared" si="22"/>
        <v>1377.4406212288818</v>
      </c>
      <c r="BX125" s="239">
        <f t="shared" si="23"/>
        <v>769.56180150826276</v>
      </c>
      <c r="BY125" s="240">
        <f t="shared" si="139"/>
        <v>148202.83833326263</v>
      </c>
      <c r="CA125" s="247">
        <f>VLOOKUP(CD125,[2]תחזיות!$B$4:$E$1000,4)</f>
        <v>3.2350322399999965E-2</v>
      </c>
      <c r="CB125" s="135">
        <f t="shared" si="24"/>
        <v>2.195860199999997E-3</v>
      </c>
      <c r="CC125" s="3">
        <f t="shared" si="140"/>
        <v>2189</v>
      </c>
      <c r="CD125" s="238">
        <v>73</v>
      </c>
      <c r="CE125" s="239">
        <f t="shared" si="141"/>
        <v>507056.05579576647</v>
      </c>
      <c r="CF125" s="239">
        <f t="shared" si="142"/>
        <v>2377.4833997205451</v>
      </c>
      <c r="CG125" s="239">
        <f t="shared" si="25"/>
        <v>1264.0591876296437</v>
      </c>
      <c r="CH125" s="239">
        <f t="shared" si="26"/>
        <v>1113.4242120909014</v>
      </c>
      <c r="CI125" s="240">
        <f t="shared" si="143"/>
        <v>161608.0268280711</v>
      </c>
      <c r="CJ125" s="1"/>
      <c r="CK125" s="247">
        <f>VLOOKUP(CN125,[2]תחזיות!$B$4:$E$1000,3)</f>
        <v>2.1311147826086934E-2</v>
      </c>
      <c r="CL125" s="135">
        <f t="shared" si="27"/>
        <v>1.2759289855072446E-3</v>
      </c>
      <c r="CM125" s="3">
        <f t="shared" si="144"/>
        <v>2189</v>
      </c>
      <c r="CN125" s="238">
        <v>73</v>
      </c>
      <c r="CO125" s="239">
        <f t="shared" si="145"/>
        <v>496623.17723069614</v>
      </c>
      <c r="CP125" s="239">
        <f t="shared" si="160"/>
        <v>2061.6620321084483</v>
      </c>
      <c r="CQ125" s="239">
        <f t="shared" si="28"/>
        <v>1428.0061254051016</v>
      </c>
      <c r="CR125" s="239">
        <f t="shared" si="29"/>
        <v>633.65590670334666</v>
      </c>
      <c r="CS125" s="240">
        <f t="shared" si="146"/>
        <v>144723.45725871826</v>
      </c>
      <c r="CT125" s="1"/>
      <c r="CU125" s="238">
        <v>73</v>
      </c>
      <c r="CV125" s="239">
        <f t="shared" si="111"/>
        <v>1687199.1949665768</v>
      </c>
      <c r="CW125" s="239">
        <f t="shared" si="111"/>
        <v>8543.3960933820472</v>
      </c>
      <c r="CX125" s="239">
        <f t="shared" si="111"/>
        <v>4735.5149626751454</v>
      </c>
      <c r="CY125" s="239">
        <f t="shared" si="111"/>
        <v>3807.8811307069022</v>
      </c>
      <c r="CZ125" s="239">
        <f t="shared" si="111"/>
        <v>596991.38474582403</v>
      </c>
      <c r="DB125" s="238">
        <v>73</v>
      </c>
      <c r="DC125" s="239">
        <f t="shared" si="112"/>
        <v>1707396.2174794155</v>
      </c>
      <c r="DD125" s="239">
        <f t="shared" si="112"/>
        <v>8907.8202464034766</v>
      </c>
      <c r="DE125" s="239">
        <f t="shared" si="112"/>
        <v>4620.8025813755385</v>
      </c>
      <c r="DF125" s="239">
        <f t="shared" si="112"/>
        <v>4287.0176650279373</v>
      </c>
      <c r="DG125" s="239">
        <f t="shared" si="112"/>
        <v>613370.8090469403</v>
      </c>
      <c r="DH125" s="248"/>
      <c r="DI125" s="238">
        <v>73</v>
      </c>
      <c r="DJ125" s="239">
        <f t="shared" si="113"/>
        <v>1680715.2552995686</v>
      </c>
      <c r="DK125" s="239">
        <f t="shared" si="113"/>
        <v>8197.16559470008</v>
      </c>
      <c r="DL125" s="239">
        <f t="shared" si="113"/>
        <v>4937.3576273714934</v>
      </c>
      <c r="DM125" s="239">
        <f t="shared" si="113"/>
        <v>3259.8079673285856</v>
      </c>
      <c r="DN125" s="239">
        <f t="shared" si="113"/>
        <v>589858.17076707375</v>
      </c>
      <c r="DP125" s="3">
        <f t="shared" si="147"/>
        <v>2189</v>
      </c>
      <c r="DQ125" s="238">
        <v>73</v>
      </c>
      <c r="DR125" s="239">
        <f t="shared" si="148"/>
        <v>0</v>
      </c>
      <c r="DS125" s="239">
        <f t="shared" si="149"/>
        <v>0</v>
      </c>
      <c r="DT125" s="239">
        <f t="shared" si="33"/>
        <v>0</v>
      </c>
      <c r="DU125" s="239">
        <f t="shared" si="150"/>
        <v>0</v>
      </c>
      <c r="DV125" s="240">
        <f t="shared" si="161"/>
        <v>0</v>
      </c>
      <c r="DX125" s="242">
        <f t="shared" si="107"/>
        <v>3.2899999999999999E-2</v>
      </c>
      <c r="DY125" s="242">
        <f t="shared" si="151"/>
        <v>2.7416666666666666E-3</v>
      </c>
      <c r="DZ125" s="238">
        <v>73</v>
      </c>
      <c r="EA125" s="243">
        <f t="shared" si="162"/>
        <v>514593.66507834702</v>
      </c>
      <c r="EB125" s="243">
        <f t="shared" si="163"/>
        <v>2586.4138135814005</v>
      </c>
      <c r="EC125" s="243">
        <f t="shared" si="34"/>
        <v>1175.5695151582659</v>
      </c>
      <c r="ED125" s="243">
        <f t="shared" si="114"/>
        <v>1410.8442984231347</v>
      </c>
      <c r="EE125" s="244">
        <f t="shared" si="152"/>
        <v>175866.90315094165</v>
      </c>
      <c r="EF125" s="249"/>
      <c r="EG125" s="242">
        <f t="shared" si="108"/>
        <v>3.5000000000000003E-2</v>
      </c>
      <c r="EH125" s="242">
        <f t="shared" si="153"/>
        <v>2.9166666666666668E-3</v>
      </c>
      <c r="EI125" s="238">
        <v>73</v>
      </c>
      <c r="EJ125" s="243">
        <f t="shared" si="164"/>
        <v>514986.79100091523</v>
      </c>
      <c r="EK125" s="243">
        <f t="shared" si="165"/>
        <v>2645.5567083213941</v>
      </c>
      <c r="EL125" s="243">
        <f t="shared" si="36"/>
        <v>1143.5119012353914</v>
      </c>
      <c r="EM125" s="243">
        <f t="shared" si="115"/>
        <v>1502.0448070860027</v>
      </c>
      <c r="EN125" s="244">
        <f t="shared" si="154"/>
        <v>176635.76078256144</v>
      </c>
      <c r="EO125" s="249"/>
      <c r="EP125" s="242">
        <f t="shared" si="109"/>
        <v>2.5000000000000001E-2</v>
      </c>
      <c r="EQ125" s="242">
        <f t="shared" si="155"/>
        <v>2.0833333333333333E-3</v>
      </c>
      <c r="ER125" s="238">
        <v>73</v>
      </c>
      <c r="ES125" s="243">
        <f t="shared" si="166"/>
        <v>513039.07652555272</v>
      </c>
      <c r="ET125" s="243">
        <f t="shared" si="167"/>
        <v>2370.7253929063927</v>
      </c>
      <c r="EU125" s="243">
        <f t="shared" si="38"/>
        <v>1301.8939834781579</v>
      </c>
      <c r="EV125" s="243">
        <f t="shared" si="116"/>
        <v>1068.8314094282348</v>
      </c>
      <c r="EW125" s="244">
        <f t="shared" si="156"/>
        <v>173062.9536821667</v>
      </c>
    </row>
    <row r="126" spans="1:153" ht="14.25" customHeight="1" thickBot="1" x14ac:dyDescent="0.25">
      <c r="A126" s="3">
        <f t="shared" si="117"/>
        <v>2220</v>
      </c>
      <c r="B126" s="238">
        <v>74</v>
      </c>
      <c r="C126" s="239">
        <f t="shared" si="118"/>
        <v>411798.60021916148</v>
      </c>
      <c r="D126" s="239">
        <f t="shared" si="5"/>
        <v>2410.2492634298383</v>
      </c>
      <c r="E126" s="239">
        <f t="shared" si="6"/>
        <v>1329.2779378545392</v>
      </c>
      <c r="F126" s="239">
        <f t="shared" si="7"/>
        <v>1080.971325575299</v>
      </c>
      <c r="G126" s="240">
        <f t="shared" si="119"/>
        <v>178358.4454938081</v>
      </c>
      <c r="I126" s="241">
        <f>VLOOKUP(K126,[2]תחזיות!$B$4:$H$1000,5)</f>
        <v>1.137450000000001E-2</v>
      </c>
      <c r="J126" s="135">
        <f t="shared" si="8"/>
        <v>9.478750000000008E-4</v>
      </c>
      <c r="K126" s="238">
        <v>74</v>
      </c>
      <c r="L126" s="243">
        <f t="shared" si="120"/>
        <v>173532.37495820835</v>
      </c>
      <c r="M126" s="243">
        <f t="shared" si="44"/>
        <v>897.38268389928226</v>
      </c>
      <c r="N126" s="243">
        <f t="shared" si="9"/>
        <v>579.23999647590176</v>
      </c>
      <c r="O126" s="243">
        <f t="shared" si="10"/>
        <v>318.14268742338049</v>
      </c>
      <c r="P126" s="244">
        <f t="shared" si="121"/>
        <v>64222.29271677816</v>
      </c>
      <c r="Q126" s="245"/>
      <c r="R126" s="241">
        <f>VLOOKUP(T126,[2]תחזיות!$B$4:$H$1000,7)</f>
        <v>1.9336650000000014E-2</v>
      </c>
      <c r="S126" s="135">
        <f t="shared" si="11"/>
        <v>1.6113875000000012E-3</v>
      </c>
      <c r="T126" s="238">
        <v>74</v>
      </c>
      <c r="U126" s="243">
        <f t="shared" si="122"/>
        <v>181392.15915169052</v>
      </c>
      <c r="V126" s="243">
        <f t="shared" si="47"/>
        <v>938.02774644807073</v>
      </c>
      <c r="W126" s="243">
        <f t="shared" si="12"/>
        <v>605.47545466997303</v>
      </c>
      <c r="X126" s="243">
        <f t="shared" si="48"/>
        <v>332.55229177809775</v>
      </c>
      <c r="Y126" s="244">
        <f t="shared" si="123"/>
        <v>65593.655274166755</v>
      </c>
      <c r="Z126" s="246"/>
      <c r="AA126" s="241">
        <f>VLOOKUP(AC126,[2]תחזיות!$B$4:$H$1000,6)</f>
        <v>1.0340454545454554E-2</v>
      </c>
      <c r="AB126" s="135">
        <f t="shared" si="13"/>
        <v>8.6170454545454614E-4</v>
      </c>
      <c r="AC126" s="238">
        <v>74</v>
      </c>
      <c r="AD126" s="243">
        <f t="shared" si="124"/>
        <v>172538.14885212711</v>
      </c>
      <c r="AE126" s="243">
        <f t="shared" si="51"/>
        <v>892.24127272633666</v>
      </c>
      <c r="AF126" s="243">
        <f t="shared" si="14"/>
        <v>575.92133316410514</v>
      </c>
      <c r="AG126" s="243">
        <f t="shared" si="52"/>
        <v>316.31993956223158</v>
      </c>
      <c r="AH126" s="244">
        <f t="shared" si="125"/>
        <v>64047.693160263872</v>
      </c>
      <c r="AI126" s="246"/>
      <c r="AJ126" s="242">
        <f t="shared" si="105"/>
        <v>3.10666666666666E-2</v>
      </c>
      <c r="AK126" s="242">
        <f t="shared" si="126"/>
        <v>2.5888888888888832E-3</v>
      </c>
      <c r="AL126" s="241">
        <f>VLOOKUP(AN126,[2]תחזיות!$B$4:$H$1000,5)</f>
        <v>1.137450000000001E-2</v>
      </c>
      <c r="AM126" s="135">
        <f t="shared" si="110"/>
        <v>9.478750000000008E-4</v>
      </c>
      <c r="AN126" s="238">
        <v>74</v>
      </c>
      <c r="AO126" s="243">
        <f t="shared" si="127"/>
        <v>86373.866178867975</v>
      </c>
      <c r="AP126" s="243">
        <f t="shared" si="157"/>
        <v>503.6746793708221</v>
      </c>
      <c r="AQ126" s="243">
        <f t="shared" si="16"/>
        <v>280.06233692997552</v>
      </c>
      <c r="AR126" s="243">
        <f t="shared" si="128"/>
        <v>223.61234244084659</v>
      </c>
      <c r="AS126" s="244">
        <f t="shared" si="129"/>
        <v>34152.211677733394</v>
      </c>
      <c r="AT126" s="245"/>
      <c r="AU126" s="242">
        <f t="shared" si="106"/>
        <v>3.3666666666666602E-2</v>
      </c>
      <c r="AV126" s="242">
        <f t="shared" si="130"/>
        <v>2.8055555555555503E-3</v>
      </c>
      <c r="AW126" s="241">
        <f>VLOOKUP(AY126,[2]תחזיות!$B$4:$H$1000,7)</f>
        <v>1.9336650000000014E-2</v>
      </c>
      <c r="AX126" s="135">
        <f t="shared" si="17"/>
        <v>1.6113875000000012E-3</v>
      </c>
      <c r="AY126" s="238">
        <v>74</v>
      </c>
      <c r="AZ126" s="243">
        <f t="shared" si="131"/>
        <v>90386.616183500038</v>
      </c>
      <c r="BA126" s="243">
        <f t="shared" si="158"/>
        <v>538.87916910385684</v>
      </c>
      <c r="BB126" s="243">
        <f t="shared" si="18"/>
        <v>285.29449592237108</v>
      </c>
      <c r="BC126" s="243">
        <f t="shared" si="132"/>
        <v>253.58467318148575</v>
      </c>
      <c r="BD126" s="244">
        <f t="shared" si="133"/>
        <v>35062.076847314667</v>
      </c>
      <c r="BE126" s="246"/>
      <c r="BF126" s="246"/>
      <c r="BG126" s="246"/>
      <c r="BH126" s="241">
        <f>VLOOKUP(BJ126,[2]תחזיות!$B$4:$H$1000,6)</f>
        <v>1.0340454545454554E-2</v>
      </c>
      <c r="BI126" s="135">
        <f t="shared" si="19"/>
        <v>8.6170454545454614E-4</v>
      </c>
      <c r="BJ126" s="238">
        <v>74</v>
      </c>
      <c r="BK126" s="243">
        <f t="shared" si="134"/>
        <v>84730.29347341563</v>
      </c>
      <c r="BL126" s="243">
        <f t="shared" si="159"/>
        <v>463.39024387683941</v>
      </c>
      <c r="BM126" s="243">
        <f t="shared" si="20"/>
        <v>308.05137250891147</v>
      </c>
      <c r="BN126" s="243">
        <f t="shared" si="65"/>
        <v>155.33887136792794</v>
      </c>
      <c r="BO126" s="244">
        <f t="shared" si="135"/>
        <v>33431.501952149833</v>
      </c>
      <c r="BP126" s="246"/>
      <c r="BQ126" s="247">
        <f>VLOOKUP(BT126,[2]תחזיות!$B$4:$E$1000,2)</f>
        <v>2.4639299999999972E-2</v>
      </c>
      <c r="BR126" s="135">
        <f t="shared" si="21"/>
        <v>1.5532749999999974E-3</v>
      </c>
      <c r="BS126" s="3">
        <f t="shared" si="136"/>
        <v>2220</v>
      </c>
      <c r="BT126" s="238">
        <v>74</v>
      </c>
      <c r="BU126" s="239">
        <f t="shared" si="137"/>
        <v>497586.86841674347</v>
      </c>
      <c r="BV126" s="239">
        <f t="shared" si="138"/>
        <v>2150.1384037740486</v>
      </c>
      <c r="BW126" s="239">
        <f t="shared" si="22"/>
        <v>1377.2491607340326</v>
      </c>
      <c r="BX126" s="239">
        <f t="shared" si="23"/>
        <v>772.88924304001591</v>
      </c>
      <c r="BY126" s="240">
        <f t="shared" si="139"/>
        <v>150352.97673703666</v>
      </c>
      <c r="CA126" s="247">
        <f>VLOOKUP(CD126,[2]תחזיות!$B$4:$E$1000,4)</f>
        <v>3.2523875999999965E-2</v>
      </c>
      <c r="CB126" s="135">
        <f t="shared" si="24"/>
        <v>2.2103229999999971E-3</v>
      </c>
      <c r="CC126" s="3">
        <f t="shared" si="140"/>
        <v>2220</v>
      </c>
      <c r="CD126" s="238">
        <v>74</v>
      </c>
      <c r="CE126" s="239">
        <f t="shared" si="141"/>
        <v>505791.9966081368</v>
      </c>
      <c r="CF126" s="239">
        <f t="shared" si="142"/>
        <v>2381.9132419788052</v>
      </c>
      <c r="CG126" s="239">
        <f t="shared" si="25"/>
        <v>1263.9495586599198</v>
      </c>
      <c r="CH126" s="239">
        <f t="shared" si="26"/>
        <v>1117.9636833188854</v>
      </c>
      <c r="CI126" s="240">
        <f t="shared" si="143"/>
        <v>163989.9400700499</v>
      </c>
      <c r="CJ126" s="1"/>
      <c r="CK126" s="247">
        <f>VLOOKUP(CN126,[2]תחזיות!$B$4:$E$1000,3)</f>
        <v>2.1425478260869543E-2</v>
      </c>
      <c r="CL126" s="135">
        <f t="shared" si="27"/>
        <v>1.2854565217391286E-3</v>
      </c>
      <c r="CM126" s="3">
        <f t="shared" si="144"/>
        <v>2220</v>
      </c>
      <c r="CN126" s="238">
        <v>74</v>
      </c>
      <c r="CO126" s="239">
        <f t="shared" si="145"/>
        <v>495195.17110529105</v>
      </c>
      <c r="CP126" s="239">
        <f t="shared" si="160"/>
        <v>2064.3166966708513</v>
      </c>
      <c r="CQ126" s="239">
        <f t="shared" si="28"/>
        <v>1427.7648344398312</v>
      </c>
      <c r="CR126" s="239">
        <f t="shared" si="29"/>
        <v>636.5518622310201</v>
      </c>
      <c r="CS126" s="240">
        <f t="shared" si="146"/>
        <v>146787.7739553891</v>
      </c>
      <c r="CT126" s="1"/>
      <c r="CU126" s="238">
        <v>74</v>
      </c>
      <c r="CV126" s="239">
        <f t="shared" si="111"/>
        <v>1682709.8053361699</v>
      </c>
      <c r="CW126" s="239">
        <f t="shared" si="111"/>
        <v>8547.8588440553922</v>
      </c>
      <c r="CX126" s="239">
        <f t="shared" si="111"/>
        <v>4744.6219669067741</v>
      </c>
      <c r="CY126" s="239">
        <f t="shared" si="111"/>
        <v>3803.2368771486176</v>
      </c>
      <c r="CZ126" s="239">
        <f t="shared" si="111"/>
        <v>605539.24358987948</v>
      </c>
      <c r="DB126" s="238">
        <v>74</v>
      </c>
      <c r="DC126" s="239">
        <f t="shared" si="112"/>
        <v>1703212.6512621688</v>
      </c>
      <c r="DD126" s="239">
        <f t="shared" si="112"/>
        <v>8914.6261292819654</v>
      </c>
      <c r="DE126" s="239">
        <f t="shared" si="112"/>
        <v>4630.8445913874639</v>
      </c>
      <c r="DF126" s="239">
        <f t="shared" si="112"/>
        <v>4283.7815378945006</v>
      </c>
      <c r="DG126" s="239">
        <f t="shared" si="112"/>
        <v>622285.43517622224</v>
      </c>
      <c r="DH126" s="248"/>
      <c r="DI126" s="238">
        <v>74</v>
      </c>
      <c r="DJ126" s="239">
        <f t="shared" si="113"/>
        <v>1675999.3961920696</v>
      </c>
      <c r="DK126" s="239">
        <f t="shared" si="113"/>
        <v>8200.9228696102582</v>
      </c>
      <c r="DL126" s="239">
        <f t="shared" si="113"/>
        <v>4945.6217405777907</v>
      </c>
      <c r="DM126" s="239">
        <f t="shared" si="113"/>
        <v>3255.3011290324675</v>
      </c>
      <c r="DN126" s="239">
        <f t="shared" si="113"/>
        <v>598059.09363668412</v>
      </c>
      <c r="DP126" s="3">
        <f t="shared" si="147"/>
        <v>2220</v>
      </c>
      <c r="DQ126" s="238">
        <v>74</v>
      </c>
      <c r="DR126" s="239">
        <f t="shared" si="148"/>
        <v>0</v>
      </c>
      <c r="DS126" s="239">
        <f t="shared" si="149"/>
        <v>0</v>
      </c>
      <c r="DT126" s="239">
        <f t="shared" si="33"/>
        <v>0</v>
      </c>
      <c r="DU126" s="239">
        <f t="shared" si="150"/>
        <v>0</v>
      </c>
      <c r="DV126" s="240">
        <f t="shared" si="161"/>
        <v>0</v>
      </c>
      <c r="DX126" s="242">
        <f t="shared" si="107"/>
        <v>3.2899999999999999E-2</v>
      </c>
      <c r="DY126" s="242">
        <f t="shared" si="151"/>
        <v>2.7416666666666666E-3</v>
      </c>
      <c r="DZ126" s="238">
        <v>74</v>
      </c>
      <c r="EA126" s="243">
        <f t="shared" si="162"/>
        <v>513418.09556318878</v>
      </c>
      <c r="EB126" s="243">
        <f t="shared" si="163"/>
        <v>2586.4138135814005</v>
      </c>
      <c r="EC126" s="243">
        <f t="shared" si="34"/>
        <v>1178.7925349123248</v>
      </c>
      <c r="ED126" s="243">
        <f t="shared" si="114"/>
        <v>1407.6212786690758</v>
      </c>
      <c r="EE126" s="244">
        <f t="shared" si="152"/>
        <v>178453.31696452305</v>
      </c>
      <c r="EF126" s="249"/>
      <c r="EG126" s="242">
        <f t="shared" si="108"/>
        <v>3.5000000000000003E-2</v>
      </c>
      <c r="EH126" s="242">
        <f t="shared" si="153"/>
        <v>2.9166666666666668E-3</v>
      </c>
      <c r="EI126" s="238">
        <v>74</v>
      </c>
      <c r="EJ126" s="243">
        <f t="shared" si="164"/>
        <v>513843.27909967984</v>
      </c>
      <c r="EK126" s="243">
        <f t="shared" si="165"/>
        <v>2645.5567083213941</v>
      </c>
      <c r="EL126" s="243">
        <f t="shared" si="36"/>
        <v>1146.8471442806613</v>
      </c>
      <c r="EM126" s="243">
        <f t="shared" si="115"/>
        <v>1498.7095640407329</v>
      </c>
      <c r="EN126" s="244">
        <f t="shared" si="154"/>
        <v>179281.31749088282</v>
      </c>
      <c r="EO126" s="249"/>
      <c r="EP126" s="242">
        <f t="shared" si="109"/>
        <v>2.5000000000000001E-2</v>
      </c>
      <c r="EQ126" s="242">
        <f t="shared" si="155"/>
        <v>2.0833333333333333E-3</v>
      </c>
      <c r="ER126" s="238">
        <v>74</v>
      </c>
      <c r="ES126" s="243">
        <f t="shared" si="166"/>
        <v>511737.18254207459</v>
      </c>
      <c r="ET126" s="243">
        <f t="shared" si="167"/>
        <v>2370.7253929063927</v>
      </c>
      <c r="EU126" s="243">
        <f t="shared" si="38"/>
        <v>1304.606262610404</v>
      </c>
      <c r="EV126" s="243">
        <f t="shared" si="116"/>
        <v>1066.1191302959887</v>
      </c>
      <c r="EW126" s="244">
        <f t="shared" si="156"/>
        <v>175433.6790750731</v>
      </c>
    </row>
    <row r="127" spans="1:153" ht="14.25" customHeight="1" thickBot="1" x14ac:dyDescent="0.25">
      <c r="A127" s="3">
        <f t="shared" si="117"/>
        <v>2251</v>
      </c>
      <c r="B127" s="238">
        <v>75</v>
      </c>
      <c r="C127" s="239">
        <f t="shared" si="118"/>
        <v>410469.32228130696</v>
      </c>
      <c r="D127" s="239">
        <f t="shared" si="5"/>
        <v>2410.2492634298383</v>
      </c>
      <c r="E127" s="239">
        <f t="shared" si="6"/>
        <v>1332.7672924414073</v>
      </c>
      <c r="F127" s="239">
        <f t="shared" si="7"/>
        <v>1077.4819709884309</v>
      </c>
      <c r="G127" s="240">
        <f t="shared" si="119"/>
        <v>180768.69475723794</v>
      </c>
      <c r="I127" s="241">
        <f>VLOOKUP(K127,[2]תחזיות!$B$4:$H$1000,5)</f>
        <v>1.139280000000001E-2</v>
      </c>
      <c r="J127" s="135">
        <f t="shared" si="8"/>
        <v>9.4940000000000085E-4</v>
      </c>
      <c r="K127" s="238">
        <v>75</v>
      </c>
      <c r="L127" s="243">
        <f t="shared" si="120"/>
        <v>173117.33666806514</v>
      </c>
      <c r="M127" s="243">
        <f t="shared" si="44"/>
        <v>898.23465901937629</v>
      </c>
      <c r="N127" s="243">
        <f t="shared" si="9"/>
        <v>580.85287512792502</v>
      </c>
      <c r="O127" s="243">
        <f t="shared" si="10"/>
        <v>317.38178389145128</v>
      </c>
      <c r="P127" s="244">
        <f t="shared" si="121"/>
        <v>65120.527375797537</v>
      </c>
      <c r="Q127" s="245"/>
      <c r="R127" s="241">
        <f>VLOOKUP(T127,[2]תחזיות!$B$4:$H$1000,7)</f>
        <v>1.9367760000000019E-2</v>
      </c>
      <c r="S127" s="135">
        <f t="shared" si="11"/>
        <v>1.6139800000000016E-3</v>
      </c>
      <c r="T127" s="238">
        <v>75</v>
      </c>
      <c r="U127" s="243">
        <f t="shared" si="122"/>
        <v>181078.46978877386</v>
      </c>
      <c r="V127" s="243">
        <f t="shared" si="47"/>
        <v>939.54170447028298</v>
      </c>
      <c r="W127" s="243">
        <f t="shared" si="12"/>
        <v>607.56450985753247</v>
      </c>
      <c r="X127" s="243">
        <f t="shared" si="48"/>
        <v>331.97719461275051</v>
      </c>
      <c r="Y127" s="244">
        <f t="shared" si="123"/>
        <v>66533.196978637032</v>
      </c>
      <c r="Z127" s="246"/>
      <c r="AA127" s="241">
        <f>VLOOKUP(AC127,[2]תחזיות!$B$4:$H$1000,6)</f>
        <v>1.0357090909090918E-2</v>
      </c>
      <c r="AB127" s="135">
        <f t="shared" si="13"/>
        <v>8.6309090909090982E-4</v>
      </c>
      <c r="AC127" s="238">
        <v>75</v>
      </c>
      <c r="AD127" s="243">
        <f t="shared" si="124"/>
        <v>172110.64655424166</v>
      </c>
      <c r="AE127" s="243">
        <f t="shared" si="51"/>
        <v>893.01135805754257</v>
      </c>
      <c r="AF127" s="243">
        <f t="shared" si="14"/>
        <v>577.47517270810101</v>
      </c>
      <c r="AG127" s="243">
        <f t="shared" si="52"/>
        <v>315.53618534944155</v>
      </c>
      <c r="AH127" s="244">
        <f t="shared" si="125"/>
        <v>64940.704518321414</v>
      </c>
      <c r="AI127" s="246"/>
      <c r="AJ127" s="242">
        <f t="shared" si="105"/>
        <v>3.10666666666666E-2</v>
      </c>
      <c r="AK127" s="242">
        <f t="shared" si="126"/>
        <v>2.5888888888888832E-3</v>
      </c>
      <c r="AL127" s="241">
        <f>VLOOKUP(AN127,[2]תחזיות!$B$4:$H$1000,5)</f>
        <v>1.139280000000001E-2</v>
      </c>
      <c r="AM127" s="135">
        <f t="shared" si="110"/>
        <v>9.4940000000000085E-4</v>
      </c>
      <c r="AN127" s="238">
        <v>75</v>
      </c>
      <c r="AO127" s="243">
        <f t="shared" si="127"/>
        <v>86175.541299305551</v>
      </c>
      <c r="AP127" s="243">
        <f t="shared" si="157"/>
        <v>504.15286811141686</v>
      </c>
      <c r="AQ127" s="243">
        <f t="shared" si="16"/>
        <v>281.05396674765962</v>
      </c>
      <c r="AR127" s="243">
        <f t="shared" si="128"/>
        <v>223.09890136375722</v>
      </c>
      <c r="AS127" s="244">
        <f t="shared" si="129"/>
        <v>34656.364545844808</v>
      </c>
      <c r="AT127" s="245"/>
      <c r="AU127" s="242">
        <f t="shared" si="106"/>
        <v>3.3666666666666602E-2</v>
      </c>
      <c r="AV127" s="242">
        <f t="shared" si="130"/>
        <v>2.8055555555555503E-3</v>
      </c>
      <c r="AW127" s="241">
        <f>VLOOKUP(AY127,[2]תחזיות!$B$4:$H$1000,7)</f>
        <v>1.9367760000000019E-2</v>
      </c>
      <c r="AX127" s="135">
        <f t="shared" si="17"/>
        <v>1.6139800000000016E-3</v>
      </c>
      <c r="AY127" s="238">
        <v>75</v>
      </c>
      <c r="AZ127" s="243">
        <f t="shared" si="131"/>
        <v>90246.743418754981</v>
      </c>
      <c r="BA127" s="243">
        <f t="shared" si="158"/>
        <v>539.74890930520712</v>
      </c>
      <c r="BB127" s="243">
        <f t="shared" si="18"/>
        <v>286.55665693592277</v>
      </c>
      <c r="BC127" s="243">
        <f t="shared" si="132"/>
        <v>253.19225236928432</v>
      </c>
      <c r="BD127" s="244">
        <f t="shared" si="133"/>
        <v>35601.825756619874</v>
      </c>
      <c r="BE127" s="246"/>
      <c r="BF127" s="246"/>
      <c r="BG127" s="246"/>
      <c r="BH127" s="241">
        <f>VLOOKUP(BJ127,[2]תחזיות!$B$4:$H$1000,6)</f>
        <v>1.0357090909090918E-2</v>
      </c>
      <c r="BI127" s="135">
        <f t="shared" si="19"/>
        <v>8.6309090909090982E-4</v>
      </c>
      <c r="BJ127" s="238">
        <v>75</v>
      </c>
      <c r="BK127" s="243">
        <f t="shared" si="134"/>
        <v>84495.10617058909</v>
      </c>
      <c r="BL127" s="243">
        <f t="shared" si="159"/>
        <v>463.7255504426667</v>
      </c>
      <c r="BM127" s="243">
        <f t="shared" si="20"/>
        <v>308.81785579658742</v>
      </c>
      <c r="BN127" s="243">
        <f t="shared" si="65"/>
        <v>154.90769464607928</v>
      </c>
      <c r="BO127" s="244">
        <f t="shared" si="135"/>
        <v>33895.227502592497</v>
      </c>
      <c r="BP127" s="246"/>
      <c r="BQ127" s="247">
        <f>VLOOKUP(BT127,[2]תחזיות!$B$4:$E$1000,2)</f>
        <v>2.4770779999999971E-2</v>
      </c>
      <c r="BR127" s="135">
        <f t="shared" si="21"/>
        <v>1.5642316666666645E-3</v>
      </c>
      <c r="BS127" s="3">
        <f t="shared" si="136"/>
        <v>2251</v>
      </c>
      <c r="BT127" s="238">
        <v>75</v>
      </c>
      <c r="BU127" s="239">
        <f t="shared" si="137"/>
        <v>496209.61925600946</v>
      </c>
      <c r="BV127" s="239">
        <f t="shared" si="138"/>
        <v>2153.2671419220374</v>
      </c>
      <c r="BW127" s="239">
        <f t="shared" si="22"/>
        <v>1377.0803421771786</v>
      </c>
      <c r="BX127" s="239">
        <f t="shared" si="23"/>
        <v>776.18679974485872</v>
      </c>
      <c r="BY127" s="240">
        <f t="shared" si="139"/>
        <v>152506.24387895869</v>
      </c>
      <c r="CA127" s="247">
        <f>VLOOKUP(CD127,[2]תחזיות!$B$4:$E$1000,4)</f>
        <v>3.2697429599999966E-2</v>
      </c>
      <c r="CB127" s="135">
        <f t="shared" si="24"/>
        <v>2.2247857999999972E-3</v>
      </c>
      <c r="CC127" s="3">
        <f t="shared" si="140"/>
        <v>2251</v>
      </c>
      <c r="CD127" s="238">
        <v>75</v>
      </c>
      <c r="CE127" s="239">
        <f t="shared" si="141"/>
        <v>504528.04704947688</v>
      </c>
      <c r="CF127" s="239">
        <f t="shared" si="142"/>
        <v>2386.3343061356513</v>
      </c>
      <c r="CG127" s="239">
        <f t="shared" si="25"/>
        <v>1263.8674713582448</v>
      </c>
      <c r="CH127" s="239">
        <f t="shared" si="26"/>
        <v>1122.4668347774066</v>
      </c>
      <c r="CI127" s="240">
        <f t="shared" si="143"/>
        <v>166376.27437618555</v>
      </c>
      <c r="CJ127" s="1"/>
      <c r="CK127" s="247">
        <f>VLOOKUP(CN127,[2]תחזיות!$B$4:$E$1000,3)</f>
        <v>2.1539808695652151E-2</v>
      </c>
      <c r="CL127" s="135">
        <f t="shared" si="27"/>
        <v>1.2949840579710126E-3</v>
      </c>
      <c r="CM127" s="3">
        <f t="shared" si="144"/>
        <v>2251</v>
      </c>
      <c r="CN127" s="238">
        <v>75</v>
      </c>
      <c r="CO127" s="239">
        <f t="shared" si="145"/>
        <v>493767.40627085121</v>
      </c>
      <c r="CP127" s="239">
        <f t="shared" si="160"/>
        <v>2066.9648498336996</v>
      </c>
      <c r="CQ127" s="239">
        <f t="shared" si="28"/>
        <v>1427.5439303672511</v>
      </c>
      <c r="CR127" s="239">
        <f t="shared" si="29"/>
        <v>639.42091946644848</v>
      </c>
      <c r="CS127" s="240">
        <f t="shared" si="146"/>
        <v>148854.73880522279</v>
      </c>
      <c r="CT127" s="1"/>
      <c r="CU127" s="238">
        <v>75</v>
      </c>
      <c r="CV127" s="239">
        <f t="shared" si="111"/>
        <v>1678211.1225329638</v>
      </c>
      <c r="CW127" s="239">
        <f t="shared" si="111"/>
        <v>8552.3177460640691</v>
      </c>
      <c r="CX127" s="239">
        <f t="shared" si="111"/>
        <v>4753.7788676063801</v>
      </c>
      <c r="CY127" s="239">
        <f t="shared" si="111"/>
        <v>3798.5388784576894</v>
      </c>
      <c r="CZ127" s="239">
        <f t="shared" si="111"/>
        <v>614091.56133594341</v>
      </c>
      <c r="DB127" s="238">
        <v>75</v>
      </c>
      <c r="DC127" s="239">
        <f t="shared" si="112"/>
        <v>1699019.014493712</v>
      </c>
      <c r="DD127" s="239">
        <f t="shared" si="112"/>
        <v>8921.4308916623741</v>
      </c>
      <c r="DE127" s="239">
        <f t="shared" si="112"/>
        <v>4640.9480457112531</v>
      </c>
      <c r="DF127" s="239">
        <f t="shared" si="112"/>
        <v>4280.48284595112</v>
      </c>
      <c r="DG127" s="239">
        <f t="shared" si="112"/>
        <v>631206.86606788461</v>
      </c>
      <c r="DH127" s="248"/>
      <c r="DI127" s="238">
        <v>75</v>
      </c>
      <c r="DJ127" s="239">
        <f t="shared" si="113"/>
        <v>1671275.0575564532</v>
      </c>
      <c r="DK127" s="239">
        <f t="shared" si="113"/>
        <v>8204.6764146701389</v>
      </c>
      <c r="DL127" s="239">
        <f t="shared" si="113"/>
        <v>4953.9284436375219</v>
      </c>
      <c r="DM127" s="239">
        <f t="shared" si="113"/>
        <v>3250.747971032617</v>
      </c>
      <c r="DN127" s="239">
        <f t="shared" si="113"/>
        <v>606263.77005135408</v>
      </c>
      <c r="DP127" s="3">
        <f t="shared" si="147"/>
        <v>2251</v>
      </c>
      <c r="DQ127" s="238">
        <v>75</v>
      </c>
      <c r="DR127" s="239">
        <f t="shared" si="148"/>
        <v>0</v>
      </c>
      <c r="DS127" s="239">
        <f t="shared" si="149"/>
        <v>0</v>
      </c>
      <c r="DT127" s="239">
        <f t="shared" si="33"/>
        <v>0</v>
      </c>
      <c r="DU127" s="239">
        <f t="shared" si="150"/>
        <v>0</v>
      </c>
      <c r="DV127" s="240">
        <f t="shared" si="161"/>
        <v>0</v>
      </c>
      <c r="DX127" s="242">
        <f t="shared" si="107"/>
        <v>3.2899999999999999E-2</v>
      </c>
      <c r="DY127" s="242">
        <f t="shared" si="151"/>
        <v>2.7416666666666666E-3</v>
      </c>
      <c r="DZ127" s="238">
        <v>75</v>
      </c>
      <c r="EA127" s="243">
        <f t="shared" si="162"/>
        <v>512239.30302827648</v>
      </c>
      <c r="EB127" s="243">
        <f t="shared" si="163"/>
        <v>2586.413813581401</v>
      </c>
      <c r="EC127" s="243">
        <f t="shared" si="34"/>
        <v>1182.0243911122097</v>
      </c>
      <c r="ED127" s="243">
        <f t="shared" si="114"/>
        <v>1404.3894224691912</v>
      </c>
      <c r="EE127" s="244">
        <f t="shared" si="152"/>
        <v>181039.73077810445</v>
      </c>
      <c r="EF127" s="249"/>
      <c r="EG127" s="242">
        <f t="shared" si="108"/>
        <v>3.5000000000000003E-2</v>
      </c>
      <c r="EH127" s="242">
        <f t="shared" si="153"/>
        <v>2.9166666666666668E-3</v>
      </c>
      <c r="EI127" s="238">
        <v>75</v>
      </c>
      <c r="EJ127" s="243">
        <f t="shared" si="164"/>
        <v>512696.43195539917</v>
      </c>
      <c r="EK127" s="243">
        <f t="shared" si="165"/>
        <v>2645.5567083213941</v>
      </c>
      <c r="EL127" s="243">
        <f t="shared" si="36"/>
        <v>1150.1921151181464</v>
      </c>
      <c r="EM127" s="243">
        <f t="shared" si="115"/>
        <v>1495.3645932032478</v>
      </c>
      <c r="EN127" s="244">
        <f t="shared" si="154"/>
        <v>181926.87419920421</v>
      </c>
      <c r="EO127" s="249"/>
      <c r="EP127" s="242">
        <f t="shared" si="109"/>
        <v>2.5000000000000001E-2</v>
      </c>
      <c r="EQ127" s="242">
        <f t="shared" si="155"/>
        <v>2.0833333333333333E-3</v>
      </c>
      <c r="ER127" s="238">
        <v>75</v>
      </c>
      <c r="ES127" s="243">
        <f t="shared" si="166"/>
        <v>510432.57627946418</v>
      </c>
      <c r="ET127" s="243">
        <f t="shared" si="167"/>
        <v>2370.7253929063918</v>
      </c>
      <c r="EU127" s="243">
        <f t="shared" si="38"/>
        <v>1307.3241923241749</v>
      </c>
      <c r="EV127" s="243">
        <f t="shared" si="116"/>
        <v>1063.4012005822169</v>
      </c>
      <c r="EW127" s="244">
        <f t="shared" si="156"/>
        <v>177804.4044679795</v>
      </c>
    </row>
    <row r="128" spans="1:153" ht="14.25" customHeight="1" thickBot="1" x14ac:dyDescent="0.25">
      <c r="A128" s="3">
        <f t="shared" si="117"/>
        <v>2279</v>
      </c>
      <c r="B128" s="238">
        <v>76</v>
      </c>
      <c r="C128" s="239">
        <f t="shared" si="118"/>
        <v>409136.55498886557</v>
      </c>
      <c r="D128" s="239">
        <f t="shared" si="5"/>
        <v>2410.2492634298383</v>
      </c>
      <c r="E128" s="239">
        <f t="shared" si="6"/>
        <v>1336.265806584066</v>
      </c>
      <c r="F128" s="239">
        <f t="shared" si="7"/>
        <v>1073.9834568457723</v>
      </c>
      <c r="G128" s="240">
        <f t="shared" si="119"/>
        <v>183178.94402066778</v>
      </c>
      <c r="I128" s="241">
        <f>VLOOKUP(K128,[2]תחזיות!$B$4:$H$1000,5)</f>
        <v>1.1411100000000011E-2</v>
      </c>
      <c r="J128" s="135">
        <f t="shared" si="8"/>
        <v>9.509250000000009E-4</v>
      </c>
      <c r="K128" s="238">
        <v>76</v>
      </c>
      <c r="L128" s="243">
        <f t="shared" si="120"/>
        <v>172700.55304878802</v>
      </c>
      <c r="M128" s="243">
        <f t="shared" si="44"/>
        <v>899.08881281250456</v>
      </c>
      <c r="N128" s="243">
        <f t="shared" si="9"/>
        <v>582.47113222306132</v>
      </c>
      <c r="O128" s="243">
        <f t="shared" si="10"/>
        <v>316.61768058944324</v>
      </c>
      <c r="P128" s="244">
        <f t="shared" si="121"/>
        <v>66019.616188610045</v>
      </c>
      <c r="Q128" s="245"/>
      <c r="R128" s="241">
        <f>VLOOKUP(T128,[2]תחזיות!$B$4:$H$1000,7)</f>
        <v>1.9398870000000019E-2</v>
      </c>
      <c r="S128" s="135">
        <f t="shared" si="11"/>
        <v>1.6165725000000016E-3</v>
      </c>
      <c r="T128" s="238">
        <v>76</v>
      </c>
      <c r="U128" s="243">
        <f t="shared" si="122"/>
        <v>180762.64958144032</v>
      </c>
      <c r="V128" s="243">
        <f t="shared" si="47"/>
        <v>941.06054175233282</v>
      </c>
      <c r="W128" s="243">
        <f t="shared" si="12"/>
        <v>609.66235085302719</v>
      </c>
      <c r="X128" s="243">
        <f t="shared" si="48"/>
        <v>331.39819089930569</v>
      </c>
      <c r="Y128" s="244">
        <f t="shared" si="123"/>
        <v>67474.257520389365</v>
      </c>
      <c r="Z128" s="246"/>
      <c r="AA128" s="241">
        <f>VLOOKUP(AC128,[2]תחזיות!$B$4:$H$1000,6)</f>
        <v>1.0373727272727281E-2</v>
      </c>
      <c r="AB128" s="135">
        <f t="shared" si="13"/>
        <v>8.6447727272727338E-4</v>
      </c>
      <c r="AC128" s="238">
        <v>76</v>
      </c>
      <c r="AD128" s="243">
        <f t="shared" si="124"/>
        <v>171681.45790971172</v>
      </c>
      <c r="AE128" s="243">
        <f t="shared" si="51"/>
        <v>893.78334608087084</v>
      </c>
      <c r="AF128" s="243">
        <f t="shared" si="14"/>
        <v>579.03400657973407</v>
      </c>
      <c r="AG128" s="243">
        <f t="shared" si="52"/>
        <v>314.74933950113672</v>
      </c>
      <c r="AH128" s="244">
        <f t="shared" si="125"/>
        <v>65834.487864402283</v>
      </c>
      <c r="AI128" s="246"/>
      <c r="AJ128" s="242">
        <f t="shared" si="105"/>
        <v>3.10666666666666E-2</v>
      </c>
      <c r="AK128" s="242">
        <f t="shared" si="126"/>
        <v>2.5888888888888832E-3</v>
      </c>
      <c r="AL128" s="241">
        <f>VLOOKUP(AN128,[2]תחזיות!$B$4:$H$1000,5)</f>
        <v>1.1411100000000011E-2</v>
      </c>
      <c r="AM128" s="135">
        <f t="shared" si="110"/>
        <v>9.509250000000009E-4</v>
      </c>
      <c r="AN128" s="238">
        <v>76</v>
      </c>
      <c r="AO128" s="243">
        <f t="shared" si="127"/>
        <v>85976.1665479246</v>
      </c>
      <c r="AP128" s="243">
        <f t="shared" si="157"/>
        <v>504.63227967752567</v>
      </c>
      <c r="AQ128" s="243">
        <f t="shared" si="16"/>
        <v>282.04953739234361</v>
      </c>
      <c r="AR128" s="243">
        <f t="shared" si="128"/>
        <v>222.58274228518209</v>
      </c>
      <c r="AS128" s="244">
        <f t="shared" si="129"/>
        <v>35160.996825522336</v>
      </c>
      <c r="AT128" s="245"/>
      <c r="AU128" s="242">
        <f t="shared" si="106"/>
        <v>3.3666666666666602E-2</v>
      </c>
      <c r="AV128" s="242">
        <f t="shared" si="130"/>
        <v>2.8055555555555503E-3</v>
      </c>
      <c r="AW128" s="241">
        <f>VLOOKUP(AY128,[2]תחזיות!$B$4:$H$1000,7)</f>
        <v>1.9398870000000019E-2</v>
      </c>
      <c r="AX128" s="135">
        <f t="shared" si="17"/>
        <v>1.6165725000000016E-3</v>
      </c>
      <c r="AY128" s="238">
        <v>76</v>
      </c>
      <c r="AZ128" s="243">
        <f t="shared" si="131"/>
        <v>90105.613925833066</v>
      </c>
      <c r="BA128" s="243">
        <f t="shared" si="158"/>
        <v>540.62145254889469</v>
      </c>
      <c r="BB128" s="243">
        <f t="shared" si="18"/>
        <v>287.82514681253019</v>
      </c>
      <c r="BC128" s="243">
        <f t="shared" si="132"/>
        <v>252.7963057363645</v>
      </c>
      <c r="BD128" s="244">
        <f t="shared" si="133"/>
        <v>36142.447209168771</v>
      </c>
      <c r="BE128" s="246"/>
      <c r="BF128" s="246"/>
      <c r="BG128" s="246"/>
      <c r="BH128" s="241">
        <f>VLOOKUP(BJ128,[2]תחזיות!$B$4:$H$1000,6)</f>
        <v>1.0373727272727281E-2</v>
      </c>
      <c r="BI128" s="135">
        <f t="shared" si="19"/>
        <v>8.6447727272727338E-4</v>
      </c>
      <c r="BJ128" s="238">
        <v>76</v>
      </c>
      <c r="BK128" s="243">
        <f t="shared" si="134"/>
        <v>84259.065447715911</v>
      </c>
      <c r="BL128" s="243">
        <f t="shared" si="159"/>
        <v>464.06174119125711</v>
      </c>
      <c r="BM128" s="243">
        <f t="shared" si="20"/>
        <v>309.58678787044533</v>
      </c>
      <c r="BN128" s="243">
        <f t="shared" si="65"/>
        <v>154.47495332081178</v>
      </c>
      <c r="BO128" s="244">
        <f t="shared" si="135"/>
        <v>34359.289243783751</v>
      </c>
      <c r="BP128" s="246"/>
      <c r="BQ128" s="247">
        <f>VLOOKUP(BT128,[2]תחזיות!$B$4:$E$1000,2)</f>
        <v>2.4902259999999971E-2</v>
      </c>
      <c r="BR128" s="135">
        <f t="shared" si="21"/>
        <v>1.5751883333333307E-3</v>
      </c>
      <c r="BS128" s="3">
        <f t="shared" si="136"/>
        <v>2279</v>
      </c>
      <c r="BT128" s="238">
        <v>76</v>
      </c>
      <c r="BU128" s="239">
        <f t="shared" si="137"/>
        <v>494832.53891383228</v>
      </c>
      <c r="BV128" s="239">
        <f t="shared" si="138"/>
        <v>2156.388610893111</v>
      </c>
      <c r="BW128" s="239">
        <f t="shared" si="22"/>
        <v>1376.9341686423311</v>
      </c>
      <c r="BX128" s="239">
        <f t="shared" si="23"/>
        <v>779.45444225077995</v>
      </c>
      <c r="BY128" s="240">
        <f t="shared" si="139"/>
        <v>154662.63248985179</v>
      </c>
      <c r="CA128" s="247">
        <f>VLOOKUP(CD128,[2]תחזיות!$B$4:$E$1000,4)</f>
        <v>3.287098319999996E-2</v>
      </c>
      <c r="CB128" s="135">
        <f t="shared" si="24"/>
        <v>2.2392485999999968E-3</v>
      </c>
      <c r="CC128" s="3">
        <f t="shared" si="140"/>
        <v>2279</v>
      </c>
      <c r="CD128" s="238">
        <v>76</v>
      </c>
      <c r="CE128" s="239">
        <f t="shared" si="141"/>
        <v>503264.17957811861</v>
      </c>
      <c r="CF128" s="239">
        <f t="shared" si="142"/>
        <v>2390.7465474960259</v>
      </c>
      <c r="CG128" s="239">
        <f t="shared" si="25"/>
        <v>1263.8129379455768</v>
      </c>
      <c r="CH128" s="239">
        <f t="shared" si="26"/>
        <v>1126.9336095504491</v>
      </c>
      <c r="CI128" s="240">
        <f t="shared" si="143"/>
        <v>168767.02092368159</v>
      </c>
      <c r="CJ128" s="1"/>
      <c r="CK128" s="247">
        <f>VLOOKUP(CN128,[2]תחזיות!$B$4:$E$1000,3)</f>
        <v>2.165413913043476E-2</v>
      </c>
      <c r="CL128" s="135">
        <f t="shared" si="27"/>
        <v>1.3045115942028965E-3</v>
      </c>
      <c r="CM128" s="3">
        <f t="shared" si="144"/>
        <v>2279</v>
      </c>
      <c r="CN128" s="238">
        <v>76</v>
      </c>
      <c r="CO128" s="239">
        <f t="shared" si="145"/>
        <v>492339.86234048393</v>
      </c>
      <c r="CP128" s="239">
        <f t="shared" si="160"/>
        <v>2069.606471560448</v>
      </c>
      <c r="CQ128" s="239">
        <f t="shared" si="28"/>
        <v>1427.3434128490287</v>
      </c>
      <c r="CR128" s="239">
        <f t="shared" si="29"/>
        <v>642.26305871141926</v>
      </c>
      <c r="CS128" s="240">
        <f t="shared" si="146"/>
        <v>150924.34527678325</v>
      </c>
      <c r="CT128" s="1"/>
      <c r="CU128" s="238">
        <v>76</v>
      </c>
      <c r="CV128" s="239">
        <f t="shared" si="111"/>
        <v>1673703.0921365747</v>
      </c>
      <c r="CW128" s="239">
        <f t="shared" si="111"/>
        <v>8556.7727803943799</v>
      </c>
      <c r="CX128" s="239">
        <f t="shared" si="111"/>
        <v>4762.985752826311</v>
      </c>
      <c r="CY128" s="239">
        <f t="shared" si="111"/>
        <v>3793.7870275680693</v>
      </c>
      <c r="CZ128" s="239">
        <f t="shared" si="111"/>
        <v>622648.33411633782</v>
      </c>
      <c r="DB128" s="238">
        <v>76</v>
      </c>
      <c r="DC128" s="239">
        <f t="shared" si="112"/>
        <v>1694815.2379145385</v>
      </c>
      <c r="DD128" s="239">
        <f t="shared" si="112"/>
        <v>8928.2345135484866</v>
      </c>
      <c r="DE128" s="239">
        <f t="shared" si="112"/>
        <v>4651.1130843157744</v>
      </c>
      <c r="DF128" s="239">
        <f t="shared" si="112"/>
        <v>4277.1214292327113</v>
      </c>
      <c r="DG128" s="239">
        <f t="shared" si="112"/>
        <v>640135.10058143316</v>
      </c>
      <c r="DH128" s="248"/>
      <c r="DI128" s="238">
        <v>76</v>
      </c>
      <c r="DJ128" s="239">
        <f t="shared" si="113"/>
        <v>1666542.192773917</v>
      </c>
      <c r="DK128" s="239">
        <f t="shared" si="113"/>
        <v>8208.4262151688054</v>
      </c>
      <c r="DL128" s="239">
        <f t="shared" si="113"/>
        <v>4962.2777982747903</v>
      </c>
      <c r="DM128" s="239">
        <f t="shared" si="113"/>
        <v>3246.1484168940151</v>
      </c>
      <c r="DN128" s="239">
        <f t="shared" si="113"/>
        <v>614472.19626652286</v>
      </c>
      <c r="DP128" s="3">
        <f t="shared" si="147"/>
        <v>2279</v>
      </c>
      <c r="DQ128" s="238">
        <v>76</v>
      </c>
      <c r="DR128" s="239">
        <f t="shared" si="148"/>
        <v>0</v>
      </c>
      <c r="DS128" s="239">
        <f t="shared" si="149"/>
        <v>0</v>
      </c>
      <c r="DT128" s="239">
        <f t="shared" si="33"/>
        <v>0</v>
      </c>
      <c r="DU128" s="239">
        <f t="shared" si="150"/>
        <v>0</v>
      </c>
      <c r="DV128" s="240">
        <f t="shared" si="161"/>
        <v>0</v>
      </c>
      <c r="DX128" s="242">
        <f t="shared" si="107"/>
        <v>3.2899999999999999E-2</v>
      </c>
      <c r="DY128" s="242">
        <f t="shared" si="151"/>
        <v>2.7416666666666666E-3</v>
      </c>
      <c r="DZ128" s="238">
        <v>76</v>
      </c>
      <c r="EA128" s="243">
        <f t="shared" si="162"/>
        <v>511057.27863716427</v>
      </c>
      <c r="EB128" s="243">
        <f t="shared" si="163"/>
        <v>2586.4138135814005</v>
      </c>
      <c r="EC128" s="243">
        <f t="shared" si="34"/>
        <v>1185.2651079845086</v>
      </c>
      <c r="ED128" s="243">
        <f t="shared" si="114"/>
        <v>1401.1487055968919</v>
      </c>
      <c r="EE128" s="244">
        <f t="shared" si="152"/>
        <v>183626.14459168585</v>
      </c>
      <c r="EF128" s="249"/>
      <c r="EG128" s="242">
        <f t="shared" si="108"/>
        <v>3.5000000000000003E-2</v>
      </c>
      <c r="EH128" s="242">
        <f t="shared" si="153"/>
        <v>2.9166666666666668E-3</v>
      </c>
      <c r="EI128" s="238">
        <v>76</v>
      </c>
      <c r="EJ128" s="243">
        <f t="shared" si="164"/>
        <v>511546.23984028102</v>
      </c>
      <c r="EK128" s="243">
        <f t="shared" si="165"/>
        <v>2645.5567083213941</v>
      </c>
      <c r="EL128" s="243">
        <f t="shared" si="36"/>
        <v>1153.5468421205744</v>
      </c>
      <c r="EM128" s="243">
        <f t="shared" si="115"/>
        <v>1492.0098662008197</v>
      </c>
      <c r="EN128" s="244">
        <f t="shared" si="154"/>
        <v>184572.43090752559</v>
      </c>
      <c r="EO128" s="249"/>
      <c r="EP128" s="242">
        <f t="shared" si="109"/>
        <v>2.5000000000000001E-2</v>
      </c>
      <c r="EQ128" s="242">
        <f t="shared" si="155"/>
        <v>2.0833333333333333E-3</v>
      </c>
      <c r="ER128" s="238">
        <v>76</v>
      </c>
      <c r="ES128" s="243">
        <f t="shared" si="166"/>
        <v>509125.25208713999</v>
      </c>
      <c r="ET128" s="243">
        <f t="shared" si="167"/>
        <v>2370.7253929063918</v>
      </c>
      <c r="EU128" s="243">
        <f t="shared" si="38"/>
        <v>1310.0477843915169</v>
      </c>
      <c r="EV128" s="243">
        <f t="shared" si="116"/>
        <v>1060.6776085148749</v>
      </c>
      <c r="EW128" s="244">
        <f t="shared" si="156"/>
        <v>180175.12986088591</v>
      </c>
    </row>
    <row r="129" spans="1:153" ht="14.25" customHeight="1" thickBot="1" x14ac:dyDescent="0.25">
      <c r="A129" s="3">
        <f t="shared" si="117"/>
        <v>2310</v>
      </c>
      <c r="B129" s="238">
        <v>77</v>
      </c>
      <c r="C129" s="239">
        <f t="shared" si="118"/>
        <v>407800.28918228147</v>
      </c>
      <c r="D129" s="239">
        <f t="shared" si="5"/>
        <v>2410.2492634298383</v>
      </c>
      <c r="E129" s="239">
        <f t="shared" si="6"/>
        <v>1339.7735043263494</v>
      </c>
      <c r="F129" s="239">
        <f t="shared" si="7"/>
        <v>1070.4757591034888</v>
      </c>
      <c r="G129" s="240">
        <f t="shared" si="119"/>
        <v>185589.19328409762</v>
      </c>
      <c r="I129" s="241">
        <f>VLOOKUP(K129,[2]תחזיות!$B$4:$H$1000,5)</f>
        <v>1.1429400000000011E-2</v>
      </c>
      <c r="J129" s="135">
        <f t="shared" si="8"/>
        <v>9.5245000000000095E-4</v>
      </c>
      <c r="K129" s="238">
        <v>77</v>
      </c>
      <c r="L129" s="243">
        <f t="shared" si="120"/>
        <v>172282.01578368639</v>
      </c>
      <c r="M129" s="243">
        <f t="shared" si="44"/>
        <v>899.94514995226791</v>
      </c>
      <c r="N129" s="243">
        <f t="shared" si="9"/>
        <v>584.09478768217764</v>
      </c>
      <c r="O129" s="243">
        <f t="shared" si="10"/>
        <v>315.85036227009027</v>
      </c>
      <c r="P129" s="244">
        <f t="shared" si="121"/>
        <v>66919.561338562315</v>
      </c>
      <c r="Q129" s="245"/>
      <c r="R129" s="241">
        <f>VLOOKUP(T129,[2]תחזיות!$B$4:$H$1000,7)</f>
        <v>1.942998000000002E-2</v>
      </c>
      <c r="S129" s="135">
        <f t="shared" si="11"/>
        <v>1.6191650000000016E-3</v>
      </c>
      <c r="T129" s="238">
        <v>77</v>
      </c>
      <c r="U129" s="243">
        <f t="shared" si="122"/>
        <v>180444.6846421565</v>
      </c>
      <c r="V129" s="243">
        <f t="shared" si="47"/>
        <v>942.5842740444192</v>
      </c>
      <c r="W129" s="243">
        <f t="shared" si="12"/>
        <v>611.76901886713381</v>
      </c>
      <c r="X129" s="243">
        <f t="shared" si="48"/>
        <v>330.81525517728539</v>
      </c>
      <c r="Y129" s="244">
        <f t="shared" si="123"/>
        <v>68416.841794433785</v>
      </c>
      <c r="Z129" s="246"/>
      <c r="AA129" s="241">
        <f>VLOOKUP(AC129,[2]תחזיות!$B$4:$H$1000,6)</f>
        <v>1.0390363636363645E-2</v>
      </c>
      <c r="AB129" s="135">
        <f t="shared" si="13"/>
        <v>8.6586363636363716E-4</v>
      </c>
      <c r="AC129" s="238">
        <v>77</v>
      </c>
      <c r="AD129" s="243">
        <f t="shared" si="124"/>
        <v>171250.57527008341</v>
      </c>
      <c r="AE129" s="243">
        <f t="shared" si="51"/>
        <v>894.55724057902967</v>
      </c>
      <c r="AF129" s="243">
        <f t="shared" si="14"/>
        <v>580.59785258387819</v>
      </c>
      <c r="AG129" s="243">
        <f t="shared" si="52"/>
        <v>313.95938799515147</v>
      </c>
      <c r="AH129" s="244">
        <f t="shared" si="125"/>
        <v>66729.045104981313</v>
      </c>
      <c r="AI129" s="246"/>
      <c r="AJ129" s="242">
        <f t="shared" si="105"/>
        <v>3.10666666666666E-2</v>
      </c>
      <c r="AK129" s="242">
        <f t="shared" si="126"/>
        <v>2.5888888888888832E-3</v>
      </c>
      <c r="AL129" s="241">
        <f>VLOOKUP(AN129,[2]תחזיות!$B$4:$H$1000,5)</f>
        <v>1.1429400000000011E-2</v>
      </c>
      <c r="AM129" s="135">
        <f t="shared" si="110"/>
        <v>9.5245000000000095E-4</v>
      </c>
      <c r="AN129" s="238">
        <v>77</v>
      </c>
      <c r="AO129" s="243">
        <f t="shared" si="127"/>
        <v>85775.736372278931</v>
      </c>
      <c r="AP129" s="243">
        <f t="shared" si="157"/>
        <v>505.11291669230451</v>
      </c>
      <c r="AQ129" s="243">
        <f t="shared" si="16"/>
        <v>283.04906586184956</v>
      </c>
      <c r="AR129" s="243">
        <f t="shared" si="128"/>
        <v>222.06385083045495</v>
      </c>
      <c r="AS129" s="244">
        <f t="shared" si="129"/>
        <v>35666.109742214641</v>
      </c>
      <c r="AT129" s="245"/>
      <c r="AU129" s="242">
        <f t="shared" si="106"/>
        <v>3.3666666666666602E-2</v>
      </c>
      <c r="AV129" s="242">
        <f t="shared" si="130"/>
        <v>2.8055555555555503E-3</v>
      </c>
      <c r="AW129" s="241">
        <f>VLOOKUP(AY129,[2]תחזיות!$B$4:$H$1000,7)</f>
        <v>1.942998000000002E-2</v>
      </c>
      <c r="AX129" s="135">
        <f t="shared" si="17"/>
        <v>1.6191650000000016E-3</v>
      </c>
      <c r="AY129" s="238">
        <v>77</v>
      </c>
      <c r="AZ129" s="243">
        <f t="shared" si="131"/>
        <v>89963.218598988911</v>
      </c>
      <c r="BA129" s="243">
        <f t="shared" si="158"/>
        <v>541.49680788311105</v>
      </c>
      <c r="BB129" s="243">
        <f t="shared" si="18"/>
        <v>289.10000014705929</v>
      </c>
      <c r="BC129" s="243">
        <f t="shared" si="132"/>
        <v>252.39680773605176</v>
      </c>
      <c r="BD129" s="244">
        <f t="shared" si="133"/>
        <v>36683.944017051879</v>
      </c>
      <c r="BE129" s="246"/>
      <c r="BF129" s="246"/>
      <c r="BG129" s="246"/>
      <c r="BH129" s="241">
        <f>VLOOKUP(BJ129,[2]תחזיות!$B$4:$H$1000,6)</f>
        <v>1.0390363636363645E-2</v>
      </c>
      <c r="BI129" s="135">
        <f t="shared" si="19"/>
        <v>8.6586363636363716E-4</v>
      </c>
      <c r="BJ129" s="238">
        <v>77</v>
      </c>
      <c r="BK129" s="243">
        <f t="shared" si="134"/>
        <v>84022.167460708719</v>
      </c>
      <c r="BL129" s="243">
        <f t="shared" si="159"/>
        <v>464.39881768131187</v>
      </c>
      <c r="BM129" s="243">
        <f t="shared" si="20"/>
        <v>310.35817733667994</v>
      </c>
      <c r="BN129" s="243">
        <f t="shared" si="65"/>
        <v>154.04064034463192</v>
      </c>
      <c r="BO129" s="244">
        <f t="shared" si="135"/>
        <v>34823.688061465065</v>
      </c>
      <c r="BP129" s="246"/>
      <c r="BQ129" s="247">
        <f>VLOOKUP(BT129,[2]תחזיות!$B$4:$E$1000,2)</f>
        <v>2.5033739999999971E-2</v>
      </c>
      <c r="BR129" s="135">
        <f t="shared" si="21"/>
        <v>1.5861449999999978E-3</v>
      </c>
      <c r="BS129" s="3">
        <f t="shared" si="136"/>
        <v>2310</v>
      </c>
      <c r="BT129" s="238">
        <v>77</v>
      </c>
      <c r="BU129" s="239">
        <f t="shared" si="137"/>
        <v>493455.60474518995</v>
      </c>
      <c r="BV129" s="239">
        <f t="shared" si="138"/>
        <v>2159.5027844298947</v>
      </c>
      <c r="BW129" s="239">
        <f t="shared" si="22"/>
        <v>1376.8106442413364</v>
      </c>
      <c r="BX129" s="239">
        <f t="shared" si="23"/>
        <v>782.69214018855826</v>
      </c>
      <c r="BY129" s="240">
        <f t="shared" si="139"/>
        <v>156822.1352742817</v>
      </c>
      <c r="CA129" s="247">
        <f>VLOOKUP(CD129,[2]תחזיות!$B$4:$E$1000,4)</f>
        <v>3.3044536799999961E-2</v>
      </c>
      <c r="CB129" s="135">
        <f t="shared" si="24"/>
        <v>2.2537113999999969E-3</v>
      </c>
      <c r="CC129" s="3">
        <f t="shared" si="140"/>
        <v>2310</v>
      </c>
      <c r="CD129" s="238">
        <v>77</v>
      </c>
      <c r="CE129" s="239">
        <f t="shared" si="141"/>
        <v>502000.36664017302</v>
      </c>
      <c r="CF129" s="239">
        <f t="shared" si="142"/>
        <v>2395.1499214069449</v>
      </c>
      <c r="CG129" s="239">
        <f t="shared" si="25"/>
        <v>1263.7859723058089</v>
      </c>
      <c r="CH129" s="239">
        <f t="shared" si="26"/>
        <v>1131.3639491011361</v>
      </c>
      <c r="CI129" s="240">
        <f t="shared" si="143"/>
        <v>171162.17084508852</v>
      </c>
      <c r="CJ129" s="1"/>
      <c r="CK129" s="247">
        <f>VLOOKUP(CN129,[2]תחזיות!$B$4:$E$1000,3)</f>
        <v>2.1768469565217368E-2</v>
      </c>
      <c r="CL129" s="135">
        <f t="shared" si="27"/>
        <v>1.3140391304347805E-3</v>
      </c>
      <c r="CM129" s="3">
        <f t="shared" si="144"/>
        <v>2310</v>
      </c>
      <c r="CN129" s="238">
        <v>77</v>
      </c>
      <c r="CO129" s="239">
        <f t="shared" si="145"/>
        <v>490912.51892763493</v>
      </c>
      <c r="CP129" s="239">
        <f t="shared" si="160"/>
        <v>2072.2415418403571</v>
      </c>
      <c r="CQ129" s="239">
        <f t="shared" si="28"/>
        <v>1427.16328234914</v>
      </c>
      <c r="CR129" s="239">
        <f t="shared" si="29"/>
        <v>645.07825949121718</v>
      </c>
      <c r="CS129" s="240">
        <f t="shared" si="146"/>
        <v>152996.58681862362</v>
      </c>
      <c r="CT129" s="1"/>
      <c r="CU129" s="238">
        <v>77</v>
      </c>
      <c r="CV129" s="239">
        <f t="shared" si="111"/>
        <v>1669185.6596126168</v>
      </c>
      <c r="CW129" s="239">
        <f t="shared" si="111"/>
        <v>8561.2239280857066</v>
      </c>
      <c r="CX129" s="239">
        <f t="shared" si="111"/>
        <v>4772.2427119339454</v>
      </c>
      <c r="CY129" s="239">
        <f t="shared" si="111"/>
        <v>3788.9812161517602</v>
      </c>
      <c r="CZ129" s="239">
        <f t="shared" si="111"/>
        <v>631209.55804442358</v>
      </c>
      <c r="DB129" s="238">
        <v>77</v>
      </c>
      <c r="DC129" s="239">
        <f t="shared" si="112"/>
        <v>1690601.2520617603</v>
      </c>
      <c r="DD129" s="239">
        <f t="shared" si="112"/>
        <v>8935.0369750857062</v>
      </c>
      <c r="DE129" s="239">
        <f t="shared" si="112"/>
        <v>4661.3398493897776</v>
      </c>
      <c r="DF129" s="239">
        <f t="shared" si="112"/>
        <v>4273.6971256959305</v>
      </c>
      <c r="DG129" s="239">
        <f t="shared" si="112"/>
        <v>649070.13755651878</v>
      </c>
      <c r="DH129" s="248"/>
      <c r="DI129" s="238">
        <v>77</v>
      </c>
      <c r="DJ129" s="239">
        <f t="shared" si="113"/>
        <v>1661800.7551434569</v>
      </c>
      <c r="DK129" s="239">
        <f t="shared" si="113"/>
        <v>8212.1722564369302</v>
      </c>
      <c r="DL129" s="239">
        <f t="shared" si="113"/>
        <v>4970.6698672050479</v>
      </c>
      <c r="DM129" s="239">
        <f t="shared" si="113"/>
        <v>3241.5023892318818</v>
      </c>
      <c r="DN129" s="239">
        <f t="shared" si="113"/>
        <v>622684.36852295999</v>
      </c>
      <c r="DP129" s="3">
        <f t="shared" si="147"/>
        <v>2310</v>
      </c>
      <c r="DQ129" s="238">
        <v>77</v>
      </c>
      <c r="DR129" s="239">
        <f t="shared" si="148"/>
        <v>0</v>
      </c>
      <c r="DS129" s="239">
        <f t="shared" si="149"/>
        <v>0</v>
      </c>
      <c r="DT129" s="239">
        <f t="shared" si="33"/>
        <v>0</v>
      </c>
      <c r="DU129" s="239">
        <f t="shared" si="150"/>
        <v>0</v>
      </c>
      <c r="DV129" s="240">
        <f t="shared" si="161"/>
        <v>0</v>
      </c>
      <c r="DX129" s="242">
        <f t="shared" si="107"/>
        <v>3.2899999999999999E-2</v>
      </c>
      <c r="DY129" s="242">
        <f t="shared" si="151"/>
        <v>2.7416666666666666E-3</v>
      </c>
      <c r="DZ129" s="238">
        <v>77</v>
      </c>
      <c r="EA129" s="243">
        <f t="shared" si="162"/>
        <v>509872.01352917979</v>
      </c>
      <c r="EB129" s="243">
        <f t="shared" si="163"/>
        <v>2586.4138135814005</v>
      </c>
      <c r="EC129" s="243">
        <f t="shared" si="34"/>
        <v>1188.5147098222326</v>
      </c>
      <c r="ED129" s="243">
        <f t="shared" si="114"/>
        <v>1397.8991037591679</v>
      </c>
      <c r="EE129" s="244">
        <f t="shared" si="152"/>
        <v>186212.55840526725</v>
      </c>
      <c r="EF129" s="249"/>
      <c r="EG129" s="242">
        <f t="shared" si="108"/>
        <v>3.5000000000000003E-2</v>
      </c>
      <c r="EH129" s="242">
        <f t="shared" si="153"/>
        <v>2.9166666666666668E-3</v>
      </c>
      <c r="EI129" s="238">
        <v>77</v>
      </c>
      <c r="EJ129" s="243">
        <f t="shared" si="164"/>
        <v>510392.69299816043</v>
      </c>
      <c r="EK129" s="243">
        <f t="shared" si="165"/>
        <v>2645.5567083213937</v>
      </c>
      <c r="EL129" s="243">
        <f t="shared" si="36"/>
        <v>1156.9113537434257</v>
      </c>
      <c r="EM129" s="243">
        <f t="shared" si="115"/>
        <v>1488.645354577968</v>
      </c>
      <c r="EN129" s="244">
        <f t="shared" si="154"/>
        <v>187217.98761584697</v>
      </c>
      <c r="EO129" s="249"/>
      <c r="EP129" s="242">
        <f t="shared" si="109"/>
        <v>2.5000000000000001E-2</v>
      </c>
      <c r="EQ129" s="242">
        <f t="shared" si="155"/>
        <v>2.0833333333333333E-3</v>
      </c>
      <c r="ER129" s="238">
        <v>77</v>
      </c>
      <c r="ES129" s="243">
        <f t="shared" si="166"/>
        <v>507815.20430274849</v>
      </c>
      <c r="ET129" s="243">
        <f t="shared" si="167"/>
        <v>2370.7253929063927</v>
      </c>
      <c r="EU129" s="243">
        <f t="shared" si="38"/>
        <v>1312.7770506090001</v>
      </c>
      <c r="EV129" s="243">
        <f t="shared" si="116"/>
        <v>1057.9483422973926</v>
      </c>
      <c r="EW129" s="244">
        <f t="shared" si="156"/>
        <v>182545.85525379231</v>
      </c>
    </row>
    <row r="130" spans="1:153" ht="14.25" customHeight="1" thickBot="1" x14ac:dyDescent="0.25">
      <c r="A130" s="3">
        <f t="shared" si="117"/>
        <v>2340</v>
      </c>
      <c r="B130" s="238">
        <v>78</v>
      </c>
      <c r="C130" s="239">
        <f t="shared" si="118"/>
        <v>406460.51567795512</v>
      </c>
      <c r="D130" s="239">
        <f t="shared" si="5"/>
        <v>2410.2492634298383</v>
      </c>
      <c r="E130" s="239">
        <f t="shared" si="6"/>
        <v>1343.2904097752059</v>
      </c>
      <c r="F130" s="239">
        <f t="shared" si="7"/>
        <v>1066.9588536546323</v>
      </c>
      <c r="G130" s="240">
        <f t="shared" si="119"/>
        <v>187999.44254752746</v>
      </c>
      <c r="I130" s="241">
        <f>VLOOKUP(K130,[2]תחזיות!$B$4:$H$1000,5)</f>
        <v>1.1447700000000012E-2</v>
      </c>
      <c r="J130" s="135">
        <f t="shared" si="8"/>
        <v>9.53975000000001E-4</v>
      </c>
      <c r="K130" s="238">
        <v>78</v>
      </c>
      <c r="L130" s="243">
        <f t="shared" si="120"/>
        <v>171861.7165201864</v>
      </c>
      <c r="M130" s="243">
        <f t="shared" si="44"/>
        <v>900.80367512669341</v>
      </c>
      <c r="N130" s="243">
        <f t="shared" si="9"/>
        <v>585.72386150635316</v>
      </c>
      <c r="O130" s="243">
        <f t="shared" si="10"/>
        <v>315.07981362034025</v>
      </c>
      <c r="P130" s="244">
        <f t="shared" si="121"/>
        <v>67820.365013689006</v>
      </c>
      <c r="Q130" s="245"/>
      <c r="R130" s="241">
        <f>VLOOKUP(T130,[2]תחזיות!$B$4:$H$1000,7)</f>
        <v>1.9461090000000021E-2</v>
      </c>
      <c r="S130" s="135">
        <f t="shared" si="11"/>
        <v>1.6217575000000018E-3</v>
      </c>
      <c r="T130" s="238">
        <v>78</v>
      </c>
      <c r="U130" s="243">
        <f t="shared" si="122"/>
        <v>180124.56100294829</v>
      </c>
      <c r="V130" s="243">
        <f t="shared" si="47"/>
        <v>944.11291716023254</v>
      </c>
      <c r="W130" s="243">
        <f t="shared" si="12"/>
        <v>613.88455532149555</v>
      </c>
      <c r="X130" s="243">
        <f t="shared" si="48"/>
        <v>330.22836183873699</v>
      </c>
      <c r="Y130" s="244">
        <f t="shared" si="123"/>
        <v>69360.954711594022</v>
      </c>
      <c r="Z130" s="246"/>
      <c r="AA130" s="241">
        <f>VLOOKUP(AC130,[2]תחזיות!$B$4:$H$1000,6)</f>
        <v>1.040700000000001E-2</v>
      </c>
      <c r="AB130" s="135">
        <f t="shared" si="13"/>
        <v>8.6725000000000083E-4</v>
      </c>
      <c r="AC130" s="238">
        <v>78</v>
      </c>
      <c r="AD130" s="243">
        <f t="shared" si="124"/>
        <v>170817.99095541486</v>
      </c>
      <c r="AE130" s="243">
        <f t="shared" si="51"/>
        <v>895.33304534592162</v>
      </c>
      <c r="AF130" s="243">
        <f t="shared" si="14"/>
        <v>582.16672859432913</v>
      </c>
      <c r="AG130" s="243">
        <f t="shared" si="52"/>
        <v>313.16631675159249</v>
      </c>
      <c r="AH130" s="244">
        <f t="shared" si="125"/>
        <v>67624.378150327233</v>
      </c>
      <c r="AI130" s="246"/>
      <c r="AJ130" s="242">
        <f t="shared" si="105"/>
        <v>3.10666666666666E-2</v>
      </c>
      <c r="AK130" s="242">
        <f t="shared" si="126"/>
        <v>2.5888888888888832E-3</v>
      </c>
      <c r="AL130" s="241">
        <f>VLOOKUP(AN130,[2]תחזיות!$B$4:$H$1000,5)</f>
        <v>1.1447700000000012E-2</v>
      </c>
      <c r="AM130" s="135">
        <f t="shared" si="110"/>
        <v>9.53975000000001E-4</v>
      </c>
      <c r="AN130" s="238">
        <v>78</v>
      </c>
      <c r="AO130" s="243">
        <f t="shared" si="127"/>
        <v>85574.245192790229</v>
      </c>
      <c r="AP130" s="243">
        <f t="shared" si="157"/>
        <v>505.59478178700613</v>
      </c>
      <c r="AQ130" s="243">
        <f t="shared" si="16"/>
        <v>284.05256923233856</v>
      </c>
      <c r="AR130" s="243">
        <f t="shared" si="128"/>
        <v>221.54221255466754</v>
      </c>
      <c r="AS130" s="244">
        <f t="shared" si="129"/>
        <v>36171.704524001645</v>
      </c>
      <c r="AT130" s="245"/>
      <c r="AU130" s="242">
        <f t="shared" si="106"/>
        <v>3.3666666666666602E-2</v>
      </c>
      <c r="AV130" s="242">
        <f t="shared" si="130"/>
        <v>2.8055555555555503E-3</v>
      </c>
      <c r="AW130" s="241">
        <f>VLOOKUP(AY130,[2]תחזיות!$B$4:$H$1000,7)</f>
        <v>1.9461090000000021E-2</v>
      </c>
      <c r="AX130" s="135">
        <f t="shared" si="17"/>
        <v>1.6217575000000018E-3</v>
      </c>
      <c r="AY130" s="238">
        <v>78</v>
      </c>
      <c r="AZ130" s="243">
        <f t="shared" si="131"/>
        <v>89819.548273235414</v>
      </c>
      <c r="BA130" s="243">
        <f t="shared" si="158"/>
        <v>542.37498439252158</v>
      </c>
      <c r="BB130" s="243">
        <f t="shared" si="18"/>
        <v>290.381251737056</v>
      </c>
      <c r="BC130" s="243">
        <f t="shared" si="132"/>
        <v>251.99373265546555</v>
      </c>
      <c r="BD130" s="244">
        <f t="shared" si="133"/>
        <v>37226.319001444397</v>
      </c>
      <c r="BE130" s="246"/>
      <c r="BF130" s="246"/>
      <c r="BG130" s="246"/>
      <c r="BH130" s="241">
        <f>VLOOKUP(BJ130,[2]תחזיות!$B$4:$H$1000,6)</f>
        <v>1.040700000000001E-2</v>
      </c>
      <c r="BI130" s="135">
        <f t="shared" si="19"/>
        <v>8.6725000000000083E-4</v>
      </c>
      <c r="BJ130" s="238">
        <v>78</v>
      </c>
      <c r="BK130" s="243">
        <f t="shared" si="134"/>
        <v>83784.408349973048</v>
      </c>
      <c r="BL130" s="243">
        <f t="shared" si="159"/>
        <v>464.73678147615914</v>
      </c>
      <c r="BM130" s="243">
        <f t="shared" si="20"/>
        <v>311.1320328345426</v>
      </c>
      <c r="BN130" s="243">
        <f t="shared" si="65"/>
        <v>153.60474864161654</v>
      </c>
      <c r="BO130" s="244">
        <f t="shared" si="135"/>
        <v>35288.424842941226</v>
      </c>
      <c r="BP130" s="246"/>
      <c r="BQ130" s="247">
        <f>VLOOKUP(BT130,[2]תחזיות!$B$4:$E$1000,2)</f>
        <v>2.5165219999999971E-2</v>
      </c>
      <c r="BR130" s="135">
        <f t="shared" si="21"/>
        <v>1.597101666666664E-3</v>
      </c>
      <c r="BS130" s="3">
        <f t="shared" si="136"/>
        <v>2340</v>
      </c>
      <c r="BT130" s="238">
        <v>78</v>
      </c>
      <c r="BU130" s="239">
        <f t="shared" si="137"/>
        <v>492078.79410094861</v>
      </c>
      <c r="BV130" s="239">
        <f t="shared" si="138"/>
        <v>2162.6096363051847</v>
      </c>
      <c r="BW130" s="239">
        <f t="shared" si="22"/>
        <v>1376.7097741152375</v>
      </c>
      <c r="BX130" s="239">
        <f t="shared" si="23"/>
        <v>785.89986218994727</v>
      </c>
      <c r="BY130" s="240">
        <f t="shared" si="139"/>
        <v>158984.74491058689</v>
      </c>
      <c r="CA130" s="247">
        <f>VLOOKUP(CD130,[2]תחזיות!$B$4:$E$1000,4)</f>
        <v>3.3218090399999962E-2</v>
      </c>
      <c r="CB130" s="135">
        <f t="shared" si="24"/>
        <v>2.268174199999997E-3</v>
      </c>
      <c r="CC130" s="3">
        <f t="shared" si="140"/>
        <v>2340</v>
      </c>
      <c r="CD130" s="238">
        <v>78</v>
      </c>
      <c r="CE130" s="239">
        <f t="shared" si="141"/>
        <v>500736.58066786721</v>
      </c>
      <c r="CF130" s="239">
        <f t="shared" si="142"/>
        <v>2399.5443832563947</v>
      </c>
      <c r="CG130" s="239">
        <f t="shared" si="25"/>
        <v>1263.7865899893211</v>
      </c>
      <c r="CH130" s="239">
        <f t="shared" si="26"/>
        <v>1135.7577932670736</v>
      </c>
      <c r="CI130" s="240">
        <f t="shared" si="143"/>
        <v>173561.71522834492</v>
      </c>
      <c r="CJ130" s="1"/>
      <c r="CK130" s="247">
        <f>VLOOKUP(CN130,[2]תחזיות!$B$4:$E$1000,3)</f>
        <v>2.1882799999999977E-2</v>
      </c>
      <c r="CL130" s="135">
        <f t="shared" si="27"/>
        <v>1.3235666666666646E-3</v>
      </c>
      <c r="CM130" s="3">
        <f t="shared" si="144"/>
        <v>2340</v>
      </c>
      <c r="CN130" s="238">
        <v>78</v>
      </c>
      <c r="CO130" s="239">
        <f t="shared" si="145"/>
        <v>489485.3556452858</v>
      </c>
      <c r="CP130" s="239">
        <f t="shared" si="160"/>
        <v>2074.8700406881953</v>
      </c>
      <c r="CQ130" s="239">
        <f t="shared" si="28"/>
        <v>1427.0035401346177</v>
      </c>
      <c r="CR130" s="239">
        <f t="shared" si="29"/>
        <v>647.86650055357779</v>
      </c>
      <c r="CS130" s="240">
        <f t="shared" si="146"/>
        <v>155071.45685931182</v>
      </c>
      <c r="CT130" s="1"/>
      <c r="CU130" s="238">
        <v>78</v>
      </c>
      <c r="CV130" s="239">
        <f t="shared" si="111"/>
        <v>1664658.7703112378</v>
      </c>
      <c r="CW130" s="239">
        <f t="shared" si="111"/>
        <v>8565.6711702301236</v>
      </c>
      <c r="CX130" s="239">
        <f t="shared" si="111"/>
        <v>4781.5498356141306</v>
      </c>
      <c r="CY130" s="239">
        <f t="shared" si="111"/>
        <v>3784.121334615993</v>
      </c>
      <c r="CZ130" s="239">
        <f t="shared" si="111"/>
        <v>639775.22921465361</v>
      </c>
      <c r="DB130" s="238">
        <v>78</v>
      </c>
      <c r="DC130" s="239">
        <f t="shared" si="112"/>
        <v>1686376.9872664229</v>
      </c>
      <c r="DD130" s="239">
        <f t="shared" si="112"/>
        <v>8941.8382565603806</v>
      </c>
      <c r="DE130" s="239">
        <f t="shared" si="112"/>
        <v>4671.6284853482566</v>
      </c>
      <c r="DF130" s="239">
        <f t="shared" si="112"/>
        <v>4270.2097712121249</v>
      </c>
      <c r="DG130" s="239">
        <f t="shared" si="112"/>
        <v>658011.97581307916</v>
      </c>
      <c r="DH130" s="248"/>
      <c r="DI130" s="238">
        <v>78</v>
      </c>
      <c r="DJ130" s="239">
        <f t="shared" si="113"/>
        <v>1657050.6978807682</v>
      </c>
      <c r="DK130" s="239">
        <f t="shared" si="113"/>
        <v>8215.9145238465062</v>
      </c>
      <c r="DL130" s="239">
        <f t="shared" si="113"/>
        <v>4979.1047141364643</v>
      </c>
      <c r="DM130" s="239">
        <f t="shared" si="113"/>
        <v>3236.8098097100428</v>
      </c>
      <c r="DN130" s="239">
        <f t="shared" si="113"/>
        <v>630900.28304680646</v>
      </c>
      <c r="DP130" s="3">
        <f t="shared" si="147"/>
        <v>2340</v>
      </c>
      <c r="DQ130" s="238">
        <v>78</v>
      </c>
      <c r="DR130" s="239">
        <f t="shared" si="148"/>
        <v>0</v>
      </c>
      <c r="DS130" s="239">
        <f t="shared" si="149"/>
        <v>0</v>
      </c>
      <c r="DT130" s="239">
        <f t="shared" si="33"/>
        <v>0</v>
      </c>
      <c r="DU130" s="239">
        <f t="shared" si="150"/>
        <v>0</v>
      </c>
      <c r="DV130" s="240">
        <f t="shared" si="161"/>
        <v>0</v>
      </c>
      <c r="DX130" s="242">
        <f t="shared" si="107"/>
        <v>3.2899999999999999E-2</v>
      </c>
      <c r="DY130" s="242">
        <f t="shared" si="151"/>
        <v>2.7416666666666666E-3</v>
      </c>
      <c r="DZ130" s="238">
        <v>78</v>
      </c>
      <c r="EA130" s="243">
        <f t="shared" si="162"/>
        <v>508683.49881935754</v>
      </c>
      <c r="EB130" s="243">
        <f t="shared" si="163"/>
        <v>2586.4138135814005</v>
      </c>
      <c r="EC130" s="243">
        <f t="shared" si="34"/>
        <v>1191.7732209849953</v>
      </c>
      <c r="ED130" s="243">
        <f t="shared" si="114"/>
        <v>1394.6405925964052</v>
      </c>
      <c r="EE130" s="244">
        <f t="shared" si="152"/>
        <v>188798.97221884865</v>
      </c>
      <c r="EF130" s="249"/>
      <c r="EG130" s="242">
        <f t="shared" si="108"/>
        <v>3.5000000000000003E-2</v>
      </c>
      <c r="EH130" s="242">
        <f t="shared" si="153"/>
        <v>2.9166666666666668E-3</v>
      </c>
      <c r="EI130" s="238">
        <v>78</v>
      </c>
      <c r="EJ130" s="243">
        <f t="shared" si="164"/>
        <v>509235.78164441703</v>
      </c>
      <c r="EK130" s="243">
        <f t="shared" si="165"/>
        <v>2645.5567083213941</v>
      </c>
      <c r="EL130" s="243">
        <f t="shared" si="36"/>
        <v>1160.2856785251777</v>
      </c>
      <c r="EM130" s="243">
        <f t="shared" si="115"/>
        <v>1485.2710297962165</v>
      </c>
      <c r="EN130" s="244">
        <f t="shared" si="154"/>
        <v>189863.54432416835</v>
      </c>
      <c r="EO130" s="249"/>
      <c r="EP130" s="242">
        <f t="shared" si="109"/>
        <v>2.5000000000000001E-2</v>
      </c>
      <c r="EQ130" s="242">
        <f t="shared" si="155"/>
        <v>2.0833333333333333E-3</v>
      </c>
      <c r="ER130" s="238">
        <v>78</v>
      </c>
      <c r="ES130" s="243">
        <f t="shared" si="166"/>
        <v>506502.42725213949</v>
      </c>
      <c r="ET130" s="243">
        <f t="shared" si="167"/>
        <v>2370.7253929063927</v>
      </c>
      <c r="EU130" s="243">
        <f t="shared" si="38"/>
        <v>1315.5120027977687</v>
      </c>
      <c r="EV130" s="243">
        <f t="shared" si="116"/>
        <v>1055.213390108624</v>
      </c>
      <c r="EW130" s="244">
        <f t="shared" si="156"/>
        <v>184916.58064669871</v>
      </c>
    </row>
    <row r="131" spans="1:153" ht="14.25" customHeight="1" thickBot="1" x14ac:dyDescent="0.25">
      <c r="A131" s="3">
        <f t="shared" si="117"/>
        <v>2371</v>
      </c>
      <c r="B131" s="238">
        <v>79</v>
      </c>
      <c r="C131" s="239">
        <f t="shared" si="118"/>
        <v>405117.2252681799</v>
      </c>
      <c r="D131" s="239">
        <f t="shared" si="5"/>
        <v>2410.2492634298383</v>
      </c>
      <c r="E131" s="239">
        <f t="shared" si="6"/>
        <v>1346.816547100866</v>
      </c>
      <c r="F131" s="239">
        <f t="shared" si="7"/>
        <v>1063.4327163289722</v>
      </c>
      <c r="G131" s="240">
        <f t="shared" si="119"/>
        <v>190409.6918109573</v>
      </c>
      <c r="I131" s="241">
        <f>VLOOKUP(K131,[2]תחזיות!$B$4:$H$1000,5)</f>
        <v>1.1466000000000013E-2</v>
      </c>
      <c r="J131" s="135">
        <f t="shared" si="8"/>
        <v>9.5550000000000105E-4</v>
      </c>
      <c r="K131" s="238">
        <v>79</v>
      </c>
      <c r="L131" s="243">
        <f t="shared" si="120"/>
        <v>171439.64686966542</v>
      </c>
      <c r="M131" s="243">
        <f t="shared" si="44"/>
        <v>901.66439303827724</v>
      </c>
      <c r="N131" s="243">
        <f t="shared" si="9"/>
        <v>587.35837377722544</v>
      </c>
      <c r="O131" s="243">
        <f t="shared" si="10"/>
        <v>314.3060192610518</v>
      </c>
      <c r="P131" s="244">
        <f t="shared" si="121"/>
        <v>68722.029406727277</v>
      </c>
      <c r="Q131" s="245"/>
      <c r="R131" s="241">
        <f>VLOOKUP(T131,[2]תחזיות!$B$4:$H$1000,7)</f>
        <v>1.9492200000000022E-2</v>
      </c>
      <c r="S131" s="135">
        <f t="shared" si="11"/>
        <v>1.6243500000000018E-3</v>
      </c>
      <c r="T131" s="238">
        <v>79</v>
      </c>
      <c r="U131" s="243">
        <f t="shared" si="122"/>
        <v>179802.26461491449</v>
      </c>
      <c r="V131" s="243">
        <f t="shared" si="47"/>
        <v>945.64648697722191</v>
      </c>
      <c r="W131" s="243">
        <f t="shared" si="12"/>
        <v>616.00900184988018</v>
      </c>
      <c r="X131" s="243">
        <f t="shared" si="48"/>
        <v>329.63748512734168</v>
      </c>
      <c r="Y131" s="244">
        <f t="shared" si="123"/>
        <v>70306.601198571239</v>
      </c>
      <c r="Z131" s="246"/>
      <c r="AA131" s="241">
        <f>VLOOKUP(AC131,[2]תחזיות!$B$4:$H$1000,6)</f>
        <v>1.0423636363636374E-2</v>
      </c>
      <c r="AB131" s="135">
        <f t="shared" si="13"/>
        <v>8.6863636363636451E-4</v>
      </c>
      <c r="AC131" s="238">
        <v>79</v>
      </c>
      <c r="AD131" s="243">
        <f t="shared" si="124"/>
        <v>170383.69725413754</v>
      </c>
      <c r="AE131" s="243">
        <f t="shared" si="51"/>
        <v>896.1107641866746</v>
      </c>
      <c r="AF131" s="243">
        <f t="shared" si="14"/>
        <v>583.7406525540905</v>
      </c>
      <c r="AG131" s="243">
        <f t="shared" si="52"/>
        <v>312.37011163258404</v>
      </c>
      <c r="AH131" s="244">
        <f t="shared" si="125"/>
        <v>68520.488914513902</v>
      </c>
      <c r="AI131" s="246"/>
      <c r="AJ131" s="242">
        <f t="shared" si="105"/>
        <v>3.10666666666666E-2</v>
      </c>
      <c r="AK131" s="242">
        <f t="shared" si="126"/>
        <v>2.5888888888888832E-3</v>
      </c>
      <c r="AL131" s="241">
        <f>VLOOKUP(AN131,[2]תחזיות!$B$4:$H$1000,5)</f>
        <v>1.1466000000000013E-2</v>
      </c>
      <c r="AM131" s="135">
        <f t="shared" si="110"/>
        <v>9.5550000000000105E-4</v>
      </c>
      <c r="AN131" s="238">
        <v>79</v>
      </c>
      <c r="AO131" s="243">
        <f t="shared" si="127"/>
        <v>85371.687402609707</v>
      </c>
      <c r="AP131" s="243">
        <f t="shared" si="157"/>
        <v>506.07787760100354</v>
      </c>
      <c r="AQ131" s="243">
        <f t="shared" si="16"/>
        <v>285.06006465869223</v>
      </c>
      <c r="AR131" s="243">
        <f t="shared" si="128"/>
        <v>221.01781294231131</v>
      </c>
      <c r="AS131" s="244">
        <f t="shared" si="129"/>
        <v>36677.78240160265</v>
      </c>
      <c r="AT131" s="245"/>
      <c r="AU131" s="242">
        <f t="shared" si="106"/>
        <v>3.3666666666666602E-2</v>
      </c>
      <c r="AV131" s="242">
        <f t="shared" si="130"/>
        <v>2.8055555555555503E-3</v>
      </c>
      <c r="AW131" s="241">
        <f>VLOOKUP(AY131,[2]תחזיות!$B$4:$H$1000,7)</f>
        <v>1.9492200000000022E-2</v>
      </c>
      <c r="AX131" s="135">
        <f t="shared" si="17"/>
        <v>1.6243500000000018E-3</v>
      </c>
      <c r="AY131" s="238">
        <v>79</v>
      </c>
      <c r="AZ131" s="243">
        <f t="shared" si="131"/>
        <v>89674.593723949729</v>
      </c>
      <c r="BA131" s="243">
        <f t="shared" si="158"/>
        <v>543.25599119841957</v>
      </c>
      <c r="BB131" s="243">
        <f t="shared" si="18"/>
        <v>291.66893658400551</v>
      </c>
      <c r="BC131" s="243">
        <f t="shared" si="132"/>
        <v>251.58705461441406</v>
      </c>
      <c r="BD131" s="244">
        <f t="shared" si="133"/>
        <v>37769.574992642818</v>
      </c>
      <c r="BE131" s="246"/>
      <c r="BF131" s="246"/>
      <c r="BG131" s="246"/>
      <c r="BH131" s="241">
        <f>VLOOKUP(BJ131,[2]תחזיות!$B$4:$H$1000,6)</f>
        <v>1.0423636363636374E-2</v>
      </c>
      <c r="BI131" s="135">
        <f t="shared" si="19"/>
        <v>8.6863636363636451E-4</v>
      </c>
      <c r="BJ131" s="238">
        <v>79</v>
      </c>
      <c r="BK131" s="243">
        <f t="shared" si="134"/>
        <v>83545.784240339432</v>
      </c>
      <c r="BL131" s="243">
        <f t="shared" si="159"/>
        <v>465.07563414376324</v>
      </c>
      <c r="BM131" s="243">
        <f t="shared" si="20"/>
        <v>311.90836303647495</v>
      </c>
      <c r="BN131" s="243">
        <f t="shared" si="65"/>
        <v>153.16727110728826</v>
      </c>
      <c r="BO131" s="244">
        <f t="shared" si="135"/>
        <v>35753.500477084992</v>
      </c>
      <c r="BP131" s="246"/>
      <c r="BQ131" s="247">
        <f>VLOOKUP(BT131,[2]תחזיות!$B$4:$E$1000,2)</f>
        <v>2.5296699999999971E-2</v>
      </c>
      <c r="BR131" s="135">
        <f t="shared" si="21"/>
        <v>1.6080583333333311E-3</v>
      </c>
      <c r="BS131" s="3">
        <f t="shared" si="136"/>
        <v>2371</v>
      </c>
      <c r="BT131" s="238">
        <v>79</v>
      </c>
      <c r="BU131" s="239">
        <f t="shared" si="137"/>
        <v>490702.08432683337</v>
      </c>
      <c r="BV131" s="239">
        <f t="shared" si="138"/>
        <v>2165.7091403214927</v>
      </c>
      <c r="BW131" s="239">
        <f t="shared" si="22"/>
        <v>1376.6315644356932</v>
      </c>
      <c r="BX131" s="239">
        <f t="shared" si="23"/>
        <v>789.07757588579932</v>
      </c>
      <c r="BY131" s="240">
        <f t="shared" si="139"/>
        <v>161150.45405090839</v>
      </c>
      <c r="CA131" s="247">
        <f>VLOOKUP(CD131,[2]תחזיות!$B$4:$E$1000,4)</f>
        <v>3.3391643999999963E-2</v>
      </c>
      <c r="CB131" s="135">
        <f t="shared" si="24"/>
        <v>2.2826369999999971E-3</v>
      </c>
      <c r="CC131" s="3">
        <f t="shared" si="140"/>
        <v>2371</v>
      </c>
      <c r="CD131" s="238">
        <v>79</v>
      </c>
      <c r="CE131" s="239">
        <f t="shared" si="141"/>
        <v>499472.79407787789</v>
      </c>
      <c r="CF131" s="239">
        <f t="shared" si="142"/>
        <v>2403.9298884722393</v>
      </c>
      <c r="CG131" s="239">
        <f t="shared" si="25"/>
        <v>1263.8148082166958</v>
      </c>
      <c r="CH131" s="239">
        <f t="shared" si="26"/>
        <v>1140.1150802555435</v>
      </c>
      <c r="CI131" s="240">
        <f t="shared" si="143"/>
        <v>175965.64511681718</v>
      </c>
      <c r="CJ131" s="1"/>
      <c r="CK131" s="247">
        <f>VLOOKUP(CN131,[2]תחזיות!$B$4:$E$1000,3)</f>
        <v>2.1997130434782585E-2</v>
      </c>
      <c r="CL131" s="135">
        <f t="shared" si="27"/>
        <v>1.3330942028985486E-3</v>
      </c>
      <c r="CM131" s="3">
        <f t="shared" si="144"/>
        <v>2371</v>
      </c>
      <c r="CN131" s="238">
        <v>79</v>
      </c>
      <c r="CO131" s="239">
        <f t="shared" si="145"/>
        <v>488058.35210515116</v>
      </c>
      <c r="CP131" s="239">
        <f t="shared" si="160"/>
        <v>2077.4919481439433</v>
      </c>
      <c r="CQ131" s="239">
        <f t="shared" si="28"/>
        <v>1426.8641882763477</v>
      </c>
      <c r="CR131" s="239">
        <f t="shared" si="29"/>
        <v>650.62775986759561</v>
      </c>
      <c r="CS131" s="240">
        <f t="shared" si="146"/>
        <v>157148.94880745577</v>
      </c>
      <c r="CT131" s="1"/>
      <c r="CU131" s="238">
        <v>79</v>
      </c>
      <c r="CV131" s="239">
        <f t="shared" si="111"/>
        <v>1660122.3694656608</v>
      </c>
      <c r="CW131" s="239">
        <f t="shared" si="111"/>
        <v>8570.1144879720123</v>
      </c>
      <c r="CX131" s="239">
        <f t="shared" si="111"/>
        <v>4790.9072158716735</v>
      </c>
      <c r="CY131" s="239">
        <f t="shared" si="111"/>
        <v>3779.2072721003392</v>
      </c>
      <c r="CZ131" s="239">
        <f t="shared" si="111"/>
        <v>648345.34370262572</v>
      </c>
      <c r="DB131" s="238">
        <v>79</v>
      </c>
      <c r="DC131" s="239">
        <f t="shared" si="112"/>
        <v>1682142.3736508139</v>
      </c>
      <c r="DD131" s="239">
        <f t="shared" si="112"/>
        <v>8948.6383383991142</v>
      </c>
      <c r="DE131" s="239">
        <f t="shared" si="112"/>
        <v>4681.9791388389904</v>
      </c>
      <c r="DF131" s="239">
        <f t="shared" si="112"/>
        <v>4266.6591995601229</v>
      </c>
      <c r="DG131" s="239">
        <f t="shared" si="112"/>
        <v>666960.61415147828</v>
      </c>
      <c r="DH131" s="248"/>
      <c r="DI131" s="238">
        <v>79</v>
      </c>
      <c r="DJ131" s="239">
        <f t="shared" si="113"/>
        <v>1652291.9741171496</v>
      </c>
      <c r="DK131" s="239">
        <f t="shared" si="113"/>
        <v>8219.6530028106117</v>
      </c>
      <c r="DL131" s="239">
        <f t="shared" si="113"/>
        <v>4987.5824037713755</v>
      </c>
      <c r="DM131" s="239">
        <f t="shared" si="113"/>
        <v>3232.0705990392353</v>
      </c>
      <c r="DN131" s="239">
        <f t="shared" si="113"/>
        <v>639119.93604961713</v>
      </c>
      <c r="DP131" s="3">
        <f t="shared" si="147"/>
        <v>2371</v>
      </c>
      <c r="DQ131" s="238">
        <v>79</v>
      </c>
      <c r="DR131" s="239">
        <f t="shared" si="148"/>
        <v>0</v>
      </c>
      <c r="DS131" s="239">
        <f t="shared" si="149"/>
        <v>0</v>
      </c>
      <c r="DT131" s="239">
        <f t="shared" si="33"/>
        <v>0</v>
      </c>
      <c r="DU131" s="239">
        <f t="shared" si="150"/>
        <v>0</v>
      </c>
      <c r="DV131" s="240">
        <f t="shared" si="161"/>
        <v>0</v>
      </c>
      <c r="DX131" s="242">
        <f t="shared" si="107"/>
        <v>3.2899999999999999E-2</v>
      </c>
      <c r="DY131" s="242">
        <f t="shared" si="151"/>
        <v>2.7416666666666666E-3</v>
      </c>
      <c r="DZ131" s="238">
        <v>79</v>
      </c>
      <c r="EA131" s="243">
        <f t="shared" si="162"/>
        <v>507491.72559837252</v>
      </c>
      <c r="EB131" s="243">
        <f t="shared" si="163"/>
        <v>2586.4138135814005</v>
      </c>
      <c r="EC131" s="243">
        <f t="shared" si="34"/>
        <v>1195.040665899196</v>
      </c>
      <c r="ED131" s="243">
        <f t="shared" si="114"/>
        <v>1391.3731476822045</v>
      </c>
      <c r="EE131" s="244">
        <f t="shared" si="152"/>
        <v>191385.38603243005</v>
      </c>
      <c r="EF131" s="249"/>
      <c r="EG131" s="242">
        <f t="shared" si="108"/>
        <v>3.5000000000000003E-2</v>
      </c>
      <c r="EH131" s="242">
        <f t="shared" si="153"/>
        <v>2.9166666666666668E-3</v>
      </c>
      <c r="EI131" s="238">
        <v>79</v>
      </c>
      <c r="EJ131" s="243">
        <f t="shared" si="164"/>
        <v>508075.49596589187</v>
      </c>
      <c r="EK131" s="243">
        <f t="shared" si="165"/>
        <v>2645.5567083213941</v>
      </c>
      <c r="EL131" s="243">
        <f t="shared" si="36"/>
        <v>1163.6698450875429</v>
      </c>
      <c r="EM131" s="243">
        <f t="shared" si="115"/>
        <v>1481.8868632338513</v>
      </c>
      <c r="EN131" s="244">
        <f t="shared" si="154"/>
        <v>192509.10103248974</v>
      </c>
      <c r="EO131" s="249"/>
      <c r="EP131" s="242">
        <f t="shared" si="109"/>
        <v>2.5000000000000001E-2</v>
      </c>
      <c r="EQ131" s="242">
        <f t="shared" si="155"/>
        <v>2.0833333333333333E-3</v>
      </c>
      <c r="ER131" s="238">
        <v>79</v>
      </c>
      <c r="ES131" s="243">
        <f t="shared" si="166"/>
        <v>505186.91524934169</v>
      </c>
      <c r="ET131" s="243">
        <f t="shared" si="167"/>
        <v>2370.7253929063918</v>
      </c>
      <c r="EU131" s="243">
        <f t="shared" si="38"/>
        <v>1318.2526528035967</v>
      </c>
      <c r="EV131" s="243">
        <f t="shared" si="116"/>
        <v>1052.4727401027951</v>
      </c>
      <c r="EW131" s="244">
        <f t="shared" si="156"/>
        <v>187287.30603960512</v>
      </c>
    </row>
    <row r="132" spans="1:153" ht="14.25" customHeight="1" thickBot="1" x14ac:dyDescent="0.25">
      <c r="A132" s="3">
        <f t="shared" si="117"/>
        <v>2401</v>
      </c>
      <c r="B132" s="238">
        <v>80</v>
      </c>
      <c r="C132" s="239">
        <f t="shared" si="118"/>
        <v>403770.40872107906</v>
      </c>
      <c r="D132" s="239">
        <f t="shared" si="5"/>
        <v>2410.2492634298383</v>
      </c>
      <c r="E132" s="239">
        <f t="shared" si="6"/>
        <v>1350.3519405370057</v>
      </c>
      <c r="F132" s="239">
        <f t="shared" si="7"/>
        <v>1059.8973228928326</v>
      </c>
      <c r="G132" s="240">
        <f t="shared" si="119"/>
        <v>192819.94107438714</v>
      </c>
      <c r="I132" s="241">
        <f>VLOOKUP(K132,[2]תחזיות!$B$4:$H$1000,5)</f>
        <v>1.1484300000000013E-2</v>
      </c>
      <c r="J132" s="135">
        <f t="shared" si="8"/>
        <v>9.570250000000011E-4</v>
      </c>
      <c r="K132" s="238">
        <v>80</v>
      </c>
      <c r="L132" s="243">
        <f t="shared" si="120"/>
        <v>171015.79840728597</v>
      </c>
      <c r="M132" s="243">
        <f t="shared" si="44"/>
        <v>902.52730840402467</v>
      </c>
      <c r="N132" s="243">
        <f t="shared" si="9"/>
        <v>588.99834465733511</v>
      </c>
      <c r="O132" s="243">
        <f t="shared" si="10"/>
        <v>313.5289637466895</v>
      </c>
      <c r="P132" s="244">
        <f t="shared" si="121"/>
        <v>69624.556715131301</v>
      </c>
      <c r="Q132" s="245"/>
      <c r="R132" s="241">
        <f>VLOOKUP(T132,[2]תחזיות!$B$4:$H$1000,7)</f>
        <v>1.9523310000000023E-2</v>
      </c>
      <c r="S132" s="135">
        <f t="shared" si="11"/>
        <v>1.6269425000000018E-3</v>
      </c>
      <c r="T132" s="238">
        <v>80</v>
      </c>
      <c r="U132" s="243">
        <f t="shared" si="122"/>
        <v>179477.78134773736</v>
      </c>
      <c r="V132" s="243">
        <f t="shared" si="47"/>
        <v>947.18499943686072</v>
      </c>
      <c r="W132" s="243">
        <f t="shared" si="12"/>
        <v>618.14240029934376</v>
      </c>
      <c r="X132" s="243">
        <f t="shared" si="48"/>
        <v>329.04259913751696</v>
      </c>
      <c r="Y132" s="244">
        <f t="shared" si="123"/>
        <v>71253.786198008107</v>
      </c>
      <c r="Z132" s="246"/>
      <c r="AA132" s="241">
        <f>VLOOKUP(AC132,[2]תחזיות!$B$4:$H$1000,6)</f>
        <v>1.0440272727272739E-2</v>
      </c>
      <c r="AB132" s="135">
        <f t="shared" si="13"/>
        <v>8.7002272727272829E-4</v>
      </c>
      <c r="AC132" s="238">
        <v>80</v>
      </c>
      <c r="AD132" s="243">
        <f t="shared" si="124"/>
        <v>169947.68642291674</v>
      </c>
      <c r="AE132" s="243">
        <f t="shared" si="51"/>
        <v>896.8904009176706</v>
      </c>
      <c r="AF132" s="243">
        <f t="shared" si="14"/>
        <v>585.31964247565804</v>
      </c>
      <c r="AG132" s="243">
        <f t="shared" si="52"/>
        <v>311.57075844201256</v>
      </c>
      <c r="AH132" s="244">
        <f t="shared" si="125"/>
        <v>69417.379315431579</v>
      </c>
      <c r="AI132" s="246"/>
      <c r="AJ132" s="242">
        <f t="shared" si="105"/>
        <v>3.10666666666666E-2</v>
      </c>
      <c r="AK132" s="242">
        <f t="shared" si="126"/>
        <v>2.5888888888888832E-3</v>
      </c>
      <c r="AL132" s="241">
        <f>VLOOKUP(AN132,[2]תחזיות!$B$4:$H$1000,5)</f>
        <v>1.1484300000000013E-2</v>
      </c>
      <c r="AM132" s="135">
        <f t="shared" si="110"/>
        <v>9.570250000000011E-4</v>
      </c>
      <c r="AN132" s="238">
        <v>80</v>
      </c>
      <c r="AO132" s="243">
        <f t="shared" si="127"/>
        <v>85168.057367479109</v>
      </c>
      <c r="AP132" s="243">
        <f t="shared" si="157"/>
        <v>506.56220678181455</v>
      </c>
      <c r="AQ132" s="243">
        <f t="shared" si="16"/>
        <v>286.07156937489691</v>
      </c>
      <c r="AR132" s="243">
        <f t="shared" si="128"/>
        <v>220.49063740691764</v>
      </c>
      <c r="AS132" s="244">
        <f t="shared" si="129"/>
        <v>37184.344608384461</v>
      </c>
      <c r="AT132" s="245"/>
      <c r="AU132" s="242">
        <f t="shared" si="106"/>
        <v>3.3666666666666602E-2</v>
      </c>
      <c r="AV132" s="242">
        <f t="shared" si="130"/>
        <v>2.8055555555555503E-3</v>
      </c>
      <c r="AW132" s="241">
        <f>VLOOKUP(AY132,[2]תחזיות!$B$4:$H$1000,7)</f>
        <v>1.9523310000000023E-2</v>
      </c>
      <c r="AX132" s="135">
        <f t="shared" si="17"/>
        <v>1.6269425000000018E-3</v>
      </c>
      <c r="AY132" s="238">
        <v>80</v>
      </c>
      <c r="AZ132" s="243">
        <f t="shared" si="131"/>
        <v>89528.345666476598</v>
      </c>
      <c r="BA132" s="243">
        <f t="shared" si="158"/>
        <v>544.13983745887992</v>
      </c>
      <c r="BB132" s="243">
        <f t="shared" si="18"/>
        <v>292.96308989459885</v>
      </c>
      <c r="BC132" s="243">
        <f t="shared" si="132"/>
        <v>251.1767475642811</v>
      </c>
      <c r="BD132" s="244">
        <f t="shared" si="133"/>
        <v>38313.7148301017</v>
      </c>
      <c r="BE132" s="246"/>
      <c r="BF132" s="246"/>
      <c r="BG132" s="246"/>
      <c r="BH132" s="241">
        <f>VLOOKUP(BJ132,[2]תחזיות!$B$4:$H$1000,6)</f>
        <v>1.0440272727272739E-2</v>
      </c>
      <c r="BI132" s="135">
        <f t="shared" si="19"/>
        <v>8.7002272727272829E-4</v>
      </c>
      <c r="BJ132" s="238">
        <v>80</v>
      </c>
      <c r="BK132" s="243">
        <f t="shared" si="134"/>
        <v>83306.291240995197</v>
      </c>
      <c r="BL132" s="243">
        <f t="shared" si="159"/>
        <v>465.41537725673209</v>
      </c>
      <c r="BM132" s="243">
        <f t="shared" si="20"/>
        <v>312.68717664824158</v>
      </c>
      <c r="BN132" s="243">
        <f t="shared" si="65"/>
        <v>152.72820060849048</v>
      </c>
      <c r="BO132" s="244">
        <f t="shared" si="135"/>
        <v>36218.915854341722</v>
      </c>
      <c r="BP132" s="246"/>
      <c r="BQ132" s="247">
        <f>VLOOKUP(BT132,[2]תחזיות!$B$4:$E$1000,2)</f>
        <v>2.542817999999997E-2</v>
      </c>
      <c r="BR132" s="135">
        <f t="shared" si="21"/>
        <v>1.6190149999999973E-3</v>
      </c>
      <c r="BS132" s="3">
        <f t="shared" si="136"/>
        <v>2401</v>
      </c>
      <c r="BT132" s="238">
        <v>80</v>
      </c>
      <c r="BU132" s="239">
        <f t="shared" si="137"/>
        <v>489325.4527623977</v>
      </c>
      <c r="BV132" s="239">
        <f t="shared" si="138"/>
        <v>2168.8012703105833</v>
      </c>
      <c r="BW132" s="239">
        <f t="shared" si="22"/>
        <v>1376.5760224064711</v>
      </c>
      <c r="BX132" s="239">
        <f t="shared" si="23"/>
        <v>792.22524790411205</v>
      </c>
      <c r="BY132" s="240">
        <f t="shared" si="139"/>
        <v>163319.25532121898</v>
      </c>
      <c r="CA132" s="247">
        <f>VLOOKUP(CD132,[2]תחזיות!$B$4:$E$1000,4)</f>
        <v>3.3565197599999964E-2</v>
      </c>
      <c r="CB132" s="135">
        <f t="shared" si="24"/>
        <v>2.2970997999999972E-3</v>
      </c>
      <c r="CC132" s="3">
        <f t="shared" si="140"/>
        <v>2401</v>
      </c>
      <c r="CD132" s="238">
        <v>80</v>
      </c>
      <c r="CE132" s="239">
        <f t="shared" si="141"/>
        <v>498208.97926966118</v>
      </c>
      <c r="CF132" s="239">
        <f t="shared" si="142"/>
        <v>2408.3063925211259</v>
      </c>
      <c r="CG132" s="239">
        <f t="shared" si="25"/>
        <v>1263.8706458825845</v>
      </c>
      <c r="CH132" s="239">
        <f t="shared" si="26"/>
        <v>1144.4357466385413</v>
      </c>
      <c r="CI132" s="240">
        <f t="shared" si="143"/>
        <v>178373.95150933831</v>
      </c>
      <c r="CJ132" s="1"/>
      <c r="CK132" s="247">
        <f>VLOOKUP(CN132,[2]תחזיות!$B$4:$E$1000,3)</f>
        <v>2.2111460869565194E-2</v>
      </c>
      <c r="CL132" s="135">
        <f t="shared" si="27"/>
        <v>1.3426217391304326E-3</v>
      </c>
      <c r="CM132" s="3">
        <f t="shared" si="144"/>
        <v>2401</v>
      </c>
      <c r="CN132" s="238">
        <v>80</v>
      </c>
      <c r="CO132" s="239">
        <f t="shared" si="145"/>
        <v>486631.48791687482</v>
      </c>
      <c r="CP132" s="239">
        <f t="shared" si="160"/>
        <v>2080.107244272499</v>
      </c>
      <c r="CQ132" s="239">
        <f t="shared" si="28"/>
        <v>1426.7452296499143</v>
      </c>
      <c r="CR132" s="239">
        <f t="shared" si="29"/>
        <v>653.36201462258464</v>
      </c>
      <c r="CS132" s="240">
        <f t="shared" si="146"/>
        <v>159229.05605172829</v>
      </c>
      <c r="CT132" s="1"/>
      <c r="CU132" s="238">
        <v>80</v>
      </c>
      <c r="CV132" s="239">
        <f t="shared" si="111"/>
        <v>1655576.4021907153</v>
      </c>
      <c r="CW132" s="239">
        <f t="shared" si="111"/>
        <v>8574.5538625076624</v>
      </c>
      <c r="CX132" s="239">
        <f t="shared" si="111"/>
        <v>4800.3149460339118</v>
      </c>
      <c r="CY132" s="239">
        <f t="shared" si="111"/>
        <v>3774.2389164737497</v>
      </c>
      <c r="CZ132" s="239">
        <f t="shared" si="111"/>
        <v>656919.8975651334</v>
      </c>
      <c r="DB132" s="238">
        <v>80</v>
      </c>
      <c r="DC132" s="239">
        <f t="shared" si="112"/>
        <v>1677897.3411257584</v>
      </c>
      <c r="DD132" s="239">
        <f t="shared" si="112"/>
        <v>8955.4372011680971</v>
      </c>
      <c r="DE132" s="239">
        <f t="shared" si="112"/>
        <v>4692.3919587492474</v>
      </c>
      <c r="DF132" s="239">
        <f t="shared" si="112"/>
        <v>4263.0452424188506</v>
      </c>
      <c r="DG132" s="239">
        <f t="shared" si="112"/>
        <v>675916.05135264643</v>
      </c>
      <c r="DH132" s="248"/>
      <c r="DI132" s="238">
        <v>80</v>
      </c>
      <c r="DJ132" s="239">
        <f t="shared" si="113"/>
        <v>1647524.5368984039</v>
      </c>
      <c r="DK132" s="239">
        <f t="shared" si="113"/>
        <v>8223.3876787831323</v>
      </c>
      <c r="DL132" s="239">
        <f t="shared" si="113"/>
        <v>4996.1030018077572</v>
      </c>
      <c r="DM132" s="239">
        <f t="shared" si="113"/>
        <v>3227.2846769753742</v>
      </c>
      <c r="DN132" s="239">
        <f t="shared" si="113"/>
        <v>647343.32372840028</v>
      </c>
      <c r="DP132" s="3">
        <f t="shared" si="147"/>
        <v>2401</v>
      </c>
      <c r="DQ132" s="238">
        <v>80</v>
      </c>
      <c r="DR132" s="239">
        <f t="shared" si="148"/>
        <v>0</v>
      </c>
      <c r="DS132" s="239">
        <f t="shared" si="149"/>
        <v>0</v>
      </c>
      <c r="DT132" s="239">
        <f t="shared" si="33"/>
        <v>0</v>
      </c>
      <c r="DU132" s="239">
        <f t="shared" si="150"/>
        <v>0</v>
      </c>
      <c r="DV132" s="240">
        <f t="shared" si="161"/>
        <v>0</v>
      </c>
      <c r="DX132" s="242">
        <f t="shared" si="107"/>
        <v>3.2899999999999999E-2</v>
      </c>
      <c r="DY132" s="242">
        <f t="shared" si="151"/>
        <v>2.7416666666666666E-3</v>
      </c>
      <c r="DZ132" s="238">
        <v>80</v>
      </c>
      <c r="EA132" s="243">
        <f t="shared" si="162"/>
        <v>506296.68493247335</v>
      </c>
      <c r="EB132" s="243">
        <f t="shared" si="163"/>
        <v>2586.413813581401</v>
      </c>
      <c r="EC132" s="243">
        <f t="shared" si="34"/>
        <v>1198.3170690582033</v>
      </c>
      <c r="ED132" s="243">
        <f t="shared" si="114"/>
        <v>1388.0967445231977</v>
      </c>
      <c r="EE132" s="244">
        <f t="shared" si="152"/>
        <v>193971.79984601145</v>
      </c>
      <c r="EF132" s="249"/>
      <c r="EG132" s="242">
        <f t="shared" si="108"/>
        <v>3.5000000000000003E-2</v>
      </c>
      <c r="EH132" s="242">
        <f t="shared" si="153"/>
        <v>2.9166666666666668E-3</v>
      </c>
      <c r="EI132" s="238">
        <v>80</v>
      </c>
      <c r="EJ132" s="243">
        <f t="shared" si="164"/>
        <v>506911.8261208043</v>
      </c>
      <c r="EK132" s="243">
        <f t="shared" si="165"/>
        <v>2645.5567083213937</v>
      </c>
      <c r="EL132" s="243">
        <f t="shared" si="36"/>
        <v>1167.0638821357145</v>
      </c>
      <c r="EM132" s="243">
        <f t="shared" si="115"/>
        <v>1478.4928261856792</v>
      </c>
      <c r="EN132" s="244">
        <f t="shared" si="154"/>
        <v>195154.65774081112</v>
      </c>
      <c r="EO132" s="249"/>
      <c r="EP132" s="242">
        <f t="shared" si="109"/>
        <v>2.5000000000000001E-2</v>
      </c>
      <c r="EQ132" s="242">
        <f t="shared" si="155"/>
        <v>2.0833333333333333E-3</v>
      </c>
      <c r="ER132" s="238">
        <v>80</v>
      </c>
      <c r="ES132" s="243">
        <f t="shared" si="166"/>
        <v>503868.66259653808</v>
      </c>
      <c r="ET132" s="243">
        <f t="shared" si="167"/>
        <v>2370.7253929063918</v>
      </c>
      <c r="EU132" s="243">
        <f t="shared" si="38"/>
        <v>1320.9990124969374</v>
      </c>
      <c r="EV132" s="243">
        <f t="shared" si="116"/>
        <v>1049.7263804094544</v>
      </c>
      <c r="EW132" s="244">
        <f t="shared" si="156"/>
        <v>189658.03143251152</v>
      </c>
    </row>
    <row r="133" spans="1:153" ht="14.25" customHeight="1" thickBot="1" x14ac:dyDescent="0.25">
      <c r="A133" s="3">
        <f t="shared" si="117"/>
        <v>2432</v>
      </c>
      <c r="B133" s="238">
        <v>81</v>
      </c>
      <c r="C133" s="239">
        <f t="shared" si="118"/>
        <v>402420.05678054207</v>
      </c>
      <c r="D133" s="239">
        <f t="shared" si="5"/>
        <v>2410.2492634298383</v>
      </c>
      <c r="E133" s="239">
        <f t="shared" si="6"/>
        <v>1353.8966143809153</v>
      </c>
      <c r="F133" s="239">
        <f t="shared" si="7"/>
        <v>1056.352649048923</v>
      </c>
      <c r="G133" s="240">
        <f t="shared" si="119"/>
        <v>195230.19033781698</v>
      </c>
      <c r="I133" s="241">
        <f>VLOOKUP(K133,[2]תחזיות!$B$4:$H$1000,5)</f>
        <v>1.1502600000000014E-2</v>
      </c>
      <c r="J133" s="135">
        <f t="shared" si="8"/>
        <v>9.5855000000000115E-4</v>
      </c>
      <c r="K133" s="238">
        <v>81</v>
      </c>
      <c r="L133" s="243">
        <f t="shared" si="120"/>
        <v>170590.16267182867</v>
      </c>
      <c r="M133" s="243">
        <f t="shared" si="44"/>
        <v>903.39242595549524</v>
      </c>
      <c r="N133" s="243">
        <f t="shared" si="9"/>
        <v>590.64379439047752</v>
      </c>
      <c r="O133" s="243">
        <f t="shared" si="10"/>
        <v>312.74863156501777</v>
      </c>
      <c r="P133" s="244">
        <f t="shared" si="121"/>
        <v>70527.949141086792</v>
      </c>
      <c r="Q133" s="245"/>
      <c r="R133" s="241">
        <f>VLOOKUP(T133,[2]תחזיות!$B$4:$H$1000,7)</f>
        <v>1.9554420000000024E-2</v>
      </c>
      <c r="S133" s="135">
        <f t="shared" si="11"/>
        <v>1.629535000000002E-3</v>
      </c>
      <c r="T133" s="238">
        <v>81</v>
      </c>
      <c r="U133" s="243">
        <f t="shared" si="122"/>
        <v>179151.09698919021</v>
      </c>
      <c r="V133" s="243">
        <f t="shared" si="47"/>
        <v>948.72847054491797</v>
      </c>
      <c r="W133" s="243">
        <f t="shared" si="12"/>
        <v>620.2847927314042</v>
      </c>
      <c r="X133" s="243">
        <f t="shared" si="48"/>
        <v>328.44367781351383</v>
      </c>
      <c r="Y133" s="244">
        <f t="shared" si="123"/>
        <v>72202.51466855302</v>
      </c>
      <c r="Z133" s="246"/>
      <c r="AA133" s="241">
        <f>VLOOKUP(AC133,[2]תחזיות!$B$4:$H$1000,6)</f>
        <v>1.0456909090909104E-2</v>
      </c>
      <c r="AB133" s="135">
        <f t="shared" si="13"/>
        <v>8.7140909090909196E-4</v>
      </c>
      <c r="AC133" s="238">
        <v>81</v>
      </c>
      <c r="AD133" s="243">
        <f t="shared" si="124"/>
        <v>169509.95068651141</v>
      </c>
      <c r="AE133" s="243">
        <f t="shared" si="51"/>
        <v>897.67195936657913</v>
      </c>
      <c r="AF133" s="243">
        <f t="shared" si="14"/>
        <v>586.9037164413096</v>
      </c>
      <c r="AG133" s="243">
        <f t="shared" si="52"/>
        <v>310.76824292526948</v>
      </c>
      <c r="AH133" s="244">
        <f t="shared" si="125"/>
        <v>70315.051274798156</v>
      </c>
      <c r="AI133" s="246"/>
      <c r="AJ133" s="242">
        <f t="shared" si="105"/>
        <v>3.10666666666666E-2</v>
      </c>
      <c r="AK133" s="242">
        <f t="shared" si="126"/>
        <v>2.5888888888888832E-3</v>
      </c>
      <c r="AL133" s="241">
        <f>VLOOKUP(AN133,[2]תחזיות!$B$4:$H$1000,5)</f>
        <v>1.1502600000000014E-2</v>
      </c>
      <c r="AM133" s="135">
        <f t="shared" si="110"/>
        <v>9.5855000000000115E-4</v>
      </c>
      <c r="AN133" s="238">
        <v>81</v>
      </c>
      <c r="AO133" s="243">
        <f t="shared" si="127"/>
        <v>84963.34942559099</v>
      </c>
      <c r="AP133" s="243">
        <f t="shared" si="157"/>
        <v>507.04777198512534</v>
      </c>
      <c r="AQ133" s="243">
        <f t="shared" si="16"/>
        <v>287.08710069442918</v>
      </c>
      <c r="AR133" s="243">
        <f t="shared" si="128"/>
        <v>219.96067129069618</v>
      </c>
      <c r="AS133" s="244">
        <f t="shared" si="129"/>
        <v>37691.392380369587</v>
      </c>
      <c r="AT133" s="245"/>
      <c r="AU133" s="242">
        <f t="shared" si="106"/>
        <v>3.3666666666666602E-2</v>
      </c>
      <c r="AV133" s="242">
        <f t="shared" si="130"/>
        <v>2.8055555555555503E-3</v>
      </c>
      <c r="AW133" s="241">
        <f>VLOOKUP(AY133,[2]תחזיות!$B$4:$H$1000,7)</f>
        <v>1.9554420000000024E-2</v>
      </c>
      <c r="AX133" s="135">
        <f t="shared" si="17"/>
        <v>1.629535000000002E-3</v>
      </c>
      <c r="AY133" s="238">
        <v>81</v>
      </c>
      <c r="AZ133" s="243">
        <f t="shared" si="131"/>
        <v>89380.794755728915</v>
      </c>
      <c r="BA133" s="243">
        <f t="shared" si="158"/>
        <v>545.02653236891342</v>
      </c>
      <c r="BB133" s="243">
        <f t="shared" si="18"/>
        <v>294.26374708200774</v>
      </c>
      <c r="BC133" s="243">
        <f t="shared" si="132"/>
        <v>250.76278528690565</v>
      </c>
      <c r="BD133" s="244">
        <f t="shared" si="133"/>
        <v>38858.741362470617</v>
      </c>
      <c r="BE133" s="246"/>
      <c r="BF133" s="246"/>
      <c r="BG133" s="246"/>
      <c r="BH133" s="241">
        <f>VLOOKUP(BJ133,[2]תחזיות!$B$4:$H$1000,6)</f>
        <v>1.0456909090909104E-2</v>
      </c>
      <c r="BI133" s="135">
        <f t="shared" si="19"/>
        <v>8.7140909090909196E-4</v>
      </c>
      <c r="BJ133" s="238">
        <v>81</v>
      </c>
      <c r="BK133" s="243">
        <f t="shared" si="134"/>
        <v>83065.925445415938</v>
      </c>
      <c r="BL133" s="243">
        <f t="shared" si="159"/>
        <v>465.75601239232748</v>
      </c>
      <c r="BM133" s="243">
        <f t="shared" si="20"/>
        <v>313.46848240906564</v>
      </c>
      <c r="BN133" s="243">
        <f t="shared" si="65"/>
        <v>152.28752998326183</v>
      </c>
      <c r="BO133" s="244">
        <f t="shared" si="135"/>
        <v>36684.671866734046</v>
      </c>
      <c r="BP133" s="246"/>
      <c r="BQ133" s="247">
        <f>VLOOKUP(BT133,[2]תחזיות!$B$4:$E$1000,2)</f>
        <v>2.555965999999997E-2</v>
      </c>
      <c r="BR133" s="135">
        <f t="shared" si="21"/>
        <v>1.6299716666666644E-3</v>
      </c>
      <c r="BS133" s="3">
        <f t="shared" si="136"/>
        <v>2432</v>
      </c>
      <c r="BT133" s="238">
        <v>81</v>
      </c>
      <c r="BU133" s="239">
        <f t="shared" si="137"/>
        <v>487948.87673999125</v>
      </c>
      <c r="BV133" s="239">
        <f t="shared" si="138"/>
        <v>2171.8860001330236</v>
      </c>
      <c r="BW133" s="239">
        <f t="shared" si="22"/>
        <v>1376.5431562650133</v>
      </c>
      <c r="BX133" s="239">
        <f t="shared" si="23"/>
        <v>795.34284386801028</v>
      </c>
      <c r="BY133" s="240">
        <f t="shared" si="139"/>
        <v>165491.14132135201</v>
      </c>
      <c r="CA133" s="247">
        <f>VLOOKUP(CD133,[2]תחזיות!$B$4:$E$1000,4)</f>
        <v>3.3738751199999965E-2</v>
      </c>
      <c r="CB133" s="135">
        <f t="shared" si="24"/>
        <v>2.3115625999999972E-3</v>
      </c>
      <c r="CC133" s="3">
        <f t="shared" si="140"/>
        <v>2432</v>
      </c>
      <c r="CD133" s="238">
        <v>81</v>
      </c>
      <c r="CE133" s="239">
        <f t="shared" si="141"/>
        <v>496945.10862377862</v>
      </c>
      <c r="CF133" s="239">
        <f t="shared" si="142"/>
        <v>2412.6738509073916</v>
      </c>
      <c r="CG133" s="239">
        <f t="shared" si="25"/>
        <v>1263.9541235597289</v>
      </c>
      <c r="CH133" s="239">
        <f t="shared" si="26"/>
        <v>1148.7197273476627</v>
      </c>
      <c r="CI133" s="240">
        <f t="shared" si="143"/>
        <v>180786.6253602457</v>
      </c>
      <c r="CJ133" s="1"/>
      <c r="CK133" s="247">
        <f>VLOOKUP(CN133,[2]תחזיות!$B$4:$E$1000,3)</f>
        <v>2.2225791304347802E-2</v>
      </c>
      <c r="CL133" s="135">
        <f t="shared" si="27"/>
        <v>1.3521492753623167E-3</v>
      </c>
      <c r="CM133" s="3">
        <f t="shared" si="144"/>
        <v>2432</v>
      </c>
      <c r="CN133" s="238">
        <v>81</v>
      </c>
      <c r="CO133" s="239">
        <f t="shared" si="145"/>
        <v>485204.74268722488</v>
      </c>
      <c r="CP133" s="239">
        <f t="shared" si="160"/>
        <v>2082.7159091633771</v>
      </c>
      <c r="CQ133" s="239">
        <f t="shared" si="28"/>
        <v>1426.6466679364867</v>
      </c>
      <c r="CR133" s="239">
        <f t="shared" si="29"/>
        <v>656.06924122689043</v>
      </c>
      <c r="CS133" s="240">
        <f t="shared" si="146"/>
        <v>161311.77196089167</v>
      </c>
      <c r="CT133" s="1"/>
      <c r="CU133" s="238">
        <v>81</v>
      </c>
      <c r="CV133" s="239">
        <f t="shared" si="111"/>
        <v>1651020.8134813681</v>
      </c>
      <c r="CW133" s="239">
        <f t="shared" si="111"/>
        <v>8578.989275084883</v>
      </c>
      <c r="CX133" s="239">
        <f t="shared" si="111"/>
        <v>4809.7731207533725</v>
      </c>
      <c r="CY133" s="239">
        <f t="shared" si="111"/>
        <v>3769.2161543315106</v>
      </c>
      <c r="CZ133" s="239">
        <f t="shared" si="111"/>
        <v>665498.88684021821</v>
      </c>
      <c r="DB133" s="238">
        <v>81</v>
      </c>
      <c r="DC133" s="239">
        <f t="shared" si="112"/>
        <v>1673641.8193879083</v>
      </c>
      <c r="DD133" s="239">
        <f t="shared" si="112"/>
        <v>8962.2348255724555</v>
      </c>
      <c r="DE133" s="239">
        <f t="shared" si="112"/>
        <v>4702.8670962126671</v>
      </c>
      <c r="DF133" s="239">
        <f t="shared" si="112"/>
        <v>4259.3677293597884</v>
      </c>
      <c r="DG133" s="239">
        <f t="shared" si="112"/>
        <v>684878.28617821878</v>
      </c>
      <c r="DH133" s="248"/>
      <c r="DI133" s="238">
        <v>81</v>
      </c>
      <c r="DJ133" s="239">
        <f t="shared" si="113"/>
        <v>1642748.3391837354</v>
      </c>
      <c r="DK133" s="239">
        <f t="shared" si="113"/>
        <v>8227.1185372585132</v>
      </c>
      <c r="DL133" s="239">
        <f t="shared" si="113"/>
        <v>5004.6665749407493</v>
      </c>
      <c r="DM133" s="239">
        <f t="shared" si="113"/>
        <v>3222.4519623177639</v>
      </c>
      <c r="DN133" s="239">
        <f t="shared" si="113"/>
        <v>655570.44226565876</v>
      </c>
      <c r="DP133" s="3">
        <f t="shared" si="147"/>
        <v>2432</v>
      </c>
      <c r="DQ133" s="238">
        <v>81</v>
      </c>
      <c r="DR133" s="239">
        <f t="shared" si="148"/>
        <v>0</v>
      </c>
      <c r="DS133" s="239">
        <f t="shared" si="149"/>
        <v>0</v>
      </c>
      <c r="DT133" s="239">
        <f t="shared" si="33"/>
        <v>0</v>
      </c>
      <c r="DU133" s="239">
        <f t="shared" si="150"/>
        <v>0</v>
      </c>
      <c r="DV133" s="240">
        <f t="shared" si="161"/>
        <v>0</v>
      </c>
      <c r="DX133" s="242">
        <f t="shared" si="107"/>
        <v>3.2899999999999999E-2</v>
      </c>
      <c r="DY133" s="242">
        <f t="shared" si="151"/>
        <v>2.7416666666666666E-3</v>
      </c>
      <c r="DZ133" s="238">
        <v>81</v>
      </c>
      <c r="EA133" s="243">
        <f t="shared" si="162"/>
        <v>505098.36786341516</v>
      </c>
      <c r="EB133" s="243">
        <f t="shared" si="163"/>
        <v>2586.4138135814005</v>
      </c>
      <c r="EC133" s="243">
        <f t="shared" si="34"/>
        <v>1201.6024550225372</v>
      </c>
      <c r="ED133" s="243">
        <f t="shared" si="114"/>
        <v>1384.8113585588633</v>
      </c>
      <c r="EE133" s="244">
        <f t="shared" si="152"/>
        <v>196558.21365959285</v>
      </c>
      <c r="EF133" s="249"/>
      <c r="EG133" s="242">
        <f t="shared" si="108"/>
        <v>3.5000000000000003E-2</v>
      </c>
      <c r="EH133" s="242">
        <f t="shared" si="153"/>
        <v>2.9166666666666668E-3</v>
      </c>
      <c r="EI133" s="238">
        <v>81</v>
      </c>
      <c r="EJ133" s="243">
        <f t="shared" si="164"/>
        <v>505744.76223866857</v>
      </c>
      <c r="EK133" s="243">
        <f t="shared" si="165"/>
        <v>2645.5567083213941</v>
      </c>
      <c r="EL133" s="243">
        <f t="shared" si="36"/>
        <v>1170.4678184586107</v>
      </c>
      <c r="EM133" s="243">
        <f t="shared" si="115"/>
        <v>1475.0888898627834</v>
      </c>
      <c r="EN133" s="244">
        <f t="shared" si="154"/>
        <v>197800.2144491325</v>
      </c>
      <c r="EO133" s="249"/>
      <c r="EP133" s="242">
        <f t="shared" si="109"/>
        <v>2.5000000000000001E-2</v>
      </c>
      <c r="EQ133" s="242">
        <f t="shared" si="155"/>
        <v>2.0833333333333333E-3</v>
      </c>
      <c r="ER133" s="238">
        <v>81</v>
      </c>
      <c r="ES133" s="243">
        <f t="shared" si="166"/>
        <v>502547.66358404112</v>
      </c>
      <c r="ET133" s="243">
        <f t="shared" si="167"/>
        <v>2370.7253929063913</v>
      </c>
      <c r="EU133" s="243">
        <f t="shared" si="38"/>
        <v>1323.7510937729724</v>
      </c>
      <c r="EV133" s="243">
        <f t="shared" si="116"/>
        <v>1046.974299133419</v>
      </c>
      <c r="EW133" s="244">
        <f t="shared" si="156"/>
        <v>192028.75682541792</v>
      </c>
    </row>
    <row r="134" spans="1:153" ht="14.25" customHeight="1" thickBot="1" x14ac:dyDescent="0.25">
      <c r="A134" s="3">
        <f t="shared" si="117"/>
        <v>2463</v>
      </c>
      <c r="B134" s="238">
        <v>82</v>
      </c>
      <c r="C134" s="239">
        <f t="shared" si="118"/>
        <v>401066.16016616113</v>
      </c>
      <c r="D134" s="239">
        <f t="shared" si="5"/>
        <v>2410.2492634298383</v>
      </c>
      <c r="E134" s="239">
        <f t="shared" si="6"/>
        <v>1357.4505929936652</v>
      </c>
      <c r="F134" s="239">
        <f t="shared" si="7"/>
        <v>1052.7986704361731</v>
      </c>
      <c r="G134" s="240">
        <f t="shared" si="119"/>
        <v>197640.43960124682</v>
      </c>
      <c r="I134" s="241">
        <f>VLOOKUP(K134,[2]תחזיות!$B$4:$H$1000,5)</f>
        <v>1.1520900000000014E-2</v>
      </c>
      <c r="J134" s="135">
        <f t="shared" si="8"/>
        <v>9.6007500000000121E-4</v>
      </c>
      <c r="K134" s="238">
        <v>82</v>
      </c>
      <c r="L134" s="243">
        <f t="shared" si="120"/>
        <v>170162.73116552446</v>
      </c>
      <c r="M134" s="243">
        <f t="shared" si="44"/>
        <v>904.25975043884443</v>
      </c>
      <c r="N134" s="243">
        <f t="shared" si="9"/>
        <v>592.29474330205107</v>
      </c>
      <c r="O134" s="243">
        <f t="shared" si="10"/>
        <v>311.96500713679342</v>
      </c>
      <c r="P134" s="244">
        <f t="shared" si="121"/>
        <v>71432.208891525632</v>
      </c>
      <c r="Q134" s="245"/>
      <c r="R134" s="241">
        <f>VLOOKUP(T134,[2]תחזיות!$B$4:$H$1000,7)</f>
        <v>1.9585530000000025E-2</v>
      </c>
      <c r="S134" s="135">
        <f t="shared" si="11"/>
        <v>1.632127500000002E-3</v>
      </c>
      <c r="T134" s="238">
        <v>82</v>
      </c>
      <c r="U134" s="243">
        <f t="shared" si="122"/>
        <v>178822.19724464198</v>
      </c>
      <c r="V134" s="243">
        <f t="shared" si="47"/>
        <v>950.27691637172722</v>
      </c>
      <c r="W134" s="243">
        <f t="shared" si="12"/>
        <v>622.43622142321851</v>
      </c>
      <c r="X134" s="243">
        <f t="shared" si="48"/>
        <v>327.84069494850877</v>
      </c>
      <c r="Y134" s="244">
        <f t="shared" si="123"/>
        <v>73152.791584924751</v>
      </c>
      <c r="Z134" s="246"/>
      <c r="AA134" s="241">
        <f>VLOOKUP(AC134,[2]תחזיות!$B$4:$H$1000,6)</f>
        <v>1.0473545454545466E-2</v>
      </c>
      <c r="AB134" s="135">
        <f t="shared" si="13"/>
        <v>8.7279545454545552E-4</v>
      </c>
      <c r="AC134" s="238">
        <v>82</v>
      </c>
      <c r="AD134" s="243">
        <f t="shared" si="124"/>
        <v>169070.48223763358</v>
      </c>
      <c r="AE134" s="243">
        <f t="shared" si="51"/>
        <v>898.45544337238744</v>
      </c>
      <c r="AF134" s="243">
        <f t="shared" si="14"/>
        <v>588.49289260339401</v>
      </c>
      <c r="AG134" s="243">
        <f t="shared" si="52"/>
        <v>309.96255076899348</v>
      </c>
      <c r="AH134" s="244">
        <f t="shared" si="125"/>
        <v>71213.506718170538</v>
      </c>
      <c r="AI134" s="246"/>
      <c r="AJ134" s="242">
        <f t="shared" si="105"/>
        <v>3.10666666666666E-2</v>
      </c>
      <c r="AK134" s="242">
        <f t="shared" si="126"/>
        <v>2.5888888888888832E-3</v>
      </c>
      <c r="AL134" s="241">
        <f>VLOOKUP(AN134,[2]תחזיות!$B$4:$H$1000,5)</f>
        <v>1.1520900000000014E-2</v>
      </c>
      <c r="AM134" s="135">
        <f t="shared" si="110"/>
        <v>9.6007500000000121E-4</v>
      </c>
      <c r="AN134" s="238">
        <v>82</v>
      </c>
      <c r="AO134" s="243">
        <f t="shared" si="127"/>
        <v>84757.557887448129</v>
      </c>
      <c r="AP134" s="243">
        <f t="shared" si="157"/>
        <v>507.53457587481398</v>
      </c>
      <c r="AQ134" s="243">
        <f t="shared" si="16"/>
        <v>288.10667601064318</v>
      </c>
      <c r="AR134" s="243">
        <f t="shared" si="128"/>
        <v>219.4278998641708</v>
      </c>
      <c r="AS134" s="244">
        <f t="shared" si="129"/>
        <v>38198.926956244402</v>
      </c>
      <c r="AT134" s="245"/>
      <c r="AU134" s="242">
        <f t="shared" si="106"/>
        <v>3.3666666666666602E-2</v>
      </c>
      <c r="AV134" s="242">
        <f t="shared" si="130"/>
        <v>2.8055555555555503E-3</v>
      </c>
      <c r="AW134" s="241">
        <f>VLOOKUP(AY134,[2]תחזיות!$B$4:$H$1000,7)</f>
        <v>1.9585530000000025E-2</v>
      </c>
      <c r="AX134" s="135">
        <f t="shared" si="17"/>
        <v>1.632127500000002E-3</v>
      </c>
      <c r="AY134" s="238">
        <v>82</v>
      </c>
      <c r="AZ134" s="243">
        <f t="shared" si="131"/>
        <v>89231.931585785729</v>
      </c>
      <c r="BA134" s="243">
        <f t="shared" si="158"/>
        <v>545.9160851606224</v>
      </c>
      <c r="BB134" s="243">
        <f t="shared" si="18"/>
        <v>295.5709437671685</v>
      </c>
      <c r="BC134" s="243">
        <f t="shared" si="132"/>
        <v>250.34514139345393</v>
      </c>
      <c r="BD134" s="244">
        <f t="shared" si="133"/>
        <v>39404.657447631238</v>
      </c>
      <c r="BE134" s="246"/>
      <c r="BF134" s="246"/>
      <c r="BG134" s="246"/>
      <c r="BH134" s="241">
        <f>VLOOKUP(BJ134,[2]תחזיות!$B$4:$H$1000,6)</f>
        <v>1.0473545454545466E-2</v>
      </c>
      <c r="BI134" s="135">
        <f t="shared" si="19"/>
        <v>8.7279545454545552E-4</v>
      </c>
      <c r="BJ134" s="238">
        <v>82</v>
      </c>
      <c r="BK134" s="243">
        <f t="shared" si="134"/>
        <v>82824.682931296658</v>
      </c>
      <c r="BL134" s="243">
        <f t="shared" si="159"/>
        <v>466.09754113247197</v>
      </c>
      <c r="BM134" s="243">
        <f t="shared" si="20"/>
        <v>314.25228909176212</v>
      </c>
      <c r="BN134" s="243">
        <f t="shared" si="65"/>
        <v>151.84525204070982</v>
      </c>
      <c r="BO134" s="244">
        <f t="shared" si="135"/>
        <v>37150.769407866515</v>
      </c>
      <c r="BP134" s="246"/>
      <c r="BQ134" s="247">
        <f>VLOOKUP(BT134,[2]תחזיות!$B$4:$E$1000,2)</f>
        <v>2.569113999999997E-2</v>
      </c>
      <c r="BR134" s="135">
        <f t="shared" si="21"/>
        <v>1.6409283333333306E-3</v>
      </c>
      <c r="BS134" s="3">
        <f t="shared" si="136"/>
        <v>2463</v>
      </c>
      <c r="BT134" s="238">
        <v>82</v>
      </c>
      <c r="BU134" s="239">
        <f t="shared" si="137"/>
        <v>486572.33358372626</v>
      </c>
      <c r="BV134" s="239">
        <f t="shared" si="138"/>
        <v>2174.9633036777345</v>
      </c>
      <c r="BW134" s="239">
        <f t="shared" si="22"/>
        <v>1376.5329752840812</v>
      </c>
      <c r="BX134" s="239">
        <f t="shared" si="23"/>
        <v>798.43032839365333</v>
      </c>
      <c r="BY134" s="240">
        <f t="shared" si="139"/>
        <v>167666.10462502975</v>
      </c>
      <c r="CA134" s="247">
        <f>VLOOKUP(CD134,[2]תחזיות!$B$4:$E$1000,4)</f>
        <v>3.3912304799999959E-2</v>
      </c>
      <c r="CB134" s="135">
        <f t="shared" si="24"/>
        <v>2.3260253999999969E-3</v>
      </c>
      <c r="CC134" s="3">
        <f t="shared" si="140"/>
        <v>2463</v>
      </c>
      <c r="CD134" s="238">
        <v>82</v>
      </c>
      <c r="CE134" s="239">
        <f t="shared" si="141"/>
        <v>495681.15450021886</v>
      </c>
      <c r="CF134" s="239">
        <f t="shared" si="142"/>
        <v>2417.0322191719733</v>
      </c>
      <c r="CG134" s="239">
        <f t="shared" si="25"/>
        <v>1264.0652635031415</v>
      </c>
      <c r="CH134" s="239">
        <f t="shared" si="26"/>
        <v>1152.9669556688318</v>
      </c>
      <c r="CI134" s="240">
        <f t="shared" si="143"/>
        <v>183203.65757941766</v>
      </c>
      <c r="CJ134" s="1"/>
      <c r="CK134" s="247">
        <f>VLOOKUP(CN134,[2]תחזיות!$B$4:$E$1000,3)</f>
        <v>2.2340121739130411E-2</v>
      </c>
      <c r="CL134" s="135">
        <f t="shared" si="27"/>
        <v>1.3616768115942007E-3</v>
      </c>
      <c r="CM134" s="3">
        <f t="shared" si="144"/>
        <v>2463</v>
      </c>
      <c r="CN134" s="238">
        <v>82</v>
      </c>
      <c r="CO134" s="239">
        <f t="shared" si="145"/>
        <v>483778.09601928841</v>
      </c>
      <c r="CP134" s="239">
        <f t="shared" si="160"/>
        <v>2085.3179229304224</v>
      </c>
      <c r="CQ134" s="239">
        <f t="shared" si="28"/>
        <v>1426.5685076237646</v>
      </c>
      <c r="CR134" s="239">
        <f t="shared" si="29"/>
        <v>658.74941530665774</v>
      </c>
      <c r="CS134" s="240">
        <f t="shared" si="146"/>
        <v>163397.08988382207</v>
      </c>
      <c r="CT134" s="1"/>
      <c r="CU134" s="238">
        <v>82</v>
      </c>
      <c r="CV134" s="239">
        <f t="shared" si="111"/>
        <v>1646455.5482112528</v>
      </c>
      <c r="CW134" s="239">
        <f t="shared" si="111"/>
        <v>8583.4207070026314</v>
      </c>
      <c r="CX134" s="239">
        <f t="shared" si="111"/>
        <v>4819.2818360104984</v>
      </c>
      <c r="CY134" s="239">
        <f t="shared" si="111"/>
        <v>3764.1388709921339</v>
      </c>
      <c r="CZ134" s="239">
        <f t="shared" si="111"/>
        <v>674082.30754722084</v>
      </c>
      <c r="DB134" s="238">
        <v>82</v>
      </c>
      <c r="DC134" s="239">
        <f t="shared" si="112"/>
        <v>1669375.7379170177</v>
      </c>
      <c r="DD134" s="239">
        <f t="shared" si="112"/>
        <v>8969.0311924555535</v>
      </c>
      <c r="DE134" s="239">
        <f t="shared" si="112"/>
        <v>4713.4047046163087</v>
      </c>
      <c r="DF134" s="239">
        <f t="shared" si="112"/>
        <v>4255.6264878392467</v>
      </c>
      <c r="DG134" s="239">
        <f t="shared" si="112"/>
        <v>693847.31737067434</v>
      </c>
      <c r="DH134" s="248"/>
      <c r="DI134" s="238">
        <v>82</v>
      </c>
      <c r="DJ134" s="239">
        <f t="shared" si="113"/>
        <v>1637963.3338446477</v>
      </c>
      <c r="DK134" s="239">
        <f t="shared" si="113"/>
        <v>8230.8455637715106</v>
      </c>
      <c r="DL134" s="239">
        <f t="shared" si="113"/>
        <v>5013.2731908642518</v>
      </c>
      <c r="DM134" s="239">
        <f t="shared" si="113"/>
        <v>3217.5723729072593</v>
      </c>
      <c r="DN134" s="239">
        <f t="shared" si="113"/>
        <v>663801.28782943031</v>
      </c>
      <c r="DP134" s="3">
        <f t="shared" si="147"/>
        <v>2463</v>
      </c>
      <c r="DQ134" s="238">
        <v>82</v>
      </c>
      <c r="DR134" s="239">
        <f t="shared" si="148"/>
        <v>0</v>
      </c>
      <c r="DS134" s="239">
        <f t="shared" si="149"/>
        <v>0</v>
      </c>
      <c r="DT134" s="239">
        <f t="shared" si="33"/>
        <v>0</v>
      </c>
      <c r="DU134" s="239">
        <f t="shared" si="150"/>
        <v>0</v>
      </c>
      <c r="DV134" s="240">
        <f t="shared" si="161"/>
        <v>0</v>
      </c>
      <c r="DX134" s="242">
        <f t="shared" si="107"/>
        <v>3.2899999999999999E-2</v>
      </c>
      <c r="DY134" s="242">
        <f t="shared" si="151"/>
        <v>2.7416666666666666E-3</v>
      </c>
      <c r="DZ134" s="238">
        <v>82</v>
      </c>
      <c r="EA134" s="243">
        <f t="shared" si="162"/>
        <v>503896.76540839265</v>
      </c>
      <c r="EB134" s="243">
        <f t="shared" si="163"/>
        <v>2586.413813581401</v>
      </c>
      <c r="EC134" s="243">
        <f t="shared" si="34"/>
        <v>1204.8968484200579</v>
      </c>
      <c r="ED134" s="243">
        <f t="shared" si="114"/>
        <v>1381.516965161343</v>
      </c>
      <c r="EE134" s="244">
        <f t="shared" si="152"/>
        <v>199144.62747317425</v>
      </c>
      <c r="EF134" s="249"/>
      <c r="EG134" s="242">
        <f t="shared" si="108"/>
        <v>3.5000000000000003E-2</v>
      </c>
      <c r="EH134" s="242">
        <f t="shared" si="153"/>
        <v>2.9166666666666668E-3</v>
      </c>
      <c r="EI134" s="238">
        <v>82</v>
      </c>
      <c r="EJ134" s="243">
        <f t="shared" si="164"/>
        <v>504574.29442020995</v>
      </c>
      <c r="EK134" s="243">
        <f t="shared" si="165"/>
        <v>2645.5567083213937</v>
      </c>
      <c r="EL134" s="243">
        <f t="shared" si="36"/>
        <v>1173.8816829291145</v>
      </c>
      <c r="EM134" s="243">
        <f t="shared" si="115"/>
        <v>1471.6750253922792</v>
      </c>
      <c r="EN134" s="244">
        <f t="shared" si="154"/>
        <v>200445.77115745388</v>
      </c>
      <c r="EO134" s="249"/>
      <c r="EP134" s="242">
        <f t="shared" si="109"/>
        <v>2.5000000000000001E-2</v>
      </c>
      <c r="EQ134" s="242">
        <f t="shared" si="155"/>
        <v>2.0833333333333333E-3</v>
      </c>
      <c r="ER134" s="238">
        <v>82</v>
      </c>
      <c r="ES134" s="243">
        <f t="shared" si="166"/>
        <v>501223.91249026812</v>
      </c>
      <c r="ET134" s="243">
        <f t="shared" si="167"/>
        <v>2370.7253929063913</v>
      </c>
      <c r="EU134" s="243">
        <f t="shared" si="38"/>
        <v>1326.5089085516661</v>
      </c>
      <c r="EV134" s="243">
        <f t="shared" si="116"/>
        <v>1044.2164843547253</v>
      </c>
      <c r="EW134" s="244">
        <f t="shared" si="156"/>
        <v>194399.48221832432</v>
      </c>
    </row>
    <row r="135" spans="1:153" ht="14.25" customHeight="1" thickBot="1" x14ac:dyDescent="0.25">
      <c r="A135" s="3">
        <f t="shared" si="117"/>
        <v>2493</v>
      </c>
      <c r="B135" s="238">
        <v>83</v>
      </c>
      <c r="C135" s="239">
        <f t="shared" si="118"/>
        <v>399708.70957316749</v>
      </c>
      <c r="D135" s="239">
        <f t="shared" si="5"/>
        <v>2410.2492634298383</v>
      </c>
      <c r="E135" s="239">
        <f t="shared" si="6"/>
        <v>1361.0139008002736</v>
      </c>
      <c r="F135" s="239">
        <f t="shared" si="7"/>
        <v>1049.2353626295646</v>
      </c>
      <c r="G135" s="240">
        <f t="shared" si="119"/>
        <v>200050.68886467666</v>
      </c>
      <c r="I135" s="241">
        <f>VLOOKUP(K135,[2]תחזיות!$B$4:$H$1000,5)</f>
        <v>1.1539200000000015E-2</v>
      </c>
      <c r="J135" s="135">
        <f t="shared" si="8"/>
        <v>9.6160000000000126E-4</v>
      </c>
      <c r="K135" s="238">
        <v>83</v>
      </c>
      <c r="L135" s="243">
        <f t="shared" si="120"/>
        <v>169733.49535388601</v>
      </c>
      <c r="M135" s="243">
        <f t="shared" si="44"/>
        <v>905.12928661486637</v>
      </c>
      <c r="N135" s="243">
        <f t="shared" si="9"/>
        <v>593.9512117994102</v>
      </c>
      <c r="O135" s="243">
        <f t="shared" si="10"/>
        <v>311.17807481545623</v>
      </c>
      <c r="P135" s="244">
        <f t="shared" si="121"/>
        <v>72337.338178140504</v>
      </c>
      <c r="Q135" s="245"/>
      <c r="R135" s="241">
        <f>VLOOKUP(T135,[2]תחזיות!$B$4:$H$1000,7)</f>
        <v>1.9616640000000025E-2</v>
      </c>
      <c r="S135" s="135">
        <f t="shared" si="11"/>
        <v>1.634720000000002E-3</v>
      </c>
      <c r="T135" s="238">
        <v>83</v>
      </c>
      <c r="U135" s="243">
        <f t="shared" si="122"/>
        <v>178491.06773655865</v>
      </c>
      <c r="V135" s="243">
        <f t="shared" si="47"/>
        <v>951.83035305245846</v>
      </c>
      <c r="W135" s="243">
        <f t="shared" si="12"/>
        <v>624.59672886876911</v>
      </c>
      <c r="X135" s="243">
        <f t="shared" si="48"/>
        <v>327.23362418368936</v>
      </c>
      <c r="Y135" s="244">
        <f t="shared" si="123"/>
        <v>74104.621937977208</v>
      </c>
      <c r="Z135" s="246"/>
      <c r="AA135" s="241">
        <f>VLOOKUP(AC135,[2]תחזיות!$B$4:$H$1000,6)</f>
        <v>1.0490181818181831E-2</v>
      </c>
      <c r="AB135" s="135">
        <f t="shared" si="13"/>
        <v>8.741818181818192E-4</v>
      </c>
      <c r="AC135" s="238">
        <v>83</v>
      </c>
      <c r="AD135" s="243">
        <f t="shared" si="124"/>
        <v>168629.27323680674</v>
      </c>
      <c r="AE135" s="243">
        <f t="shared" si="51"/>
        <v>899.24085678543008</v>
      </c>
      <c r="AF135" s="243">
        <f t="shared" si="14"/>
        <v>590.08718918461909</v>
      </c>
      <c r="AG135" s="243">
        <f t="shared" si="52"/>
        <v>309.15366760081093</v>
      </c>
      <c r="AH135" s="244">
        <f t="shared" si="125"/>
        <v>72112.747574955967</v>
      </c>
      <c r="AI135" s="246"/>
      <c r="AJ135" s="242">
        <f t="shared" si="105"/>
        <v>3.10666666666666E-2</v>
      </c>
      <c r="AK135" s="242">
        <f t="shared" si="126"/>
        <v>2.5888888888888832E-3</v>
      </c>
      <c r="AL135" s="241">
        <f>VLOOKUP(AN135,[2]תחזיות!$B$4:$H$1000,5)</f>
        <v>1.1539200000000015E-2</v>
      </c>
      <c r="AM135" s="135">
        <f t="shared" si="110"/>
        <v>9.6160000000000126E-4</v>
      </c>
      <c r="AN135" s="238">
        <v>83</v>
      </c>
      <c r="AO135" s="243">
        <f t="shared" si="127"/>
        <v>84550.677035722387</v>
      </c>
      <c r="AP135" s="243">
        <f t="shared" si="157"/>
        <v>508.02262112297507</v>
      </c>
      <c r="AQ135" s="243">
        <f t="shared" si="16"/>
        <v>289.13031279716091</v>
      </c>
      <c r="AR135" s="243">
        <f t="shared" si="128"/>
        <v>218.89230832581416</v>
      </c>
      <c r="AS135" s="244">
        <f t="shared" si="129"/>
        <v>38706.949577367377</v>
      </c>
      <c r="AT135" s="245"/>
      <c r="AU135" s="242">
        <f t="shared" si="106"/>
        <v>3.3666666666666602E-2</v>
      </c>
      <c r="AV135" s="242">
        <f t="shared" si="130"/>
        <v>2.8055555555555503E-3</v>
      </c>
      <c r="AW135" s="241">
        <f>VLOOKUP(AY135,[2]תחזיות!$B$4:$H$1000,7)</f>
        <v>1.9616640000000025E-2</v>
      </c>
      <c r="AX135" s="135">
        <f t="shared" si="17"/>
        <v>1.634720000000002E-3</v>
      </c>
      <c r="AY135" s="238">
        <v>83</v>
      </c>
      <c r="AZ135" s="243">
        <f t="shared" si="131"/>
        <v>89081.746689487278</v>
      </c>
      <c r="BA135" s="243">
        <f t="shared" si="158"/>
        <v>546.8085051033562</v>
      </c>
      <c r="BB135" s="243">
        <f t="shared" si="18"/>
        <v>296.88471578007295</v>
      </c>
      <c r="BC135" s="243">
        <f t="shared" si="132"/>
        <v>249.92378932328327</v>
      </c>
      <c r="BD135" s="244">
        <f t="shared" si="133"/>
        <v>39951.465952734594</v>
      </c>
      <c r="BE135" s="246"/>
      <c r="BF135" s="246"/>
      <c r="BG135" s="246"/>
      <c r="BH135" s="241">
        <f>VLOOKUP(BJ135,[2]תחזיות!$B$4:$H$1000,6)</f>
        <v>1.0490181818181831E-2</v>
      </c>
      <c r="BI135" s="135">
        <f t="shared" si="19"/>
        <v>8.741818181818192E-4</v>
      </c>
      <c r="BJ135" s="238">
        <v>83</v>
      </c>
      <c r="BK135" s="243">
        <f t="shared" si="134"/>
        <v>82582.559760482676</v>
      </c>
      <c r="BL135" s="243">
        <f t="shared" si="159"/>
        <v>466.43996506375845</v>
      </c>
      <c r="BM135" s="243">
        <f t="shared" si="20"/>
        <v>315.03860550287425</v>
      </c>
      <c r="BN135" s="243">
        <f t="shared" si="65"/>
        <v>151.4013595608842</v>
      </c>
      <c r="BO135" s="244">
        <f t="shared" si="135"/>
        <v>37617.209372930272</v>
      </c>
      <c r="BP135" s="246"/>
      <c r="BQ135" s="247">
        <f>VLOOKUP(BT135,[2]תחזיות!$B$4:$E$1000,2)</f>
        <v>2.582261999999997E-2</v>
      </c>
      <c r="BR135" s="135">
        <f t="shared" si="21"/>
        <v>1.6518849999999977E-3</v>
      </c>
      <c r="BS135" s="3">
        <f t="shared" si="136"/>
        <v>2493</v>
      </c>
      <c r="BT135" s="238">
        <v>83</v>
      </c>
      <c r="BU135" s="239">
        <f t="shared" si="137"/>
        <v>485195.80060844216</v>
      </c>
      <c r="BV135" s="239">
        <f t="shared" si="138"/>
        <v>2178.0331548615336</v>
      </c>
      <c r="BW135" s="239">
        <f t="shared" si="22"/>
        <v>1376.5454897734583</v>
      </c>
      <c r="BX135" s="239">
        <f t="shared" si="23"/>
        <v>801.48766508807535</v>
      </c>
      <c r="BY135" s="240">
        <f t="shared" si="139"/>
        <v>169844.13777989129</v>
      </c>
      <c r="CA135" s="247">
        <f>VLOOKUP(CD135,[2]תחזיות!$B$4:$E$1000,4)</f>
        <v>3.408585839999996E-2</v>
      </c>
      <c r="CB135" s="135">
        <f t="shared" si="24"/>
        <v>2.340488199999997E-3</v>
      </c>
      <c r="CC135" s="3">
        <f t="shared" si="140"/>
        <v>2493</v>
      </c>
      <c r="CD135" s="238">
        <v>83</v>
      </c>
      <c r="CE135" s="239">
        <f t="shared" si="141"/>
        <v>494417.08923671575</v>
      </c>
      <c r="CF135" s="239">
        <f t="shared" si="142"/>
        <v>2421.3814528913226</v>
      </c>
      <c r="CG135" s="239">
        <f t="shared" si="25"/>
        <v>1264.2040896544438</v>
      </c>
      <c r="CH135" s="239">
        <f t="shared" si="26"/>
        <v>1157.1773632368788</v>
      </c>
      <c r="CI135" s="240">
        <f t="shared" si="143"/>
        <v>185625.039032309</v>
      </c>
      <c r="CJ135" s="1"/>
      <c r="CK135" s="247">
        <f>VLOOKUP(CN135,[2]תחזיות!$B$4:$E$1000,3)</f>
        <v>2.2454452173913019E-2</v>
      </c>
      <c r="CL135" s="135">
        <f t="shared" si="27"/>
        <v>1.3712043478260848E-3</v>
      </c>
      <c r="CM135" s="3">
        <f t="shared" si="144"/>
        <v>2493</v>
      </c>
      <c r="CN135" s="238">
        <v>83</v>
      </c>
      <c r="CO135" s="239">
        <f t="shared" si="145"/>
        <v>482351.52751166467</v>
      </c>
      <c r="CP135" s="239">
        <f t="shared" si="160"/>
        <v>2087.9132657115142</v>
      </c>
      <c r="CQ135" s="239">
        <f t="shared" si="28"/>
        <v>1426.5107540069662</v>
      </c>
      <c r="CR135" s="239">
        <f t="shared" si="29"/>
        <v>661.40251170454792</v>
      </c>
      <c r="CS135" s="240">
        <f t="shared" si="146"/>
        <v>165485.00314953359</v>
      </c>
      <c r="CT135" s="1"/>
      <c r="CU135" s="238">
        <v>83</v>
      </c>
      <c r="CV135" s="239">
        <f t="shared" si="111"/>
        <v>1641880.5511311907</v>
      </c>
      <c r="CW135" s="239">
        <f t="shared" si="111"/>
        <v>8587.8481396106145</v>
      </c>
      <c r="CX135" s="239">
        <f t="shared" si="111"/>
        <v>4828.8411891164469</v>
      </c>
      <c r="CY135" s="239">
        <f t="shared" si="111"/>
        <v>3759.0069504941689</v>
      </c>
      <c r="CZ135" s="239">
        <f t="shared" si="111"/>
        <v>682670.15568683157</v>
      </c>
      <c r="DB135" s="238">
        <v>83</v>
      </c>
      <c r="DC135" s="239">
        <f t="shared" si="112"/>
        <v>1665099.0259732099</v>
      </c>
      <c r="DD135" s="239">
        <f t="shared" si="112"/>
        <v>8975.826282798369</v>
      </c>
      <c r="DE135" s="239">
        <f t="shared" si="112"/>
        <v>4724.0049396078839</v>
      </c>
      <c r="DF135" s="239">
        <f t="shared" si="112"/>
        <v>4251.821343190486</v>
      </c>
      <c r="DG135" s="239">
        <f t="shared" si="112"/>
        <v>702823.14365347265</v>
      </c>
      <c r="DH135" s="248"/>
      <c r="DI135" s="238">
        <v>83</v>
      </c>
      <c r="DJ135" s="239">
        <f t="shared" si="113"/>
        <v>1633169.4736638381</v>
      </c>
      <c r="DK135" s="239">
        <f t="shared" si="113"/>
        <v>8234.5687438969326</v>
      </c>
      <c r="DL135" s="239">
        <f t="shared" si="113"/>
        <v>5021.9229182725494</v>
      </c>
      <c r="DM135" s="239">
        <f t="shared" si="113"/>
        <v>3212.6458256243836</v>
      </c>
      <c r="DN135" s="239">
        <f t="shared" si="113"/>
        <v>672035.85657332721</v>
      </c>
      <c r="DP135" s="3">
        <f t="shared" si="147"/>
        <v>2493</v>
      </c>
      <c r="DQ135" s="238">
        <v>83</v>
      </c>
      <c r="DR135" s="239">
        <f t="shared" si="148"/>
        <v>0</v>
      </c>
      <c r="DS135" s="239">
        <f t="shared" si="149"/>
        <v>0</v>
      </c>
      <c r="DT135" s="239">
        <f t="shared" si="33"/>
        <v>0</v>
      </c>
      <c r="DU135" s="239">
        <f t="shared" si="150"/>
        <v>0</v>
      </c>
      <c r="DV135" s="240">
        <f t="shared" si="161"/>
        <v>0</v>
      </c>
      <c r="DX135" s="242">
        <f t="shared" si="107"/>
        <v>3.2899999999999999E-2</v>
      </c>
      <c r="DY135" s="242">
        <f t="shared" si="151"/>
        <v>2.7416666666666666E-3</v>
      </c>
      <c r="DZ135" s="238">
        <v>83</v>
      </c>
      <c r="EA135" s="243">
        <f t="shared" si="162"/>
        <v>502691.86855997262</v>
      </c>
      <c r="EB135" s="243">
        <f t="shared" si="163"/>
        <v>2586.4138135814014</v>
      </c>
      <c r="EC135" s="243">
        <f t="shared" si="34"/>
        <v>1208.2002739461432</v>
      </c>
      <c r="ED135" s="243">
        <f t="shared" si="114"/>
        <v>1378.2135396352583</v>
      </c>
      <c r="EE135" s="244">
        <f t="shared" si="152"/>
        <v>201731.04128675564</v>
      </c>
      <c r="EF135" s="249"/>
      <c r="EG135" s="242">
        <f t="shared" si="108"/>
        <v>3.5000000000000003E-2</v>
      </c>
      <c r="EH135" s="242">
        <f t="shared" si="153"/>
        <v>2.9166666666666668E-3</v>
      </c>
      <c r="EI135" s="238">
        <v>83</v>
      </c>
      <c r="EJ135" s="243">
        <f t="shared" si="164"/>
        <v>503400.41273728083</v>
      </c>
      <c r="EK135" s="243">
        <f t="shared" si="165"/>
        <v>2645.5567083213941</v>
      </c>
      <c r="EL135" s="243">
        <f t="shared" si="36"/>
        <v>1177.305504504325</v>
      </c>
      <c r="EM135" s="243">
        <f t="shared" si="115"/>
        <v>1468.2512038170692</v>
      </c>
      <c r="EN135" s="244">
        <f t="shared" si="154"/>
        <v>203091.32786577527</v>
      </c>
      <c r="EO135" s="249"/>
      <c r="EP135" s="242">
        <f t="shared" si="109"/>
        <v>2.5000000000000001E-2</v>
      </c>
      <c r="EQ135" s="242">
        <f t="shared" si="155"/>
        <v>2.0833333333333333E-3</v>
      </c>
      <c r="ER135" s="238">
        <v>83</v>
      </c>
      <c r="ES135" s="243">
        <f t="shared" si="166"/>
        <v>499897.40358171647</v>
      </c>
      <c r="ET135" s="243">
        <f t="shared" si="167"/>
        <v>2370.7253929063918</v>
      </c>
      <c r="EU135" s="243">
        <f t="shared" si="38"/>
        <v>1329.2724687778159</v>
      </c>
      <c r="EV135" s="243">
        <f t="shared" si="116"/>
        <v>1041.4529241285759</v>
      </c>
      <c r="EW135" s="244">
        <f t="shared" si="156"/>
        <v>196770.20761123073</v>
      </c>
    </row>
    <row r="136" spans="1:153" ht="14.25" customHeight="1" thickBot="1" x14ac:dyDescent="0.25">
      <c r="A136" s="3">
        <f t="shared" si="117"/>
        <v>2524</v>
      </c>
      <c r="B136" s="238">
        <v>84</v>
      </c>
      <c r="C136" s="239">
        <f t="shared" si="118"/>
        <v>398347.69567236723</v>
      </c>
      <c r="D136" s="239">
        <f t="shared" si="5"/>
        <v>2410.2492634298383</v>
      </c>
      <c r="E136" s="239">
        <f t="shared" si="6"/>
        <v>1364.5865622898741</v>
      </c>
      <c r="F136" s="239">
        <f t="shared" si="7"/>
        <v>1045.6627011399642</v>
      </c>
      <c r="G136" s="240">
        <f t="shared" si="119"/>
        <v>202460.9381281065</v>
      </c>
      <c r="I136" s="241">
        <f>VLOOKUP(K136,[2]תחזיות!$B$4:$H$1000,5)</f>
        <v>1.1557500000000016E-2</v>
      </c>
      <c r="J136" s="135">
        <f t="shared" si="8"/>
        <v>9.6312500000000131E-4</v>
      </c>
      <c r="K136" s="238">
        <v>84</v>
      </c>
      <c r="L136" s="243">
        <f t="shared" si="120"/>
        <v>169302.44666553845</v>
      </c>
      <c r="M136" s="243">
        <f t="shared" si="44"/>
        <v>906.0010392590375</v>
      </c>
      <c r="N136" s="243">
        <f t="shared" si="9"/>
        <v>595.61322037221839</v>
      </c>
      <c r="O136" s="243">
        <f t="shared" si="10"/>
        <v>310.38781888681905</v>
      </c>
      <c r="P136" s="244">
        <f t="shared" si="121"/>
        <v>73243.339217399538</v>
      </c>
      <c r="Q136" s="245"/>
      <c r="R136" s="241">
        <f>VLOOKUP(T136,[2]תחזיות!$B$4:$H$1000,7)</f>
        <v>1.9647750000000026E-2</v>
      </c>
      <c r="S136" s="135">
        <f t="shared" si="11"/>
        <v>1.6373125000000023E-3</v>
      </c>
      <c r="T136" s="238">
        <v>84</v>
      </c>
      <c r="U136" s="243">
        <f t="shared" si="122"/>
        <v>178157.69400400165</v>
      </c>
      <c r="V136" s="243">
        <f t="shared" si="47"/>
        <v>953.38879678739067</v>
      </c>
      <c r="W136" s="243">
        <f t="shared" si="12"/>
        <v>626.76635778005584</v>
      </c>
      <c r="X136" s="243">
        <f t="shared" si="48"/>
        <v>326.62243900733483</v>
      </c>
      <c r="Y136" s="244">
        <f t="shared" si="123"/>
        <v>75058.010734764597</v>
      </c>
      <c r="Z136" s="246"/>
      <c r="AA136" s="241">
        <f>VLOOKUP(AC136,[2]תחזיות!$B$4:$H$1000,6)</f>
        <v>1.0506818181818195E-2</v>
      </c>
      <c r="AB136" s="135">
        <f t="shared" si="13"/>
        <v>8.7556818181818298E-4</v>
      </c>
      <c r="AC136" s="238">
        <v>84</v>
      </c>
      <c r="AD136" s="243">
        <f t="shared" si="124"/>
        <v>168186.31581222406</v>
      </c>
      <c r="AE136" s="243">
        <f t="shared" si="51"/>
        <v>900.02820346742249</v>
      </c>
      <c r="AF136" s="243">
        <f t="shared" si="14"/>
        <v>591.6866244783464</v>
      </c>
      <c r="AG136" s="243">
        <f t="shared" si="52"/>
        <v>308.34157898907603</v>
      </c>
      <c r="AH136" s="244">
        <f t="shared" si="125"/>
        <v>73012.775778423384</v>
      </c>
      <c r="AI136" s="246"/>
      <c r="AJ136" s="242">
        <f t="shared" si="105"/>
        <v>3.10666666666666E-2</v>
      </c>
      <c r="AK136" s="242">
        <f t="shared" si="126"/>
        <v>2.5888888888888832E-3</v>
      </c>
      <c r="AL136" s="241">
        <f>VLOOKUP(AN136,[2]תחזיות!$B$4:$H$1000,5)</f>
        <v>1.1557500000000016E-2</v>
      </c>
      <c r="AM136" s="135">
        <f t="shared" si="110"/>
        <v>9.6312500000000131E-4</v>
      </c>
      <c r="AN136" s="238">
        <v>84</v>
      </c>
      <c r="AO136" s="243">
        <f t="shared" si="127"/>
        <v>84342.701125112741</v>
      </c>
      <c r="AP136" s="243">
        <f t="shared" si="157"/>
        <v>508.51191040994411</v>
      </c>
      <c r="AQ136" s="243">
        <f t="shared" si="16"/>
        <v>290.15802860826386</v>
      </c>
      <c r="AR136" s="243">
        <f t="shared" si="128"/>
        <v>218.35388180168027</v>
      </c>
      <c r="AS136" s="244">
        <f t="shared" si="129"/>
        <v>39215.46148777732</v>
      </c>
      <c r="AT136" s="245"/>
      <c r="AU136" s="242">
        <f t="shared" si="106"/>
        <v>3.3666666666666602E-2</v>
      </c>
      <c r="AV136" s="242">
        <f t="shared" si="130"/>
        <v>2.8055555555555503E-3</v>
      </c>
      <c r="AW136" s="241">
        <f>VLOOKUP(AY136,[2]תחזיות!$B$4:$H$1000,7)</f>
        <v>1.9647750000000026E-2</v>
      </c>
      <c r="AX136" s="135">
        <f t="shared" si="17"/>
        <v>1.6373125000000023E-3</v>
      </c>
      <c r="AY136" s="238">
        <v>84</v>
      </c>
      <c r="AZ136" s="243">
        <f t="shared" si="131"/>
        <v>88930.230538027521</v>
      </c>
      <c r="BA136" s="243">
        <f t="shared" si="158"/>
        <v>547.70380150386814</v>
      </c>
      <c r="BB136" s="243">
        <f t="shared" si="18"/>
        <v>298.20509916106914</v>
      </c>
      <c r="BC136" s="243">
        <f t="shared" si="132"/>
        <v>249.49870234279896</v>
      </c>
      <c r="BD136" s="244">
        <f t="shared" si="133"/>
        <v>40499.169754238465</v>
      </c>
      <c r="BE136" s="246"/>
      <c r="BF136" s="246"/>
      <c r="BG136" s="246"/>
      <c r="BH136" s="241">
        <f>VLOOKUP(BJ136,[2]תחזיות!$B$4:$H$1000,6)</f>
        <v>1.0506818181818195E-2</v>
      </c>
      <c r="BI136" s="135">
        <f t="shared" si="19"/>
        <v>8.7556818181818298E-4</v>
      </c>
      <c r="BJ136" s="238">
        <v>84</v>
      </c>
      <c r="BK136" s="243">
        <f t="shared" si="134"/>
        <v>82339.551978900156</v>
      </c>
      <c r="BL136" s="243">
        <f t="shared" si="159"/>
        <v>466.78328577745827</v>
      </c>
      <c r="BM136" s="243">
        <f t="shared" si="20"/>
        <v>315.8274404828087</v>
      </c>
      <c r="BN136" s="243">
        <f t="shared" si="65"/>
        <v>150.95584529464958</v>
      </c>
      <c r="BO136" s="244">
        <f t="shared" si="135"/>
        <v>38083.992658707728</v>
      </c>
      <c r="BP136" s="246"/>
      <c r="BQ136" s="247">
        <f>VLOOKUP(BT136,[2]תחזיות!$B$4:$E$1000,2)</f>
        <v>2.595409999999997E-2</v>
      </c>
      <c r="BR136" s="135">
        <f t="shared" si="21"/>
        <v>1.6628416666666639E-3</v>
      </c>
      <c r="BS136" s="3">
        <f t="shared" si="136"/>
        <v>2524</v>
      </c>
      <c r="BT136" s="238">
        <v>84</v>
      </c>
      <c r="BU136" s="239">
        <f t="shared" si="137"/>
        <v>483819.25511866872</v>
      </c>
      <c r="BV136" s="239">
        <f t="shared" si="138"/>
        <v>2181.0955276286877</v>
      </c>
      <c r="BW136" s="239">
        <f t="shared" si="22"/>
        <v>1376.5807110817368</v>
      </c>
      <c r="BX136" s="239">
        <f t="shared" si="23"/>
        <v>804.51481654695101</v>
      </c>
      <c r="BY136" s="240">
        <f t="shared" si="139"/>
        <v>172025.23330751999</v>
      </c>
      <c r="CA136" s="247">
        <f>VLOOKUP(CD136,[2]תחזיות!$B$4:$E$1000,4)</f>
        <v>3.4259411999999961E-2</v>
      </c>
      <c r="CB136" s="135">
        <f t="shared" si="24"/>
        <v>2.3549509999999971E-3</v>
      </c>
      <c r="CC136" s="3">
        <f t="shared" si="140"/>
        <v>2524</v>
      </c>
      <c r="CD136" s="238">
        <v>84</v>
      </c>
      <c r="CE136" s="239">
        <f t="shared" si="141"/>
        <v>493152.88514706132</v>
      </c>
      <c r="CF136" s="239">
        <f t="shared" si="142"/>
        <v>2425.7215076763173</v>
      </c>
      <c r="CG136" s="239">
        <f t="shared" si="25"/>
        <v>1264.3706276463615</v>
      </c>
      <c r="CH136" s="239">
        <f t="shared" si="26"/>
        <v>1161.3508800299558</v>
      </c>
      <c r="CI136" s="240">
        <f t="shared" si="143"/>
        <v>188050.76053998532</v>
      </c>
      <c r="CJ136" s="1"/>
      <c r="CK136" s="247">
        <f>VLOOKUP(CN136,[2]תחזיות!$B$4:$E$1000,3)</f>
        <v>2.2568782608695628E-2</v>
      </c>
      <c r="CL136" s="135">
        <f t="shared" si="27"/>
        <v>1.3807318840579688E-3</v>
      </c>
      <c r="CM136" s="3">
        <f t="shared" si="144"/>
        <v>2524</v>
      </c>
      <c r="CN136" s="238">
        <v>84</v>
      </c>
      <c r="CO136" s="239">
        <f t="shared" si="145"/>
        <v>480925.01675765769</v>
      </c>
      <c r="CP136" s="239">
        <f t="shared" si="160"/>
        <v>2090.5019176682727</v>
      </c>
      <c r="CQ136" s="239">
        <f t="shared" si="28"/>
        <v>1426.4734131898617</v>
      </c>
      <c r="CR136" s="239">
        <f t="shared" si="29"/>
        <v>664.02850447841092</v>
      </c>
      <c r="CS136" s="240">
        <f t="shared" si="146"/>
        <v>167575.50506720186</v>
      </c>
      <c r="CT136" s="1"/>
      <c r="CU136" s="238">
        <v>84</v>
      </c>
      <c r="CV136" s="239">
        <f t="shared" si="111"/>
        <v>1637295.7668677135</v>
      </c>
      <c r="CW136" s="239">
        <f t="shared" si="111"/>
        <v>8592.2715543089071</v>
      </c>
      <c r="CX136" s="239">
        <f t="shared" si="111"/>
        <v>4838.4512787159711</v>
      </c>
      <c r="CY136" s="239">
        <f t="shared" si="111"/>
        <v>3753.8202755929374</v>
      </c>
      <c r="CZ136" s="239">
        <f t="shared" si="111"/>
        <v>691262.42724114039</v>
      </c>
      <c r="DB136" s="238">
        <v>84</v>
      </c>
      <c r="DC136" s="239">
        <f t="shared" si="112"/>
        <v>1660811.6125942343</v>
      </c>
      <c r="DD136" s="239">
        <f t="shared" si="112"/>
        <v>8982.6200777188078</v>
      </c>
      <c r="DE136" s="239">
        <f t="shared" si="112"/>
        <v>4734.6679591031561</v>
      </c>
      <c r="DF136" s="239">
        <f t="shared" si="112"/>
        <v>4247.9521186156526</v>
      </c>
      <c r="DG136" s="239">
        <f t="shared" si="112"/>
        <v>711805.76373119152</v>
      </c>
      <c r="DH136" s="248"/>
      <c r="DI136" s="238">
        <v>84</v>
      </c>
      <c r="DJ136" s="239">
        <f t="shared" si="113"/>
        <v>1628366.7113340879</v>
      </c>
      <c r="DK136" s="239">
        <f t="shared" si="113"/>
        <v>8238.2880632493834</v>
      </c>
      <c r="DL136" s="239">
        <f t="shared" si="113"/>
        <v>5030.6158268619938</v>
      </c>
      <c r="DM136" s="239">
        <f t="shared" si="113"/>
        <v>3207.6722363873891</v>
      </c>
      <c r="DN136" s="239">
        <f t="shared" si="113"/>
        <v>680274.14463657653</v>
      </c>
      <c r="DP136" s="3">
        <f t="shared" si="147"/>
        <v>2524</v>
      </c>
      <c r="DQ136" s="238">
        <v>84</v>
      </c>
      <c r="DR136" s="239">
        <f t="shared" si="148"/>
        <v>0</v>
      </c>
      <c r="DS136" s="239">
        <f t="shared" si="149"/>
        <v>0</v>
      </c>
      <c r="DT136" s="239">
        <f t="shared" si="33"/>
        <v>0</v>
      </c>
      <c r="DU136" s="239">
        <f t="shared" si="150"/>
        <v>0</v>
      </c>
      <c r="DV136" s="240">
        <f t="shared" si="161"/>
        <v>0</v>
      </c>
      <c r="DX136" s="242">
        <f t="shared" si="107"/>
        <v>3.2899999999999999E-2</v>
      </c>
      <c r="DY136" s="242">
        <f t="shared" si="151"/>
        <v>2.7416666666666666E-3</v>
      </c>
      <c r="DZ136" s="238">
        <v>84</v>
      </c>
      <c r="EA136" s="243">
        <f t="shared" si="162"/>
        <v>501483.66828602646</v>
      </c>
      <c r="EB136" s="243">
        <f t="shared" si="163"/>
        <v>2586.4138135814005</v>
      </c>
      <c r="EC136" s="243">
        <f t="shared" si="34"/>
        <v>1211.512756363878</v>
      </c>
      <c r="ED136" s="243">
        <f t="shared" si="114"/>
        <v>1374.9010572175225</v>
      </c>
      <c r="EE136" s="244">
        <f t="shared" si="152"/>
        <v>204317.45510033704</v>
      </c>
      <c r="EF136" s="249"/>
      <c r="EG136" s="242">
        <f t="shared" si="108"/>
        <v>3.5000000000000003E-2</v>
      </c>
      <c r="EH136" s="242">
        <f t="shared" si="153"/>
        <v>2.9166666666666668E-3</v>
      </c>
      <c r="EI136" s="238">
        <v>84</v>
      </c>
      <c r="EJ136" s="243">
        <f t="shared" si="164"/>
        <v>502223.10723277653</v>
      </c>
      <c r="EK136" s="243">
        <f t="shared" si="165"/>
        <v>2645.5567083213941</v>
      </c>
      <c r="EL136" s="243">
        <f t="shared" si="36"/>
        <v>1180.7393122257959</v>
      </c>
      <c r="EM136" s="243">
        <f t="shared" si="115"/>
        <v>1464.8173960955983</v>
      </c>
      <c r="EN136" s="244">
        <f t="shared" si="154"/>
        <v>205736.88457409665</v>
      </c>
      <c r="EO136" s="249"/>
      <c r="EP136" s="242">
        <f t="shared" si="109"/>
        <v>2.5000000000000001E-2</v>
      </c>
      <c r="EQ136" s="242">
        <f t="shared" si="155"/>
        <v>2.0833333333333333E-3</v>
      </c>
      <c r="ER136" s="238">
        <v>84</v>
      </c>
      <c r="ES136" s="243">
        <f t="shared" si="166"/>
        <v>498568.13111293863</v>
      </c>
      <c r="ET136" s="243">
        <f t="shared" si="167"/>
        <v>2370.7253929063918</v>
      </c>
      <c r="EU136" s="243">
        <f t="shared" si="38"/>
        <v>1332.0417864211031</v>
      </c>
      <c r="EV136" s="243">
        <f t="shared" si="116"/>
        <v>1038.6836064852887</v>
      </c>
      <c r="EW136" s="244">
        <f t="shared" si="156"/>
        <v>199140.93300413713</v>
      </c>
    </row>
    <row r="137" spans="1:153" ht="14.25" customHeight="1" thickBot="1" x14ac:dyDescent="0.25">
      <c r="A137" s="3">
        <f t="shared" si="117"/>
        <v>2554</v>
      </c>
      <c r="B137" s="238">
        <v>85</v>
      </c>
      <c r="C137" s="239">
        <f t="shared" si="118"/>
        <v>396983.10911007738</v>
      </c>
      <c r="D137" s="239">
        <f t="shared" si="5"/>
        <v>2410.2492634298383</v>
      </c>
      <c r="E137" s="239">
        <f t="shared" si="6"/>
        <v>1368.168602015885</v>
      </c>
      <c r="F137" s="239">
        <f t="shared" si="7"/>
        <v>1042.0806614139533</v>
      </c>
      <c r="G137" s="240">
        <f t="shared" si="119"/>
        <v>204871.18739153634</v>
      </c>
      <c r="I137" s="241">
        <f>VLOOKUP(K137,[2]תחזיות!$B$4:$H$1000,5)</f>
        <v>1.1575800000000016E-2</v>
      </c>
      <c r="J137" s="135">
        <f t="shared" si="8"/>
        <v>9.6465000000000136E-4</v>
      </c>
      <c r="K137" s="238">
        <v>85</v>
      </c>
      <c r="L137" s="243">
        <f t="shared" si="120"/>
        <v>168869.57649204912</v>
      </c>
      <c r="M137" s="243">
        <f t="shared" si="44"/>
        <v>906.87501316155885</v>
      </c>
      <c r="N137" s="243">
        <f t="shared" si="9"/>
        <v>597.28078959280356</v>
      </c>
      <c r="O137" s="243">
        <f t="shared" si="10"/>
        <v>309.5942235687553</v>
      </c>
      <c r="P137" s="244">
        <f t="shared" si="121"/>
        <v>74150.214230561091</v>
      </c>
      <c r="Q137" s="245"/>
      <c r="R137" s="241">
        <f>VLOOKUP(T137,[2]תחזיות!$B$4:$H$1000,7)</f>
        <v>1.9678860000000027E-2</v>
      </c>
      <c r="S137" s="135">
        <f t="shared" si="11"/>
        <v>1.6399050000000023E-3</v>
      </c>
      <c r="T137" s="238">
        <v>85</v>
      </c>
      <c r="U137" s="243">
        <f t="shared" si="122"/>
        <v>177822.06150212328</v>
      </c>
      <c r="V137" s="243">
        <f t="shared" si="47"/>
        <v>954.95226384218654</v>
      </c>
      <c r="W137" s="243">
        <f t="shared" si="12"/>
        <v>628.94515108829535</v>
      </c>
      <c r="X137" s="243">
        <f t="shared" si="48"/>
        <v>326.00711275389119</v>
      </c>
      <c r="Y137" s="244">
        <f t="shared" si="123"/>
        <v>76012.962998606788</v>
      </c>
      <c r="Z137" s="246"/>
      <c r="AA137" s="241">
        <f>VLOOKUP(AC137,[2]תחזיות!$B$4:$H$1000,6)</f>
        <v>1.052345454545456E-2</v>
      </c>
      <c r="AB137" s="135">
        <f t="shared" si="13"/>
        <v>8.7695454545454665E-4</v>
      </c>
      <c r="AC137" s="238">
        <v>85</v>
      </c>
      <c r="AD137" s="243">
        <f t="shared" si="124"/>
        <v>167741.60205960568</v>
      </c>
      <c r="AE137" s="243">
        <f t="shared" si="51"/>
        <v>900.81748729149069</v>
      </c>
      <c r="AF137" s="243">
        <f t="shared" si="14"/>
        <v>593.29121684888173</v>
      </c>
      <c r="AG137" s="243">
        <f t="shared" si="52"/>
        <v>307.52627044260896</v>
      </c>
      <c r="AH137" s="244">
        <f t="shared" si="125"/>
        <v>73913.593265714881</v>
      </c>
      <c r="AI137" s="246"/>
      <c r="AJ137" s="242">
        <f t="shared" si="105"/>
        <v>3.10666666666666E-2</v>
      </c>
      <c r="AK137" s="242">
        <f t="shared" si="126"/>
        <v>2.5888888888888832E-3</v>
      </c>
      <c r="AL137" s="241">
        <f>VLOOKUP(AN137,[2]תחזיות!$B$4:$H$1000,5)</f>
        <v>1.1575800000000016E-2</v>
      </c>
      <c r="AM137" s="135">
        <f t="shared" si="110"/>
        <v>9.6465000000000136E-4</v>
      </c>
      <c r="AN137" s="238">
        <v>85</v>
      </c>
      <c r="AO137" s="243">
        <f t="shared" si="127"/>
        <v>84133.624382202528</v>
      </c>
      <c r="AP137" s="243">
        <f t="shared" si="157"/>
        <v>509.00244642432114</v>
      </c>
      <c r="AQ137" s="243">
        <f t="shared" si="16"/>
        <v>291.18984107928617</v>
      </c>
      <c r="AR137" s="243">
        <f t="shared" si="128"/>
        <v>217.81260534503497</v>
      </c>
      <c r="AS137" s="244">
        <f t="shared" si="129"/>
        <v>39724.463934201638</v>
      </c>
      <c r="AT137" s="245"/>
      <c r="AU137" s="242">
        <f t="shared" si="106"/>
        <v>3.3666666666666602E-2</v>
      </c>
      <c r="AV137" s="242">
        <f t="shared" si="130"/>
        <v>2.8055555555555503E-3</v>
      </c>
      <c r="AW137" s="241">
        <f>VLOOKUP(AY137,[2]תחזיות!$B$4:$H$1000,7)</f>
        <v>1.9678860000000027E-2</v>
      </c>
      <c r="AX137" s="135">
        <f t="shared" si="17"/>
        <v>1.6399050000000023E-3</v>
      </c>
      <c r="AY137" s="238">
        <v>85</v>
      </c>
      <c r="AZ137" s="243">
        <f t="shared" si="131"/>
        <v>88777.373540543776</v>
      </c>
      <c r="BA137" s="243">
        <f t="shared" si="158"/>
        <v>548.60198370647322</v>
      </c>
      <c r="BB137" s="243">
        <f t="shared" si="18"/>
        <v>299.53213016217035</v>
      </c>
      <c r="BC137" s="243">
        <f t="shared" si="132"/>
        <v>249.0698535443029</v>
      </c>
      <c r="BD137" s="244">
        <f t="shared" si="133"/>
        <v>41047.771737944939</v>
      </c>
      <c r="BE137" s="246"/>
      <c r="BF137" s="246"/>
      <c r="BG137" s="246"/>
      <c r="BH137" s="241">
        <f>VLOOKUP(BJ137,[2]תחזיות!$B$4:$H$1000,6)</f>
        <v>1.052345454545456E-2</v>
      </c>
      <c r="BI137" s="135">
        <f t="shared" si="19"/>
        <v>8.7695454545454665E-4</v>
      </c>
      <c r="BJ137" s="238">
        <v>85</v>
      </c>
      <c r="BK137" s="243">
        <f t="shared" si="134"/>
        <v>82095.655616486416</v>
      </c>
      <c r="BL137" s="243">
        <f t="shared" si="159"/>
        <v>467.12750486952973</v>
      </c>
      <c r="BM137" s="243">
        <f t="shared" si="20"/>
        <v>316.61880290597196</v>
      </c>
      <c r="BN137" s="243">
        <f t="shared" si="65"/>
        <v>150.50870196355774</v>
      </c>
      <c r="BO137" s="244">
        <f t="shared" si="135"/>
        <v>38551.12016357726</v>
      </c>
      <c r="BP137" s="246"/>
      <c r="BQ137" s="247">
        <f>VLOOKUP(BT137,[2]תחזיות!$B$4:$E$1000,2)</f>
        <v>2.6085579999999969E-2</v>
      </c>
      <c r="BR137" s="135">
        <f t="shared" si="21"/>
        <v>1.673798333333331E-3</v>
      </c>
      <c r="BS137" s="3">
        <f t="shared" si="136"/>
        <v>2554</v>
      </c>
      <c r="BT137" s="238">
        <v>85</v>
      </c>
      <c r="BU137" s="239">
        <f t="shared" si="137"/>
        <v>482442.67440758698</v>
      </c>
      <c r="BV137" s="239">
        <f t="shared" si="138"/>
        <v>2184.1503959504685</v>
      </c>
      <c r="BW137" s="239">
        <f t="shared" si="22"/>
        <v>1376.6386515981744</v>
      </c>
      <c r="BX137" s="239">
        <f t="shared" si="23"/>
        <v>807.51174435229393</v>
      </c>
      <c r="BY137" s="240">
        <f t="shared" si="139"/>
        <v>174209.38370347046</v>
      </c>
      <c r="CA137" s="247">
        <f>VLOOKUP(CD137,[2]תחזיות!$B$4:$E$1000,4)</f>
        <v>3.4432965599999962E-2</v>
      </c>
      <c r="CB137" s="135">
        <f t="shared" si="24"/>
        <v>2.3694137999999971E-3</v>
      </c>
      <c r="CC137" s="3">
        <f t="shared" si="140"/>
        <v>2554</v>
      </c>
      <c r="CD137" s="238">
        <v>85</v>
      </c>
      <c r="CE137" s="239">
        <f t="shared" si="141"/>
        <v>491888.51451941498</v>
      </c>
      <c r="CF137" s="239">
        <f t="shared" si="142"/>
        <v>2430.0523391711786</v>
      </c>
      <c r="CG137" s="239">
        <f t="shared" si="25"/>
        <v>1264.5649048073778</v>
      </c>
      <c r="CH137" s="239">
        <f t="shared" si="26"/>
        <v>1165.4874343638007</v>
      </c>
      <c r="CI137" s="240">
        <f t="shared" si="143"/>
        <v>190480.8128791565</v>
      </c>
      <c r="CJ137" s="1"/>
      <c r="CK137" s="247">
        <f>VLOOKUP(CN137,[2]תחזיות!$B$4:$E$1000,3)</f>
        <v>2.2683113043478236E-2</v>
      </c>
      <c r="CL137" s="135">
        <f t="shared" si="27"/>
        <v>1.3902594202898529E-3</v>
      </c>
      <c r="CM137" s="3">
        <f t="shared" si="144"/>
        <v>2554</v>
      </c>
      <c r="CN137" s="238">
        <v>85</v>
      </c>
      <c r="CO137" s="239">
        <f t="shared" si="145"/>
        <v>479498.54334446782</v>
      </c>
      <c r="CP137" s="239">
        <f t="shared" si="160"/>
        <v>2093.0838589857726</v>
      </c>
      <c r="CQ137" s="239">
        <f t="shared" si="28"/>
        <v>1426.4564920858638</v>
      </c>
      <c r="CR137" s="239">
        <f t="shared" si="29"/>
        <v>666.62736689990868</v>
      </c>
      <c r="CS137" s="240">
        <f t="shared" si="146"/>
        <v>169668.58892618763</v>
      </c>
      <c r="CT137" s="1"/>
      <c r="CU137" s="238">
        <v>85</v>
      </c>
      <c r="CV137" s="239">
        <f t="shared" si="111"/>
        <v>1632701.1399215786</v>
      </c>
      <c r="CW137" s="239">
        <f t="shared" si="111"/>
        <v>8596.6909325475881</v>
      </c>
      <c r="CX137" s="239">
        <f t="shared" si="111"/>
        <v>4848.1122047903918</v>
      </c>
      <c r="CY137" s="239">
        <f t="shared" si="111"/>
        <v>3748.5787277571958</v>
      </c>
      <c r="CZ137" s="239">
        <f t="shared" si="111"/>
        <v>699859.11817368795</v>
      </c>
      <c r="DB137" s="238">
        <v>85</v>
      </c>
      <c r="DC137" s="239">
        <f t="shared" si="112"/>
        <v>1656513.42659271</v>
      </c>
      <c r="DD137" s="239">
        <f t="shared" si="112"/>
        <v>8989.412558471071</v>
      </c>
      <c r="DE137" s="239">
        <f t="shared" si="112"/>
        <v>4745.3939232935163</v>
      </c>
      <c r="DF137" s="239">
        <f t="shared" si="112"/>
        <v>4244.0186351775546</v>
      </c>
      <c r="DG137" s="239">
        <f t="shared" si="112"/>
        <v>720795.17628966249</v>
      </c>
      <c r="DH137" s="248"/>
      <c r="DI137" s="238">
        <v>85</v>
      </c>
      <c r="DJ137" s="239">
        <f t="shared" si="113"/>
        <v>1623554.9994571549</v>
      </c>
      <c r="DK137" s="239">
        <f t="shared" si="113"/>
        <v>8242.003507483023</v>
      </c>
      <c r="DL137" s="239">
        <f t="shared" si="113"/>
        <v>5039.3519873327496</v>
      </c>
      <c r="DM137" s="239">
        <f t="shared" si="113"/>
        <v>3202.6515201502734</v>
      </c>
      <c r="DN137" s="239">
        <f t="shared" si="113"/>
        <v>688516.14814405958</v>
      </c>
      <c r="DP137" s="3">
        <f t="shared" si="147"/>
        <v>2554</v>
      </c>
      <c r="DQ137" s="238">
        <v>85</v>
      </c>
      <c r="DR137" s="239">
        <f t="shared" si="148"/>
        <v>0</v>
      </c>
      <c r="DS137" s="239">
        <f t="shared" si="149"/>
        <v>0</v>
      </c>
      <c r="DT137" s="239">
        <f t="shared" si="33"/>
        <v>0</v>
      </c>
      <c r="DU137" s="239">
        <f t="shared" si="150"/>
        <v>0</v>
      </c>
      <c r="DV137" s="240">
        <f t="shared" si="161"/>
        <v>0</v>
      </c>
      <c r="DX137" s="242">
        <f t="shared" si="107"/>
        <v>3.2899999999999999E-2</v>
      </c>
      <c r="DY137" s="242">
        <f t="shared" si="151"/>
        <v>2.7416666666666666E-3</v>
      </c>
      <c r="DZ137" s="238">
        <v>85</v>
      </c>
      <c r="EA137" s="243">
        <f t="shared" si="162"/>
        <v>500272.15552966256</v>
      </c>
      <c r="EB137" s="243">
        <f t="shared" si="163"/>
        <v>2586.4138135814005</v>
      </c>
      <c r="EC137" s="243">
        <f t="shared" si="34"/>
        <v>1214.8343205042424</v>
      </c>
      <c r="ED137" s="243">
        <f t="shared" si="114"/>
        <v>1371.5794930771581</v>
      </c>
      <c r="EE137" s="244">
        <f t="shared" si="152"/>
        <v>206903.86891391844</v>
      </c>
      <c r="EF137" s="249"/>
      <c r="EG137" s="242">
        <f t="shared" si="108"/>
        <v>3.5000000000000003E-2</v>
      </c>
      <c r="EH137" s="242">
        <f t="shared" si="153"/>
        <v>2.9166666666666668E-3</v>
      </c>
      <c r="EI137" s="238">
        <v>85</v>
      </c>
      <c r="EJ137" s="243">
        <f t="shared" si="164"/>
        <v>501042.36792055075</v>
      </c>
      <c r="EK137" s="243">
        <f t="shared" si="165"/>
        <v>2645.5567083213941</v>
      </c>
      <c r="EL137" s="243">
        <f t="shared" si="36"/>
        <v>1184.1831352197878</v>
      </c>
      <c r="EM137" s="243">
        <f t="shared" si="115"/>
        <v>1461.3735731016063</v>
      </c>
      <c r="EN137" s="244">
        <f t="shared" si="154"/>
        <v>208382.44128241803</v>
      </c>
      <c r="EO137" s="249"/>
      <c r="EP137" s="242">
        <f t="shared" si="109"/>
        <v>2.5000000000000001E-2</v>
      </c>
      <c r="EQ137" s="242">
        <f t="shared" si="155"/>
        <v>2.0833333333333333E-3</v>
      </c>
      <c r="ER137" s="238">
        <v>85</v>
      </c>
      <c r="ES137" s="243">
        <f t="shared" si="166"/>
        <v>497236.08932651754</v>
      </c>
      <c r="ET137" s="243">
        <f t="shared" si="167"/>
        <v>2370.7253929063918</v>
      </c>
      <c r="EU137" s="243">
        <f t="shared" si="38"/>
        <v>1334.8168734761468</v>
      </c>
      <c r="EV137" s="243">
        <f t="shared" si="116"/>
        <v>1035.908519430245</v>
      </c>
      <c r="EW137" s="244">
        <f t="shared" si="156"/>
        <v>201511.65839704353</v>
      </c>
    </row>
    <row r="138" spans="1:153" ht="14.25" customHeight="1" thickBot="1" x14ac:dyDescent="0.25">
      <c r="A138" s="3">
        <f t="shared" si="117"/>
        <v>2585</v>
      </c>
      <c r="B138" s="238">
        <v>86</v>
      </c>
      <c r="C138" s="239">
        <f t="shared" si="118"/>
        <v>395614.9405080615</v>
      </c>
      <c r="D138" s="239">
        <f t="shared" si="5"/>
        <v>2410.2492634298383</v>
      </c>
      <c r="E138" s="239">
        <f t="shared" si="6"/>
        <v>1371.7600445961768</v>
      </c>
      <c r="F138" s="239">
        <f t="shared" si="7"/>
        <v>1038.4892188336614</v>
      </c>
      <c r="G138" s="240">
        <f t="shared" si="119"/>
        <v>207281.43665496618</v>
      </c>
      <c r="I138" s="241">
        <f>VLOOKUP(K138,[2]תחזיות!$B$4:$H$1000,5)</f>
        <v>1.1594100000000017E-2</v>
      </c>
      <c r="J138" s="135">
        <f t="shared" si="8"/>
        <v>9.6617500000000141E-4</v>
      </c>
      <c r="K138" s="238">
        <v>86</v>
      </c>
      <c r="L138" s="243">
        <f t="shared" si="120"/>
        <v>168434.87618775666</v>
      </c>
      <c r="M138" s="243">
        <f t="shared" si="44"/>
        <v>907.75121312740021</v>
      </c>
      <c r="N138" s="243">
        <f t="shared" si="9"/>
        <v>598.95394011651445</v>
      </c>
      <c r="O138" s="243">
        <f t="shared" si="10"/>
        <v>308.79727301088576</v>
      </c>
      <c r="P138" s="244">
        <f t="shared" si="121"/>
        <v>75057.965443688488</v>
      </c>
      <c r="Q138" s="245"/>
      <c r="R138" s="241">
        <f>VLOOKUP(T138,[2]תחזיות!$B$4:$H$1000,7)</f>
        <v>1.9709970000000028E-2</v>
      </c>
      <c r="S138" s="135">
        <f t="shared" si="11"/>
        <v>1.6424975000000023E-3</v>
      </c>
      <c r="T138" s="238">
        <v>86</v>
      </c>
      <c r="U138" s="243">
        <f t="shared" si="122"/>
        <v>177484.15560165877</v>
      </c>
      <c r="V138" s="243">
        <f t="shared" si="47"/>
        <v>956.52077054816641</v>
      </c>
      <c r="W138" s="243">
        <f t="shared" si="12"/>
        <v>631.13315194512688</v>
      </c>
      <c r="X138" s="243">
        <f t="shared" si="48"/>
        <v>325.38761860303958</v>
      </c>
      <c r="Y138" s="244">
        <f t="shared" si="123"/>
        <v>76969.483769154962</v>
      </c>
      <c r="Z138" s="246"/>
      <c r="AA138" s="241">
        <f>VLOOKUP(AC138,[2]תחזיות!$B$4:$H$1000,6)</f>
        <v>1.0540090909090924E-2</v>
      </c>
      <c r="AB138" s="135">
        <f t="shared" si="13"/>
        <v>8.7834090909091032E-4</v>
      </c>
      <c r="AC138" s="238">
        <v>86</v>
      </c>
      <c r="AD138" s="243">
        <f t="shared" si="124"/>
        <v>167295.12404205542</v>
      </c>
      <c r="AE138" s="243">
        <f t="shared" si="51"/>
        <v>901.60871214220299</v>
      </c>
      <c r="AF138" s="243">
        <f t="shared" si="14"/>
        <v>594.90098473176954</v>
      </c>
      <c r="AG138" s="243">
        <f t="shared" si="52"/>
        <v>306.70772741043351</v>
      </c>
      <c r="AH138" s="244">
        <f t="shared" si="125"/>
        <v>74815.201977857083</v>
      </c>
      <c r="AI138" s="246"/>
      <c r="AJ138" s="242">
        <f t="shared" si="105"/>
        <v>3.10666666666666E-2</v>
      </c>
      <c r="AK138" s="242">
        <f t="shared" si="126"/>
        <v>2.5888888888888832E-3</v>
      </c>
      <c r="AL138" s="241">
        <f>VLOOKUP(AN138,[2]תחזיות!$B$4:$H$1000,5)</f>
        <v>1.1594100000000017E-2</v>
      </c>
      <c r="AM138" s="135">
        <f t="shared" si="110"/>
        <v>9.6617500000000141E-4</v>
      </c>
      <c r="AN138" s="238">
        <v>86</v>
      </c>
      <c r="AO138" s="243">
        <f t="shared" si="127"/>
        <v>83923.44100531601</v>
      </c>
      <c r="AP138" s="243">
        <f t="shared" si="157"/>
        <v>509.49423186299515</v>
      </c>
      <c r="AQ138" s="243">
        <f t="shared" si="16"/>
        <v>292.22576792701085</v>
      </c>
      <c r="AR138" s="243">
        <f t="shared" si="128"/>
        <v>217.2684639359843</v>
      </c>
      <c r="AS138" s="244">
        <f t="shared" si="129"/>
        <v>40233.958166064636</v>
      </c>
      <c r="AT138" s="245"/>
      <c r="AU138" s="242">
        <f t="shared" si="106"/>
        <v>3.3666666666666602E-2</v>
      </c>
      <c r="AV138" s="242">
        <f t="shared" si="130"/>
        <v>2.8055555555555503E-3</v>
      </c>
      <c r="AW138" s="241">
        <f>VLOOKUP(AY138,[2]תחזיות!$B$4:$H$1000,7)</f>
        <v>1.9709970000000028E-2</v>
      </c>
      <c r="AX138" s="135">
        <f t="shared" si="17"/>
        <v>1.6424975000000023E-3</v>
      </c>
      <c r="AY138" s="238">
        <v>86</v>
      </c>
      <c r="AZ138" s="243">
        <f t="shared" si="131"/>
        <v>88623.166043703546</v>
      </c>
      <c r="BA138" s="243">
        <f t="shared" si="158"/>
        <v>549.50306109320616</v>
      </c>
      <c r="BB138" s="243">
        <f t="shared" si="18"/>
        <v>300.86584524837167</v>
      </c>
      <c r="BC138" s="243">
        <f t="shared" si="132"/>
        <v>248.63721584483449</v>
      </c>
      <c r="BD138" s="244">
        <f t="shared" si="133"/>
        <v>41597.274799038147</v>
      </c>
      <c r="BE138" s="246"/>
      <c r="BF138" s="246"/>
      <c r="BG138" s="246"/>
      <c r="BH138" s="241">
        <f>VLOOKUP(BJ138,[2]תחזיות!$B$4:$H$1000,6)</f>
        <v>1.0540090909090924E-2</v>
      </c>
      <c r="BI138" s="135">
        <f t="shared" si="19"/>
        <v>8.7834090909091032E-4</v>
      </c>
      <c r="BJ138" s="238">
        <v>86</v>
      </c>
      <c r="BK138" s="243">
        <f t="shared" si="134"/>
        <v>81850.866687119866</v>
      </c>
      <c r="BL138" s="243">
        <f t="shared" si="159"/>
        <v>467.47262394062648</v>
      </c>
      <c r="BM138" s="243">
        <f t="shared" si="20"/>
        <v>317.41270168090739</v>
      </c>
      <c r="BN138" s="243">
        <f t="shared" si="65"/>
        <v>150.05992225971906</v>
      </c>
      <c r="BO138" s="244">
        <f t="shared" si="135"/>
        <v>39018.59278751789</v>
      </c>
      <c r="BP138" s="246"/>
      <c r="BQ138" s="247">
        <f>VLOOKUP(BT138,[2]תחזיות!$B$4:$E$1000,2)</f>
        <v>2.6217059999999969E-2</v>
      </c>
      <c r="BR138" s="135">
        <f t="shared" si="21"/>
        <v>1.6847549999999972E-3</v>
      </c>
      <c r="BS138" s="3">
        <f t="shared" si="136"/>
        <v>2585</v>
      </c>
      <c r="BT138" s="238">
        <v>86</v>
      </c>
      <c r="BU138" s="239">
        <f t="shared" si="137"/>
        <v>481066.03575598879</v>
      </c>
      <c r="BV138" s="239">
        <f t="shared" si="138"/>
        <v>2187.1977338246984</v>
      </c>
      <c r="BW138" s="239">
        <f t="shared" si="22"/>
        <v>1376.7193247546188</v>
      </c>
      <c r="BX138" s="239">
        <f t="shared" si="23"/>
        <v>810.47840907007958</v>
      </c>
      <c r="BY138" s="240">
        <f t="shared" si="139"/>
        <v>176396.58143729516</v>
      </c>
      <c r="CA138" s="247">
        <f>VLOOKUP(CD138,[2]תחזיות!$B$4:$E$1000,4)</f>
        <v>3.4606519199999963E-2</v>
      </c>
      <c r="CB138" s="135">
        <f t="shared" si="24"/>
        <v>2.3838765999999972E-3</v>
      </c>
      <c r="CC138" s="3">
        <f t="shared" si="140"/>
        <v>2585</v>
      </c>
      <c r="CD138" s="238">
        <v>86</v>
      </c>
      <c r="CE138" s="239">
        <f t="shared" si="141"/>
        <v>490623.94961460761</v>
      </c>
      <c r="CF138" s="239">
        <f t="shared" si="142"/>
        <v>2434.3739030523921</v>
      </c>
      <c r="CG138" s="239">
        <f t="shared" si="25"/>
        <v>1264.7869501665514</v>
      </c>
      <c r="CH138" s="239">
        <f t="shared" si="26"/>
        <v>1169.5869528858407</v>
      </c>
      <c r="CI138" s="240">
        <f t="shared" si="143"/>
        <v>192915.18678220888</v>
      </c>
      <c r="CJ138" s="1"/>
      <c r="CK138" s="247">
        <f>VLOOKUP(CN138,[2]תחזיות!$B$4:$E$1000,3)</f>
        <v>2.2797443478260845E-2</v>
      </c>
      <c r="CL138" s="135">
        <f t="shared" si="27"/>
        <v>1.3997869565217369E-3</v>
      </c>
      <c r="CM138" s="3">
        <f t="shared" si="144"/>
        <v>2585</v>
      </c>
      <c r="CN138" s="238">
        <v>86</v>
      </c>
      <c r="CO138" s="239">
        <f t="shared" si="145"/>
        <v>478072.08685238194</v>
      </c>
      <c r="CP138" s="239">
        <f t="shared" si="160"/>
        <v>2095.6590698722534</v>
      </c>
      <c r="CQ138" s="239">
        <f t="shared" si="28"/>
        <v>1426.4599984191623</v>
      </c>
      <c r="CR138" s="239">
        <f t="shared" si="29"/>
        <v>669.19907145309116</v>
      </c>
      <c r="CS138" s="240">
        <f t="shared" si="146"/>
        <v>171764.24799605989</v>
      </c>
      <c r="CT138" s="1"/>
      <c r="CU138" s="238">
        <v>86</v>
      </c>
      <c r="CV138" s="239">
        <f t="shared" si="111"/>
        <v>1628096.6146662813</v>
      </c>
      <c r="CW138" s="239">
        <f t="shared" si="111"/>
        <v>8601.1062558263329</v>
      </c>
      <c r="CX138" s="239">
        <f t="shared" si="111"/>
        <v>4857.8240686606132</v>
      </c>
      <c r="CY138" s="239">
        <f t="shared" si="111"/>
        <v>3743.2821871657202</v>
      </c>
      <c r="CZ138" s="239">
        <f t="shared" si="111"/>
        <v>708460.22442951426</v>
      </c>
      <c r="DB138" s="238">
        <v>86</v>
      </c>
      <c r="DC138" s="239">
        <f t="shared" si="112"/>
        <v>1652204.3965533623</v>
      </c>
      <c r="DD138" s="239">
        <f t="shared" si="112"/>
        <v>8996.203706444996</v>
      </c>
      <c r="DE138" s="239">
        <f t="shared" si="112"/>
        <v>4756.1829946537382</v>
      </c>
      <c r="DF138" s="239">
        <f t="shared" si="112"/>
        <v>4240.0207117912578</v>
      </c>
      <c r="DG138" s="239">
        <f t="shared" si="112"/>
        <v>729791.37999610766</v>
      </c>
      <c r="DH138" s="248"/>
      <c r="DI138" s="238">
        <v>86</v>
      </c>
      <c r="DJ138" s="239">
        <f t="shared" si="113"/>
        <v>1618734.2905426603</v>
      </c>
      <c r="DK138" s="239">
        <f t="shared" si="113"/>
        <v>8245.7150622913123</v>
      </c>
      <c r="DL138" s="239">
        <f t="shared" si="113"/>
        <v>5048.1314713905722</v>
      </c>
      <c r="DM138" s="239">
        <f t="shared" si="113"/>
        <v>3197.5835909007415</v>
      </c>
      <c r="DN138" s="239">
        <f t="shared" si="113"/>
        <v>696761.86320635094</v>
      </c>
      <c r="DP138" s="3">
        <f t="shared" si="147"/>
        <v>2585</v>
      </c>
      <c r="DQ138" s="238">
        <v>86</v>
      </c>
      <c r="DR138" s="239">
        <f t="shared" si="148"/>
        <v>0</v>
      </c>
      <c r="DS138" s="239">
        <f t="shared" si="149"/>
        <v>0</v>
      </c>
      <c r="DT138" s="239">
        <f t="shared" si="33"/>
        <v>0</v>
      </c>
      <c r="DU138" s="239">
        <f t="shared" si="150"/>
        <v>0</v>
      </c>
      <c r="DV138" s="240">
        <f t="shared" si="161"/>
        <v>0</v>
      </c>
      <c r="DX138" s="242">
        <f t="shared" si="107"/>
        <v>3.2899999999999999E-2</v>
      </c>
      <c r="DY138" s="242">
        <f t="shared" si="151"/>
        <v>2.7416666666666666E-3</v>
      </c>
      <c r="DZ138" s="238">
        <v>86</v>
      </c>
      <c r="EA138" s="243">
        <f t="shared" si="162"/>
        <v>499057.32120915834</v>
      </c>
      <c r="EB138" s="243">
        <f t="shared" si="163"/>
        <v>2586.413813581401</v>
      </c>
      <c r="EC138" s="243">
        <f t="shared" si="34"/>
        <v>1218.164991266292</v>
      </c>
      <c r="ED138" s="243">
        <f t="shared" si="114"/>
        <v>1368.248822315109</v>
      </c>
      <c r="EE138" s="244">
        <f t="shared" si="152"/>
        <v>209490.28272749984</v>
      </c>
      <c r="EF138" s="249"/>
      <c r="EG138" s="242">
        <f t="shared" si="108"/>
        <v>3.5000000000000003E-2</v>
      </c>
      <c r="EH138" s="242">
        <f t="shared" si="153"/>
        <v>2.9166666666666668E-3</v>
      </c>
      <c r="EI138" s="238">
        <v>86</v>
      </c>
      <c r="EJ138" s="243">
        <f t="shared" si="164"/>
        <v>499858.18478533096</v>
      </c>
      <c r="EK138" s="243">
        <f t="shared" si="165"/>
        <v>2645.5567083213941</v>
      </c>
      <c r="EL138" s="243">
        <f t="shared" si="36"/>
        <v>1187.6370026975121</v>
      </c>
      <c r="EM138" s="243">
        <f t="shared" si="115"/>
        <v>1457.919705623882</v>
      </c>
      <c r="EN138" s="244">
        <f t="shared" si="154"/>
        <v>211027.99799073942</v>
      </c>
      <c r="EO138" s="249"/>
      <c r="EP138" s="242">
        <f t="shared" si="109"/>
        <v>2.5000000000000001E-2</v>
      </c>
      <c r="EQ138" s="242">
        <f t="shared" si="155"/>
        <v>2.0833333333333333E-3</v>
      </c>
      <c r="ER138" s="238">
        <v>86</v>
      </c>
      <c r="ES138" s="243">
        <f t="shared" si="166"/>
        <v>495901.2724530414</v>
      </c>
      <c r="ET138" s="243">
        <f t="shared" si="167"/>
        <v>2370.7253929063918</v>
      </c>
      <c r="EU138" s="243">
        <f t="shared" si="38"/>
        <v>1337.5977419625556</v>
      </c>
      <c r="EV138" s="243">
        <f t="shared" si="116"/>
        <v>1033.1276509438362</v>
      </c>
      <c r="EW138" s="244">
        <f t="shared" si="156"/>
        <v>203882.38378994993</v>
      </c>
    </row>
    <row r="139" spans="1:153" ht="14.25" customHeight="1" thickBot="1" x14ac:dyDescent="0.25">
      <c r="A139" s="3">
        <f t="shared" si="117"/>
        <v>2616</v>
      </c>
      <c r="B139" s="238">
        <v>87</v>
      </c>
      <c r="C139" s="239">
        <f t="shared" si="118"/>
        <v>394243.18046346534</v>
      </c>
      <c r="D139" s="239">
        <f t="shared" si="5"/>
        <v>2410.2492634298383</v>
      </c>
      <c r="E139" s="239">
        <f t="shared" si="6"/>
        <v>1375.3609147132418</v>
      </c>
      <c r="F139" s="239">
        <f t="shared" si="7"/>
        <v>1034.8883487165965</v>
      </c>
      <c r="G139" s="240">
        <f t="shared" si="119"/>
        <v>209691.68591839602</v>
      </c>
      <c r="I139" s="241">
        <f>VLOOKUP(K139,[2]תחזיות!$B$4:$H$1000,5)</f>
        <v>1.1612400000000017E-2</v>
      </c>
      <c r="J139" s="135">
        <f t="shared" si="8"/>
        <v>9.6770000000000146E-4</v>
      </c>
      <c r="K139" s="238">
        <v>87</v>
      </c>
      <c r="L139" s="243">
        <f t="shared" si="120"/>
        <v>167998.33706959916</v>
      </c>
      <c r="M139" s="243">
        <f t="shared" si="44"/>
        <v>908.62964397634369</v>
      </c>
      <c r="N139" s="243">
        <f t="shared" si="9"/>
        <v>600.63269268208001</v>
      </c>
      <c r="O139" s="243">
        <f t="shared" si="10"/>
        <v>307.99695129426368</v>
      </c>
      <c r="P139" s="244">
        <f t="shared" si="121"/>
        <v>75966.595087664828</v>
      </c>
      <c r="Q139" s="245"/>
      <c r="R139" s="241">
        <f>VLOOKUP(T139,[2]תחזיות!$B$4:$H$1000,7)</f>
        <v>1.9741080000000029E-2</v>
      </c>
      <c r="S139" s="135">
        <f t="shared" si="11"/>
        <v>1.6450900000000025E-3</v>
      </c>
      <c r="T139" s="238">
        <v>87</v>
      </c>
      <c r="U139" s="243">
        <f t="shared" si="122"/>
        <v>177143.96158841543</v>
      </c>
      <c r="V139" s="243">
        <f t="shared" si="47"/>
        <v>958.09433330258764</v>
      </c>
      <c r="W139" s="243">
        <f t="shared" si="12"/>
        <v>633.33040372382754</v>
      </c>
      <c r="X139" s="243">
        <f t="shared" si="48"/>
        <v>324.7639295787601</v>
      </c>
      <c r="Y139" s="244">
        <f t="shared" si="123"/>
        <v>77927.578102457555</v>
      </c>
      <c r="Z139" s="246"/>
      <c r="AA139" s="241">
        <f>VLOOKUP(AC139,[2]תחזיות!$B$4:$H$1000,6)</f>
        <v>1.0556727272727287E-2</v>
      </c>
      <c r="AB139" s="135">
        <f t="shared" si="13"/>
        <v>8.7972727272727389E-4</v>
      </c>
      <c r="AC139" s="238">
        <v>87</v>
      </c>
      <c r="AD139" s="243">
        <f t="shared" si="124"/>
        <v>166846.87378991689</v>
      </c>
      <c r="AE139" s="243">
        <f t="shared" si="51"/>
        <v>902.4018819156031</v>
      </c>
      <c r="AF139" s="243">
        <f t="shared" si="14"/>
        <v>596.51594663409014</v>
      </c>
      <c r="AG139" s="243">
        <f t="shared" si="52"/>
        <v>305.8859352815129</v>
      </c>
      <c r="AH139" s="244">
        <f t="shared" si="125"/>
        <v>75717.603859772687</v>
      </c>
      <c r="AI139" s="246"/>
      <c r="AJ139" s="242">
        <f t="shared" si="105"/>
        <v>3.10666666666666E-2</v>
      </c>
      <c r="AK139" s="242">
        <f t="shared" si="126"/>
        <v>2.5888888888888832E-3</v>
      </c>
      <c r="AL139" s="241">
        <f>VLOOKUP(AN139,[2]תחזיות!$B$4:$H$1000,5)</f>
        <v>1.1612400000000017E-2</v>
      </c>
      <c r="AM139" s="135">
        <f t="shared" si="110"/>
        <v>9.6770000000000146E-4</v>
      </c>
      <c r="AN139" s="238">
        <v>87</v>
      </c>
      <c r="AO139" s="243">
        <f t="shared" si="127"/>
        <v>83712.145164374218</v>
      </c>
      <c r="AP139" s="243">
        <f t="shared" si="157"/>
        <v>509.98726943116895</v>
      </c>
      <c r="AQ139" s="243">
        <f t="shared" si="16"/>
        <v>293.26582695006732</v>
      </c>
      <c r="AR139" s="243">
        <f t="shared" si="128"/>
        <v>216.72144248110166</v>
      </c>
      <c r="AS139" s="244">
        <f t="shared" si="129"/>
        <v>40743.945435495807</v>
      </c>
      <c r="AT139" s="245"/>
      <c r="AU139" s="242">
        <f t="shared" si="106"/>
        <v>3.3666666666666602E-2</v>
      </c>
      <c r="AV139" s="242">
        <f t="shared" si="130"/>
        <v>2.8055555555555503E-3</v>
      </c>
      <c r="AW139" s="241">
        <f>VLOOKUP(AY139,[2]תחזיות!$B$4:$H$1000,7)</f>
        <v>1.9741080000000029E-2</v>
      </c>
      <c r="AX139" s="135">
        <f t="shared" si="17"/>
        <v>1.6450900000000025E-3</v>
      </c>
      <c r="AY139" s="238">
        <v>87</v>
      </c>
      <c r="AZ139" s="243">
        <f t="shared" si="131"/>
        <v>88467.598331288653</v>
      </c>
      <c r="BA139" s="243">
        <f t="shared" si="158"/>
        <v>550.40704308397994</v>
      </c>
      <c r="BB139" s="243">
        <f t="shared" si="18"/>
        <v>302.20628109897609</v>
      </c>
      <c r="BC139" s="243">
        <f t="shared" si="132"/>
        <v>248.20076198500382</v>
      </c>
      <c r="BD139" s="244">
        <f t="shared" si="133"/>
        <v>42147.681842122125</v>
      </c>
      <c r="BE139" s="246"/>
      <c r="BF139" s="246"/>
      <c r="BG139" s="246"/>
      <c r="BH139" s="241">
        <f>VLOOKUP(BJ139,[2]תחזיות!$B$4:$H$1000,6)</f>
        <v>1.0556727272727287E-2</v>
      </c>
      <c r="BI139" s="135">
        <f t="shared" si="19"/>
        <v>8.7972727272727389E-4</v>
      </c>
      <c r="BJ139" s="238">
        <v>87</v>
      </c>
      <c r="BK139" s="243">
        <f t="shared" si="134"/>
        <v>81605.181188549599</v>
      </c>
      <c r="BL139" s="243">
        <f t="shared" si="159"/>
        <v>467.8186445961058</v>
      </c>
      <c r="BM139" s="243">
        <f t="shared" si="20"/>
        <v>318.20914575043219</v>
      </c>
      <c r="BN139" s="243">
        <f t="shared" si="65"/>
        <v>149.60949884567358</v>
      </c>
      <c r="BO139" s="244">
        <f t="shared" si="135"/>
        <v>39486.411432113993</v>
      </c>
      <c r="BP139" s="246"/>
      <c r="BQ139" s="247">
        <f>VLOOKUP(BT139,[2]תחזיות!$B$4:$E$1000,2)</f>
        <v>2.6348539999999969E-2</v>
      </c>
      <c r="BR139" s="135">
        <f t="shared" si="21"/>
        <v>1.6957116666666643E-3</v>
      </c>
      <c r="BS139" s="3">
        <f t="shared" si="136"/>
        <v>2616</v>
      </c>
      <c r="BT139" s="238">
        <v>87</v>
      </c>
      <c r="BU139" s="239">
        <f t="shared" si="137"/>
        <v>479689.31643123418</v>
      </c>
      <c r="BV139" s="239">
        <f t="shared" si="138"/>
        <v>2190.2375152753152</v>
      </c>
      <c r="BW139" s="239">
        <f t="shared" si="22"/>
        <v>1376.8227450275142</v>
      </c>
      <c r="BX139" s="239">
        <f t="shared" si="23"/>
        <v>813.41477024780102</v>
      </c>
      <c r="BY139" s="240">
        <f t="shared" si="139"/>
        <v>178586.81895257047</v>
      </c>
      <c r="CA139" s="247">
        <f>VLOOKUP(CD139,[2]תחזיות!$B$4:$E$1000,4)</f>
        <v>3.4780072799999957E-2</v>
      </c>
      <c r="CB139" s="135">
        <f t="shared" si="24"/>
        <v>2.3983393999999964E-3</v>
      </c>
      <c r="CC139" s="3">
        <f t="shared" si="140"/>
        <v>2616</v>
      </c>
      <c r="CD139" s="238">
        <v>87</v>
      </c>
      <c r="CE139" s="239">
        <f t="shared" si="141"/>
        <v>489359.16266444104</v>
      </c>
      <c r="CF139" s="239">
        <f t="shared" si="142"/>
        <v>2438.686155027628</v>
      </c>
      <c r="CG139" s="239">
        <f t="shared" si="25"/>
        <v>1265.0367944584918</v>
      </c>
      <c r="CH139" s="239">
        <f t="shared" si="26"/>
        <v>1173.6493605691362</v>
      </c>
      <c r="CI139" s="240">
        <f t="shared" si="143"/>
        <v>195353.87293723651</v>
      </c>
      <c r="CJ139" s="1"/>
      <c r="CK139" s="247">
        <f>VLOOKUP(CN139,[2]תחזיות!$B$4:$E$1000,3)</f>
        <v>2.2911773913043453E-2</v>
      </c>
      <c r="CL139" s="135">
        <f t="shared" si="27"/>
        <v>1.4093144927536209E-3</v>
      </c>
      <c r="CM139" s="3">
        <f t="shared" si="144"/>
        <v>2616</v>
      </c>
      <c r="CN139" s="238">
        <v>87</v>
      </c>
      <c r="CO139" s="239">
        <f t="shared" si="145"/>
        <v>476645.62685396278</v>
      </c>
      <c r="CP139" s="239">
        <f t="shared" si="160"/>
        <v>2098.22753055883</v>
      </c>
      <c r="CQ139" s="239">
        <f t="shared" si="28"/>
        <v>1426.4839407259058</v>
      </c>
      <c r="CR139" s="239">
        <f t="shared" si="29"/>
        <v>671.74358983292427</v>
      </c>
      <c r="CS139" s="240">
        <f t="shared" si="146"/>
        <v>173862.47552661871</v>
      </c>
      <c r="CT139" s="1"/>
      <c r="CU139" s="238">
        <v>87</v>
      </c>
      <c r="CV139" s="239">
        <f t="shared" si="111"/>
        <v>1623482.1353465649</v>
      </c>
      <c r="CW139" s="239">
        <f t="shared" si="111"/>
        <v>8605.5175056940679</v>
      </c>
      <c r="CX139" s="239">
        <f t="shared" si="111"/>
        <v>4867.5869729902497</v>
      </c>
      <c r="CY139" s="239">
        <f t="shared" si="111"/>
        <v>3737.9305327038173</v>
      </c>
      <c r="CZ139" s="239">
        <f t="shared" si="111"/>
        <v>717065.74193520844</v>
      </c>
      <c r="DB139" s="238">
        <v>87</v>
      </c>
      <c r="DC139" s="239">
        <f t="shared" si="112"/>
        <v>1647884.450830244</v>
      </c>
      <c r="DD139" s="239">
        <f t="shared" si="112"/>
        <v>9002.9935031654277</v>
      </c>
      <c r="DE139" s="239">
        <f t="shared" si="112"/>
        <v>4767.0353379499165</v>
      </c>
      <c r="DF139" s="239">
        <f t="shared" si="112"/>
        <v>4235.9581652155111</v>
      </c>
      <c r="DG139" s="239">
        <f t="shared" si="112"/>
        <v>738794.37349927309</v>
      </c>
      <c r="DH139" s="248"/>
      <c r="DI139" s="238">
        <v>87</v>
      </c>
      <c r="DJ139" s="239">
        <f t="shared" si="113"/>
        <v>1613904.5370069735</v>
      </c>
      <c r="DK139" s="239">
        <f t="shared" si="113"/>
        <v>8249.4227134067696</v>
      </c>
      <c r="DL139" s="239">
        <f t="shared" si="113"/>
        <v>5056.9543517486472</v>
      </c>
      <c r="DM139" s="239">
        <f t="shared" si="113"/>
        <v>3192.4683616581215</v>
      </c>
      <c r="DN139" s="239">
        <f t="shared" si="113"/>
        <v>705011.28591975779</v>
      </c>
      <c r="DP139" s="3">
        <f t="shared" si="147"/>
        <v>2616</v>
      </c>
      <c r="DQ139" s="238">
        <v>87</v>
      </c>
      <c r="DR139" s="239">
        <f t="shared" si="148"/>
        <v>0</v>
      </c>
      <c r="DS139" s="239">
        <f t="shared" si="149"/>
        <v>0</v>
      </c>
      <c r="DT139" s="239">
        <f t="shared" si="33"/>
        <v>0</v>
      </c>
      <c r="DU139" s="239">
        <f t="shared" si="150"/>
        <v>0</v>
      </c>
      <c r="DV139" s="240">
        <f t="shared" si="161"/>
        <v>0</v>
      </c>
      <c r="DX139" s="242">
        <f t="shared" si="107"/>
        <v>3.2899999999999999E-2</v>
      </c>
      <c r="DY139" s="242">
        <f t="shared" si="151"/>
        <v>2.7416666666666666E-3</v>
      </c>
      <c r="DZ139" s="238">
        <v>87</v>
      </c>
      <c r="EA139" s="243">
        <f t="shared" si="162"/>
        <v>497839.15621789207</v>
      </c>
      <c r="EB139" s="243">
        <f t="shared" si="163"/>
        <v>2586.413813581401</v>
      </c>
      <c r="EC139" s="243">
        <f t="shared" si="34"/>
        <v>1221.5047936173469</v>
      </c>
      <c r="ED139" s="243">
        <f t="shared" si="114"/>
        <v>1364.9090199640541</v>
      </c>
      <c r="EE139" s="244">
        <f t="shared" si="152"/>
        <v>212076.69654108124</v>
      </c>
      <c r="EF139" s="249"/>
      <c r="EG139" s="242">
        <f t="shared" si="108"/>
        <v>3.5000000000000003E-2</v>
      </c>
      <c r="EH139" s="242">
        <f t="shared" si="153"/>
        <v>2.9166666666666668E-3</v>
      </c>
      <c r="EI139" s="238">
        <v>87</v>
      </c>
      <c r="EJ139" s="243">
        <f t="shared" si="164"/>
        <v>498670.54778263345</v>
      </c>
      <c r="EK139" s="243">
        <f t="shared" si="165"/>
        <v>2645.5567083213937</v>
      </c>
      <c r="EL139" s="243">
        <f t="shared" si="36"/>
        <v>1191.1009439553793</v>
      </c>
      <c r="EM139" s="243">
        <f t="shared" si="115"/>
        <v>1454.4557643660144</v>
      </c>
      <c r="EN139" s="244">
        <f t="shared" si="154"/>
        <v>213673.5546990608</v>
      </c>
      <c r="EO139" s="249"/>
      <c r="EP139" s="242">
        <f t="shared" si="109"/>
        <v>2.5000000000000001E-2</v>
      </c>
      <c r="EQ139" s="242">
        <f t="shared" si="155"/>
        <v>2.0833333333333333E-3</v>
      </c>
      <c r="ER139" s="238">
        <v>87</v>
      </c>
      <c r="ES139" s="243">
        <f t="shared" si="166"/>
        <v>494563.67471107887</v>
      </c>
      <c r="ET139" s="243">
        <f t="shared" si="167"/>
        <v>2370.7253929063918</v>
      </c>
      <c r="EU139" s="243">
        <f t="shared" si="38"/>
        <v>1340.3844039249775</v>
      </c>
      <c r="EV139" s="243">
        <f t="shared" si="116"/>
        <v>1030.3409889814143</v>
      </c>
      <c r="EW139" s="244">
        <f t="shared" si="156"/>
        <v>206253.10918285634</v>
      </c>
    </row>
    <row r="140" spans="1:153" ht="14.25" customHeight="1" thickBot="1" x14ac:dyDescent="0.25">
      <c r="A140" s="3">
        <f t="shared" si="117"/>
        <v>2644</v>
      </c>
      <c r="B140" s="238">
        <v>88</v>
      </c>
      <c r="C140" s="239">
        <f t="shared" si="118"/>
        <v>392867.8195487521</v>
      </c>
      <c r="D140" s="239">
        <f t="shared" si="5"/>
        <v>2410.2492634298383</v>
      </c>
      <c r="E140" s="239">
        <f t="shared" si="6"/>
        <v>1378.9712371143639</v>
      </c>
      <c r="F140" s="239">
        <f t="shared" si="7"/>
        <v>1031.2780263154743</v>
      </c>
      <c r="G140" s="240">
        <f t="shared" si="119"/>
        <v>212101.93518182586</v>
      </c>
      <c r="I140" s="241">
        <f>VLOOKUP(K140,[2]תחזיות!$B$4:$H$1000,5)</f>
        <v>1.1630700000000018E-2</v>
      </c>
      <c r="J140" s="135">
        <f t="shared" si="8"/>
        <v>9.6922500000000151E-4</v>
      </c>
      <c r="K140" s="238">
        <v>88</v>
      </c>
      <c r="L140" s="243">
        <f t="shared" si="120"/>
        <v>167559.95041694178</v>
      </c>
      <c r="M140" s="243">
        <f t="shared" si="44"/>
        <v>909.51031054302643</v>
      </c>
      <c r="N140" s="243">
        <f t="shared" si="9"/>
        <v>602.31706811196796</v>
      </c>
      <c r="O140" s="243">
        <f t="shared" si="10"/>
        <v>307.19324243105848</v>
      </c>
      <c r="P140" s="244">
        <f t="shared" si="121"/>
        <v>76876.105398207859</v>
      </c>
      <c r="Q140" s="245"/>
      <c r="R140" s="241">
        <f>VLOOKUP(T140,[2]תחזיות!$B$4:$H$1000,7)</f>
        <v>1.977219000000003E-2</v>
      </c>
      <c r="S140" s="135">
        <f t="shared" si="11"/>
        <v>1.6476825000000025E-3</v>
      </c>
      <c r="T140" s="238">
        <v>88</v>
      </c>
      <c r="U140" s="243">
        <f t="shared" si="122"/>
        <v>176801.46466275858</v>
      </c>
      <c r="V140" s="243">
        <f t="shared" si="47"/>
        <v>959.67296856891949</v>
      </c>
      <c r="W140" s="243">
        <f t="shared" si="12"/>
        <v>635.53695002053018</v>
      </c>
      <c r="X140" s="243">
        <f t="shared" si="48"/>
        <v>324.13601854838925</v>
      </c>
      <c r="Y140" s="244">
        <f t="shared" si="123"/>
        <v>78887.251071026476</v>
      </c>
      <c r="Z140" s="246"/>
      <c r="AA140" s="241">
        <f>VLOOKUP(AC140,[2]תחזיות!$B$4:$H$1000,6)</f>
        <v>1.0573363636363652E-2</v>
      </c>
      <c r="AB140" s="135">
        <f t="shared" si="13"/>
        <v>8.8111363636363767E-4</v>
      </c>
      <c r="AC140" s="238">
        <v>88</v>
      </c>
      <c r="AD140" s="243">
        <f t="shared" si="124"/>
        <v>166396.84330062885</v>
      </c>
      <c r="AE140" s="243">
        <f t="shared" si="51"/>
        <v>903.19700051923917</v>
      </c>
      <c r="AF140" s="243">
        <f t="shared" si="14"/>
        <v>598.13612113475438</v>
      </c>
      <c r="AG140" s="243">
        <f t="shared" si="52"/>
        <v>305.06087938448479</v>
      </c>
      <c r="AH140" s="244">
        <f t="shared" si="125"/>
        <v>76620.800860291929</v>
      </c>
      <c r="AI140" s="246"/>
      <c r="AJ140" s="242">
        <f t="shared" si="105"/>
        <v>3.10666666666666E-2</v>
      </c>
      <c r="AK140" s="242">
        <f t="shared" si="126"/>
        <v>2.5888888888888832E-3</v>
      </c>
      <c r="AL140" s="241">
        <f>VLOOKUP(AN140,[2]תחזיות!$B$4:$H$1000,5)</f>
        <v>1.1630700000000018E-2</v>
      </c>
      <c r="AM140" s="135">
        <f t="shared" si="110"/>
        <v>9.6922500000000151E-4</v>
      </c>
      <c r="AN140" s="238">
        <v>88</v>
      </c>
      <c r="AO140" s="243">
        <f t="shared" si="127"/>
        <v>83499.731000749962</v>
      </c>
      <c r="AP140" s="243">
        <f t="shared" si="157"/>
        <v>510.48156184238331</v>
      </c>
      <c r="AQ140" s="243">
        <f t="shared" si="16"/>
        <v>294.31003602933112</v>
      </c>
      <c r="AR140" s="243">
        <f t="shared" si="128"/>
        <v>216.1715258130522</v>
      </c>
      <c r="AS140" s="244">
        <f t="shared" si="129"/>
        <v>41254.426997338189</v>
      </c>
      <c r="AT140" s="245"/>
      <c r="AU140" s="242">
        <f t="shared" si="106"/>
        <v>3.3666666666666602E-2</v>
      </c>
      <c r="AV140" s="242">
        <f t="shared" si="130"/>
        <v>2.8055555555555503E-3</v>
      </c>
      <c r="AW140" s="241">
        <f>VLOOKUP(AY140,[2]תחזיות!$B$4:$H$1000,7)</f>
        <v>1.977219000000003E-2</v>
      </c>
      <c r="AX140" s="135">
        <f t="shared" si="17"/>
        <v>1.6476825000000025E-3</v>
      </c>
      <c r="AY140" s="238">
        <v>88</v>
      </c>
      <c r="AZ140" s="243">
        <f t="shared" si="131"/>
        <v>88310.660623776421</v>
      </c>
      <c r="BA140" s="243">
        <f t="shared" si="158"/>
        <v>551.31393913674628</v>
      </c>
      <c r="BB140" s="243">
        <f t="shared" si="18"/>
        <v>303.5534746089296</v>
      </c>
      <c r="BC140" s="243">
        <f t="shared" si="132"/>
        <v>247.76046452781671</v>
      </c>
      <c r="BD140" s="244">
        <f t="shared" si="133"/>
        <v>42698.995781258869</v>
      </c>
      <c r="BE140" s="246"/>
      <c r="BF140" s="246"/>
      <c r="BG140" s="246"/>
      <c r="BH140" s="241">
        <f>VLOOKUP(BJ140,[2]תחזיות!$B$4:$H$1000,6)</f>
        <v>1.0573363636363652E-2</v>
      </c>
      <c r="BI140" s="135">
        <f t="shared" si="19"/>
        <v>8.8111363636363767E-4</v>
      </c>
      <c r="BJ140" s="238">
        <v>88</v>
      </c>
      <c r="BK140" s="243">
        <f t="shared" si="134"/>
        <v>81358.595102324791</v>
      </c>
      <c r="BL140" s="243">
        <f t="shared" si="159"/>
        <v>468.16556844603662</v>
      </c>
      <c r="BM140" s="243">
        <f t="shared" si="20"/>
        <v>319.00814409177519</v>
      </c>
      <c r="BN140" s="243">
        <f t="shared" si="65"/>
        <v>149.15742435426142</v>
      </c>
      <c r="BO140" s="244">
        <f t="shared" si="135"/>
        <v>39954.577000560028</v>
      </c>
      <c r="BP140" s="246"/>
      <c r="BQ140" s="247">
        <f>VLOOKUP(BT140,[2]תחזיות!$B$4:$E$1000,2)</f>
        <v>2.6480019999999969E-2</v>
      </c>
      <c r="BR140" s="135">
        <f t="shared" si="21"/>
        <v>1.7066683333333305E-3</v>
      </c>
      <c r="BS140" s="3">
        <f t="shared" si="136"/>
        <v>2644</v>
      </c>
      <c r="BT140" s="238">
        <v>88</v>
      </c>
      <c r="BU140" s="239">
        <f t="shared" si="137"/>
        <v>478312.4936862067</v>
      </c>
      <c r="BV140" s="239">
        <f t="shared" si="138"/>
        <v>2193.2697143519235</v>
      </c>
      <c r="BW140" s="239">
        <f t="shared" si="22"/>
        <v>1376.9489279399759</v>
      </c>
      <c r="BX140" s="239">
        <f t="shared" si="23"/>
        <v>816.32078641194755</v>
      </c>
      <c r="BY140" s="240">
        <f t="shared" si="139"/>
        <v>180780.08866692238</v>
      </c>
      <c r="CA140" s="247">
        <f>VLOOKUP(CD140,[2]תחזיות!$B$4:$E$1000,4)</f>
        <v>3.4953626399999958E-2</v>
      </c>
      <c r="CB140" s="135">
        <f t="shared" si="24"/>
        <v>2.4128021999999965E-3</v>
      </c>
      <c r="CC140" s="3">
        <f t="shared" si="140"/>
        <v>2644</v>
      </c>
      <c r="CD140" s="238">
        <v>88</v>
      </c>
      <c r="CE140" s="239">
        <f t="shared" si="141"/>
        <v>488094.12586998253</v>
      </c>
      <c r="CF140" s="239">
        <f t="shared" si="142"/>
        <v>2442.9890508346639</v>
      </c>
      <c r="CG140" s="239">
        <f t="shared" si="25"/>
        <v>1265.3144701284948</v>
      </c>
      <c r="CH140" s="239">
        <f t="shared" si="26"/>
        <v>1177.6745807061691</v>
      </c>
      <c r="CI140" s="240">
        <f t="shared" si="143"/>
        <v>197796.86198807118</v>
      </c>
      <c r="CJ140" s="1"/>
      <c r="CK140" s="247">
        <f>VLOOKUP(CN140,[2]תחזיות!$B$4:$E$1000,3)</f>
        <v>2.3026104347826062E-2</v>
      </c>
      <c r="CL140" s="135">
        <f t="shared" si="27"/>
        <v>1.418842028985505E-3</v>
      </c>
      <c r="CM140" s="3">
        <f t="shared" si="144"/>
        <v>2644</v>
      </c>
      <c r="CN140" s="238">
        <v>88</v>
      </c>
      <c r="CO140" s="239">
        <f t="shared" si="145"/>
        <v>475219.14291323686</v>
      </c>
      <c r="CP140" s="239">
        <f t="shared" si="160"/>
        <v>2100.7892212992074</v>
      </c>
      <c r="CQ140" s="239">
        <f t="shared" si="28"/>
        <v>1426.5283283554377</v>
      </c>
      <c r="CR140" s="239">
        <f t="shared" si="29"/>
        <v>674.2608929437697</v>
      </c>
      <c r="CS140" s="240">
        <f t="shared" si="146"/>
        <v>175963.26474791791</v>
      </c>
      <c r="CT140" s="1"/>
      <c r="CU140" s="238">
        <v>88</v>
      </c>
      <c r="CV140" s="239">
        <f t="shared" si="111"/>
        <v>1618857.6460769253</v>
      </c>
      <c r="CW140" s="239">
        <f t="shared" si="111"/>
        <v>8609.9246637485721</v>
      </c>
      <c r="CX140" s="239">
        <f t="shared" si="111"/>
        <v>4877.4010217888199</v>
      </c>
      <c r="CY140" s="239">
        <f t="shared" si="111"/>
        <v>3732.5236419597522</v>
      </c>
      <c r="CZ140" s="239">
        <f t="shared" si="111"/>
        <v>725675.66659895692</v>
      </c>
      <c r="DB140" s="238">
        <v>88</v>
      </c>
      <c r="DC140" s="239">
        <f t="shared" si="112"/>
        <v>1643553.5175439478</v>
      </c>
      <c r="DD140" s="239">
        <f t="shared" si="112"/>
        <v>9009.7819302915614</v>
      </c>
      <c r="DE140" s="239">
        <f t="shared" si="112"/>
        <v>4777.9511202475678</v>
      </c>
      <c r="DF140" s="239">
        <f t="shared" si="112"/>
        <v>4231.8308100439936</v>
      </c>
      <c r="DG140" s="239">
        <f t="shared" si="112"/>
        <v>747804.15542956465</v>
      </c>
      <c r="DH140" s="248"/>
      <c r="DI140" s="238">
        <v>88</v>
      </c>
      <c r="DJ140" s="239">
        <f t="shared" si="113"/>
        <v>1609065.6911720966</v>
      </c>
      <c r="DK140" s="239">
        <f t="shared" si="113"/>
        <v>8253.1264466007124</v>
      </c>
      <c r="DL140" s="239">
        <f t="shared" si="113"/>
        <v>5065.8207021294857</v>
      </c>
      <c r="DM140" s="239">
        <f t="shared" si="113"/>
        <v>3187.3057444712276</v>
      </c>
      <c r="DN140" s="239">
        <f t="shared" si="113"/>
        <v>713264.41236635845</v>
      </c>
      <c r="DP140" s="3">
        <f t="shared" si="147"/>
        <v>2644</v>
      </c>
      <c r="DQ140" s="238">
        <v>88</v>
      </c>
      <c r="DR140" s="239">
        <f t="shared" si="148"/>
        <v>0</v>
      </c>
      <c r="DS140" s="239">
        <f t="shared" si="149"/>
        <v>0</v>
      </c>
      <c r="DT140" s="239">
        <f t="shared" si="33"/>
        <v>0</v>
      </c>
      <c r="DU140" s="239">
        <f t="shared" si="150"/>
        <v>0</v>
      </c>
      <c r="DV140" s="240">
        <f t="shared" si="161"/>
        <v>0</v>
      </c>
      <c r="DX140" s="242">
        <f t="shared" si="107"/>
        <v>3.2899999999999999E-2</v>
      </c>
      <c r="DY140" s="242">
        <f t="shared" si="151"/>
        <v>2.7416666666666666E-3</v>
      </c>
      <c r="DZ140" s="238">
        <v>88</v>
      </c>
      <c r="EA140" s="243">
        <f t="shared" si="162"/>
        <v>496617.65142427472</v>
      </c>
      <c r="EB140" s="243">
        <f t="shared" si="163"/>
        <v>2586.413813581401</v>
      </c>
      <c r="EC140" s="243">
        <f t="shared" si="34"/>
        <v>1224.8537525931811</v>
      </c>
      <c r="ED140" s="243">
        <f t="shared" si="114"/>
        <v>1361.5600609882199</v>
      </c>
      <c r="EE140" s="244">
        <f t="shared" si="152"/>
        <v>214663.11035466264</v>
      </c>
      <c r="EF140" s="249"/>
      <c r="EG140" s="242">
        <f t="shared" si="108"/>
        <v>3.5000000000000003E-2</v>
      </c>
      <c r="EH140" s="242">
        <f t="shared" si="153"/>
        <v>2.9166666666666668E-3</v>
      </c>
      <c r="EI140" s="238">
        <v>88</v>
      </c>
      <c r="EJ140" s="243">
        <f t="shared" si="164"/>
        <v>497479.44683867809</v>
      </c>
      <c r="EK140" s="243">
        <f t="shared" si="165"/>
        <v>2645.5567083213941</v>
      </c>
      <c r="EL140" s="243">
        <f t="shared" si="36"/>
        <v>1194.5749883752496</v>
      </c>
      <c r="EM140" s="243">
        <f t="shared" si="115"/>
        <v>1450.9817199461445</v>
      </c>
      <c r="EN140" s="244">
        <f t="shared" si="154"/>
        <v>216319.11140738218</v>
      </c>
      <c r="EO140" s="249"/>
      <c r="EP140" s="242">
        <f t="shared" si="109"/>
        <v>2.5000000000000001E-2</v>
      </c>
      <c r="EQ140" s="242">
        <f t="shared" si="155"/>
        <v>2.0833333333333333E-3</v>
      </c>
      <c r="ER140" s="238">
        <v>88</v>
      </c>
      <c r="ES140" s="243">
        <f t="shared" si="166"/>
        <v>493223.29030715389</v>
      </c>
      <c r="ET140" s="243">
        <f t="shared" si="167"/>
        <v>2370.7253929063918</v>
      </c>
      <c r="EU140" s="243">
        <f t="shared" si="38"/>
        <v>1343.1768714331545</v>
      </c>
      <c r="EV140" s="243">
        <f t="shared" si="116"/>
        <v>1027.5485214732373</v>
      </c>
      <c r="EW140" s="244">
        <f t="shared" si="156"/>
        <v>208623.83457576274</v>
      </c>
    </row>
    <row r="141" spans="1:153" ht="14.25" customHeight="1" thickBot="1" x14ac:dyDescent="0.25">
      <c r="A141" s="3">
        <f t="shared" si="117"/>
        <v>2675</v>
      </c>
      <c r="B141" s="238">
        <v>89</v>
      </c>
      <c r="C141" s="239">
        <f t="shared" si="118"/>
        <v>391488.84831163776</v>
      </c>
      <c r="D141" s="239">
        <f t="shared" si="5"/>
        <v>2410.2492634298383</v>
      </c>
      <c r="E141" s="239">
        <f t="shared" si="6"/>
        <v>1382.5910366117891</v>
      </c>
      <c r="F141" s="239">
        <f t="shared" si="7"/>
        <v>1027.6582268180491</v>
      </c>
      <c r="G141" s="240">
        <f t="shared" si="119"/>
        <v>214512.1844452557</v>
      </c>
      <c r="I141" s="241">
        <f>VLOOKUP(K141,[2]תחזיות!$B$4:$H$1000,5)</f>
        <v>1.1649000000000019E-2</v>
      </c>
      <c r="J141" s="135">
        <f t="shared" si="8"/>
        <v>9.7075000000000156E-4</v>
      </c>
      <c r="K141" s="238">
        <v>89</v>
      </c>
      <c r="L141" s="243">
        <f t="shared" si="120"/>
        <v>167119.70747140318</v>
      </c>
      <c r="M141" s="243">
        <f t="shared" si="44"/>
        <v>910.39321767698584</v>
      </c>
      <c r="N141" s="243">
        <f t="shared" si="9"/>
        <v>604.00708731274813</v>
      </c>
      <c r="O141" s="243">
        <f t="shared" si="10"/>
        <v>306.38613036423772</v>
      </c>
      <c r="P141" s="244">
        <f t="shared" si="121"/>
        <v>77786.498615884848</v>
      </c>
      <c r="Q141" s="245"/>
      <c r="R141" s="241">
        <f>VLOOKUP(T141,[2]תחזיות!$B$4:$H$1000,7)</f>
        <v>1.9803300000000031E-2</v>
      </c>
      <c r="S141" s="135">
        <f t="shared" si="11"/>
        <v>1.6502750000000025E-3</v>
      </c>
      <c r="T141" s="238">
        <v>89</v>
      </c>
      <c r="U141" s="243">
        <f t="shared" si="122"/>
        <v>176456.6499390942</v>
      </c>
      <c r="V141" s="243">
        <f t="shared" si="47"/>
        <v>961.25669287712446</v>
      </c>
      <c r="W141" s="243">
        <f t="shared" si="12"/>
        <v>637.75283465545317</v>
      </c>
      <c r="X141" s="243">
        <f t="shared" si="48"/>
        <v>323.50385822167124</v>
      </c>
      <c r="Y141" s="244">
        <f t="shared" si="123"/>
        <v>79848.507763903603</v>
      </c>
      <c r="Z141" s="246"/>
      <c r="AA141" s="241">
        <f>VLOOKUP(AC141,[2]תחזיות!$B$4:$H$1000,6)</f>
        <v>1.0590000000000016E-2</v>
      </c>
      <c r="AB141" s="135">
        <f t="shared" si="13"/>
        <v>8.8250000000000134E-4</v>
      </c>
      <c r="AC141" s="238">
        <v>89</v>
      </c>
      <c r="AD141" s="243">
        <f t="shared" si="124"/>
        <v>165945.02453857998</v>
      </c>
      <c r="AE141" s="243">
        <f t="shared" si="51"/>
        <v>903.9940718721972</v>
      </c>
      <c r="AF141" s="243">
        <f t="shared" si="14"/>
        <v>599.76152688480192</v>
      </c>
      <c r="AG141" s="243">
        <f t="shared" si="52"/>
        <v>304.23254498739522</v>
      </c>
      <c r="AH141" s="244">
        <f t="shared" si="125"/>
        <v>77524.794932164121</v>
      </c>
      <c r="AI141" s="246"/>
      <c r="AJ141" s="242">
        <f t="shared" si="105"/>
        <v>3.10666666666666E-2</v>
      </c>
      <c r="AK141" s="242">
        <f t="shared" si="126"/>
        <v>2.5888888888888832E-3</v>
      </c>
      <c r="AL141" s="241">
        <f>VLOOKUP(AN141,[2]תחזיות!$B$4:$H$1000,5)</f>
        <v>1.1649000000000019E-2</v>
      </c>
      <c r="AM141" s="135">
        <f t="shared" si="110"/>
        <v>9.7075000000000156E-4</v>
      </c>
      <c r="AN141" s="238">
        <v>89</v>
      </c>
      <c r="AO141" s="243">
        <f t="shared" si="127"/>
        <v>83286.192627122131</v>
      </c>
      <c r="AP141" s="243">
        <f t="shared" si="157"/>
        <v>510.9771118185418</v>
      </c>
      <c r="AQ141" s="243">
        <f t="shared" si="16"/>
        <v>295.35841312832611</v>
      </c>
      <c r="AR141" s="243">
        <f t="shared" si="128"/>
        <v>215.61869869021572</v>
      </c>
      <c r="AS141" s="244">
        <f t="shared" si="129"/>
        <v>41765.404109156734</v>
      </c>
      <c r="AT141" s="245"/>
      <c r="AU141" s="242">
        <f t="shared" si="106"/>
        <v>3.3666666666666602E-2</v>
      </c>
      <c r="AV141" s="242">
        <f t="shared" si="130"/>
        <v>2.8055555555555503E-3</v>
      </c>
      <c r="AW141" s="241">
        <f>VLOOKUP(AY141,[2]תחזיות!$B$4:$H$1000,7)</f>
        <v>1.9803300000000031E-2</v>
      </c>
      <c r="AX141" s="135">
        <f t="shared" si="17"/>
        <v>1.6502750000000025E-3</v>
      </c>
      <c r="AY141" s="238">
        <v>89</v>
      </c>
      <c r="AZ141" s="243">
        <f t="shared" si="131"/>
        <v>88152.343077918093</v>
      </c>
      <c r="BA141" s="243">
        <f t="shared" si="158"/>
        <v>552.22375874765521</v>
      </c>
      <c r="BB141" s="243">
        <f t="shared" si="18"/>
        <v>304.90746289016329</v>
      </c>
      <c r="BC141" s="243">
        <f t="shared" si="132"/>
        <v>247.31629585749195</v>
      </c>
      <c r="BD141" s="244">
        <f t="shared" si="133"/>
        <v>43251.219540006525</v>
      </c>
      <c r="BE141" s="246"/>
      <c r="BF141" s="246"/>
      <c r="BG141" s="246"/>
      <c r="BH141" s="241">
        <f>VLOOKUP(BJ141,[2]תחזיות!$B$4:$H$1000,6)</f>
        <v>1.0590000000000016E-2</v>
      </c>
      <c r="BI141" s="135">
        <f t="shared" si="19"/>
        <v>8.8250000000000134E-4</v>
      </c>
      <c r="BJ141" s="238">
        <v>89</v>
      </c>
      <c r="BK141" s="243">
        <f t="shared" si="134"/>
        <v>81111.104393723654</v>
      </c>
      <c r="BL141" s="243">
        <f t="shared" si="159"/>
        <v>468.5133971052083</v>
      </c>
      <c r="BM141" s="243">
        <f t="shared" si="20"/>
        <v>319.8097057167156</v>
      </c>
      <c r="BN141" s="243">
        <f t="shared" si="65"/>
        <v>148.70369138849267</v>
      </c>
      <c r="BO141" s="244">
        <f t="shared" si="135"/>
        <v>40423.090397665233</v>
      </c>
      <c r="BP141" s="246"/>
      <c r="BQ141" s="247">
        <f>VLOOKUP(BT141,[2]תחזיות!$B$4:$E$1000,2)</f>
        <v>2.6611499999999969E-2</v>
      </c>
      <c r="BR141" s="135">
        <f t="shared" si="21"/>
        <v>1.7176249999999976E-3</v>
      </c>
      <c r="BS141" s="3">
        <f t="shared" si="136"/>
        <v>2675</v>
      </c>
      <c r="BT141" s="238">
        <v>89</v>
      </c>
      <c r="BU141" s="239">
        <f t="shared" si="137"/>
        <v>476935.54475826671</v>
      </c>
      <c r="BV141" s="239">
        <f t="shared" si="138"/>
        <v>2196.2943051293523</v>
      </c>
      <c r="BW141" s="239">
        <f t="shared" si="22"/>
        <v>1377.0978900639357</v>
      </c>
      <c r="BX141" s="239">
        <f t="shared" si="23"/>
        <v>819.19641506541666</v>
      </c>
      <c r="BY141" s="240">
        <f t="shared" si="139"/>
        <v>182976.38297205174</v>
      </c>
      <c r="CA141" s="247">
        <f>VLOOKUP(CD141,[2]תחזיות!$B$4:$E$1000,4)</f>
        <v>3.5127179999999959E-2</v>
      </c>
      <c r="CB141" s="135">
        <f t="shared" si="24"/>
        <v>2.4272649999999966E-3</v>
      </c>
      <c r="CC141" s="3">
        <f t="shared" si="140"/>
        <v>2675</v>
      </c>
      <c r="CD141" s="238">
        <v>89</v>
      </c>
      <c r="CE141" s="239">
        <f t="shared" si="141"/>
        <v>486828.81139985402</v>
      </c>
      <c r="CF141" s="239">
        <f t="shared" si="142"/>
        <v>2447.2825462403198</v>
      </c>
      <c r="CG141" s="239">
        <f t="shared" si="25"/>
        <v>1265.6200113378547</v>
      </c>
      <c r="CH141" s="239">
        <f t="shared" si="26"/>
        <v>1181.662534902465</v>
      </c>
      <c r="CI141" s="240">
        <f t="shared" si="143"/>
        <v>200244.14453431149</v>
      </c>
      <c r="CJ141" s="1"/>
      <c r="CK141" s="247">
        <f>VLOOKUP(CN141,[2]תחזיות!$B$4:$E$1000,3)</f>
        <v>2.314043478260867E-2</v>
      </c>
      <c r="CL141" s="135">
        <f t="shared" si="27"/>
        <v>1.428369565217389E-3</v>
      </c>
      <c r="CM141" s="3">
        <f t="shared" si="144"/>
        <v>2675</v>
      </c>
      <c r="CN141" s="238">
        <v>89</v>
      </c>
      <c r="CO141" s="239">
        <f t="shared" si="145"/>
        <v>473792.6145848814</v>
      </c>
      <c r="CP141" s="239">
        <f t="shared" si="160"/>
        <v>2103.3441223693976</v>
      </c>
      <c r="CQ141" s="239">
        <f t="shared" si="28"/>
        <v>1426.5931714715807</v>
      </c>
      <c r="CR141" s="239">
        <f t="shared" si="29"/>
        <v>676.75095089781701</v>
      </c>
      <c r="CS141" s="240">
        <f t="shared" si="146"/>
        <v>178066.60887028731</v>
      </c>
      <c r="CT141" s="1"/>
      <c r="CU141" s="238">
        <v>89</v>
      </c>
      <c r="CV141" s="239">
        <f t="shared" si="111"/>
        <v>1614223.0908401113</v>
      </c>
      <c r="CW141" s="239">
        <f t="shared" si="111"/>
        <v>8614.3277116361187</v>
      </c>
      <c r="CX141" s="239">
        <f t="shared" si="111"/>
        <v>4887.2663204150067</v>
      </c>
      <c r="CY141" s="239">
        <f t="shared" si="111"/>
        <v>3727.0613912211129</v>
      </c>
      <c r="CZ141" s="239">
        <f t="shared" si="111"/>
        <v>734289.99431059312</v>
      </c>
      <c r="DB141" s="238">
        <v>89</v>
      </c>
      <c r="DC141" s="239">
        <f t="shared" si="112"/>
        <v>1639211.5245788069</v>
      </c>
      <c r="DD141" s="239">
        <f t="shared" si="112"/>
        <v>9016.5689696163317</v>
      </c>
      <c r="DE141" s="239">
        <f t="shared" si="112"/>
        <v>4788.9305109199377</v>
      </c>
      <c r="DF141" s="239">
        <f t="shared" si="112"/>
        <v>4227.6384586963941</v>
      </c>
      <c r="DG141" s="239">
        <f t="shared" si="112"/>
        <v>756820.72439918085</v>
      </c>
      <c r="DH141" s="248"/>
      <c r="DI141" s="238">
        <v>89</v>
      </c>
      <c r="DJ141" s="239">
        <f t="shared" si="113"/>
        <v>1604217.7052645436</v>
      </c>
      <c r="DK141" s="239">
        <f t="shared" si="113"/>
        <v>8256.8262476830332</v>
      </c>
      <c r="DL141" s="239">
        <f t="shared" si="113"/>
        <v>5074.730597266861</v>
      </c>
      <c r="DM141" s="239">
        <f t="shared" si="113"/>
        <v>3182.0956504161722</v>
      </c>
      <c r="DN141" s="239">
        <f t="shared" si="113"/>
        <v>721521.23861404147</v>
      </c>
      <c r="DP141" s="3">
        <f t="shared" si="147"/>
        <v>2675</v>
      </c>
      <c r="DQ141" s="238">
        <v>89</v>
      </c>
      <c r="DR141" s="239">
        <f t="shared" si="148"/>
        <v>0</v>
      </c>
      <c r="DS141" s="239">
        <f t="shared" si="149"/>
        <v>0</v>
      </c>
      <c r="DT141" s="239">
        <f t="shared" si="33"/>
        <v>0</v>
      </c>
      <c r="DU141" s="239">
        <f t="shared" si="150"/>
        <v>0</v>
      </c>
      <c r="DV141" s="240">
        <f t="shared" si="161"/>
        <v>0</v>
      </c>
      <c r="DX141" s="242">
        <f t="shared" si="107"/>
        <v>3.2899999999999999E-2</v>
      </c>
      <c r="DY141" s="242">
        <f t="shared" si="151"/>
        <v>2.7416666666666666E-3</v>
      </c>
      <c r="DZ141" s="238">
        <v>89</v>
      </c>
      <c r="EA141" s="243">
        <f t="shared" si="162"/>
        <v>495392.79767168156</v>
      </c>
      <c r="EB141" s="243">
        <f t="shared" si="163"/>
        <v>2586.4138135814014</v>
      </c>
      <c r="EC141" s="243">
        <f t="shared" si="34"/>
        <v>1228.2118932982078</v>
      </c>
      <c r="ED141" s="243">
        <f t="shared" si="114"/>
        <v>1358.2019202831937</v>
      </c>
      <c r="EE141" s="244">
        <f t="shared" si="152"/>
        <v>217249.52416824404</v>
      </c>
      <c r="EF141" s="249"/>
      <c r="EG141" s="242">
        <f t="shared" si="108"/>
        <v>3.5000000000000003E-2</v>
      </c>
      <c r="EH141" s="242">
        <f t="shared" si="153"/>
        <v>2.9166666666666668E-3</v>
      </c>
      <c r="EI141" s="238">
        <v>89</v>
      </c>
      <c r="EJ141" s="243">
        <f t="shared" si="164"/>
        <v>496284.87185030285</v>
      </c>
      <c r="EK141" s="243">
        <f t="shared" si="165"/>
        <v>2645.5567083213941</v>
      </c>
      <c r="EL141" s="243">
        <f t="shared" si="36"/>
        <v>1198.0591654246773</v>
      </c>
      <c r="EM141" s="243">
        <f t="shared" si="115"/>
        <v>1447.4975428967168</v>
      </c>
      <c r="EN141" s="244">
        <f t="shared" si="154"/>
        <v>218964.66811570356</v>
      </c>
      <c r="EO141" s="249"/>
      <c r="EP141" s="242">
        <f t="shared" si="109"/>
        <v>2.5000000000000001E-2</v>
      </c>
      <c r="EQ141" s="242">
        <f t="shared" si="155"/>
        <v>2.0833333333333333E-3</v>
      </c>
      <c r="ER141" s="238">
        <v>89</v>
      </c>
      <c r="ES141" s="243">
        <f t="shared" si="166"/>
        <v>491880.11343572073</v>
      </c>
      <c r="ET141" s="243">
        <f t="shared" si="167"/>
        <v>2370.7253929063918</v>
      </c>
      <c r="EU141" s="243">
        <f t="shared" si="38"/>
        <v>1345.9751565819736</v>
      </c>
      <c r="EV141" s="243">
        <f t="shared" si="116"/>
        <v>1024.7502363244182</v>
      </c>
      <c r="EW141" s="244">
        <f t="shared" si="156"/>
        <v>210994.55996866914</v>
      </c>
    </row>
    <row r="142" spans="1:153" ht="14.25" customHeight="1" thickBot="1" x14ac:dyDescent="0.25">
      <c r="A142" s="3">
        <f t="shared" si="117"/>
        <v>2705</v>
      </c>
      <c r="B142" s="238">
        <v>90</v>
      </c>
      <c r="C142" s="239">
        <f t="shared" si="118"/>
        <v>390106.257275026</v>
      </c>
      <c r="D142" s="239">
        <f t="shared" si="5"/>
        <v>2410.2492634298383</v>
      </c>
      <c r="E142" s="239">
        <f t="shared" si="6"/>
        <v>1386.2203380828948</v>
      </c>
      <c r="F142" s="239">
        <f t="shared" si="7"/>
        <v>1024.0289253469434</v>
      </c>
      <c r="G142" s="240">
        <f t="shared" si="119"/>
        <v>216922.43370868554</v>
      </c>
      <c r="I142" s="241">
        <f>VLOOKUP(K142,[2]תחזיות!$B$4:$H$1000,5)</f>
        <v>1.1667300000000019E-2</v>
      </c>
      <c r="J142" s="135">
        <f t="shared" si="8"/>
        <v>9.7227500000000161E-4</v>
      </c>
      <c r="K142" s="238">
        <v>90</v>
      </c>
      <c r="L142" s="243">
        <f t="shared" si="120"/>
        <v>166677.59943668137</v>
      </c>
      <c r="M142" s="243">
        <f t="shared" si="44"/>
        <v>911.27837024270275</v>
      </c>
      <c r="N142" s="243">
        <f t="shared" si="9"/>
        <v>605.70277127545501</v>
      </c>
      <c r="O142" s="243">
        <f t="shared" si="10"/>
        <v>305.57559896724774</v>
      </c>
      <c r="P142" s="244">
        <f t="shared" si="121"/>
        <v>78697.776986127545</v>
      </c>
      <c r="Q142" s="245"/>
      <c r="R142" s="241">
        <f>VLOOKUP(T142,[2]תחזיות!$B$4:$H$1000,7)</f>
        <v>1.9834410000000031E-2</v>
      </c>
      <c r="S142" s="135">
        <f t="shared" si="11"/>
        <v>1.6528675000000027E-3</v>
      </c>
      <c r="T142" s="238">
        <v>90</v>
      </c>
      <c r="U142" s="243">
        <f t="shared" si="122"/>
        <v>176109.50244534851</v>
      </c>
      <c r="V142" s="243">
        <f t="shared" si="47"/>
        <v>962.84552282393861</v>
      </c>
      <c r="W142" s="243">
        <f t="shared" si="12"/>
        <v>639.97810167413445</v>
      </c>
      <c r="X142" s="243">
        <f t="shared" si="48"/>
        <v>322.8674211498041</v>
      </c>
      <c r="Y142" s="244">
        <f t="shared" si="123"/>
        <v>80811.353286727535</v>
      </c>
      <c r="Z142" s="246"/>
      <c r="AA142" s="241">
        <f>VLOOKUP(AC142,[2]תחזיות!$B$4:$H$1000,6)</f>
        <v>1.0606636363636381E-2</v>
      </c>
      <c r="AB142" s="135">
        <f t="shared" si="13"/>
        <v>8.8388636363636501E-4</v>
      </c>
      <c r="AC142" s="238">
        <v>90</v>
      </c>
      <c r="AD142" s="243">
        <f t="shared" si="124"/>
        <v>165491.40943496311</v>
      </c>
      <c r="AE142" s="243">
        <f t="shared" si="51"/>
        <v>904.7930999051332</v>
      </c>
      <c r="AF142" s="243">
        <f t="shared" si="14"/>
        <v>601.39218260770224</v>
      </c>
      <c r="AG142" s="243">
        <f t="shared" si="52"/>
        <v>303.40091729743096</v>
      </c>
      <c r="AH142" s="244">
        <f t="shared" si="125"/>
        <v>78429.588032069252</v>
      </c>
      <c r="AI142" s="246"/>
      <c r="AJ142" s="242">
        <f t="shared" si="105"/>
        <v>3.10666666666666E-2</v>
      </c>
      <c r="AK142" s="242">
        <f t="shared" si="126"/>
        <v>2.5888888888888832E-3</v>
      </c>
      <c r="AL142" s="241">
        <f>VLOOKUP(AN142,[2]תחזיות!$B$4:$H$1000,5)</f>
        <v>1.1667300000000019E-2</v>
      </c>
      <c r="AM142" s="135">
        <f t="shared" si="110"/>
        <v>9.7227500000000161E-4</v>
      </c>
      <c r="AN142" s="238">
        <v>90</v>
      </c>
      <c r="AO142" s="243">
        <f t="shared" si="127"/>
        <v>83071.524127329219</v>
      </c>
      <c r="AP142" s="243">
        <f t="shared" si="157"/>
        <v>511.47392208993523</v>
      </c>
      <c r="AQ142" s="243">
        <f t="shared" si="16"/>
        <v>296.41097629362787</v>
      </c>
      <c r="AR142" s="243">
        <f t="shared" si="128"/>
        <v>215.06294579630739</v>
      </c>
      <c r="AS142" s="244">
        <f t="shared" si="129"/>
        <v>42276.87803124667</v>
      </c>
      <c r="AT142" s="245"/>
      <c r="AU142" s="242">
        <f t="shared" si="106"/>
        <v>3.3666666666666602E-2</v>
      </c>
      <c r="AV142" s="242">
        <f t="shared" si="130"/>
        <v>2.8055555555555503E-3</v>
      </c>
      <c r="AW142" s="241">
        <f>VLOOKUP(AY142,[2]תחזיות!$B$4:$H$1000,7)</f>
        <v>1.9834410000000031E-2</v>
      </c>
      <c r="AX142" s="135">
        <f t="shared" si="17"/>
        <v>1.6528675000000027E-3</v>
      </c>
      <c r="AY142" s="238">
        <v>90</v>
      </c>
      <c r="AZ142" s="243">
        <f t="shared" si="131"/>
        <v>87992.635786314364</v>
      </c>
      <c r="BA142" s="243">
        <f t="shared" si="158"/>
        <v>553.13651145121719</v>
      </c>
      <c r="BB142" s="243">
        <f t="shared" si="18"/>
        <v>306.2682832729468</v>
      </c>
      <c r="BC142" s="243">
        <f t="shared" si="132"/>
        <v>246.86822817827039</v>
      </c>
      <c r="BD142" s="244">
        <f t="shared" si="133"/>
        <v>43804.35605145774</v>
      </c>
      <c r="BE142" s="246"/>
      <c r="BF142" s="246"/>
      <c r="BG142" s="246"/>
      <c r="BH142" s="241">
        <f>VLOOKUP(BJ142,[2]תחזיות!$B$4:$H$1000,6)</f>
        <v>1.0606636363636381E-2</v>
      </c>
      <c r="BI142" s="135">
        <f t="shared" si="19"/>
        <v>8.8388636363636501E-4</v>
      </c>
      <c r="BJ142" s="238">
        <v>90</v>
      </c>
      <c r="BK142" s="243">
        <f t="shared" si="134"/>
        <v>80862.705011682207</v>
      </c>
      <c r="BL142" s="243">
        <f t="shared" si="159"/>
        <v>468.86213219313851</v>
      </c>
      <c r="BM142" s="243">
        <f t="shared" si="20"/>
        <v>320.61383967172185</v>
      </c>
      <c r="BN142" s="243">
        <f t="shared" si="65"/>
        <v>148.24829252141669</v>
      </c>
      <c r="BO142" s="244">
        <f t="shared" si="135"/>
        <v>40891.952529858369</v>
      </c>
      <c r="BP142" s="246"/>
      <c r="BQ142" s="247">
        <f>VLOOKUP(BT142,[2]תחזיות!$B$4:$E$1000,2)</f>
        <v>2.6742979999999968E-2</v>
      </c>
      <c r="BR142" s="135">
        <f t="shared" si="21"/>
        <v>1.7285816666666638E-3</v>
      </c>
      <c r="BS142" s="3">
        <f t="shared" si="136"/>
        <v>2705</v>
      </c>
      <c r="BT142" s="238">
        <v>90</v>
      </c>
      <c r="BU142" s="239">
        <f t="shared" si="137"/>
        <v>475558.44686820277</v>
      </c>
      <c r="BV142" s="239">
        <f t="shared" si="138"/>
        <v>2199.3112617072202</v>
      </c>
      <c r="BW142" s="239">
        <f t="shared" si="22"/>
        <v>1377.2696490223721</v>
      </c>
      <c r="BX142" s="239">
        <f t="shared" si="23"/>
        <v>822.04161268484802</v>
      </c>
      <c r="BY142" s="240">
        <f t="shared" si="139"/>
        <v>185175.69423375896</v>
      </c>
      <c r="CA142" s="247">
        <f>VLOOKUP(CD142,[2]תחזיות!$B$4:$E$1000,4)</f>
        <v>3.530073359999996E-2</v>
      </c>
      <c r="CB142" s="135">
        <f t="shared" si="24"/>
        <v>2.4417277999999967E-3</v>
      </c>
      <c r="CC142" s="3">
        <f t="shared" si="140"/>
        <v>2705</v>
      </c>
      <c r="CD142" s="238">
        <v>90</v>
      </c>
      <c r="CE142" s="239">
        <f t="shared" si="141"/>
        <v>485563.19138851616</v>
      </c>
      <c r="CF142" s="239">
        <f t="shared" si="142"/>
        <v>2451.5665970393716</v>
      </c>
      <c r="CG142" s="239">
        <f t="shared" si="25"/>
        <v>1265.9534539693127</v>
      </c>
      <c r="CH142" s="239">
        <f t="shared" si="26"/>
        <v>1185.6131430700589</v>
      </c>
      <c r="CI142" s="240">
        <f t="shared" si="143"/>
        <v>202695.71113135086</v>
      </c>
      <c r="CJ142" s="1"/>
      <c r="CK142" s="247">
        <f>VLOOKUP(CN142,[2]תחזיות!$B$4:$E$1000,3)</f>
        <v>2.3254765217391279E-2</v>
      </c>
      <c r="CL142" s="135">
        <f t="shared" si="27"/>
        <v>1.4378971014492731E-3</v>
      </c>
      <c r="CM142" s="3">
        <f t="shared" si="144"/>
        <v>2705</v>
      </c>
      <c r="CN142" s="238">
        <v>90</v>
      </c>
      <c r="CO142" s="239">
        <f t="shared" si="145"/>
        <v>472366.02141340985</v>
      </c>
      <c r="CP142" s="239">
        <f t="shared" si="160"/>
        <v>2105.8922140674331</v>
      </c>
      <c r="CQ142" s="239">
        <f t="shared" si="28"/>
        <v>1426.6784810539657</v>
      </c>
      <c r="CR142" s="239">
        <f t="shared" si="29"/>
        <v>679.21373301346728</v>
      </c>
      <c r="CS142" s="240">
        <f t="shared" si="146"/>
        <v>180172.50108435474</v>
      </c>
      <c r="CT142" s="1"/>
      <c r="CU142" s="238">
        <v>90</v>
      </c>
      <c r="CV142" s="239">
        <f t="shared" si="111"/>
        <v>1609578.4134856227</v>
      </c>
      <c r="CW142" s="239">
        <f t="shared" si="111"/>
        <v>8618.7266310510986</v>
      </c>
      <c r="CX142" s="239">
        <f t="shared" si="111"/>
        <v>4897.1829755800172</v>
      </c>
      <c r="CY142" s="239">
        <f t="shared" si="111"/>
        <v>3721.5436554710809</v>
      </c>
      <c r="CZ142" s="239">
        <f t="shared" si="111"/>
        <v>742908.72094164416</v>
      </c>
      <c r="DB142" s="238">
        <v>90</v>
      </c>
      <c r="DC142" s="239">
        <f t="shared" si="112"/>
        <v>1634858.3995800831</v>
      </c>
      <c r="DD142" s="239">
        <f t="shared" si="112"/>
        <v>9023.3546030657599</v>
      </c>
      <c r="DE142" s="239">
        <f t="shared" si="112"/>
        <v>4799.9736816564546</v>
      </c>
      <c r="DF142" s="239">
        <f t="shared" si="112"/>
        <v>4223.3809214093044</v>
      </c>
      <c r="DG142" s="239">
        <f t="shared" si="112"/>
        <v>765844.07900224661</v>
      </c>
      <c r="DH142" s="248"/>
      <c r="DI142" s="238">
        <v>90</v>
      </c>
      <c r="DJ142" s="239">
        <f t="shared" si="113"/>
        <v>1599360.5314142199</v>
      </c>
      <c r="DK142" s="239">
        <f t="shared" si="113"/>
        <v>8260.5221025019346</v>
      </c>
      <c r="DL142" s="239">
        <f t="shared" si="113"/>
        <v>5083.6841129078039</v>
      </c>
      <c r="DM142" s="239">
        <f t="shared" si="113"/>
        <v>3176.8379895941307</v>
      </c>
      <c r="DN142" s="239">
        <f t="shared" si="113"/>
        <v>729781.76071654353</v>
      </c>
      <c r="DP142" s="3">
        <f t="shared" si="147"/>
        <v>2705</v>
      </c>
      <c r="DQ142" s="238">
        <v>90</v>
      </c>
      <c r="DR142" s="239">
        <f t="shared" si="148"/>
        <v>0</v>
      </c>
      <c r="DS142" s="239">
        <f t="shared" si="149"/>
        <v>0</v>
      </c>
      <c r="DT142" s="239">
        <f t="shared" si="33"/>
        <v>0</v>
      </c>
      <c r="DU142" s="239">
        <f t="shared" si="150"/>
        <v>0</v>
      </c>
      <c r="DV142" s="240">
        <f t="shared" si="161"/>
        <v>0</v>
      </c>
      <c r="DX142" s="242">
        <f t="shared" si="107"/>
        <v>3.2899999999999999E-2</v>
      </c>
      <c r="DY142" s="242">
        <f t="shared" si="151"/>
        <v>2.7416666666666666E-3</v>
      </c>
      <c r="DZ142" s="238">
        <v>90</v>
      </c>
      <c r="EA142" s="243">
        <f t="shared" si="162"/>
        <v>494164.58577838336</v>
      </c>
      <c r="EB142" s="243">
        <f t="shared" si="163"/>
        <v>2586.4138135814014</v>
      </c>
      <c r="EC142" s="243">
        <f t="shared" si="34"/>
        <v>1231.5792409056671</v>
      </c>
      <c r="ED142" s="243">
        <f t="shared" si="114"/>
        <v>1354.8345726757343</v>
      </c>
      <c r="EE142" s="244">
        <f t="shared" si="152"/>
        <v>219835.93798182544</v>
      </c>
      <c r="EF142" s="249"/>
      <c r="EG142" s="242">
        <f t="shared" si="108"/>
        <v>3.5000000000000003E-2</v>
      </c>
      <c r="EH142" s="242">
        <f t="shared" si="153"/>
        <v>2.9166666666666668E-3</v>
      </c>
      <c r="EI142" s="238">
        <v>90</v>
      </c>
      <c r="EJ142" s="243">
        <f t="shared" si="164"/>
        <v>495086.81268487818</v>
      </c>
      <c r="EK142" s="243">
        <f t="shared" si="165"/>
        <v>2645.5567083213941</v>
      </c>
      <c r="EL142" s="243">
        <f t="shared" si="36"/>
        <v>1201.5535046571661</v>
      </c>
      <c r="EM142" s="243">
        <f t="shared" si="115"/>
        <v>1444.0032036642281</v>
      </c>
      <c r="EN142" s="244">
        <f t="shared" si="154"/>
        <v>221610.22482402495</v>
      </c>
      <c r="EO142" s="249"/>
      <c r="EP142" s="242">
        <f t="shared" si="109"/>
        <v>2.5000000000000001E-2</v>
      </c>
      <c r="EQ142" s="242">
        <f t="shared" si="155"/>
        <v>2.0833333333333333E-3</v>
      </c>
      <c r="ER142" s="238">
        <v>90</v>
      </c>
      <c r="ES142" s="243">
        <f t="shared" si="166"/>
        <v>490534.13827913877</v>
      </c>
      <c r="ET142" s="243">
        <f t="shared" si="167"/>
        <v>2370.7253929063918</v>
      </c>
      <c r="EU142" s="243">
        <f t="shared" si="38"/>
        <v>1348.7792714915195</v>
      </c>
      <c r="EV142" s="243">
        <f t="shared" si="116"/>
        <v>1021.9461214148724</v>
      </c>
      <c r="EW142" s="244">
        <f t="shared" si="156"/>
        <v>213365.28536157554</v>
      </c>
    </row>
    <row r="143" spans="1:153" ht="14.25" customHeight="1" thickBot="1" x14ac:dyDescent="0.25">
      <c r="A143" s="3">
        <f t="shared" si="117"/>
        <v>2736</v>
      </c>
      <c r="B143" s="238">
        <v>91</v>
      </c>
      <c r="C143" s="239">
        <f t="shared" si="118"/>
        <v>388720.03693694313</v>
      </c>
      <c r="D143" s="239">
        <f t="shared" si="5"/>
        <v>2410.2492634298383</v>
      </c>
      <c r="E143" s="239">
        <f t="shared" si="6"/>
        <v>1389.8591664703627</v>
      </c>
      <c r="F143" s="239">
        <f t="shared" si="7"/>
        <v>1020.3900969594757</v>
      </c>
      <c r="G143" s="240">
        <f t="shared" si="119"/>
        <v>219332.68297211538</v>
      </c>
      <c r="I143" s="241">
        <f>VLOOKUP(K143,[2]תחזיות!$B$4:$H$1000,5)</f>
        <v>1.168560000000002E-2</v>
      </c>
      <c r="J143" s="135">
        <f t="shared" si="8"/>
        <v>9.7380000000000166E-4</v>
      </c>
      <c r="K143" s="238">
        <v>91</v>
      </c>
      <c r="L143" s="243">
        <f t="shared" si="120"/>
        <v>166233.61747837867</v>
      </c>
      <c r="M143" s="243">
        <f t="shared" si="44"/>
        <v>912.16577311964522</v>
      </c>
      <c r="N143" s="243">
        <f t="shared" si="9"/>
        <v>607.40414107595234</v>
      </c>
      <c r="O143" s="243">
        <f t="shared" si="10"/>
        <v>304.76163204369283</v>
      </c>
      <c r="P143" s="244">
        <f t="shared" si="121"/>
        <v>79609.942759247191</v>
      </c>
      <c r="Q143" s="245"/>
      <c r="R143" s="241">
        <f>VLOOKUP(T143,[2]תחזיות!$B$4:$H$1000,7)</f>
        <v>1.9865520000000032E-2</v>
      </c>
      <c r="S143" s="135">
        <f t="shared" si="11"/>
        <v>1.6554600000000027E-3</v>
      </c>
      <c r="T143" s="238">
        <v>91</v>
      </c>
      <c r="U143" s="243">
        <f t="shared" si="122"/>
        <v>175760.00712244434</v>
      </c>
      <c r="V143" s="243">
        <f t="shared" si="47"/>
        <v>964.43947507315283</v>
      </c>
      <c r="W143" s="243">
        <f t="shared" si="12"/>
        <v>642.21279534867301</v>
      </c>
      <c r="X143" s="243">
        <f t="shared" si="48"/>
        <v>322.22667972447982</v>
      </c>
      <c r="Y143" s="244">
        <f t="shared" si="123"/>
        <v>81775.792761800694</v>
      </c>
      <c r="Z143" s="246"/>
      <c r="AA143" s="241">
        <f>VLOOKUP(AC143,[2]תחזיות!$B$4:$H$1000,6)</f>
        <v>1.0623272727272745E-2</v>
      </c>
      <c r="AB143" s="135">
        <f t="shared" si="13"/>
        <v>8.8527272727272879E-4</v>
      </c>
      <c r="AC143" s="238">
        <v>91</v>
      </c>
      <c r="AD143" s="243">
        <f t="shared" si="124"/>
        <v>165035.98988762844</v>
      </c>
      <c r="AE143" s="243">
        <f t="shared" si="51"/>
        <v>905.59408856030404</v>
      </c>
      <c r="AF143" s="243">
        <f t="shared" si="14"/>
        <v>603.02810709965331</v>
      </c>
      <c r="AG143" s="243">
        <f t="shared" si="52"/>
        <v>302.56598146065073</v>
      </c>
      <c r="AH143" s="244">
        <f t="shared" si="125"/>
        <v>79335.182120629557</v>
      </c>
      <c r="AI143" s="246"/>
      <c r="AJ143" s="242">
        <f t="shared" si="105"/>
        <v>3.10666666666666E-2</v>
      </c>
      <c r="AK143" s="242">
        <f t="shared" si="126"/>
        <v>2.5888888888888832E-3</v>
      </c>
      <c r="AL143" s="241">
        <f>VLOOKUP(AN143,[2]תחזיות!$B$4:$H$1000,5)</f>
        <v>1.168560000000002E-2</v>
      </c>
      <c r="AM143" s="135">
        <f t="shared" si="110"/>
        <v>9.7380000000000166E-4</v>
      </c>
      <c r="AN143" s="238">
        <v>91</v>
      </c>
      <c r="AO143" s="243">
        <f t="shared" si="127"/>
        <v>82855.719556222059</v>
      </c>
      <c r="AP143" s="243">
        <f t="shared" si="157"/>
        <v>511.97199539526633</v>
      </c>
      <c r="AQ143" s="243">
        <f t="shared" si="16"/>
        <v>297.46774365526971</v>
      </c>
      <c r="AR143" s="243">
        <f t="shared" si="128"/>
        <v>214.50425173999665</v>
      </c>
      <c r="AS143" s="244">
        <f t="shared" si="129"/>
        <v>42788.850026641936</v>
      </c>
      <c r="AT143" s="245"/>
      <c r="AU143" s="242">
        <f t="shared" si="106"/>
        <v>3.3666666666666602E-2</v>
      </c>
      <c r="AV143" s="242">
        <f t="shared" si="130"/>
        <v>2.8055555555555503E-3</v>
      </c>
      <c r="AW143" s="241">
        <f>VLOOKUP(AY143,[2]תחזיות!$B$4:$H$1000,7)</f>
        <v>1.9865520000000032E-2</v>
      </c>
      <c r="AX143" s="135">
        <f t="shared" si="17"/>
        <v>1.6554600000000027E-3</v>
      </c>
      <c r="AY143" s="238">
        <v>91</v>
      </c>
      <c r="AZ143" s="243">
        <f t="shared" si="131"/>
        <v>87831.528776988009</v>
      </c>
      <c r="BA143" s="243">
        <f t="shared" si="158"/>
        <v>554.05220682046422</v>
      </c>
      <c r="BB143" s="243">
        <f t="shared" si="18"/>
        <v>307.63597330724832</v>
      </c>
      <c r="BC143" s="243">
        <f t="shared" si="132"/>
        <v>246.4162335132159</v>
      </c>
      <c r="BD143" s="244">
        <f t="shared" si="133"/>
        <v>44358.408258278207</v>
      </c>
      <c r="BE143" s="246"/>
      <c r="BF143" s="246"/>
      <c r="BG143" s="246"/>
      <c r="BH143" s="241">
        <f>VLOOKUP(BJ143,[2]תחזיות!$B$4:$H$1000,6)</f>
        <v>1.0623272727272745E-2</v>
      </c>
      <c r="BI143" s="135">
        <f t="shared" si="19"/>
        <v>8.8527272727272879E-4</v>
      </c>
      <c r="BJ143" s="238">
        <v>91</v>
      </c>
      <c r="BK143" s="243">
        <f t="shared" si="134"/>
        <v>80613.392888722577</v>
      </c>
      <c r="BL143" s="243">
        <f t="shared" si="159"/>
        <v>469.21177533408076</v>
      </c>
      <c r="BM143" s="243">
        <f t="shared" si="20"/>
        <v>321.42055503809001</v>
      </c>
      <c r="BN143" s="243">
        <f t="shared" si="65"/>
        <v>147.79122029599071</v>
      </c>
      <c r="BO143" s="244">
        <f t="shared" si="135"/>
        <v>41361.164305192448</v>
      </c>
      <c r="BP143" s="246"/>
      <c r="BQ143" s="247">
        <f>VLOOKUP(BT143,[2]תחזיות!$B$4:$E$1000,2)</f>
        <v>2.6874459999999968E-2</v>
      </c>
      <c r="BR143" s="135">
        <f t="shared" si="21"/>
        <v>1.7395383333333309E-3</v>
      </c>
      <c r="BS143" s="3">
        <f t="shared" si="136"/>
        <v>2736</v>
      </c>
      <c r="BT143" s="238">
        <v>91</v>
      </c>
      <c r="BU143" s="239">
        <f t="shared" si="137"/>
        <v>474181.17721918039</v>
      </c>
      <c r="BV143" s="239">
        <f t="shared" si="138"/>
        <v>2202.3205582094961</v>
      </c>
      <c r="BW143" s="239">
        <f t="shared" si="22"/>
        <v>1377.4642234916064</v>
      </c>
      <c r="BX143" s="239">
        <f t="shared" si="23"/>
        <v>824.85633471788981</v>
      </c>
      <c r="BY143" s="240">
        <f t="shared" si="139"/>
        <v>187378.01479196845</v>
      </c>
      <c r="CA143" s="247">
        <f>VLOOKUP(CD143,[2]תחזיות!$B$4:$E$1000,4)</f>
        <v>3.5474287199999961E-2</v>
      </c>
      <c r="CB143" s="135">
        <f t="shared" si="24"/>
        <v>2.4561905999999968E-3</v>
      </c>
      <c r="CC143" s="3">
        <f t="shared" si="140"/>
        <v>2736</v>
      </c>
      <c r="CD143" s="238">
        <v>91</v>
      </c>
      <c r="CE143" s="239">
        <f t="shared" si="141"/>
        <v>484297.23793454684</v>
      </c>
      <c r="CF143" s="239">
        <f t="shared" si="142"/>
        <v>2455.8411590535025</v>
      </c>
      <c r="CG143" s="239">
        <f t="shared" si="25"/>
        <v>1266.3148356327067</v>
      </c>
      <c r="CH143" s="239">
        <f t="shared" si="26"/>
        <v>1189.5263234207957</v>
      </c>
      <c r="CI143" s="240">
        <f t="shared" si="143"/>
        <v>205151.55229040436</v>
      </c>
      <c r="CJ143" s="1"/>
      <c r="CK143" s="247">
        <f>VLOOKUP(CN143,[2]תחזיות!$B$4:$E$1000,3)</f>
        <v>2.3369095652173887E-2</v>
      </c>
      <c r="CL143" s="135">
        <f t="shared" si="27"/>
        <v>1.4474246376811571E-3</v>
      </c>
      <c r="CM143" s="3">
        <f t="shared" si="144"/>
        <v>2736</v>
      </c>
      <c r="CN143" s="238">
        <v>91</v>
      </c>
      <c r="CO143" s="239">
        <f t="shared" si="145"/>
        <v>470939.34293235588</v>
      </c>
      <c r="CP143" s="239">
        <f t="shared" si="160"/>
        <v>2108.4334767130854</v>
      </c>
      <c r="CQ143" s="239">
        <f t="shared" si="28"/>
        <v>1426.7842688994178</v>
      </c>
      <c r="CR143" s="239">
        <f t="shared" si="29"/>
        <v>681.64920781366743</v>
      </c>
      <c r="CS143" s="240">
        <f t="shared" si="146"/>
        <v>182280.93456106781</v>
      </c>
      <c r="CT143" s="1"/>
      <c r="CU143" s="238">
        <v>91</v>
      </c>
      <c r="CV143" s="239">
        <f t="shared" si="111"/>
        <v>1604923.5577282018</v>
      </c>
      <c r="CW143" s="239">
        <f t="shared" si="111"/>
        <v>8623.1214037356476</v>
      </c>
      <c r="CX143" s="239">
        <f t="shared" si="111"/>
        <v>4907.1510953510078</v>
      </c>
      <c r="CY143" s="239">
        <f t="shared" si="111"/>
        <v>3715.9703083846398</v>
      </c>
      <c r="CZ143" s="239">
        <f t="shared" si="111"/>
        <v>751531.84234537976</v>
      </c>
      <c r="DB143" s="238">
        <v>91</v>
      </c>
      <c r="DC143" s="239">
        <f t="shared" si="112"/>
        <v>1630494.0699511433</v>
      </c>
      <c r="DD143" s="239">
        <f t="shared" si="112"/>
        <v>9030.1388126983511</v>
      </c>
      <c r="DE143" s="239">
        <f t="shared" si="112"/>
        <v>4811.0808064714074</v>
      </c>
      <c r="DF143" s="239">
        <f t="shared" si="112"/>
        <v>4219.0580062269455</v>
      </c>
      <c r="DG143" s="239">
        <f t="shared" si="112"/>
        <v>774874.21781494492</v>
      </c>
      <c r="DH143" s="248"/>
      <c r="DI143" s="238">
        <v>91</v>
      </c>
      <c r="DJ143" s="239">
        <f t="shared" si="113"/>
        <v>1594494.1216532972</v>
      </c>
      <c r="DK143" s="239">
        <f t="shared" si="113"/>
        <v>8264.2139969437012</v>
      </c>
      <c r="DL143" s="239">
        <f t="shared" si="113"/>
        <v>5092.6813258146503</v>
      </c>
      <c r="DM143" s="239">
        <f t="shared" si="113"/>
        <v>3171.5326711290495</v>
      </c>
      <c r="DN143" s="239">
        <f t="shared" si="113"/>
        <v>738045.97471348708</v>
      </c>
      <c r="DP143" s="3">
        <f t="shared" si="147"/>
        <v>2736</v>
      </c>
      <c r="DQ143" s="238">
        <v>91</v>
      </c>
      <c r="DR143" s="239">
        <f t="shared" si="148"/>
        <v>0</v>
      </c>
      <c r="DS143" s="239">
        <f t="shared" si="149"/>
        <v>0</v>
      </c>
      <c r="DT143" s="239">
        <f t="shared" si="33"/>
        <v>0</v>
      </c>
      <c r="DU143" s="239">
        <f t="shared" si="150"/>
        <v>0</v>
      </c>
      <c r="DV143" s="240">
        <f t="shared" si="161"/>
        <v>0</v>
      </c>
      <c r="DX143" s="242">
        <f t="shared" si="107"/>
        <v>3.2899999999999999E-2</v>
      </c>
      <c r="DY143" s="242">
        <f t="shared" si="151"/>
        <v>2.7416666666666666E-3</v>
      </c>
      <c r="DZ143" s="238">
        <v>91</v>
      </c>
      <c r="EA143" s="243">
        <f t="shared" si="162"/>
        <v>492933.00653747772</v>
      </c>
      <c r="EB143" s="243">
        <f t="shared" si="163"/>
        <v>2586.4138135814014</v>
      </c>
      <c r="EC143" s="243">
        <f t="shared" si="34"/>
        <v>1234.9558206578167</v>
      </c>
      <c r="ED143" s="243">
        <f t="shared" si="114"/>
        <v>1351.4579929235847</v>
      </c>
      <c r="EE143" s="244">
        <f t="shared" si="152"/>
        <v>222422.35179540684</v>
      </c>
      <c r="EF143" s="249"/>
      <c r="EG143" s="242">
        <f t="shared" si="108"/>
        <v>3.5000000000000003E-2</v>
      </c>
      <c r="EH143" s="242">
        <f t="shared" si="153"/>
        <v>2.9166666666666668E-3</v>
      </c>
      <c r="EI143" s="238">
        <v>91</v>
      </c>
      <c r="EJ143" s="243">
        <f t="shared" si="164"/>
        <v>493885.25918022101</v>
      </c>
      <c r="EK143" s="243">
        <f t="shared" si="165"/>
        <v>2645.5567083213946</v>
      </c>
      <c r="EL143" s="243">
        <f t="shared" si="36"/>
        <v>1205.0580357124165</v>
      </c>
      <c r="EM143" s="243">
        <f t="shared" si="115"/>
        <v>1440.498672608978</v>
      </c>
      <c r="EN143" s="244">
        <f t="shared" si="154"/>
        <v>224255.78153234633</v>
      </c>
      <c r="EO143" s="249"/>
      <c r="EP143" s="242">
        <f t="shared" si="109"/>
        <v>2.5000000000000001E-2</v>
      </c>
      <c r="EQ143" s="242">
        <f t="shared" si="155"/>
        <v>2.0833333333333333E-3</v>
      </c>
      <c r="ER143" s="238">
        <v>91</v>
      </c>
      <c r="ES143" s="243">
        <f t="shared" si="166"/>
        <v>489185.35900764726</v>
      </c>
      <c r="ET143" s="243">
        <f t="shared" si="167"/>
        <v>2370.7253929063918</v>
      </c>
      <c r="EU143" s="243">
        <f t="shared" si="38"/>
        <v>1351.5892283071266</v>
      </c>
      <c r="EV143" s="243">
        <f t="shared" si="116"/>
        <v>1019.1361645992652</v>
      </c>
      <c r="EW143" s="244">
        <f t="shared" si="156"/>
        <v>215736.01075448195</v>
      </c>
    </row>
    <row r="144" spans="1:153" ht="14.25" customHeight="1" thickBot="1" x14ac:dyDescent="0.25">
      <c r="A144" s="3">
        <f t="shared" si="117"/>
        <v>2766</v>
      </c>
      <c r="B144" s="238">
        <v>92</v>
      </c>
      <c r="C144" s="239">
        <f t="shared" si="118"/>
        <v>387330.17777047277</v>
      </c>
      <c r="D144" s="239">
        <f t="shared" si="5"/>
        <v>2410.2492634298383</v>
      </c>
      <c r="E144" s="239">
        <f t="shared" si="6"/>
        <v>1393.5075467823472</v>
      </c>
      <c r="F144" s="239">
        <f t="shared" si="7"/>
        <v>1016.7417166474911</v>
      </c>
      <c r="G144" s="240">
        <f t="shared" si="119"/>
        <v>221742.93223554522</v>
      </c>
      <c r="I144" s="241">
        <f>VLOOKUP(K144,[2]תחזיות!$B$4:$H$1000,5)</f>
        <v>1.1703900000000021E-2</v>
      </c>
      <c r="J144" s="135">
        <f t="shared" si="8"/>
        <v>9.7532500000000171E-4</v>
      </c>
      <c r="K144" s="238">
        <v>92</v>
      </c>
      <c r="L144" s="243">
        <f t="shared" si="120"/>
        <v>165787.75272382592</v>
      </c>
      <c r="M144" s="243">
        <f t="shared" si="44"/>
        <v>913.055431202313</v>
      </c>
      <c r="N144" s="243">
        <f t="shared" si="9"/>
        <v>609.11121787530021</v>
      </c>
      <c r="O144" s="243">
        <f t="shared" si="10"/>
        <v>303.94421332701279</v>
      </c>
      <c r="P144" s="244">
        <f t="shared" si="121"/>
        <v>80522.998190449507</v>
      </c>
      <c r="Q144" s="245"/>
      <c r="R144" s="241">
        <f>VLOOKUP(T144,[2]תחזיות!$B$4:$H$1000,7)</f>
        <v>1.9896630000000033E-2</v>
      </c>
      <c r="S144" s="135">
        <f t="shared" si="11"/>
        <v>1.6580525000000027E-3</v>
      </c>
      <c r="T144" s="238">
        <v>92</v>
      </c>
      <c r="U144" s="243">
        <f t="shared" si="122"/>
        <v>175408.14882377422</v>
      </c>
      <c r="V144" s="243">
        <f t="shared" si="47"/>
        <v>966.03856635589625</v>
      </c>
      <c r="W144" s="243">
        <f t="shared" si="12"/>
        <v>644.45696017897831</v>
      </c>
      <c r="X144" s="243">
        <f t="shared" si="48"/>
        <v>321.58160617691789</v>
      </c>
      <c r="Y144" s="244">
        <f t="shared" si="123"/>
        <v>82741.831328156593</v>
      </c>
      <c r="Z144" s="246"/>
      <c r="AA144" s="241">
        <f>VLOOKUP(AC144,[2]תחזיות!$B$4:$H$1000,6)</f>
        <v>1.063990909090911E-2</v>
      </c>
      <c r="AB144" s="135">
        <f t="shared" si="13"/>
        <v>8.8665909090909246E-4</v>
      </c>
      <c r="AC144" s="238">
        <v>92</v>
      </c>
      <c r="AD144" s="243">
        <f t="shared" si="124"/>
        <v>164578.75776093663</v>
      </c>
      <c r="AE144" s="243">
        <f t="shared" si="51"/>
        <v>906.39704179159946</v>
      </c>
      <c r="AF144" s="243">
        <f t="shared" si="14"/>
        <v>604.66931922988374</v>
      </c>
      <c r="AG144" s="243">
        <f t="shared" si="52"/>
        <v>301.72772256171578</v>
      </c>
      <c r="AH144" s="244">
        <f t="shared" si="125"/>
        <v>80241.579162421156</v>
      </c>
      <c r="AI144" s="246"/>
      <c r="AJ144" s="242">
        <f t="shared" si="105"/>
        <v>3.10666666666666E-2</v>
      </c>
      <c r="AK144" s="242">
        <f t="shared" si="126"/>
        <v>2.5888888888888832E-3</v>
      </c>
      <c r="AL144" s="241">
        <f>VLOOKUP(AN144,[2]תחזיות!$B$4:$H$1000,5)</f>
        <v>1.1703900000000021E-2</v>
      </c>
      <c r="AM144" s="135">
        <f t="shared" si="110"/>
        <v>9.7532500000000171E-4</v>
      </c>
      <c r="AN144" s="238">
        <v>92</v>
      </c>
      <c r="AO144" s="243">
        <f t="shared" si="127"/>
        <v>82638.772939515868</v>
      </c>
      <c r="AP144" s="243">
        <f t="shared" si="157"/>
        <v>512.47133448167506</v>
      </c>
      <c r="AQ144" s="243">
        <f t="shared" si="16"/>
        <v>298.52873342715111</v>
      </c>
      <c r="AR144" s="243">
        <f t="shared" si="128"/>
        <v>213.94260105452395</v>
      </c>
      <c r="AS144" s="244">
        <f t="shared" si="129"/>
        <v>43301.321361123613</v>
      </c>
      <c r="AT144" s="245"/>
      <c r="AU144" s="242">
        <f t="shared" si="106"/>
        <v>3.3666666666666602E-2</v>
      </c>
      <c r="AV144" s="242">
        <f t="shared" si="130"/>
        <v>2.8055555555555503E-3</v>
      </c>
      <c r="AW144" s="241">
        <f>VLOOKUP(AY144,[2]תחזיות!$B$4:$H$1000,7)</f>
        <v>1.9896630000000033E-2</v>
      </c>
      <c r="AX144" s="135">
        <f t="shared" si="17"/>
        <v>1.6580525000000027E-3</v>
      </c>
      <c r="AY144" s="238">
        <v>92</v>
      </c>
      <c r="AZ144" s="243">
        <f t="shared" si="131"/>
        <v>87669.012012953637</v>
      </c>
      <c r="BA144" s="243">
        <f t="shared" si="158"/>
        <v>554.97085446711321</v>
      </c>
      <c r="BB144" s="243">
        <f t="shared" si="18"/>
        <v>309.01057076410484</v>
      </c>
      <c r="BC144" s="243">
        <f t="shared" si="132"/>
        <v>245.96028370300834</v>
      </c>
      <c r="BD144" s="244">
        <f t="shared" si="133"/>
        <v>44913.379112745322</v>
      </c>
      <c r="BE144" s="246"/>
      <c r="BF144" s="246"/>
      <c r="BG144" s="246"/>
      <c r="BH144" s="241">
        <f>VLOOKUP(BJ144,[2]תחזיות!$B$4:$H$1000,6)</f>
        <v>1.063990909090911E-2</v>
      </c>
      <c r="BI144" s="135">
        <f t="shared" si="19"/>
        <v>8.8665909090909246E-4</v>
      </c>
      <c r="BJ144" s="238">
        <v>92</v>
      </c>
      <c r="BK144" s="243">
        <f t="shared" si="134"/>
        <v>80363.163940881175</v>
      </c>
      <c r="BL144" s="243">
        <f t="shared" si="159"/>
        <v>469.56232815703322</v>
      </c>
      <c r="BM144" s="243">
        <f t="shared" si="20"/>
        <v>322.2298609320851</v>
      </c>
      <c r="BN144" s="243">
        <f t="shared" si="65"/>
        <v>147.33246722494815</v>
      </c>
      <c r="BO144" s="244">
        <f t="shared" si="135"/>
        <v>41830.726633349477</v>
      </c>
      <c r="BP144" s="246"/>
      <c r="BQ144" s="247">
        <f>VLOOKUP(BT144,[2]תחזיות!$B$4:$E$1000,2)</f>
        <v>2.7005939999999968E-2</v>
      </c>
      <c r="BR144" s="135">
        <f t="shared" si="21"/>
        <v>1.7504949999999971E-3</v>
      </c>
      <c r="BS144" s="3">
        <f t="shared" si="136"/>
        <v>2766</v>
      </c>
      <c r="BT144" s="238">
        <v>92</v>
      </c>
      <c r="BU144" s="239">
        <f t="shared" si="137"/>
        <v>472803.71299568878</v>
      </c>
      <c r="BV144" s="239">
        <f t="shared" si="138"/>
        <v>2205.3221687840619</v>
      </c>
      <c r="BW144" s="239">
        <f t="shared" si="22"/>
        <v>1377.6816332036751</v>
      </c>
      <c r="BX144" s="239">
        <f t="shared" si="23"/>
        <v>827.64053558038688</v>
      </c>
      <c r="BY144" s="240">
        <f t="shared" si="139"/>
        <v>189583.33696075252</v>
      </c>
      <c r="CA144" s="247">
        <f>VLOOKUP(CD144,[2]תחזיות!$B$4:$E$1000,4)</f>
        <v>3.5647840799999962E-2</v>
      </c>
      <c r="CB144" s="135">
        <f t="shared" si="24"/>
        <v>2.4706533999999968E-3</v>
      </c>
      <c r="CC144" s="3">
        <f t="shared" si="140"/>
        <v>2766</v>
      </c>
      <c r="CD144" s="238">
        <v>92</v>
      </c>
      <c r="CE144" s="239">
        <f t="shared" si="141"/>
        <v>483030.92309891415</v>
      </c>
      <c r="CF144" s="239">
        <f t="shared" si="142"/>
        <v>2460.1061881302239</v>
      </c>
      <c r="CG144" s="239">
        <f t="shared" si="25"/>
        <v>1266.7041956707546</v>
      </c>
      <c r="CH144" s="239">
        <f t="shared" si="26"/>
        <v>1193.4019924594693</v>
      </c>
      <c r="CI144" s="240">
        <f t="shared" si="143"/>
        <v>207611.65847853458</v>
      </c>
      <c r="CJ144" s="1"/>
      <c r="CK144" s="247">
        <f>VLOOKUP(CN144,[2]תחזיות!$B$4:$E$1000,3)</f>
        <v>2.3483426086956496E-2</v>
      </c>
      <c r="CL144" s="135">
        <f t="shared" si="27"/>
        <v>1.4569521739130412E-3</v>
      </c>
      <c r="CM144" s="3">
        <f t="shared" si="144"/>
        <v>2766</v>
      </c>
      <c r="CN144" s="238">
        <v>92</v>
      </c>
      <c r="CO144" s="239">
        <f t="shared" si="145"/>
        <v>469512.55866345647</v>
      </c>
      <c r="CP144" s="239">
        <f t="shared" si="160"/>
        <v>2110.9678906475842</v>
      </c>
      <c r="CQ144" s="239">
        <f t="shared" si="28"/>
        <v>1426.9105476233872</v>
      </c>
      <c r="CR144" s="239">
        <f t="shared" si="29"/>
        <v>684.05734302419717</v>
      </c>
      <c r="CS144" s="240">
        <f t="shared" si="146"/>
        <v>184391.9024517154</v>
      </c>
      <c r="CT144" s="1"/>
      <c r="CU144" s="238">
        <v>92</v>
      </c>
      <c r="CV144" s="239">
        <f t="shared" si="111"/>
        <v>1600258.4671463233</v>
      </c>
      <c r="CW144" s="239">
        <f t="shared" si="111"/>
        <v>8627.5120114792899</v>
      </c>
      <c r="CX144" s="239">
        <f t="shared" si="111"/>
        <v>4917.1707891545939</v>
      </c>
      <c r="CY144" s="239">
        <f t="shared" si="111"/>
        <v>3710.341222324696</v>
      </c>
      <c r="CZ144" s="239">
        <f t="shared" si="111"/>
        <v>760159.35435685911</v>
      </c>
      <c r="DB144" s="238">
        <v>92</v>
      </c>
      <c r="DC144" s="239">
        <f t="shared" si="112"/>
        <v>1626118.4628506233</v>
      </c>
      <c r="DD144" s="239">
        <f t="shared" si="112"/>
        <v>9036.9215807044657</v>
      </c>
      <c r="DE144" s="239">
        <f t="shared" si="112"/>
        <v>4822.252061712762</v>
      </c>
      <c r="DF144" s="239">
        <f t="shared" si="112"/>
        <v>4214.6695189917036</v>
      </c>
      <c r="DG144" s="239">
        <f t="shared" si="112"/>
        <v>783911.13939564943</v>
      </c>
      <c r="DH144" s="248"/>
      <c r="DI144" s="238">
        <v>92</v>
      </c>
      <c r="DJ144" s="239">
        <f t="shared" si="113"/>
        <v>1589618.4279150872</v>
      </c>
      <c r="DK144" s="239">
        <f t="shared" si="113"/>
        <v>8267.9019169324492</v>
      </c>
      <c r="DL144" s="239">
        <f t="shared" si="113"/>
        <v>5101.7223137671372</v>
      </c>
      <c r="DM144" s="239">
        <f t="shared" si="113"/>
        <v>3166.1796031653107</v>
      </c>
      <c r="DN144" s="239">
        <f t="shared" si="113"/>
        <v>746313.87663041952</v>
      </c>
      <c r="DP144" s="3">
        <f t="shared" si="147"/>
        <v>2766</v>
      </c>
      <c r="DQ144" s="238">
        <v>92</v>
      </c>
      <c r="DR144" s="239">
        <f t="shared" si="148"/>
        <v>0</v>
      </c>
      <c r="DS144" s="239">
        <f t="shared" si="149"/>
        <v>0</v>
      </c>
      <c r="DT144" s="239">
        <f t="shared" si="33"/>
        <v>0</v>
      </c>
      <c r="DU144" s="239">
        <f t="shared" si="150"/>
        <v>0</v>
      </c>
      <c r="DV144" s="240">
        <f t="shared" si="161"/>
        <v>0</v>
      </c>
      <c r="DX144" s="242">
        <f t="shared" si="107"/>
        <v>3.2899999999999999E-2</v>
      </c>
      <c r="DY144" s="242">
        <f t="shared" si="151"/>
        <v>2.7416666666666666E-3</v>
      </c>
      <c r="DZ144" s="238">
        <v>92</v>
      </c>
      <c r="EA144" s="243">
        <f t="shared" si="162"/>
        <v>491698.05071681988</v>
      </c>
      <c r="EB144" s="243">
        <f t="shared" si="163"/>
        <v>2586.4138135814014</v>
      </c>
      <c r="EC144" s="243">
        <f t="shared" si="34"/>
        <v>1238.3416578661204</v>
      </c>
      <c r="ED144" s="243">
        <f t="shared" si="114"/>
        <v>1348.072155715281</v>
      </c>
      <c r="EE144" s="244">
        <f t="shared" si="152"/>
        <v>225008.76560898824</v>
      </c>
      <c r="EF144" s="249"/>
      <c r="EG144" s="242">
        <f t="shared" si="108"/>
        <v>3.5000000000000003E-2</v>
      </c>
      <c r="EH144" s="242">
        <f t="shared" si="153"/>
        <v>2.9166666666666668E-3</v>
      </c>
      <c r="EI144" s="238">
        <v>92</v>
      </c>
      <c r="EJ144" s="243">
        <f t="shared" si="164"/>
        <v>492680.20114450861</v>
      </c>
      <c r="EK144" s="243">
        <f t="shared" si="165"/>
        <v>2645.5567083213941</v>
      </c>
      <c r="EL144" s="243">
        <f t="shared" si="36"/>
        <v>1208.5727883165773</v>
      </c>
      <c r="EM144" s="243">
        <f t="shared" si="115"/>
        <v>1436.9839200048168</v>
      </c>
      <c r="EN144" s="244">
        <f t="shared" si="154"/>
        <v>226901.33824066771</v>
      </c>
      <c r="EO144" s="249"/>
      <c r="EP144" s="242">
        <f t="shared" si="109"/>
        <v>2.5000000000000001E-2</v>
      </c>
      <c r="EQ144" s="242">
        <f t="shared" si="155"/>
        <v>2.0833333333333333E-3</v>
      </c>
      <c r="ER144" s="238">
        <v>92</v>
      </c>
      <c r="ES144" s="243">
        <f t="shared" si="166"/>
        <v>487833.76977934013</v>
      </c>
      <c r="ET144" s="243">
        <f t="shared" si="167"/>
        <v>2370.7253929063927</v>
      </c>
      <c r="EU144" s="243">
        <f t="shared" si="38"/>
        <v>1354.4050391994342</v>
      </c>
      <c r="EV144" s="243">
        <f t="shared" si="116"/>
        <v>1016.3203537069586</v>
      </c>
      <c r="EW144" s="244">
        <f t="shared" si="156"/>
        <v>218106.73614738835</v>
      </c>
    </row>
    <row r="145" spans="1:153" ht="14.25" customHeight="1" thickBot="1" x14ac:dyDescent="0.25">
      <c r="A145" s="3">
        <f t="shared" si="117"/>
        <v>2797</v>
      </c>
      <c r="B145" s="238">
        <v>93</v>
      </c>
      <c r="C145" s="239">
        <f t="shared" si="118"/>
        <v>385936.67022369045</v>
      </c>
      <c r="D145" s="239">
        <f t="shared" si="5"/>
        <v>2410.2492634298383</v>
      </c>
      <c r="E145" s="239">
        <f t="shared" si="6"/>
        <v>1397.1655040926507</v>
      </c>
      <c r="F145" s="239">
        <f t="shared" si="7"/>
        <v>1013.0837593371875</v>
      </c>
      <c r="G145" s="240">
        <f t="shared" si="119"/>
        <v>224153.18149897506</v>
      </c>
      <c r="I145" s="241">
        <f>VLOOKUP(K145,[2]תחזיות!$B$4:$H$1000,5)</f>
        <v>1.1722200000000021E-2</v>
      </c>
      <c r="J145" s="135">
        <f t="shared" si="8"/>
        <v>9.7685000000000176E-4</v>
      </c>
      <c r="K145" s="238">
        <v>93</v>
      </c>
      <c r="L145" s="243">
        <f t="shared" si="120"/>
        <v>165339.9962619057</v>
      </c>
      <c r="M145" s="243">
        <f t="shared" si="44"/>
        <v>913.94734940028297</v>
      </c>
      <c r="N145" s="243">
        <f t="shared" si="9"/>
        <v>610.82402292012398</v>
      </c>
      <c r="O145" s="243">
        <f t="shared" si="10"/>
        <v>303.12332648015905</v>
      </c>
      <c r="P145" s="244">
        <f t="shared" si="121"/>
        <v>81436.945539849796</v>
      </c>
      <c r="Q145" s="245"/>
      <c r="R145" s="241">
        <f>VLOOKUP(T145,[2]תחזיות!$B$4:$H$1000,7)</f>
        <v>1.9927740000000034E-2</v>
      </c>
      <c r="S145" s="135">
        <f t="shared" si="11"/>
        <v>1.6606450000000029E-3</v>
      </c>
      <c r="T145" s="238">
        <v>93</v>
      </c>
      <c r="U145" s="243">
        <f t="shared" si="122"/>
        <v>175053.91231467007</v>
      </c>
      <c r="V145" s="243">
        <f t="shared" si="47"/>
        <v>967.64281347092276</v>
      </c>
      <c r="W145" s="243">
        <f t="shared" si="12"/>
        <v>646.7106408940291</v>
      </c>
      <c r="X145" s="243">
        <f t="shared" si="48"/>
        <v>320.93217257689366</v>
      </c>
      <c r="Y145" s="244">
        <f t="shared" si="123"/>
        <v>83709.474141627521</v>
      </c>
      <c r="Z145" s="246"/>
      <c r="AA145" s="241">
        <f>VLOOKUP(AC145,[2]תחזיות!$B$4:$H$1000,6)</f>
        <v>1.0656545454545472E-2</v>
      </c>
      <c r="AB145" s="135">
        <f t="shared" si="13"/>
        <v>8.8804545454545603E-4</v>
      </c>
      <c r="AC145" s="238">
        <v>93</v>
      </c>
      <c r="AD145" s="243">
        <f t="shared" si="124"/>
        <v>164119.70488561064</v>
      </c>
      <c r="AE145" s="243">
        <f t="shared" si="51"/>
        <v>907.20196356457609</v>
      </c>
      <c r="AF145" s="243">
        <f t="shared" si="14"/>
        <v>606.31583794095798</v>
      </c>
      <c r="AG145" s="243">
        <f t="shared" si="52"/>
        <v>300.88612562361811</v>
      </c>
      <c r="AH145" s="244">
        <f t="shared" si="125"/>
        <v>81148.781125985726</v>
      </c>
      <c r="AI145" s="246"/>
      <c r="AJ145" s="242">
        <f t="shared" si="105"/>
        <v>3.10666666666666E-2</v>
      </c>
      <c r="AK145" s="242">
        <f t="shared" si="126"/>
        <v>2.5888888888888832E-3</v>
      </c>
      <c r="AL145" s="241">
        <f>VLOOKUP(AN145,[2]תחזיות!$B$4:$H$1000,5)</f>
        <v>1.1722200000000021E-2</v>
      </c>
      <c r="AM145" s="135">
        <f t="shared" si="110"/>
        <v>9.7685000000000176E-4</v>
      </c>
      <c r="AN145" s="238">
        <v>93</v>
      </c>
      <c r="AO145" s="243">
        <f t="shared" si="127"/>
        <v>82420.678273641432</v>
      </c>
      <c r="AP145" s="243">
        <f t="shared" si="157"/>
        <v>512.97194210476357</v>
      </c>
      <c r="AQ145" s="243">
        <f t="shared" si="16"/>
        <v>299.59396390744791</v>
      </c>
      <c r="AR145" s="243">
        <f t="shared" si="128"/>
        <v>213.37797819731568</v>
      </c>
      <c r="AS145" s="244">
        <f t="shared" si="129"/>
        <v>43814.293303228376</v>
      </c>
      <c r="AT145" s="245"/>
      <c r="AU145" s="242">
        <f t="shared" si="106"/>
        <v>3.3666666666666602E-2</v>
      </c>
      <c r="AV145" s="242">
        <f t="shared" si="130"/>
        <v>2.8055555555555503E-3</v>
      </c>
      <c r="AW145" s="241">
        <f>VLOOKUP(AY145,[2]תחזיות!$B$4:$H$1000,7)</f>
        <v>1.9927740000000034E-2</v>
      </c>
      <c r="AX145" s="135">
        <f t="shared" si="17"/>
        <v>1.6606450000000029E-3</v>
      </c>
      <c r="AY145" s="238">
        <v>93</v>
      </c>
      <c r="AZ145" s="243">
        <f t="shared" si="131"/>
        <v>87505.0753917845</v>
      </c>
      <c r="BA145" s="243">
        <f t="shared" si="158"/>
        <v>555.89246404172991</v>
      </c>
      <c r="BB145" s="243">
        <f t="shared" si="18"/>
        <v>310.39211363700167</v>
      </c>
      <c r="BC145" s="243">
        <f t="shared" si="132"/>
        <v>245.50035040472827</v>
      </c>
      <c r="BD145" s="244">
        <f t="shared" si="133"/>
        <v>45469.271576787054</v>
      </c>
      <c r="BE145" s="246"/>
      <c r="BF145" s="246"/>
      <c r="BG145" s="246"/>
      <c r="BH145" s="241">
        <f>VLOOKUP(BJ145,[2]תחזיות!$B$4:$H$1000,6)</f>
        <v>1.0656545454545472E-2</v>
      </c>
      <c r="BI145" s="135">
        <f t="shared" si="19"/>
        <v>8.8804545454545603E-4</v>
      </c>
      <c r="BJ145" s="238">
        <v>93</v>
      </c>
      <c r="BK145" s="243">
        <f t="shared" si="134"/>
        <v>80112.014067636366</v>
      </c>
      <c r="BL145" s="243">
        <f t="shared" si="159"/>
        <v>469.91379229574642</v>
      </c>
      <c r="BM145" s="243">
        <f t="shared" si="20"/>
        <v>323.04176650508043</v>
      </c>
      <c r="BN145" s="243">
        <f t="shared" si="65"/>
        <v>146.87202579066599</v>
      </c>
      <c r="BO145" s="244">
        <f t="shared" si="135"/>
        <v>42300.640425645222</v>
      </c>
      <c r="BP145" s="246"/>
      <c r="BQ145" s="247">
        <f>VLOOKUP(BT145,[2]תחזיות!$B$4:$E$1000,2)</f>
        <v>2.7137419999999968E-2</v>
      </c>
      <c r="BR145" s="135">
        <f t="shared" si="21"/>
        <v>1.7614516666666642E-3</v>
      </c>
      <c r="BS145" s="3">
        <f t="shared" si="136"/>
        <v>2797</v>
      </c>
      <c r="BT145" s="238">
        <v>93</v>
      </c>
      <c r="BU145" s="239">
        <f t="shared" si="137"/>
        <v>471426.03136248508</v>
      </c>
      <c r="BV145" s="239">
        <f t="shared" si="138"/>
        <v>2208.3160676022776</v>
      </c>
      <c r="BW145" s="239">
        <f t="shared" si="22"/>
        <v>1377.9218989487772</v>
      </c>
      <c r="BX145" s="239">
        <f t="shared" si="23"/>
        <v>830.3941686535004</v>
      </c>
      <c r="BY145" s="240">
        <f t="shared" si="139"/>
        <v>191791.65302835481</v>
      </c>
      <c r="CA145" s="247">
        <f>VLOOKUP(CD145,[2]תחזיות!$B$4:$E$1000,4)</f>
        <v>3.5821394399999956E-2</v>
      </c>
      <c r="CB145" s="135">
        <f t="shared" si="24"/>
        <v>2.4851161999999965E-3</v>
      </c>
      <c r="CC145" s="3">
        <f t="shared" si="140"/>
        <v>2797</v>
      </c>
      <c r="CD145" s="238">
        <v>93</v>
      </c>
      <c r="CE145" s="239">
        <f t="shared" si="141"/>
        <v>481764.21890324337</v>
      </c>
      <c r="CF145" s="239">
        <f t="shared" si="142"/>
        <v>2464.3616401418203</v>
      </c>
      <c r="CG145" s="239">
        <f t="shared" si="25"/>
        <v>1267.1215751650257</v>
      </c>
      <c r="CH145" s="239">
        <f t="shared" si="26"/>
        <v>1197.2400649767947</v>
      </c>
      <c r="CI145" s="240">
        <f t="shared" si="143"/>
        <v>210076.02011867639</v>
      </c>
      <c r="CJ145" s="1"/>
      <c r="CK145" s="247">
        <f>VLOOKUP(CN145,[2]תחזיות!$B$4:$E$1000,3)</f>
        <v>2.3597756521739104E-2</v>
      </c>
      <c r="CL145" s="135">
        <f t="shared" si="27"/>
        <v>1.4664797101449252E-3</v>
      </c>
      <c r="CM145" s="3">
        <f t="shared" si="144"/>
        <v>2797</v>
      </c>
      <c r="CN145" s="238">
        <v>93</v>
      </c>
      <c r="CO145" s="239">
        <f t="shared" si="145"/>
        <v>468085.64811583306</v>
      </c>
      <c r="CP145" s="239">
        <f t="shared" si="160"/>
        <v>2113.4954362333369</v>
      </c>
      <c r="CQ145" s="239">
        <f t="shared" si="28"/>
        <v>1427.0573306614306</v>
      </c>
      <c r="CR145" s="239">
        <f t="shared" si="29"/>
        <v>686.43810557190636</v>
      </c>
      <c r="CS145" s="240">
        <f t="shared" si="146"/>
        <v>186505.39788794873</v>
      </c>
      <c r="CT145" s="1"/>
      <c r="CU145" s="238">
        <v>93</v>
      </c>
      <c r="CV145" s="239">
        <f t="shared" si="111"/>
        <v>1595583.0851806763</v>
      </c>
      <c r="CW145" s="239">
        <f t="shared" si="111"/>
        <v>8631.8984361185649</v>
      </c>
      <c r="CX145" s="239">
        <f t="shared" si="111"/>
        <v>4927.2421677804359</v>
      </c>
      <c r="CY145" s="239">
        <f t="shared" si="111"/>
        <v>3704.6562683381276</v>
      </c>
      <c r="CZ145" s="239">
        <f t="shared" si="111"/>
        <v>768791.25279297773</v>
      </c>
      <c r="DB145" s="238">
        <v>93</v>
      </c>
      <c r="DC145" s="239">
        <f t="shared" si="112"/>
        <v>1621731.5051895804</v>
      </c>
      <c r="DD145" s="239">
        <f t="shared" si="112"/>
        <v>9043.7028894057057</v>
      </c>
      <c r="DE145" s="239">
        <f t="shared" si="112"/>
        <v>4833.4876260712081</v>
      </c>
      <c r="DF145" s="239">
        <f t="shared" si="112"/>
        <v>4210.2152633344976</v>
      </c>
      <c r="DG145" s="239">
        <f t="shared" si="112"/>
        <v>792954.8422850552</v>
      </c>
      <c r="DH145" s="248"/>
      <c r="DI145" s="238">
        <v>93</v>
      </c>
      <c r="DJ145" s="239">
        <f t="shared" si="113"/>
        <v>1584733.4020329113</v>
      </c>
      <c r="DK145" s="239">
        <f t="shared" si="113"/>
        <v>8271.5858484298897</v>
      </c>
      <c r="DL145" s="239">
        <f t="shared" si="113"/>
        <v>5110.8071555645529</v>
      </c>
      <c r="DM145" s="239">
        <f t="shared" si="113"/>
        <v>3160.7786928653381</v>
      </c>
      <c r="DN145" s="239">
        <f t="shared" si="113"/>
        <v>754585.46247884957</v>
      </c>
      <c r="DP145" s="3">
        <f t="shared" si="147"/>
        <v>2797</v>
      </c>
      <c r="DQ145" s="238">
        <v>93</v>
      </c>
      <c r="DR145" s="239">
        <f t="shared" si="148"/>
        <v>0</v>
      </c>
      <c r="DS145" s="239">
        <f t="shared" si="149"/>
        <v>0</v>
      </c>
      <c r="DT145" s="239">
        <f t="shared" si="33"/>
        <v>0</v>
      </c>
      <c r="DU145" s="239">
        <f t="shared" si="150"/>
        <v>0</v>
      </c>
      <c r="DV145" s="240">
        <f t="shared" si="161"/>
        <v>0</v>
      </c>
      <c r="DX145" s="242">
        <f t="shared" si="107"/>
        <v>3.2899999999999999E-2</v>
      </c>
      <c r="DY145" s="242">
        <f t="shared" si="151"/>
        <v>2.7416666666666666E-3</v>
      </c>
      <c r="DZ145" s="238">
        <v>93</v>
      </c>
      <c r="EA145" s="243">
        <f t="shared" si="162"/>
        <v>490459.70905895374</v>
      </c>
      <c r="EB145" s="243">
        <f t="shared" si="163"/>
        <v>2586.413813581401</v>
      </c>
      <c r="EC145" s="243">
        <f t="shared" si="34"/>
        <v>1241.7367779114361</v>
      </c>
      <c r="ED145" s="243">
        <f t="shared" si="114"/>
        <v>1344.6770356699649</v>
      </c>
      <c r="EE145" s="244">
        <f t="shared" si="152"/>
        <v>227595.17942256964</v>
      </c>
      <c r="EF145" s="249"/>
      <c r="EG145" s="242">
        <f t="shared" si="108"/>
        <v>3.5000000000000003E-2</v>
      </c>
      <c r="EH145" s="242">
        <f t="shared" si="153"/>
        <v>2.9166666666666668E-3</v>
      </c>
      <c r="EI145" s="238">
        <v>93</v>
      </c>
      <c r="EJ145" s="243">
        <f t="shared" si="164"/>
        <v>491471.62835619203</v>
      </c>
      <c r="EK145" s="243">
        <f t="shared" si="165"/>
        <v>2645.5567083213941</v>
      </c>
      <c r="EL145" s="243">
        <f t="shared" si="36"/>
        <v>1212.0977922825007</v>
      </c>
      <c r="EM145" s="243">
        <f t="shared" si="115"/>
        <v>1433.4589160388934</v>
      </c>
      <c r="EN145" s="244">
        <f t="shared" si="154"/>
        <v>229546.89494898909</v>
      </c>
      <c r="EO145" s="249"/>
      <c r="EP145" s="242">
        <f t="shared" si="109"/>
        <v>2.5000000000000001E-2</v>
      </c>
      <c r="EQ145" s="242">
        <f t="shared" si="155"/>
        <v>2.0833333333333333E-3</v>
      </c>
      <c r="ER145" s="238">
        <v>93</v>
      </c>
      <c r="ES145" s="243">
        <f t="shared" si="166"/>
        <v>486479.36474014068</v>
      </c>
      <c r="ET145" s="243">
        <f t="shared" si="167"/>
        <v>2370.7253929063927</v>
      </c>
      <c r="EU145" s="243">
        <f t="shared" si="38"/>
        <v>1357.2267163644328</v>
      </c>
      <c r="EV145" s="243">
        <f t="shared" si="116"/>
        <v>1013.4986765419598</v>
      </c>
      <c r="EW145" s="244">
        <f t="shared" si="156"/>
        <v>220477.46154029475</v>
      </c>
    </row>
    <row r="146" spans="1:153" ht="14.25" customHeight="1" thickBot="1" x14ac:dyDescent="0.25">
      <c r="A146" s="3">
        <f t="shared" si="117"/>
        <v>2828</v>
      </c>
      <c r="B146" s="238">
        <v>94</v>
      </c>
      <c r="C146" s="239">
        <f t="shared" si="118"/>
        <v>384539.50471959781</v>
      </c>
      <c r="D146" s="239">
        <f t="shared" si="5"/>
        <v>2410.2492634298383</v>
      </c>
      <c r="E146" s="239">
        <f t="shared" si="6"/>
        <v>1400.8330635408938</v>
      </c>
      <c r="F146" s="239">
        <f t="shared" si="7"/>
        <v>1009.4161998889443</v>
      </c>
      <c r="G146" s="240">
        <f t="shared" si="119"/>
        <v>226563.4307624049</v>
      </c>
      <c r="I146" s="241">
        <f>VLOOKUP(K146,[2]תחזיות!$B$4:$H$1000,5)</f>
        <v>1.1740500000000022E-2</v>
      </c>
      <c r="J146" s="135">
        <f t="shared" si="8"/>
        <v>9.7837500000000181E-4</v>
      </c>
      <c r="K146" s="238">
        <v>94</v>
      </c>
      <c r="L146" s="243">
        <f t="shared" si="120"/>
        <v>164890.3391428749</v>
      </c>
      <c r="M146" s="243">
        <f t="shared" si="44"/>
        <v>914.84153263825249</v>
      </c>
      <c r="N146" s="243">
        <f t="shared" si="9"/>
        <v>612.54257754298328</v>
      </c>
      <c r="O146" s="243">
        <f t="shared" si="10"/>
        <v>302.29895509526926</v>
      </c>
      <c r="P146" s="244">
        <f t="shared" si="121"/>
        <v>82351.787072488049</v>
      </c>
      <c r="Q146" s="245"/>
      <c r="R146" s="241">
        <f>VLOOKUP(T146,[2]תחזיות!$B$4:$H$1000,7)</f>
        <v>1.9958850000000035E-2</v>
      </c>
      <c r="S146" s="135">
        <f t="shared" si="11"/>
        <v>1.6632375000000029E-3</v>
      </c>
      <c r="T146" s="238">
        <v>94</v>
      </c>
      <c r="U146" s="243">
        <f t="shared" si="122"/>
        <v>174697.28227186995</v>
      </c>
      <c r="V146" s="243">
        <f t="shared" si="47"/>
        <v>969.25223328489312</v>
      </c>
      <c r="W146" s="243">
        <f t="shared" si="12"/>
        <v>648.973882453133</v>
      </c>
      <c r="X146" s="243">
        <f t="shared" si="48"/>
        <v>320.27835083176006</v>
      </c>
      <c r="Y146" s="244">
        <f t="shared" si="123"/>
        <v>84678.72637491241</v>
      </c>
      <c r="Z146" s="246"/>
      <c r="AA146" s="241">
        <f>VLOOKUP(AC146,[2]תחזיות!$B$4:$H$1000,6)</f>
        <v>1.0673181818181837E-2</v>
      </c>
      <c r="AB146" s="135">
        <f t="shared" si="13"/>
        <v>8.894318181818197E-4</v>
      </c>
      <c r="AC146" s="238">
        <v>94</v>
      </c>
      <c r="AD146" s="243">
        <f t="shared" si="124"/>
        <v>163658.82305858741</v>
      </c>
      <c r="AE146" s="243">
        <f t="shared" si="51"/>
        <v>908.00885785648734</v>
      </c>
      <c r="AF146" s="243">
        <f t="shared" si="14"/>
        <v>607.96768224907851</v>
      </c>
      <c r="AG146" s="243">
        <f t="shared" si="52"/>
        <v>300.04117560740889</v>
      </c>
      <c r="AH146" s="244">
        <f t="shared" si="125"/>
        <v>82056.789983842216</v>
      </c>
      <c r="AI146" s="246"/>
      <c r="AJ146" s="242">
        <f t="shared" si="105"/>
        <v>3.10666666666666E-2</v>
      </c>
      <c r="AK146" s="242">
        <f t="shared" si="126"/>
        <v>2.5888888888888832E-3</v>
      </c>
      <c r="AL146" s="241">
        <f>VLOOKUP(AN146,[2]תחזיות!$B$4:$H$1000,5)</f>
        <v>1.1740500000000022E-2</v>
      </c>
      <c r="AM146" s="135">
        <f t="shared" si="110"/>
        <v>9.7837500000000181E-4</v>
      </c>
      <c r="AN146" s="238">
        <v>94</v>
      </c>
      <c r="AO146" s="243">
        <f t="shared" si="127"/>
        <v>82201.429525595522</v>
      </c>
      <c r="AP146" s="243">
        <f t="shared" si="157"/>
        <v>513.47382102862036</v>
      </c>
      <c r="AQ146" s="243">
        <f t="shared" si="16"/>
        <v>300.66345347902353</v>
      </c>
      <c r="AR146" s="243">
        <f t="shared" si="128"/>
        <v>212.81036754959683</v>
      </c>
      <c r="AS146" s="244">
        <f t="shared" si="129"/>
        <v>44327.767124257</v>
      </c>
      <c r="AT146" s="245"/>
      <c r="AU146" s="242">
        <f t="shared" si="106"/>
        <v>3.3666666666666602E-2</v>
      </c>
      <c r="AV146" s="242">
        <f t="shared" si="130"/>
        <v>2.8055555555555503E-3</v>
      </c>
      <c r="AW146" s="241">
        <f>VLOOKUP(AY146,[2]תחזיות!$B$4:$H$1000,7)</f>
        <v>1.9958850000000035E-2</v>
      </c>
      <c r="AX146" s="135">
        <f t="shared" si="17"/>
        <v>1.6632375000000029E-3</v>
      </c>
      <c r="AY146" s="238">
        <v>94</v>
      </c>
      <c r="AZ146" s="243">
        <f t="shared" si="131"/>
        <v>87339.708745176336</v>
      </c>
      <c r="BA146" s="243">
        <f t="shared" si="158"/>
        <v>556.81704523389158</v>
      </c>
      <c r="BB146" s="243">
        <f t="shared" si="18"/>
        <v>311.78064014325844</v>
      </c>
      <c r="BC146" s="243">
        <f t="shared" si="132"/>
        <v>245.03640509063314</v>
      </c>
      <c r="BD146" s="244">
        <f t="shared" si="133"/>
        <v>46026.088622020943</v>
      </c>
      <c r="BE146" s="246"/>
      <c r="BF146" s="246"/>
      <c r="BG146" s="246"/>
      <c r="BH146" s="241">
        <f>VLOOKUP(BJ146,[2]תחזיות!$B$4:$H$1000,6)</f>
        <v>1.0673181818181837E-2</v>
      </c>
      <c r="BI146" s="135">
        <f t="shared" si="19"/>
        <v>8.894318181818197E-4</v>
      </c>
      <c r="BJ146" s="238">
        <v>94</v>
      </c>
      <c r="BK146" s="243">
        <f t="shared" si="134"/>
        <v>79859.939151835948</v>
      </c>
      <c r="BL146" s="243">
        <f t="shared" si="159"/>
        <v>470.26616938873087</v>
      </c>
      <c r="BM146" s="243">
        <f t="shared" si="20"/>
        <v>323.85628094369895</v>
      </c>
      <c r="BN146" s="243">
        <f t="shared" si="65"/>
        <v>146.4098884450319</v>
      </c>
      <c r="BO146" s="244">
        <f t="shared" si="135"/>
        <v>42770.90659503395</v>
      </c>
      <c r="BP146" s="246"/>
      <c r="BQ146" s="247">
        <f>VLOOKUP(BT146,[2]תחזיות!$B$4:$E$1000,2)</f>
        <v>2.7268899999999967E-2</v>
      </c>
      <c r="BR146" s="135">
        <f t="shared" si="21"/>
        <v>1.7724083333333304E-3</v>
      </c>
      <c r="BS146" s="3">
        <f t="shared" si="136"/>
        <v>2828</v>
      </c>
      <c r="BT146" s="238">
        <v>94</v>
      </c>
      <c r="BU146" s="239">
        <f t="shared" si="137"/>
        <v>470048.1094635363</v>
      </c>
      <c r="BV146" s="239">
        <f t="shared" si="138"/>
        <v>2211.302228858553</v>
      </c>
      <c r="BW146" s="239">
        <f t="shared" si="22"/>
        <v>1378.1850425778039</v>
      </c>
      <c r="BX146" s="239">
        <f t="shared" si="23"/>
        <v>833.11718628074925</v>
      </c>
      <c r="BY146" s="240">
        <f t="shared" si="139"/>
        <v>194002.95525721335</v>
      </c>
      <c r="CA146" s="247">
        <f>VLOOKUP(CD146,[2]תחזיות!$B$4:$E$1000,4)</f>
        <v>3.5994947999999957E-2</v>
      </c>
      <c r="CB146" s="135">
        <f t="shared" si="24"/>
        <v>2.4995789999999966E-3</v>
      </c>
      <c r="CC146" s="3">
        <f t="shared" si="140"/>
        <v>2828</v>
      </c>
      <c r="CD146" s="238">
        <v>94</v>
      </c>
      <c r="CE146" s="239">
        <f t="shared" si="141"/>
        <v>480497.09732807835</v>
      </c>
      <c r="CF146" s="239">
        <f t="shared" si="142"/>
        <v>2468.6074709842896</v>
      </c>
      <c r="CG146" s="239">
        <f t="shared" si="25"/>
        <v>1267.5670169420705</v>
      </c>
      <c r="CH146" s="239">
        <f t="shared" si="26"/>
        <v>1201.0404540422192</v>
      </c>
      <c r="CI146" s="240">
        <f t="shared" si="143"/>
        <v>212544.62758966067</v>
      </c>
      <c r="CJ146" s="1"/>
      <c r="CK146" s="247">
        <f>VLOOKUP(CN146,[2]תחזיות!$B$4:$E$1000,3)</f>
        <v>2.3712086956521713E-2</v>
      </c>
      <c r="CL146" s="135">
        <f t="shared" si="27"/>
        <v>1.4760072463768092E-3</v>
      </c>
      <c r="CM146" s="3">
        <f t="shared" si="144"/>
        <v>2828</v>
      </c>
      <c r="CN146" s="238">
        <v>94</v>
      </c>
      <c r="CO146" s="239">
        <f t="shared" si="145"/>
        <v>466658.5907851716</v>
      </c>
      <c r="CP146" s="239">
        <f t="shared" si="160"/>
        <v>2116.0160938536515</v>
      </c>
      <c r="CQ146" s="239">
        <f t="shared" si="28"/>
        <v>1427.2246322707481</v>
      </c>
      <c r="CR146" s="239">
        <f t="shared" si="29"/>
        <v>688.79146158290337</v>
      </c>
      <c r="CS146" s="240">
        <f t="shared" si="146"/>
        <v>188621.41398180238</v>
      </c>
      <c r="CT146" s="1"/>
      <c r="CU146" s="238">
        <v>94</v>
      </c>
      <c r="CV146" s="239">
        <f t="shared" si="111"/>
        <v>1590897.3551326469</v>
      </c>
      <c r="CW146" s="239">
        <f t="shared" si="111"/>
        <v>8636.2806595366637</v>
      </c>
      <c r="CX146" s="239">
        <f t="shared" si="111"/>
        <v>4937.365343384914</v>
      </c>
      <c r="CY146" s="239">
        <f t="shared" si="111"/>
        <v>3698.9153161517506</v>
      </c>
      <c r="CZ146" s="239">
        <f t="shared" si="111"/>
        <v>777427.53345251444</v>
      </c>
      <c r="DB146" s="238">
        <v>94</v>
      </c>
      <c r="DC146" s="239">
        <f t="shared" si="112"/>
        <v>1617333.1236286322</v>
      </c>
      <c r="DD146" s="239">
        <f t="shared" si="112"/>
        <v>9050.4827212543059</v>
      </c>
      <c r="DE146" s="239">
        <f t="shared" si="112"/>
        <v>4844.7876805893466</v>
      </c>
      <c r="DF146" s="239">
        <f t="shared" si="112"/>
        <v>4205.6950406649594</v>
      </c>
      <c r="DG146" s="239">
        <f t="shared" si="112"/>
        <v>802005.32500630931</v>
      </c>
      <c r="DH146" s="248"/>
      <c r="DI146" s="238">
        <v>94</v>
      </c>
      <c r="DJ146" s="239">
        <f t="shared" si="113"/>
        <v>1579838.995738969</v>
      </c>
      <c r="DK146" s="239">
        <f t="shared" si="113"/>
        <v>8275.2657774350992</v>
      </c>
      <c r="DL146" s="239">
        <f t="shared" si="113"/>
        <v>5119.9359310279433</v>
      </c>
      <c r="DM146" s="239">
        <f t="shared" si="113"/>
        <v>3155.3298464071559</v>
      </c>
      <c r="DN146" s="239">
        <f t="shared" si="113"/>
        <v>762860.72825628461</v>
      </c>
      <c r="DP146" s="3">
        <f t="shared" si="147"/>
        <v>2828</v>
      </c>
      <c r="DQ146" s="238">
        <v>94</v>
      </c>
      <c r="DR146" s="239">
        <f t="shared" si="148"/>
        <v>0</v>
      </c>
      <c r="DS146" s="239">
        <f t="shared" si="149"/>
        <v>0</v>
      </c>
      <c r="DT146" s="239">
        <f t="shared" si="33"/>
        <v>0</v>
      </c>
      <c r="DU146" s="239">
        <f t="shared" si="150"/>
        <v>0</v>
      </c>
      <c r="DV146" s="240">
        <f t="shared" si="161"/>
        <v>0</v>
      </c>
      <c r="DX146" s="242">
        <f t="shared" si="107"/>
        <v>3.2899999999999999E-2</v>
      </c>
      <c r="DY146" s="242">
        <f t="shared" si="151"/>
        <v>2.7416666666666666E-3</v>
      </c>
      <c r="DZ146" s="238">
        <v>94</v>
      </c>
      <c r="EA146" s="243">
        <f t="shared" si="162"/>
        <v>489217.97228104231</v>
      </c>
      <c r="EB146" s="243">
        <f t="shared" si="163"/>
        <v>2586.413813581401</v>
      </c>
      <c r="EC146" s="243">
        <f t="shared" si="34"/>
        <v>1245.14120624421</v>
      </c>
      <c r="ED146" s="243">
        <f t="shared" si="114"/>
        <v>1341.2726073371909</v>
      </c>
      <c r="EE146" s="244">
        <f t="shared" si="152"/>
        <v>230181.59323615103</v>
      </c>
      <c r="EF146" s="249"/>
      <c r="EG146" s="242">
        <f t="shared" si="108"/>
        <v>3.5000000000000003E-2</v>
      </c>
      <c r="EH146" s="242">
        <f t="shared" si="153"/>
        <v>2.9166666666666668E-3</v>
      </c>
      <c r="EI146" s="238">
        <v>94</v>
      </c>
      <c r="EJ146" s="243">
        <f t="shared" si="164"/>
        <v>490259.5305639095</v>
      </c>
      <c r="EK146" s="243">
        <f t="shared" si="165"/>
        <v>2645.5567083213937</v>
      </c>
      <c r="EL146" s="243">
        <f t="shared" si="36"/>
        <v>1215.6330775099909</v>
      </c>
      <c r="EM146" s="243">
        <f t="shared" si="115"/>
        <v>1429.9236308114027</v>
      </c>
      <c r="EN146" s="244">
        <f t="shared" si="154"/>
        <v>232192.45165731048</v>
      </c>
      <c r="EO146" s="249"/>
      <c r="EP146" s="242">
        <f t="shared" si="109"/>
        <v>2.5000000000000001E-2</v>
      </c>
      <c r="EQ146" s="242">
        <f t="shared" si="155"/>
        <v>2.0833333333333333E-3</v>
      </c>
      <c r="ER146" s="238">
        <v>94</v>
      </c>
      <c r="ES146" s="243">
        <f t="shared" si="166"/>
        <v>485122.13802377624</v>
      </c>
      <c r="ET146" s="243">
        <f t="shared" si="167"/>
        <v>2370.7253929063913</v>
      </c>
      <c r="EU146" s="243">
        <f t="shared" si="38"/>
        <v>1360.0542720235242</v>
      </c>
      <c r="EV146" s="243">
        <f t="shared" si="116"/>
        <v>1010.6711208828672</v>
      </c>
      <c r="EW146" s="244">
        <f t="shared" si="156"/>
        <v>222848.18693320116</v>
      </c>
    </row>
    <row r="147" spans="1:153" ht="14.25" customHeight="1" thickBot="1" x14ac:dyDescent="0.25">
      <c r="A147" s="3">
        <f t="shared" si="117"/>
        <v>2858</v>
      </c>
      <c r="B147" s="238">
        <v>95</v>
      </c>
      <c r="C147" s="239">
        <f t="shared" si="118"/>
        <v>383138.67165605689</v>
      </c>
      <c r="D147" s="239">
        <f t="shared" si="5"/>
        <v>2410.2492634298383</v>
      </c>
      <c r="E147" s="239">
        <f t="shared" si="6"/>
        <v>1404.5102503326889</v>
      </c>
      <c r="F147" s="239">
        <f t="shared" si="7"/>
        <v>1005.7390130971494</v>
      </c>
      <c r="G147" s="240">
        <f t="shared" si="119"/>
        <v>228973.68002583474</v>
      </c>
      <c r="I147" s="241">
        <f>VLOOKUP(K147,[2]תחזיות!$B$4:$H$1000,5)</f>
        <v>1.1758800000000022E-2</v>
      </c>
      <c r="J147" s="135">
        <f t="shared" si="8"/>
        <v>9.7990000000000186E-4</v>
      </c>
      <c r="K147" s="238">
        <v>95</v>
      </c>
      <c r="L147" s="243">
        <f t="shared" si="120"/>
        <v>164438.77237818629</v>
      </c>
      <c r="M147" s="243">
        <f t="shared" si="44"/>
        <v>915.73798585608483</v>
      </c>
      <c r="N147" s="243">
        <f t="shared" si="9"/>
        <v>614.26690316274471</v>
      </c>
      <c r="O147" s="243">
        <f t="shared" si="10"/>
        <v>301.47108269334012</v>
      </c>
      <c r="P147" s="244">
        <f t="shared" si="121"/>
        <v>83267.525058344138</v>
      </c>
      <c r="Q147" s="245"/>
      <c r="R147" s="241">
        <f>VLOOKUP(T147,[2]תחזיות!$B$4:$H$1000,7)</f>
        <v>1.9989960000000036E-2</v>
      </c>
      <c r="S147" s="135">
        <f t="shared" si="11"/>
        <v>1.6658300000000029E-3</v>
      </c>
      <c r="T147" s="238">
        <v>95</v>
      </c>
      <c r="U147" s="243">
        <f t="shared" si="122"/>
        <v>174338.24328298116</v>
      </c>
      <c r="V147" s="243">
        <f t="shared" si="47"/>
        <v>970.8668427326661</v>
      </c>
      <c r="W147" s="243">
        <f t="shared" si="12"/>
        <v>651.24673004720216</v>
      </c>
      <c r="X147" s="243">
        <f t="shared" si="48"/>
        <v>319.62011268546399</v>
      </c>
      <c r="Y147" s="244">
        <f t="shared" si="123"/>
        <v>85649.593217645073</v>
      </c>
      <c r="Z147" s="246"/>
      <c r="AA147" s="241">
        <f>VLOOKUP(AC147,[2]תחזיות!$B$4:$H$1000,6)</f>
        <v>1.0689818181818201E-2</v>
      </c>
      <c r="AB147" s="135">
        <f t="shared" si="13"/>
        <v>8.9081818181818348E-4</v>
      </c>
      <c r="AC147" s="238">
        <v>95</v>
      </c>
      <c r="AD147" s="243">
        <f t="shared" si="124"/>
        <v>163196.10404286857</v>
      </c>
      <c r="AE147" s="243">
        <f t="shared" si="51"/>
        <v>908.81772865631774</v>
      </c>
      <c r="AF147" s="243">
        <f t="shared" si="14"/>
        <v>609.62487124439349</v>
      </c>
      <c r="AG147" s="243">
        <f t="shared" si="52"/>
        <v>299.19285741192431</v>
      </c>
      <c r="AH147" s="244">
        <f t="shared" si="125"/>
        <v>82965.607712498531</v>
      </c>
      <c r="AI147" s="246"/>
      <c r="AJ147" s="242">
        <f t="shared" si="105"/>
        <v>3.10666666666666E-2</v>
      </c>
      <c r="AK147" s="242">
        <f t="shared" si="126"/>
        <v>2.5888888888888832E-3</v>
      </c>
      <c r="AL147" s="241">
        <f>VLOOKUP(AN147,[2]תחזיות!$B$4:$H$1000,5)</f>
        <v>1.1758800000000022E-2</v>
      </c>
      <c r="AM147" s="135">
        <f t="shared" si="110"/>
        <v>9.7990000000000186E-4</v>
      </c>
      <c r="AN147" s="238">
        <v>95</v>
      </c>
      <c r="AO147" s="243">
        <f t="shared" si="127"/>
        <v>81981.020632790562</v>
      </c>
      <c r="AP147" s="243">
        <f t="shared" si="157"/>
        <v>513.97697402584606</v>
      </c>
      <c r="AQ147" s="243">
        <f t="shared" si="16"/>
        <v>301.73722060984426</v>
      </c>
      <c r="AR147" s="243">
        <f t="shared" si="128"/>
        <v>212.23975341600178</v>
      </c>
      <c r="AS147" s="244">
        <f t="shared" si="129"/>
        <v>44841.744098282848</v>
      </c>
      <c r="AT147" s="245"/>
      <c r="AU147" s="242">
        <f t="shared" si="106"/>
        <v>3.3666666666666602E-2</v>
      </c>
      <c r="AV147" s="242">
        <f t="shared" si="130"/>
        <v>2.8055555555555503E-3</v>
      </c>
      <c r="AW147" s="241">
        <f>VLOOKUP(AY147,[2]תחזיות!$B$4:$H$1000,7)</f>
        <v>1.9989960000000036E-2</v>
      </c>
      <c r="AX147" s="135">
        <f t="shared" si="17"/>
        <v>1.6658300000000029E-3</v>
      </c>
      <c r="AY147" s="238">
        <v>95</v>
      </c>
      <c r="AZ147" s="243">
        <f t="shared" si="131"/>
        <v>87172.901838508289</v>
      </c>
      <c r="BA147" s="243">
        <f t="shared" si="158"/>
        <v>557.74460777235356</v>
      </c>
      <c r="BB147" s="243">
        <f t="shared" si="18"/>
        <v>313.17618872542801</v>
      </c>
      <c r="BC147" s="243">
        <f t="shared" si="132"/>
        <v>244.56841904692558</v>
      </c>
      <c r="BD147" s="244">
        <f t="shared" si="133"/>
        <v>46583.833229793294</v>
      </c>
      <c r="BE147" s="246"/>
      <c r="BF147" s="246"/>
      <c r="BG147" s="246"/>
      <c r="BH147" s="241">
        <f>VLOOKUP(BJ147,[2]תחזיות!$B$4:$H$1000,6)</f>
        <v>1.0689818181818201E-2</v>
      </c>
      <c r="BI147" s="135">
        <f t="shared" si="19"/>
        <v>8.9081818181818348E-4</v>
      </c>
      <c r="BJ147" s="238">
        <v>95</v>
      </c>
      <c r="BK147" s="243">
        <f t="shared" si="134"/>
        <v>79606.935059624229</v>
      </c>
      <c r="BL147" s="243">
        <f t="shared" si="159"/>
        <v>470.61946107926508</v>
      </c>
      <c r="BM147" s="243">
        <f t="shared" si="20"/>
        <v>324.67341346995465</v>
      </c>
      <c r="BN147" s="243">
        <f t="shared" si="65"/>
        <v>145.9460476093104</v>
      </c>
      <c r="BO147" s="244">
        <f t="shared" si="135"/>
        <v>43241.526056113216</v>
      </c>
      <c r="BP147" s="246"/>
      <c r="BQ147" s="247">
        <f>VLOOKUP(BT147,[2]תחזיות!$B$4:$E$1000,2)</f>
        <v>2.7400379999999967E-2</v>
      </c>
      <c r="BR147" s="135">
        <f t="shared" si="21"/>
        <v>1.7833649999999975E-3</v>
      </c>
      <c r="BS147" s="3">
        <f t="shared" si="136"/>
        <v>2858</v>
      </c>
      <c r="BT147" s="238">
        <v>95</v>
      </c>
      <c r="BU147" s="239">
        <f t="shared" si="137"/>
        <v>468669.9244209585</v>
      </c>
      <c r="BV147" s="239">
        <f t="shared" si="138"/>
        <v>2214.2806267699157</v>
      </c>
      <c r="BW147" s="239">
        <f t="shared" si="22"/>
        <v>1378.4710870049344</v>
      </c>
      <c r="BX147" s="239">
        <f t="shared" si="23"/>
        <v>835.80953976498142</v>
      </c>
      <c r="BY147" s="240">
        <f t="shared" si="139"/>
        <v>196217.23588398326</v>
      </c>
      <c r="CA147" s="247">
        <f>VLOOKUP(CD147,[2]תחזיות!$B$4:$E$1000,4)</f>
        <v>3.6168501599999958E-2</v>
      </c>
      <c r="CB147" s="135">
        <f t="shared" si="24"/>
        <v>2.5140417999999966E-3</v>
      </c>
      <c r="CC147" s="3">
        <f t="shared" si="140"/>
        <v>2858</v>
      </c>
      <c r="CD147" s="238">
        <v>95</v>
      </c>
      <c r="CE147" s="239">
        <f t="shared" si="141"/>
        <v>479229.53031113627</v>
      </c>
      <c r="CF147" s="239">
        <f t="shared" si="142"/>
        <v>2472.843636576285</v>
      </c>
      <c r="CG147" s="239">
        <f t="shared" si="25"/>
        <v>1268.0405655797231</v>
      </c>
      <c r="CH147" s="239">
        <f t="shared" si="26"/>
        <v>1204.8030709965619</v>
      </c>
      <c r="CI147" s="240">
        <f t="shared" si="143"/>
        <v>215017.47122623696</v>
      </c>
      <c r="CJ147" s="1"/>
      <c r="CK147" s="247">
        <f>VLOOKUP(CN147,[2]תחזיות!$B$4:$E$1000,3)</f>
        <v>2.3826417391304321E-2</v>
      </c>
      <c r="CL147" s="135">
        <f t="shared" si="27"/>
        <v>1.4855347826086933E-3</v>
      </c>
      <c r="CM147" s="3">
        <f t="shared" si="144"/>
        <v>2858</v>
      </c>
      <c r="CN147" s="238">
        <v>95</v>
      </c>
      <c r="CO147" s="239">
        <f t="shared" si="145"/>
        <v>465231.36615290085</v>
      </c>
      <c r="CP147" s="239">
        <f t="shared" si="160"/>
        <v>2118.5298439124604</v>
      </c>
      <c r="CQ147" s="239">
        <f t="shared" si="28"/>
        <v>1427.4124675317653</v>
      </c>
      <c r="CR147" s="239">
        <f t="shared" si="29"/>
        <v>691.11737638069496</v>
      </c>
      <c r="CS147" s="240">
        <f t="shared" si="146"/>
        <v>190739.94382571484</v>
      </c>
      <c r="CT147" s="1"/>
      <c r="CU147" s="238">
        <v>95</v>
      </c>
      <c r="CV147" s="239">
        <f t="shared" si="111"/>
        <v>1586201.2201627903</v>
      </c>
      <c r="CW147" s="239">
        <f t="shared" si="111"/>
        <v>8640.6586636630873</v>
      </c>
      <c r="CX147" s="239">
        <f t="shared" si="111"/>
        <v>4947.5404294948758</v>
      </c>
      <c r="CY147" s="239">
        <f t="shared" si="111"/>
        <v>3693.1182341682106</v>
      </c>
      <c r="CZ147" s="239">
        <f t="shared" si="111"/>
        <v>786068.19211617741</v>
      </c>
      <c r="DB147" s="238">
        <v>95</v>
      </c>
      <c r="DC147" s="239">
        <f t="shared" si="112"/>
        <v>1612923.2445750823</v>
      </c>
      <c r="DD147" s="239">
        <f t="shared" si="112"/>
        <v>9057.2610588325369</v>
      </c>
      <c r="DE147" s="239">
        <f t="shared" si="112"/>
        <v>4856.1524086711042</v>
      </c>
      <c r="DF147" s="239">
        <f t="shared" si="112"/>
        <v>4201.1086501614327</v>
      </c>
      <c r="DG147" s="239">
        <f t="shared" si="112"/>
        <v>811062.58606514195</v>
      </c>
      <c r="DH147" s="248"/>
      <c r="DI147" s="238">
        <v>95</v>
      </c>
      <c r="DJ147" s="239">
        <f t="shared" si="113"/>
        <v>1574935.1606632033</v>
      </c>
      <c r="DK147" s="239">
        <f t="shared" si="113"/>
        <v>8278.9416899842727</v>
      </c>
      <c r="DL147" s="239">
        <f t="shared" si="113"/>
        <v>5129.1087210023752</v>
      </c>
      <c r="DM147" s="239">
        <f t="shared" si="113"/>
        <v>3149.8329689818975</v>
      </c>
      <c r="DN147" s="239">
        <f t="shared" si="113"/>
        <v>771139.6699462689</v>
      </c>
      <c r="DP147" s="3">
        <f t="shared" si="147"/>
        <v>2858</v>
      </c>
      <c r="DQ147" s="238">
        <v>95</v>
      </c>
      <c r="DR147" s="239">
        <f t="shared" si="148"/>
        <v>0</v>
      </c>
      <c r="DS147" s="239">
        <f t="shared" si="149"/>
        <v>0</v>
      </c>
      <c r="DT147" s="239">
        <f t="shared" si="33"/>
        <v>0</v>
      </c>
      <c r="DU147" s="239">
        <f t="shared" si="150"/>
        <v>0</v>
      </c>
      <c r="DV147" s="240">
        <f t="shared" si="161"/>
        <v>0</v>
      </c>
      <c r="DX147" s="242">
        <f t="shared" si="107"/>
        <v>3.2899999999999999E-2</v>
      </c>
      <c r="DY147" s="242">
        <f t="shared" si="151"/>
        <v>2.7416666666666666E-3</v>
      </c>
      <c r="DZ147" s="238">
        <v>95</v>
      </c>
      <c r="EA147" s="243">
        <f t="shared" si="162"/>
        <v>487972.83107479813</v>
      </c>
      <c r="EB147" s="243">
        <f t="shared" si="163"/>
        <v>2586.4138135814014</v>
      </c>
      <c r="EC147" s="243">
        <f t="shared" si="34"/>
        <v>1248.5549683846632</v>
      </c>
      <c r="ED147" s="243">
        <f t="shared" si="114"/>
        <v>1337.8588451967382</v>
      </c>
      <c r="EE147" s="244">
        <f t="shared" si="152"/>
        <v>232768.00704973243</v>
      </c>
      <c r="EF147" s="249"/>
      <c r="EG147" s="242">
        <f t="shared" si="108"/>
        <v>3.5000000000000003E-2</v>
      </c>
      <c r="EH147" s="242">
        <f t="shared" si="153"/>
        <v>2.9166666666666668E-3</v>
      </c>
      <c r="EI147" s="238">
        <v>95</v>
      </c>
      <c r="EJ147" s="243">
        <f t="shared" si="164"/>
        <v>489043.89748639951</v>
      </c>
      <c r="EK147" s="243">
        <f t="shared" si="165"/>
        <v>2645.5567083213941</v>
      </c>
      <c r="EL147" s="243">
        <f t="shared" si="36"/>
        <v>1219.1786739860622</v>
      </c>
      <c r="EM147" s="243">
        <f t="shared" si="115"/>
        <v>1426.3780343353319</v>
      </c>
      <c r="EN147" s="244">
        <f t="shared" si="154"/>
        <v>234838.00836563186</v>
      </c>
      <c r="EO147" s="249"/>
      <c r="EP147" s="242">
        <f t="shared" si="109"/>
        <v>2.5000000000000001E-2</v>
      </c>
      <c r="EQ147" s="242">
        <f t="shared" si="155"/>
        <v>2.0833333333333333E-3</v>
      </c>
      <c r="ER147" s="238">
        <v>95</v>
      </c>
      <c r="ES147" s="243">
        <f t="shared" si="166"/>
        <v>483762.08375175274</v>
      </c>
      <c r="ET147" s="243">
        <f t="shared" si="167"/>
        <v>2370.7253929063913</v>
      </c>
      <c r="EU147" s="243">
        <f t="shared" si="38"/>
        <v>1362.887718423573</v>
      </c>
      <c r="EV147" s="243">
        <f t="shared" si="116"/>
        <v>1007.8376744828182</v>
      </c>
      <c r="EW147" s="244">
        <f t="shared" si="156"/>
        <v>225218.91232610756</v>
      </c>
    </row>
    <row r="148" spans="1:153" ht="14.25" customHeight="1" thickBot="1" x14ac:dyDescent="0.25">
      <c r="A148" s="3">
        <f t="shared" si="117"/>
        <v>2889</v>
      </c>
      <c r="B148" s="238">
        <v>96</v>
      </c>
      <c r="C148" s="239">
        <f t="shared" si="118"/>
        <v>381734.16140572418</v>
      </c>
      <c r="D148" s="239">
        <f t="shared" si="5"/>
        <v>2410.2492634298383</v>
      </c>
      <c r="E148" s="239">
        <f t="shared" si="6"/>
        <v>1408.1970897398123</v>
      </c>
      <c r="F148" s="239">
        <f t="shared" si="7"/>
        <v>1002.0521736900261</v>
      </c>
      <c r="G148" s="240">
        <f t="shared" si="119"/>
        <v>231383.92928926458</v>
      </c>
      <c r="I148" s="241">
        <f>VLOOKUP(K148,[2]תחזיות!$B$4:$H$1000,5)</f>
        <v>1.1777100000000023E-2</v>
      </c>
      <c r="J148" s="135">
        <f t="shared" si="8"/>
        <v>9.8142500000000191E-4</v>
      </c>
      <c r="K148" s="238">
        <v>96</v>
      </c>
      <c r="L148" s="243">
        <f t="shared" si="120"/>
        <v>163985.28694030936</v>
      </c>
      <c r="M148" s="243">
        <f t="shared" si="44"/>
        <v>916.63671400885357</v>
      </c>
      <c r="N148" s="243">
        <f t="shared" si="9"/>
        <v>615.99702128495449</v>
      </c>
      <c r="O148" s="243">
        <f t="shared" si="10"/>
        <v>300.63969272389909</v>
      </c>
      <c r="P148" s="244">
        <f t="shared" si="121"/>
        <v>84184.161772352993</v>
      </c>
      <c r="Q148" s="245"/>
      <c r="R148" s="241">
        <f>VLOOKUP(T148,[2]תחזיות!$B$4:$H$1000,7)</f>
        <v>2.002107000000004E-2</v>
      </c>
      <c r="S148" s="135">
        <f t="shared" si="11"/>
        <v>1.6684225000000033E-3</v>
      </c>
      <c r="T148" s="238">
        <v>96</v>
      </c>
      <c r="U148" s="243">
        <f t="shared" si="122"/>
        <v>173976.77984594033</v>
      </c>
      <c r="V148" s="243">
        <f t="shared" si="47"/>
        <v>972.48665881758541</v>
      </c>
      <c r="W148" s="243">
        <f t="shared" si="12"/>
        <v>653.52922910002962</v>
      </c>
      <c r="X148" s="243">
        <f t="shared" si="48"/>
        <v>318.95742971755578</v>
      </c>
      <c r="Y148" s="244">
        <f t="shared" si="123"/>
        <v>86622.079876462652</v>
      </c>
      <c r="Z148" s="246"/>
      <c r="AA148" s="241">
        <f>VLOOKUP(AC148,[2]תחזיות!$B$4:$H$1000,6)</f>
        <v>1.0706454545454566E-2</v>
      </c>
      <c r="AB148" s="135">
        <f t="shared" si="13"/>
        <v>8.9220454545454716E-4</v>
      </c>
      <c r="AC148" s="238">
        <v>96</v>
      </c>
      <c r="AD148" s="243">
        <f t="shared" si="124"/>
        <v>162731.53956737055</v>
      </c>
      <c r="AE148" s="243">
        <f t="shared" si="51"/>
        <v>909.62857996481478</v>
      </c>
      <c r="AF148" s="243">
        <f t="shared" si="14"/>
        <v>611.28742409130348</v>
      </c>
      <c r="AG148" s="243">
        <f t="shared" si="52"/>
        <v>298.3411558735113</v>
      </c>
      <c r="AH148" s="244">
        <f t="shared" si="125"/>
        <v>83875.236292463349</v>
      </c>
      <c r="AI148" s="246"/>
      <c r="AJ148" s="242">
        <f t="shared" si="105"/>
        <v>3.10666666666666E-2</v>
      </c>
      <c r="AK148" s="242">
        <f t="shared" si="126"/>
        <v>2.5888888888888832E-3</v>
      </c>
      <c r="AL148" s="241">
        <f>VLOOKUP(AN148,[2]תחזיות!$B$4:$H$1000,5)</f>
        <v>1.1777100000000023E-2</v>
      </c>
      <c r="AM148" s="135">
        <f t="shared" si="110"/>
        <v>9.8142500000000191E-4</v>
      </c>
      <c r="AN148" s="238">
        <v>96</v>
      </c>
      <c r="AO148" s="243">
        <f t="shared" si="127"/>
        <v>81759.445502903516</v>
      </c>
      <c r="AP148" s="243">
        <f t="shared" si="157"/>
        <v>514.48140387757962</v>
      </c>
      <c r="AQ148" s="243">
        <f t="shared" si="16"/>
        <v>302.81528385339652</v>
      </c>
      <c r="AR148" s="243">
        <f t="shared" si="128"/>
        <v>211.66612002418307</v>
      </c>
      <c r="AS148" s="244">
        <f t="shared" si="129"/>
        <v>45356.225502160429</v>
      </c>
      <c r="AT148" s="245"/>
      <c r="AU148" s="242">
        <f t="shared" si="106"/>
        <v>3.3666666666666602E-2</v>
      </c>
      <c r="AV148" s="242">
        <f t="shared" si="130"/>
        <v>2.8055555555555503E-3</v>
      </c>
      <c r="AW148" s="241">
        <f>VLOOKUP(AY148,[2]תחזיות!$B$4:$H$1000,7)</f>
        <v>2.002107000000004E-2</v>
      </c>
      <c r="AX148" s="135">
        <f t="shared" si="17"/>
        <v>1.6684225000000033E-3</v>
      </c>
      <c r="AY148" s="238">
        <v>96</v>
      </c>
      <c r="AZ148" s="243">
        <f t="shared" si="131"/>
        <v>87004.644370400798</v>
      </c>
      <c r="BA148" s="243">
        <f t="shared" si="158"/>
        <v>558.6751614252147</v>
      </c>
      <c r="BB148" s="243">
        <f t="shared" si="18"/>
        <v>314.57879805270181</v>
      </c>
      <c r="BC148" s="243">
        <f t="shared" si="132"/>
        <v>244.09636337251288</v>
      </c>
      <c r="BD148" s="244">
        <f t="shared" si="133"/>
        <v>47142.508391218507</v>
      </c>
      <c r="BE148" s="246"/>
      <c r="BF148" s="246"/>
      <c r="BG148" s="246"/>
      <c r="BH148" s="241">
        <f>VLOOKUP(BJ148,[2]תחזיות!$B$4:$H$1000,6)</f>
        <v>1.0706454545454566E-2</v>
      </c>
      <c r="BI148" s="135">
        <f t="shared" si="19"/>
        <v>8.9220454545454716E-4</v>
      </c>
      <c r="BJ148" s="238">
        <v>96</v>
      </c>
      <c r="BK148" s="243">
        <f t="shared" si="134"/>
        <v>79352.997640368892</v>
      </c>
      <c r="BL148" s="243">
        <f t="shared" si="159"/>
        <v>470.9736690154034</v>
      </c>
      <c r="BM148" s="243">
        <f t="shared" si="20"/>
        <v>325.49317334139448</v>
      </c>
      <c r="BN148" s="243">
        <f t="shared" si="65"/>
        <v>145.48049567400895</v>
      </c>
      <c r="BO148" s="244">
        <f t="shared" si="135"/>
        <v>43712.499725128619</v>
      </c>
      <c r="BP148" s="246"/>
      <c r="BQ148" s="247">
        <f>VLOOKUP(BT148,[2]תחזיות!$B$4:$E$1000,2)</f>
        <v>2.7531859999999967E-2</v>
      </c>
      <c r="BR148" s="135">
        <f t="shared" si="21"/>
        <v>1.7943216666666637E-3</v>
      </c>
      <c r="BS148" s="3">
        <f t="shared" si="136"/>
        <v>2889</v>
      </c>
      <c r="BT148" s="238">
        <v>96</v>
      </c>
      <c r="BU148" s="239">
        <f t="shared" si="137"/>
        <v>467291.45333395357</v>
      </c>
      <c r="BV148" s="239">
        <f t="shared" si="138"/>
        <v>2217.2512355755784</v>
      </c>
      <c r="BW148" s="239">
        <f t="shared" si="22"/>
        <v>1378.7800562103114</v>
      </c>
      <c r="BX148" s="239">
        <f t="shared" si="23"/>
        <v>838.47117936526706</v>
      </c>
      <c r="BY148" s="240">
        <f t="shared" si="139"/>
        <v>198434.48711955885</v>
      </c>
      <c r="CA148" s="247">
        <f>VLOOKUP(CD148,[2]תחזיות!$B$4:$E$1000,4)</f>
        <v>3.6342055199999959E-2</v>
      </c>
      <c r="CB148" s="135">
        <f t="shared" si="24"/>
        <v>2.5285045999999967E-3</v>
      </c>
      <c r="CC148" s="3">
        <f t="shared" si="140"/>
        <v>2889</v>
      </c>
      <c r="CD148" s="238">
        <v>96</v>
      </c>
      <c r="CE148" s="239">
        <f t="shared" si="141"/>
        <v>477961.48974555655</v>
      </c>
      <c r="CF148" s="239">
        <f t="shared" si="142"/>
        <v>2477.0700928580663</v>
      </c>
      <c r="CG148" s="239">
        <f t="shared" si="25"/>
        <v>1268.5422674135752</v>
      </c>
      <c r="CH148" s="239">
        <f t="shared" si="26"/>
        <v>1208.5278254444911</v>
      </c>
      <c r="CI148" s="240">
        <f t="shared" si="143"/>
        <v>217494.54131909503</v>
      </c>
      <c r="CJ148" s="1"/>
      <c r="CK148" s="247">
        <f>VLOOKUP(CN148,[2]תחזיות!$B$4:$E$1000,3)</f>
        <v>2.394074782608693E-2</v>
      </c>
      <c r="CL148" s="135">
        <f t="shared" si="27"/>
        <v>1.4950623188405773E-3</v>
      </c>
      <c r="CM148" s="3">
        <f t="shared" si="144"/>
        <v>2889</v>
      </c>
      <c r="CN148" s="238">
        <v>96</v>
      </c>
      <c r="CO148" s="239">
        <f t="shared" si="145"/>
        <v>463803.95368536911</v>
      </c>
      <c r="CP148" s="239">
        <f t="shared" si="160"/>
        <v>2121.0366668340416</v>
      </c>
      <c r="CQ148" s="239">
        <f t="shared" si="28"/>
        <v>1427.620852349766</v>
      </c>
      <c r="CR148" s="239">
        <f t="shared" si="29"/>
        <v>693.41581448427564</v>
      </c>
      <c r="CS148" s="240">
        <f t="shared" si="146"/>
        <v>192860.98049254887</v>
      </c>
      <c r="CT148" s="1"/>
      <c r="CU148" s="238">
        <v>96</v>
      </c>
      <c r="CV148" s="239">
        <f t="shared" si="111"/>
        <v>1581494.6232893041</v>
      </c>
      <c r="CW148" s="239">
        <f t="shared" si="111"/>
        <v>8645.0324304732512</v>
      </c>
      <c r="CX148" s="239">
        <f t="shared" si="111"/>
        <v>4957.7675410114589</v>
      </c>
      <c r="CY148" s="239">
        <f t="shared" si="111"/>
        <v>3687.2648894617919</v>
      </c>
      <c r="CZ148" s="239">
        <f t="shared" si="111"/>
        <v>794713.22454665066</v>
      </c>
      <c r="DB148" s="238">
        <v>96</v>
      </c>
      <c r="DC148" s="239">
        <f t="shared" si="112"/>
        <v>1608501.7941800354</v>
      </c>
      <c r="DD148" s="239">
        <f t="shared" si="112"/>
        <v>9064.0378848520995</v>
      </c>
      <c r="DE148" s="239">
        <f t="shared" si="112"/>
        <v>4867.5819960913077</v>
      </c>
      <c r="DF148" s="239">
        <f t="shared" si="112"/>
        <v>4196.4558887607918</v>
      </c>
      <c r="DG148" s="239">
        <f t="shared" si="112"/>
        <v>820126.62394999398</v>
      </c>
      <c r="DH148" s="248"/>
      <c r="DI148" s="238">
        <v>96</v>
      </c>
      <c r="DJ148" s="239">
        <f t="shared" si="113"/>
        <v>1570021.848332162</v>
      </c>
      <c r="DK148" s="239">
        <f t="shared" si="113"/>
        <v>8282.6135721504907</v>
      </c>
      <c r="DL148" s="239">
        <f t="shared" si="113"/>
        <v>5138.3256073592329</v>
      </c>
      <c r="DM148" s="239">
        <f t="shared" si="113"/>
        <v>3144.2879647912578</v>
      </c>
      <c r="DN148" s="239">
        <f t="shared" si="113"/>
        <v>779422.28351841937</v>
      </c>
      <c r="DP148" s="3">
        <f t="shared" si="147"/>
        <v>2889</v>
      </c>
      <c r="DQ148" s="238">
        <v>96</v>
      </c>
      <c r="DR148" s="239">
        <f t="shared" si="148"/>
        <v>0</v>
      </c>
      <c r="DS148" s="239">
        <f t="shared" si="149"/>
        <v>0</v>
      </c>
      <c r="DT148" s="239">
        <f t="shared" si="33"/>
        <v>0</v>
      </c>
      <c r="DU148" s="239">
        <f t="shared" si="150"/>
        <v>0</v>
      </c>
      <c r="DV148" s="240">
        <f t="shared" si="161"/>
        <v>0</v>
      </c>
      <c r="DX148" s="242">
        <f t="shared" si="107"/>
        <v>3.2899999999999999E-2</v>
      </c>
      <c r="DY148" s="242">
        <f t="shared" si="151"/>
        <v>2.7416666666666666E-3</v>
      </c>
      <c r="DZ148" s="238">
        <v>96</v>
      </c>
      <c r="EA148" s="243">
        <f t="shared" si="162"/>
        <v>486724.27610641345</v>
      </c>
      <c r="EB148" s="243">
        <f t="shared" si="163"/>
        <v>2586.4138135814014</v>
      </c>
      <c r="EC148" s="243">
        <f t="shared" si="34"/>
        <v>1251.9780899229845</v>
      </c>
      <c r="ED148" s="243">
        <f t="shared" si="114"/>
        <v>1334.4357236584169</v>
      </c>
      <c r="EE148" s="244">
        <f t="shared" si="152"/>
        <v>235354.42086331383</v>
      </c>
      <c r="EF148" s="249"/>
      <c r="EG148" s="242">
        <f t="shared" si="108"/>
        <v>3.5000000000000003E-2</v>
      </c>
      <c r="EH148" s="242">
        <f t="shared" si="153"/>
        <v>2.9166666666666668E-3</v>
      </c>
      <c r="EI148" s="238">
        <v>96</v>
      </c>
      <c r="EJ148" s="243">
        <f t="shared" si="164"/>
        <v>487824.71881241346</v>
      </c>
      <c r="EK148" s="243">
        <f t="shared" si="165"/>
        <v>2645.5567083213941</v>
      </c>
      <c r="EL148" s="243">
        <f t="shared" si="36"/>
        <v>1222.7346117851882</v>
      </c>
      <c r="EM148" s="243">
        <f t="shared" si="115"/>
        <v>1422.8220965362059</v>
      </c>
      <c r="EN148" s="244">
        <f t="shared" si="154"/>
        <v>237483.56507395324</v>
      </c>
      <c r="EO148" s="249"/>
      <c r="EP148" s="242">
        <f t="shared" si="109"/>
        <v>2.5000000000000001E-2</v>
      </c>
      <c r="EQ148" s="242">
        <f t="shared" si="155"/>
        <v>2.0833333333333333E-3</v>
      </c>
      <c r="ER148" s="238">
        <v>96</v>
      </c>
      <c r="ES148" s="243">
        <f t="shared" si="166"/>
        <v>482399.19603332918</v>
      </c>
      <c r="ET148" s="243">
        <f t="shared" si="167"/>
        <v>2370.7253929063927</v>
      </c>
      <c r="EU148" s="243">
        <f t="shared" si="38"/>
        <v>1365.7270678369568</v>
      </c>
      <c r="EV148" s="243">
        <f t="shared" si="116"/>
        <v>1004.9983250694357</v>
      </c>
      <c r="EW148" s="244">
        <f t="shared" si="156"/>
        <v>227589.63771901396</v>
      </c>
    </row>
    <row r="149" spans="1:153" ht="14.25" customHeight="1" thickBot="1" x14ac:dyDescent="0.25">
      <c r="A149" s="3">
        <f t="shared" si="117"/>
        <v>2919</v>
      </c>
      <c r="B149" s="238">
        <v>97</v>
      </c>
      <c r="C149" s="239">
        <f t="shared" si="118"/>
        <v>380325.9643159844</v>
      </c>
      <c r="D149" s="239">
        <f t="shared" si="5"/>
        <v>2410.2492634298383</v>
      </c>
      <c r="E149" s="239">
        <f t="shared" si="6"/>
        <v>1411.8936071003791</v>
      </c>
      <c r="F149" s="239">
        <f t="shared" si="7"/>
        <v>998.35565632945907</v>
      </c>
      <c r="G149" s="240">
        <f t="shared" si="119"/>
        <v>233794.17855269441</v>
      </c>
      <c r="I149" s="241">
        <f>VLOOKUP(K149,[2]תחזיות!$B$4:$H$1000,5)</f>
        <v>1.1795400000000024E-2</v>
      </c>
      <c r="J149" s="135">
        <f t="shared" si="8"/>
        <v>9.8295000000000196E-4</v>
      </c>
      <c r="K149" s="238">
        <v>97</v>
      </c>
      <c r="L149" s="243">
        <f t="shared" si="120"/>
        <v>163529.87376255033</v>
      </c>
      <c r="M149" s="243">
        <f t="shared" si="44"/>
        <v>917.53772206688859</v>
      </c>
      <c r="N149" s="243">
        <f t="shared" si="9"/>
        <v>617.7329535022144</v>
      </c>
      <c r="O149" s="243">
        <f t="shared" si="10"/>
        <v>299.80476856467419</v>
      </c>
      <c r="P149" s="244">
        <f t="shared" si="121"/>
        <v>85101.699494419881</v>
      </c>
      <c r="Q149" s="245"/>
      <c r="R149" s="241">
        <f>VLOOKUP(T149,[2]תחזיות!$B$4:$H$1000,7)</f>
        <v>2.0052180000000041E-2</v>
      </c>
      <c r="S149" s="135">
        <f t="shared" si="11"/>
        <v>1.6710150000000033E-3</v>
      </c>
      <c r="T149" s="238">
        <v>97</v>
      </c>
      <c r="U149" s="243">
        <f t="shared" si="122"/>
        <v>173612.87636846982</v>
      </c>
      <c r="V149" s="243">
        <f t="shared" si="47"/>
        <v>974.1116986117695</v>
      </c>
      <c r="W149" s="243">
        <f t="shared" si="12"/>
        <v>655.82142526957637</v>
      </c>
      <c r="X149" s="243">
        <f t="shared" si="48"/>
        <v>318.29027334219319</v>
      </c>
      <c r="Y149" s="244">
        <f t="shared" si="123"/>
        <v>87596.191575074423</v>
      </c>
      <c r="Z149" s="246"/>
      <c r="AA149" s="241">
        <f>VLOOKUP(AC149,[2]תחזיות!$B$4:$H$1000,6)</f>
        <v>1.072309090909093E-2</v>
      </c>
      <c r="AB149" s="135">
        <f t="shared" si="13"/>
        <v>8.9359090909091083E-4</v>
      </c>
      <c r="AC149" s="238">
        <v>97</v>
      </c>
      <c r="AD149" s="243">
        <f t="shared" si="124"/>
        <v>162265.12132677398</v>
      </c>
      <c r="AE149" s="243">
        <f t="shared" si="51"/>
        <v>910.44141579452025</v>
      </c>
      <c r="AF149" s="243">
        <f t="shared" si="14"/>
        <v>612.95536002876929</v>
      </c>
      <c r="AG149" s="243">
        <f t="shared" si="52"/>
        <v>297.4860557657509</v>
      </c>
      <c r="AH149" s="244">
        <f t="shared" si="125"/>
        <v>84785.677708257863</v>
      </c>
      <c r="AI149" s="246"/>
      <c r="AJ149" s="242">
        <f t="shared" si="105"/>
        <v>3.10666666666666E-2</v>
      </c>
      <c r="AK149" s="242">
        <f t="shared" si="126"/>
        <v>2.5888888888888832E-3</v>
      </c>
      <c r="AL149" s="241">
        <f>VLOOKUP(AN149,[2]תחזיות!$B$4:$H$1000,5)</f>
        <v>1.1795400000000024E-2</v>
      </c>
      <c r="AM149" s="135">
        <f t="shared" si="110"/>
        <v>9.8295000000000196E-4</v>
      </c>
      <c r="AN149" s="238">
        <v>97</v>
      </c>
      <c r="AO149" s="243">
        <f t="shared" si="127"/>
        <v>81536.69801372393</v>
      </c>
      <c r="AP149" s="243">
        <f t="shared" si="157"/>
        <v>514.98711337352097</v>
      </c>
      <c r="AQ149" s="243">
        <f t="shared" si="16"/>
        <v>303.8976618491028</v>
      </c>
      <c r="AR149" s="243">
        <f t="shared" si="128"/>
        <v>211.08945152441817</v>
      </c>
      <c r="AS149" s="244">
        <f t="shared" si="129"/>
        <v>45871.21261553395</v>
      </c>
      <c r="AT149" s="245"/>
      <c r="AU149" s="242">
        <f t="shared" si="106"/>
        <v>3.3666666666666602E-2</v>
      </c>
      <c r="AV149" s="242">
        <f t="shared" si="130"/>
        <v>2.8055555555555503E-3</v>
      </c>
      <c r="AW149" s="241">
        <f>VLOOKUP(AY149,[2]תחזיות!$B$4:$H$1000,7)</f>
        <v>2.0052180000000041E-2</v>
      </c>
      <c r="AX149" s="135">
        <f t="shared" si="17"/>
        <v>1.6710150000000033E-3</v>
      </c>
      <c r="AY149" s="238">
        <v>97</v>
      </c>
      <c r="AZ149" s="243">
        <f t="shared" si="131"/>
        <v>86834.925972270488</v>
      </c>
      <c r="BA149" s="243">
        <f t="shared" si="158"/>
        <v>559.60871600008386</v>
      </c>
      <c r="BB149" s="243">
        <f t="shared" si="18"/>
        <v>315.98850702232545</v>
      </c>
      <c r="BC149" s="243">
        <f t="shared" si="132"/>
        <v>243.62020897775841</v>
      </c>
      <c r="BD149" s="244">
        <f t="shared" si="133"/>
        <v>47702.11710721859</v>
      </c>
      <c r="BE149" s="246"/>
      <c r="BF149" s="246"/>
      <c r="BG149" s="246"/>
      <c r="BH149" s="241">
        <f>VLOOKUP(BJ149,[2]תחזיות!$B$4:$H$1000,6)</f>
        <v>1.072309090909093E-2</v>
      </c>
      <c r="BI149" s="135">
        <f t="shared" si="19"/>
        <v>8.9359090909091083E-4</v>
      </c>
      <c r="BJ149" s="238">
        <v>97</v>
      </c>
      <c r="BK149" s="243">
        <f t="shared" si="134"/>
        <v>79098.12272658736</v>
      </c>
      <c r="BL149" s="243">
        <f t="shared" si="159"/>
        <v>471.3287948499833</v>
      </c>
      <c r="BM149" s="243">
        <f t="shared" si="20"/>
        <v>326.31556985124047</v>
      </c>
      <c r="BN149" s="243">
        <f t="shared" si="65"/>
        <v>145.01322499874283</v>
      </c>
      <c r="BO149" s="244">
        <f t="shared" si="135"/>
        <v>44183.828519978604</v>
      </c>
      <c r="BP149" s="246"/>
      <c r="BQ149" s="247">
        <f>VLOOKUP(BT149,[2]תחזיות!$B$4:$E$1000,2)</f>
        <v>2.7663339999999967E-2</v>
      </c>
      <c r="BR149" s="135">
        <f t="shared" si="21"/>
        <v>1.8052783333333308E-3</v>
      </c>
      <c r="BS149" s="3">
        <f t="shared" si="136"/>
        <v>2919</v>
      </c>
      <c r="BT149" s="238">
        <v>97</v>
      </c>
      <c r="BU149" s="239">
        <f t="shared" si="137"/>
        <v>465912.67327774328</v>
      </c>
      <c r="BV149" s="239">
        <f t="shared" si="138"/>
        <v>2220.2140295365211</v>
      </c>
      <c r="BW149" s="239">
        <f t="shared" si="22"/>
        <v>1379.1119752428001</v>
      </c>
      <c r="BX149" s="239">
        <f t="shared" si="23"/>
        <v>841.10205429372104</v>
      </c>
      <c r="BY149" s="240">
        <f t="shared" si="139"/>
        <v>200654.70114909537</v>
      </c>
      <c r="CA149" s="247">
        <f>VLOOKUP(CD149,[2]תחזיות!$B$4:$E$1000,4)</f>
        <v>3.651560879999996E-2</v>
      </c>
      <c r="CB149" s="135">
        <f t="shared" si="24"/>
        <v>2.5429673999999968E-3</v>
      </c>
      <c r="CC149" s="3">
        <f t="shared" si="140"/>
        <v>2919</v>
      </c>
      <c r="CD149" s="238">
        <v>97</v>
      </c>
      <c r="CE149" s="239">
        <f t="shared" si="141"/>
        <v>476692.94747814297</v>
      </c>
      <c r="CF149" s="239">
        <f t="shared" si="142"/>
        <v>2481.2867957904477</v>
      </c>
      <c r="CG149" s="239">
        <f t="shared" si="25"/>
        <v>1269.0721705436194</v>
      </c>
      <c r="CH149" s="239">
        <f t="shared" si="26"/>
        <v>1212.2146252468283</v>
      </c>
      <c r="CI149" s="240">
        <f t="shared" si="143"/>
        <v>219975.82811488549</v>
      </c>
      <c r="CJ149" s="1"/>
      <c r="CK149" s="247">
        <f>VLOOKUP(CN149,[2]תחזיות!$B$4:$E$1000,3)</f>
        <v>2.4055078260869538E-2</v>
      </c>
      <c r="CL149" s="135">
        <f t="shared" si="27"/>
        <v>1.5045898550724614E-3</v>
      </c>
      <c r="CM149" s="3">
        <f t="shared" si="144"/>
        <v>2919</v>
      </c>
      <c r="CN149" s="238">
        <v>97</v>
      </c>
      <c r="CO149" s="239">
        <f t="shared" si="145"/>
        <v>462376.33283301932</v>
      </c>
      <c r="CP149" s="239">
        <f t="shared" si="160"/>
        <v>2123.5365430627471</v>
      </c>
      <c r="CQ149" s="239">
        <f t="shared" si="28"/>
        <v>1427.8498034565785</v>
      </c>
      <c r="CR149" s="239">
        <f t="shared" si="29"/>
        <v>695.68673960616866</v>
      </c>
      <c r="CS149" s="240">
        <f t="shared" si="146"/>
        <v>194984.51703561161</v>
      </c>
      <c r="CT149" s="1"/>
      <c r="CU149" s="238">
        <v>97</v>
      </c>
      <c r="CV149" s="239">
        <f t="shared" si="111"/>
        <v>1576777.5073864923</v>
      </c>
      <c r="CW149" s="239">
        <f t="shared" si="111"/>
        <v>8649.4019419881697</v>
      </c>
      <c r="CX149" s="239">
        <f t="shared" si="111"/>
        <v>4968.0467942140194</v>
      </c>
      <c r="CY149" s="239">
        <f t="shared" si="111"/>
        <v>3681.3551477741503</v>
      </c>
      <c r="CZ149" s="239">
        <f t="shared" si="111"/>
        <v>803362.62648863881</v>
      </c>
      <c r="DB149" s="238">
        <v>97</v>
      </c>
      <c r="DC149" s="239">
        <f t="shared" si="112"/>
        <v>1604068.698335496</v>
      </c>
      <c r="DD149" s="239">
        <f t="shared" si="112"/>
        <v>9070.8131821535335</v>
      </c>
      <c r="DE149" s="239">
        <f t="shared" si="112"/>
        <v>4879.0766310054623</v>
      </c>
      <c r="DF149" s="239">
        <f t="shared" si="112"/>
        <v>4191.7365511480712</v>
      </c>
      <c r="DG149" s="239">
        <f t="shared" si="112"/>
        <v>829197.43713214761</v>
      </c>
      <c r="DH149" s="248"/>
      <c r="DI149" s="238">
        <v>97</v>
      </c>
      <c r="DJ149" s="239">
        <f t="shared" si="113"/>
        <v>1565099.0101678574</v>
      </c>
      <c r="DK149" s="239">
        <f t="shared" si="113"/>
        <v>8286.2814100434807</v>
      </c>
      <c r="DL149" s="239">
        <f t="shared" si="113"/>
        <v>5147.5866729985846</v>
      </c>
      <c r="DM149" s="239">
        <f t="shared" si="113"/>
        <v>3138.694737044897</v>
      </c>
      <c r="DN149" s="239">
        <f t="shared" si="113"/>
        <v>787708.56492846296</v>
      </c>
      <c r="DP149" s="3">
        <f t="shared" si="147"/>
        <v>2919</v>
      </c>
      <c r="DQ149" s="238">
        <v>97</v>
      </c>
      <c r="DR149" s="239">
        <f t="shared" si="148"/>
        <v>0</v>
      </c>
      <c r="DS149" s="239">
        <f t="shared" si="149"/>
        <v>0</v>
      </c>
      <c r="DT149" s="239">
        <f t="shared" si="33"/>
        <v>0</v>
      </c>
      <c r="DU149" s="239">
        <f t="shared" si="150"/>
        <v>0</v>
      </c>
      <c r="DV149" s="240">
        <f t="shared" si="161"/>
        <v>0</v>
      </c>
      <c r="DX149" s="242">
        <f t="shared" si="107"/>
        <v>3.2899999999999999E-2</v>
      </c>
      <c r="DY149" s="242">
        <f t="shared" si="151"/>
        <v>2.7416666666666666E-3</v>
      </c>
      <c r="DZ149" s="238">
        <v>97</v>
      </c>
      <c r="EA149" s="243">
        <f t="shared" si="162"/>
        <v>485472.29801649047</v>
      </c>
      <c r="EB149" s="243">
        <f t="shared" si="163"/>
        <v>2586.4138135814014</v>
      </c>
      <c r="EC149" s="243">
        <f t="shared" si="34"/>
        <v>1255.4105965195233</v>
      </c>
      <c r="ED149" s="243">
        <f t="shared" si="114"/>
        <v>1331.0032170618781</v>
      </c>
      <c r="EE149" s="244">
        <f t="shared" si="152"/>
        <v>237940.83467689523</v>
      </c>
      <c r="EF149" s="249"/>
      <c r="EG149" s="242">
        <f t="shared" si="108"/>
        <v>3.5000000000000003E-2</v>
      </c>
      <c r="EH149" s="242">
        <f t="shared" si="153"/>
        <v>2.9166666666666668E-3</v>
      </c>
      <c r="EI149" s="238">
        <v>97</v>
      </c>
      <c r="EJ149" s="243">
        <f t="shared" si="164"/>
        <v>486601.98420062824</v>
      </c>
      <c r="EK149" s="243">
        <f t="shared" si="165"/>
        <v>2645.5567083213941</v>
      </c>
      <c r="EL149" s="243">
        <f t="shared" si="36"/>
        <v>1226.3009210695616</v>
      </c>
      <c r="EM149" s="243">
        <f t="shared" si="115"/>
        <v>1419.2557872518325</v>
      </c>
      <c r="EN149" s="244">
        <f t="shared" si="154"/>
        <v>240129.12178227463</v>
      </c>
      <c r="EO149" s="249"/>
      <c r="EP149" s="242">
        <f t="shared" si="109"/>
        <v>2.5000000000000001E-2</v>
      </c>
      <c r="EQ149" s="242">
        <f t="shared" si="155"/>
        <v>2.0833333333333333E-3</v>
      </c>
      <c r="ER149" s="238">
        <v>97</v>
      </c>
      <c r="ES149" s="243">
        <f t="shared" si="166"/>
        <v>481033.46896549221</v>
      </c>
      <c r="ET149" s="243">
        <f t="shared" si="167"/>
        <v>2370.7253929063927</v>
      </c>
      <c r="EU149" s="243">
        <f t="shared" si="38"/>
        <v>1368.5723325616173</v>
      </c>
      <c r="EV149" s="243">
        <f t="shared" si="116"/>
        <v>1002.1530603447754</v>
      </c>
      <c r="EW149" s="244">
        <f t="shared" si="156"/>
        <v>229960.36311192036</v>
      </c>
    </row>
    <row r="150" spans="1:153" ht="14.25" customHeight="1" thickBot="1" x14ac:dyDescent="0.25">
      <c r="A150" s="3">
        <f t="shared" si="117"/>
        <v>2950</v>
      </c>
      <c r="B150" s="238">
        <v>98</v>
      </c>
      <c r="C150" s="239">
        <f t="shared" si="118"/>
        <v>378914.07070888404</v>
      </c>
      <c r="D150" s="239">
        <f t="shared" si="5"/>
        <v>2410.2492634298383</v>
      </c>
      <c r="E150" s="239">
        <f t="shared" si="6"/>
        <v>1415.5998278190177</v>
      </c>
      <c r="F150" s="239">
        <f t="shared" si="7"/>
        <v>994.64943561082066</v>
      </c>
      <c r="G150" s="240">
        <f t="shared" si="119"/>
        <v>236204.42781612425</v>
      </c>
      <c r="I150" s="241">
        <f>VLOOKUP(K150,[2]תחזיות!$B$4:$H$1000,5)</f>
        <v>1.1813700000000024E-2</v>
      </c>
      <c r="J150" s="135">
        <f t="shared" si="8"/>
        <v>9.8447500000000202E-4</v>
      </c>
      <c r="K150" s="238">
        <v>98</v>
      </c>
      <c r="L150" s="243">
        <f t="shared" si="120"/>
        <v>163072.52373887112</v>
      </c>
      <c r="M150" s="243">
        <f t="shared" si="44"/>
        <v>918.44101501582054</v>
      </c>
      <c r="N150" s="243">
        <f t="shared" si="9"/>
        <v>619.47472149455825</v>
      </c>
      <c r="O150" s="243">
        <f t="shared" si="10"/>
        <v>298.96629352126234</v>
      </c>
      <c r="P150" s="244">
        <f t="shared" si="121"/>
        <v>86020.140509435703</v>
      </c>
      <c r="Q150" s="245"/>
      <c r="R150" s="241">
        <f>VLOOKUP(T150,[2]תחזיות!$B$4:$H$1000,7)</f>
        <v>2.0083290000000042E-2</v>
      </c>
      <c r="S150" s="135">
        <f t="shared" si="11"/>
        <v>1.6736075000000036E-3</v>
      </c>
      <c r="T150" s="238">
        <v>98</v>
      </c>
      <c r="U150" s="243">
        <f t="shared" si="122"/>
        <v>173246.51716753107</v>
      </c>
      <c r="V150" s="243">
        <f t="shared" si="47"/>
        <v>975.74197925640397</v>
      </c>
      <c r="W150" s="243">
        <f t="shared" si="12"/>
        <v>658.12336444926518</v>
      </c>
      <c r="X150" s="243">
        <f t="shared" si="48"/>
        <v>317.61861480713884</v>
      </c>
      <c r="Y150" s="244">
        <f t="shared" si="123"/>
        <v>88571.933554330826</v>
      </c>
      <c r="Z150" s="246"/>
      <c r="AA150" s="241">
        <f>VLOOKUP(AC150,[2]תחזיות!$B$4:$H$1000,6)</f>
        <v>1.0739727272727293E-2</v>
      </c>
      <c r="AB150" s="135">
        <f t="shared" si="13"/>
        <v>8.9497727272727439E-4</v>
      </c>
      <c r="AC150" s="238">
        <v>98</v>
      </c>
      <c r="AD150" s="243">
        <f t="shared" si="124"/>
        <v>161796.8409813726</v>
      </c>
      <c r="AE150" s="243">
        <f t="shared" si="51"/>
        <v>911.25624016980612</v>
      </c>
      <c r="AF150" s="243">
        <f t="shared" si="14"/>
        <v>614.62869837062431</v>
      </c>
      <c r="AG150" s="243">
        <f t="shared" si="52"/>
        <v>296.62754179918176</v>
      </c>
      <c r="AH150" s="244">
        <f t="shared" si="125"/>
        <v>85696.933948427672</v>
      </c>
      <c r="AI150" s="246"/>
      <c r="AJ150" s="242">
        <f t="shared" si="105"/>
        <v>3.10666666666666E-2</v>
      </c>
      <c r="AK150" s="242">
        <f t="shared" si="126"/>
        <v>2.5888888888888832E-3</v>
      </c>
      <c r="AL150" s="241">
        <f>VLOOKUP(AN150,[2]תחזיות!$B$4:$H$1000,5)</f>
        <v>1.1813700000000024E-2</v>
      </c>
      <c r="AM150" s="135">
        <f t="shared" si="110"/>
        <v>9.8447500000000202E-4</v>
      </c>
      <c r="AN150" s="238">
        <v>98</v>
      </c>
      <c r="AO150" s="243">
        <f t="shared" si="127"/>
        <v>81312.772013001246</v>
      </c>
      <c r="AP150" s="243">
        <f t="shared" si="157"/>
        <v>515.4941053119594</v>
      </c>
      <c r="AQ150" s="243">
        <f t="shared" si="16"/>
        <v>304.98437332274557</v>
      </c>
      <c r="AR150" s="243">
        <f t="shared" si="128"/>
        <v>210.50973198921386</v>
      </c>
      <c r="AS150" s="244">
        <f t="shared" si="129"/>
        <v>46386.706720845912</v>
      </c>
      <c r="AT150" s="245"/>
      <c r="AU150" s="242">
        <f t="shared" si="106"/>
        <v>3.3666666666666602E-2</v>
      </c>
      <c r="AV150" s="242">
        <f t="shared" si="130"/>
        <v>2.8055555555555503E-3</v>
      </c>
      <c r="AW150" s="241">
        <f>VLOOKUP(AY150,[2]תחזיות!$B$4:$H$1000,7)</f>
        <v>2.0083290000000042E-2</v>
      </c>
      <c r="AX150" s="135">
        <f t="shared" si="17"/>
        <v>1.6736075000000036E-3</v>
      </c>
      <c r="AY150" s="238">
        <v>98</v>
      </c>
      <c r="AZ150" s="243">
        <f t="shared" si="131"/>
        <v>86663.73620788203</v>
      </c>
      <c r="BA150" s="243">
        <f t="shared" si="158"/>
        <v>560.54528134424686</v>
      </c>
      <c r="BB150" s="243">
        <f t="shared" si="18"/>
        <v>317.40535476102275</v>
      </c>
      <c r="BC150" s="243">
        <f t="shared" si="132"/>
        <v>243.13992658322414</v>
      </c>
      <c r="BD150" s="244">
        <f t="shared" si="133"/>
        <v>48262.662388562836</v>
      </c>
      <c r="BE150" s="246"/>
      <c r="BF150" s="246"/>
      <c r="BG150" s="246"/>
      <c r="BH150" s="241">
        <f>VLOOKUP(BJ150,[2]תחזיות!$B$4:$H$1000,6)</f>
        <v>1.0739727272727293E-2</v>
      </c>
      <c r="BI150" s="135">
        <f t="shared" si="19"/>
        <v>8.9497727272727439E-4</v>
      </c>
      <c r="BJ150" s="238">
        <v>98</v>
      </c>
      <c r="BK150" s="243">
        <f t="shared" si="134"/>
        <v>78842.306133873062</v>
      </c>
      <c r="BL150" s="243">
        <f t="shared" si="159"/>
        <v>471.68484024063326</v>
      </c>
      <c r="BM150" s="243">
        <f t="shared" si="20"/>
        <v>327.14061232853328</v>
      </c>
      <c r="BN150" s="243">
        <f t="shared" si="65"/>
        <v>144.54422791209996</v>
      </c>
      <c r="BO150" s="244">
        <f t="shared" si="135"/>
        <v>44655.513360219236</v>
      </c>
      <c r="BP150" s="246"/>
      <c r="BQ150" s="247">
        <f>VLOOKUP(BT150,[2]תחזיות!$B$4:$E$1000,2)</f>
        <v>2.7794819999999967E-2</v>
      </c>
      <c r="BR150" s="135">
        <f t="shared" si="21"/>
        <v>1.816234999999997E-3</v>
      </c>
      <c r="BS150" s="3">
        <f t="shared" si="136"/>
        <v>2950</v>
      </c>
      <c r="BT150" s="238">
        <v>98</v>
      </c>
      <c r="BU150" s="239">
        <f t="shared" si="137"/>
        <v>464533.56130250049</v>
      </c>
      <c r="BV150" s="239">
        <f t="shared" si="138"/>
        <v>2223.1689829350585</v>
      </c>
      <c r="BW150" s="239">
        <f t="shared" si="22"/>
        <v>1379.4668702228128</v>
      </c>
      <c r="BX150" s="239">
        <f t="shared" si="23"/>
        <v>843.70211271224559</v>
      </c>
      <c r="BY150" s="240">
        <f t="shared" si="139"/>
        <v>202877.87013203042</v>
      </c>
      <c r="CA150" s="247">
        <f>VLOOKUP(CD150,[2]תחזיות!$B$4:$E$1000,4)</f>
        <v>3.6689162399999961E-2</v>
      </c>
      <c r="CB150" s="135">
        <f t="shared" si="24"/>
        <v>2.5574301999999969E-3</v>
      </c>
      <c r="CC150" s="3">
        <f t="shared" si="140"/>
        <v>2950</v>
      </c>
      <c r="CD150" s="238">
        <v>98</v>
      </c>
      <c r="CE150" s="239">
        <f t="shared" si="141"/>
        <v>475423.87530759937</v>
      </c>
      <c r="CF150" s="239">
        <f t="shared" si="142"/>
        <v>2485.4937013537501</v>
      </c>
      <c r="CG150" s="239">
        <f t="shared" si="25"/>
        <v>1269.6303248410627</v>
      </c>
      <c r="CH150" s="239">
        <f t="shared" si="26"/>
        <v>1215.8633765126874</v>
      </c>
      <c r="CI150" s="240">
        <f t="shared" si="143"/>
        <v>222461.32181623924</v>
      </c>
      <c r="CJ150" s="1"/>
      <c r="CK150" s="247">
        <f>VLOOKUP(CN150,[2]תחזיות!$B$4:$E$1000,3)</f>
        <v>2.4169408695652147E-2</v>
      </c>
      <c r="CL150" s="135">
        <f t="shared" si="27"/>
        <v>1.5141173913043454E-3</v>
      </c>
      <c r="CM150" s="3">
        <f t="shared" si="144"/>
        <v>2950</v>
      </c>
      <c r="CN150" s="238">
        <v>98</v>
      </c>
      <c r="CO150" s="239">
        <f t="shared" si="145"/>
        <v>460948.48302956275</v>
      </c>
      <c r="CP150" s="239">
        <f t="shared" si="160"/>
        <v>2126.0294530627311</v>
      </c>
      <c r="CQ150" s="239">
        <f t="shared" si="28"/>
        <v>1428.0993384123144</v>
      </c>
      <c r="CR150" s="239">
        <f t="shared" si="29"/>
        <v>697.93011465041684</v>
      </c>
      <c r="CS150" s="240">
        <f t="shared" si="146"/>
        <v>197110.54648867436</v>
      </c>
      <c r="CT150" s="1"/>
      <c r="CU150" s="238">
        <v>98</v>
      </c>
      <c r="CV150" s="239">
        <f t="shared" si="111"/>
        <v>1572049.8151832279</v>
      </c>
      <c r="CW150" s="239">
        <f t="shared" si="111"/>
        <v>8653.767180274077</v>
      </c>
      <c r="CX150" s="239">
        <f t="shared" si="111"/>
        <v>4978.3783067641152</v>
      </c>
      <c r="CY150" s="239">
        <f t="shared" si="111"/>
        <v>3675.3888735099627</v>
      </c>
      <c r="CZ150" s="239">
        <f t="shared" si="111"/>
        <v>812016.39366891293</v>
      </c>
      <c r="DB150" s="238">
        <v>98</v>
      </c>
      <c r="DC150" s="239">
        <f t="shared" si="112"/>
        <v>1599623.8826714554</v>
      </c>
      <c r="DD150" s="239">
        <f t="shared" si="112"/>
        <v>9077.5869337056338</v>
      </c>
      <c r="DE150" s="239">
        <f t="shared" si="112"/>
        <v>4890.6365039597167</v>
      </c>
      <c r="DF150" s="239">
        <f t="shared" si="112"/>
        <v>4186.9504297459171</v>
      </c>
      <c r="DG150" s="239">
        <f t="shared" si="112"/>
        <v>838275.0240658531</v>
      </c>
      <c r="DH150" s="248"/>
      <c r="DI150" s="238">
        <v>98</v>
      </c>
      <c r="DJ150" s="239">
        <f t="shared" si="113"/>
        <v>1560166.5974866231</v>
      </c>
      <c r="DK150" s="239">
        <f t="shared" si="113"/>
        <v>8289.9451898094012</v>
      </c>
      <c r="DL150" s="239">
        <f t="shared" si="113"/>
        <v>5156.892001851611</v>
      </c>
      <c r="DM150" s="239">
        <f t="shared" si="113"/>
        <v>3133.0531879577911</v>
      </c>
      <c r="DN150" s="239">
        <f t="shared" si="113"/>
        <v>795998.51011827227</v>
      </c>
      <c r="DP150" s="3">
        <f t="shared" si="147"/>
        <v>2950</v>
      </c>
      <c r="DQ150" s="238">
        <v>98</v>
      </c>
      <c r="DR150" s="239">
        <f t="shared" si="148"/>
        <v>0</v>
      </c>
      <c r="DS150" s="239">
        <f t="shared" si="149"/>
        <v>0</v>
      </c>
      <c r="DT150" s="239">
        <f t="shared" si="33"/>
        <v>0</v>
      </c>
      <c r="DU150" s="239">
        <f t="shared" si="150"/>
        <v>0</v>
      </c>
      <c r="DV150" s="240">
        <f t="shared" si="161"/>
        <v>0</v>
      </c>
      <c r="DX150" s="242">
        <f t="shared" si="107"/>
        <v>3.2899999999999999E-2</v>
      </c>
      <c r="DY150" s="242">
        <f t="shared" si="151"/>
        <v>2.7416666666666666E-3</v>
      </c>
      <c r="DZ150" s="238">
        <v>98</v>
      </c>
      <c r="EA150" s="243">
        <f t="shared" si="162"/>
        <v>484216.88741997094</v>
      </c>
      <c r="EB150" s="243">
        <f t="shared" si="163"/>
        <v>2586.413813581401</v>
      </c>
      <c r="EC150" s="243">
        <f t="shared" si="34"/>
        <v>1258.8525139049807</v>
      </c>
      <c r="ED150" s="243">
        <f t="shared" si="114"/>
        <v>1327.5612996764203</v>
      </c>
      <c r="EE150" s="244">
        <f t="shared" si="152"/>
        <v>240527.24849047663</v>
      </c>
      <c r="EF150" s="249"/>
      <c r="EG150" s="242">
        <f t="shared" si="108"/>
        <v>3.5000000000000003E-2</v>
      </c>
      <c r="EH150" s="242">
        <f t="shared" si="153"/>
        <v>2.9166666666666668E-3</v>
      </c>
      <c r="EI150" s="238">
        <v>98</v>
      </c>
      <c r="EJ150" s="243">
        <f t="shared" si="164"/>
        <v>485375.68327955867</v>
      </c>
      <c r="EK150" s="243">
        <f t="shared" si="165"/>
        <v>2645.5567083213941</v>
      </c>
      <c r="EL150" s="243">
        <f t="shared" si="36"/>
        <v>1229.877632089348</v>
      </c>
      <c r="EM150" s="243">
        <f t="shared" si="115"/>
        <v>1415.6790762320461</v>
      </c>
      <c r="EN150" s="244">
        <f t="shared" si="154"/>
        <v>242774.67849059601</v>
      </c>
      <c r="EO150" s="249"/>
      <c r="EP150" s="242">
        <f t="shared" si="109"/>
        <v>2.5000000000000001E-2</v>
      </c>
      <c r="EQ150" s="242">
        <f t="shared" si="155"/>
        <v>2.0833333333333333E-3</v>
      </c>
      <c r="ER150" s="238">
        <v>98</v>
      </c>
      <c r="ES150" s="243">
        <f t="shared" si="166"/>
        <v>479664.89663293061</v>
      </c>
      <c r="ET150" s="243">
        <f t="shared" si="167"/>
        <v>2370.7253929063932</v>
      </c>
      <c r="EU150" s="243">
        <f t="shared" si="38"/>
        <v>1371.423524921121</v>
      </c>
      <c r="EV150" s="243">
        <f t="shared" si="116"/>
        <v>999.30186798527211</v>
      </c>
      <c r="EW150" s="244">
        <f t="shared" si="156"/>
        <v>232331.08850482677</v>
      </c>
    </row>
    <row r="151" spans="1:153" ht="14.25" customHeight="1" thickBot="1" x14ac:dyDescent="0.25">
      <c r="A151" s="3">
        <f t="shared" si="117"/>
        <v>2981</v>
      </c>
      <c r="B151" s="238">
        <v>99</v>
      </c>
      <c r="C151" s="239">
        <f t="shared" si="118"/>
        <v>377498.470881065</v>
      </c>
      <c r="D151" s="239">
        <f t="shared" si="5"/>
        <v>2410.2492634298383</v>
      </c>
      <c r="E151" s="239">
        <f t="shared" si="6"/>
        <v>1419.3157773670425</v>
      </c>
      <c r="F151" s="239">
        <f t="shared" si="7"/>
        <v>990.93348606279574</v>
      </c>
      <c r="G151" s="240">
        <f t="shared" si="119"/>
        <v>238614.67707955409</v>
      </c>
      <c r="I151" s="241">
        <f>VLOOKUP(K151,[2]תחזיות!$B$4:$H$1000,5)</f>
        <v>1.1832000000000025E-2</v>
      </c>
      <c r="J151" s="135">
        <f t="shared" si="8"/>
        <v>9.8600000000000207E-4</v>
      </c>
      <c r="K151" s="238">
        <v>99</v>
      </c>
      <c r="L151" s="243">
        <f t="shared" si="120"/>
        <v>162613.22772370768</v>
      </c>
      <c r="M151" s="243">
        <f t="shared" si="44"/>
        <v>919.34659785662609</v>
      </c>
      <c r="N151" s="243">
        <f t="shared" si="9"/>
        <v>621.22234702983008</v>
      </c>
      <c r="O151" s="243">
        <f t="shared" si="10"/>
        <v>298.12425082679601</v>
      </c>
      <c r="P151" s="244">
        <f t="shared" si="121"/>
        <v>86939.487107292327</v>
      </c>
      <c r="Q151" s="245"/>
      <c r="R151" s="241">
        <f>VLOOKUP(T151,[2]תחזיות!$B$4:$H$1000,7)</f>
        <v>2.0114400000000043E-2</v>
      </c>
      <c r="S151" s="135">
        <f t="shared" si="11"/>
        <v>1.6762000000000036E-3</v>
      </c>
      <c r="T151" s="238">
        <v>99</v>
      </c>
      <c r="U151" s="243">
        <f t="shared" si="122"/>
        <v>172877.68646877451</v>
      </c>
      <c r="V151" s="243">
        <f t="shared" si="47"/>
        <v>977.37751796203327</v>
      </c>
      <c r="W151" s="243">
        <f t="shared" si="12"/>
        <v>660.43509276928148</v>
      </c>
      <c r="X151" s="243">
        <f t="shared" si="48"/>
        <v>316.94242519275178</v>
      </c>
      <c r="Y151" s="244">
        <f t="shared" si="123"/>
        <v>89549.311072292854</v>
      </c>
      <c r="Z151" s="246"/>
      <c r="AA151" s="241">
        <f>VLOOKUP(AC151,[2]תחזיות!$B$4:$H$1000,6)</f>
        <v>1.0756363636363658E-2</v>
      </c>
      <c r="AB151" s="135">
        <f t="shared" si="13"/>
        <v>8.9636363636363817E-4</v>
      </c>
      <c r="AC151" s="238">
        <v>99</v>
      </c>
      <c r="AD151" s="243">
        <f t="shared" si="124"/>
        <v>161326.6901569211</v>
      </c>
      <c r="AE151" s="243">
        <f t="shared" si="51"/>
        <v>912.0730571269039</v>
      </c>
      <c r="AF151" s="243">
        <f t="shared" si="14"/>
        <v>616.30745850588323</v>
      </c>
      <c r="AG151" s="243">
        <f t="shared" si="52"/>
        <v>295.76559862102067</v>
      </c>
      <c r="AH151" s="244">
        <f t="shared" si="125"/>
        <v>86609.00700555458</v>
      </c>
      <c r="AI151" s="246"/>
      <c r="AJ151" s="242">
        <f t="shared" si="105"/>
        <v>3.10666666666666E-2</v>
      </c>
      <c r="AK151" s="242">
        <f t="shared" si="126"/>
        <v>2.5888888888888832E-3</v>
      </c>
      <c r="AL151" s="241">
        <f>VLOOKUP(AN151,[2]תחזיות!$B$4:$H$1000,5)</f>
        <v>1.1832000000000025E-2</v>
      </c>
      <c r="AM151" s="135">
        <f t="shared" si="110"/>
        <v>9.8600000000000207E-4</v>
      </c>
      <c r="AN151" s="238">
        <v>99</v>
      </c>
      <c r="AO151" s="243">
        <f t="shared" si="127"/>
        <v>81087.661318291212</v>
      </c>
      <c r="AP151" s="243">
        <f t="shared" si="157"/>
        <v>516.00238249979702</v>
      </c>
      <c r="AQ151" s="243">
        <f t="shared" si="16"/>
        <v>306.07543708688797</v>
      </c>
      <c r="AR151" s="243">
        <f t="shared" si="128"/>
        <v>209.92694541290902</v>
      </c>
      <c r="AS151" s="244">
        <f t="shared" si="129"/>
        <v>46902.709103345711</v>
      </c>
      <c r="AT151" s="245"/>
      <c r="AU151" s="242">
        <f t="shared" si="106"/>
        <v>3.3666666666666602E-2</v>
      </c>
      <c r="AV151" s="242">
        <f t="shared" si="130"/>
        <v>2.8055555555555503E-3</v>
      </c>
      <c r="AW151" s="241">
        <f>VLOOKUP(AY151,[2]תחזיות!$B$4:$H$1000,7)</f>
        <v>2.0114400000000043E-2</v>
      </c>
      <c r="AX151" s="135">
        <f t="shared" si="17"/>
        <v>1.6762000000000036E-3</v>
      </c>
      <c r="AY151" s="238">
        <v>99</v>
      </c>
      <c r="AZ151" s="243">
        <f t="shared" si="131"/>
        <v>86491.064572896998</v>
      </c>
      <c r="BA151" s="243">
        <f t="shared" si="158"/>
        <v>561.48486734483606</v>
      </c>
      <c r="BB151" s="243">
        <f t="shared" si="18"/>
        <v>318.82938062643109</v>
      </c>
      <c r="BC151" s="243">
        <f t="shared" si="132"/>
        <v>242.655486718405</v>
      </c>
      <c r="BD151" s="244">
        <f t="shared" si="133"/>
        <v>48824.147255907672</v>
      </c>
      <c r="BE151" s="246"/>
      <c r="BF151" s="246"/>
      <c r="BG151" s="246"/>
      <c r="BH151" s="241">
        <f>VLOOKUP(BJ151,[2]תחזיות!$B$4:$H$1000,6)</f>
        <v>1.0756363636363658E-2</v>
      </c>
      <c r="BI151" s="135">
        <f t="shared" si="19"/>
        <v>8.9636363636363817E-4</v>
      </c>
      <c r="BJ151" s="238">
        <v>99</v>
      </c>
      <c r="BK151" s="243">
        <f t="shared" si="134"/>
        <v>78585.543660821131</v>
      </c>
      <c r="BL151" s="243">
        <f t="shared" si="159"/>
        <v>472.04180684978024</v>
      </c>
      <c r="BM151" s="243">
        <f t="shared" si="20"/>
        <v>327.96831013827551</v>
      </c>
      <c r="BN151" s="243">
        <f t="shared" si="65"/>
        <v>144.07349671150473</v>
      </c>
      <c r="BO151" s="244">
        <f t="shared" si="135"/>
        <v>45127.555167069018</v>
      </c>
      <c r="BP151" s="246"/>
      <c r="BQ151" s="247">
        <f>VLOOKUP(BT151,[2]תחזיות!$B$4:$E$1000,2)</f>
        <v>2.7926299999999966E-2</v>
      </c>
      <c r="BR151" s="135">
        <f t="shared" si="21"/>
        <v>1.8271916666666641E-3</v>
      </c>
      <c r="BS151" s="3">
        <f t="shared" si="136"/>
        <v>2981</v>
      </c>
      <c r="BT151" s="238">
        <v>99</v>
      </c>
      <c r="BU151" s="239">
        <f t="shared" si="137"/>
        <v>463154.09443227766</v>
      </c>
      <c r="BV151" s="239">
        <f t="shared" si="138"/>
        <v>2226.1160700744222</v>
      </c>
      <c r="BW151" s="239">
        <f t="shared" si="22"/>
        <v>1379.8447683452191</v>
      </c>
      <c r="BX151" s="239">
        <f t="shared" si="23"/>
        <v>846.27130172920295</v>
      </c>
      <c r="BY151" s="240">
        <f t="shared" si="139"/>
        <v>205103.98620210483</v>
      </c>
      <c r="CA151" s="247">
        <f>VLOOKUP(CD151,[2]תחזיות!$B$4:$E$1000,4)</f>
        <v>3.6862715999999955E-2</v>
      </c>
      <c r="CB151" s="135">
        <f t="shared" si="24"/>
        <v>2.5718929999999965E-3</v>
      </c>
      <c r="CC151" s="3">
        <f t="shared" si="140"/>
        <v>2981</v>
      </c>
      <c r="CD151" s="238">
        <v>99</v>
      </c>
      <c r="CE151" s="239">
        <f t="shared" si="141"/>
        <v>474154.2449827583</v>
      </c>
      <c r="CF151" s="239">
        <f t="shared" si="142"/>
        <v>2489.6907655467649</v>
      </c>
      <c r="CG151" s="239">
        <f t="shared" si="25"/>
        <v>1270.2167819553254</v>
      </c>
      <c r="CH151" s="239">
        <f t="shared" si="26"/>
        <v>1219.4739835914395</v>
      </c>
      <c r="CI151" s="240">
        <f t="shared" si="143"/>
        <v>224951.012581786</v>
      </c>
      <c r="CJ151" s="1"/>
      <c r="CK151" s="247">
        <f>VLOOKUP(CN151,[2]תחזיות!$B$4:$E$1000,3)</f>
        <v>2.4283739130434755E-2</v>
      </c>
      <c r="CL151" s="135">
        <f t="shared" si="27"/>
        <v>1.5236449275362295E-3</v>
      </c>
      <c r="CM151" s="3">
        <f t="shared" si="144"/>
        <v>2981</v>
      </c>
      <c r="CN151" s="238">
        <v>99</v>
      </c>
      <c r="CO151" s="239">
        <f t="shared" si="145"/>
        <v>459520.3836911504</v>
      </c>
      <c r="CP151" s="239">
        <f t="shared" si="160"/>
        <v>2128.5153773176748</v>
      </c>
      <c r="CQ151" s="239">
        <f t="shared" si="28"/>
        <v>1428.3694756071518</v>
      </c>
      <c r="CR151" s="239">
        <f t="shared" si="29"/>
        <v>700.14590171052316</v>
      </c>
      <c r="CS151" s="240">
        <f t="shared" si="146"/>
        <v>199239.06186599203</v>
      </c>
      <c r="CT151" s="1"/>
      <c r="CU151" s="238">
        <v>99</v>
      </c>
      <c r="CV151" s="239">
        <f t="shared" si="111"/>
        <v>1567311.4892614074</v>
      </c>
      <c r="CW151" s="239">
        <f t="shared" si="111"/>
        <v>8658.1281274420835</v>
      </c>
      <c r="CX151" s="239">
        <f t="shared" si="111"/>
        <v>4988.7621977095832</v>
      </c>
      <c r="CY151" s="239">
        <f t="shared" si="111"/>
        <v>3669.3659297325012</v>
      </c>
      <c r="CZ151" s="239">
        <f t="shared" si="111"/>
        <v>820674.52179635502</v>
      </c>
      <c r="DB151" s="238">
        <v>99</v>
      </c>
      <c r="DC151" s="239">
        <f t="shared" si="112"/>
        <v>1595167.272552964</v>
      </c>
      <c r="DD151" s="239">
        <f t="shared" si="112"/>
        <v>9084.3591226048666</v>
      </c>
      <c r="DE151" s="239">
        <f t="shared" si="112"/>
        <v>4902.2618079010226</v>
      </c>
      <c r="DF151" s="239">
        <f t="shared" si="112"/>
        <v>4182.0973147038439</v>
      </c>
      <c r="DG151" s="239">
        <f t="shared" si="112"/>
        <v>847359.38318845793</v>
      </c>
      <c r="DH151" s="248"/>
      <c r="DI151" s="238">
        <v>99</v>
      </c>
      <c r="DJ151" s="239">
        <f t="shared" si="113"/>
        <v>1555224.5614979672</v>
      </c>
      <c r="DK151" s="239">
        <f t="shared" si="113"/>
        <v>8293.6048976305883</v>
      </c>
      <c r="DL151" s="239">
        <f t="shared" si="113"/>
        <v>5166.2416788830587</v>
      </c>
      <c r="DM151" s="239">
        <f t="shared" si="113"/>
        <v>3127.3632187475309</v>
      </c>
      <c r="DN151" s="239">
        <f t="shared" si="113"/>
        <v>804292.11501590279</v>
      </c>
      <c r="DP151" s="3">
        <f t="shared" si="147"/>
        <v>2981</v>
      </c>
      <c r="DQ151" s="238">
        <v>99</v>
      </c>
      <c r="DR151" s="239">
        <f t="shared" si="148"/>
        <v>0</v>
      </c>
      <c r="DS151" s="239">
        <f t="shared" si="149"/>
        <v>0</v>
      </c>
      <c r="DT151" s="239">
        <f t="shared" si="33"/>
        <v>0</v>
      </c>
      <c r="DU151" s="239">
        <f t="shared" si="150"/>
        <v>0</v>
      </c>
      <c r="DV151" s="240">
        <f t="shared" si="161"/>
        <v>0</v>
      </c>
      <c r="DX151" s="242">
        <f t="shared" si="107"/>
        <v>3.2899999999999999E-2</v>
      </c>
      <c r="DY151" s="242">
        <f t="shared" si="151"/>
        <v>2.7416666666666666E-3</v>
      </c>
      <c r="DZ151" s="238">
        <v>99</v>
      </c>
      <c r="EA151" s="243">
        <f t="shared" si="162"/>
        <v>482958.03490606596</v>
      </c>
      <c r="EB151" s="243">
        <f t="shared" si="163"/>
        <v>2586.4138135814005</v>
      </c>
      <c r="EC151" s="243">
        <f t="shared" si="34"/>
        <v>1262.3038678806031</v>
      </c>
      <c r="ED151" s="243">
        <f t="shared" si="114"/>
        <v>1324.1099457007974</v>
      </c>
      <c r="EE151" s="244">
        <f t="shared" si="152"/>
        <v>243113.66230405803</v>
      </c>
      <c r="EF151" s="249"/>
      <c r="EG151" s="242">
        <f t="shared" si="108"/>
        <v>3.5000000000000003E-2</v>
      </c>
      <c r="EH151" s="242">
        <f t="shared" si="153"/>
        <v>2.9166666666666668E-3</v>
      </c>
      <c r="EI151" s="238">
        <v>99</v>
      </c>
      <c r="EJ151" s="243">
        <f t="shared" si="164"/>
        <v>484145.8056474693</v>
      </c>
      <c r="EK151" s="243">
        <f t="shared" si="165"/>
        <v>2645.5567083213941</v>
      </c>
      <c r="EL151" s="243">
        <f t="shared" si="36"/>
        <v>1233.464775182942</v>
      </c>
      <c r="EM151" s="243">
        <f t="shared" si="115"/>
        <v>1412.0919331384521</v>
      </c>
      <c r="EN151" s="244">
        <f t="shared" si="154"/>
        <v>245420.23519891739</v>
      </c>
      <c r="EO151" s="249"/>
      <c r="EP151" s="242">
        <f t="shared" si="109"/>
        <v>2.5000000000000001E-2</v>
      </c>
      <c r="EQ151" s="242">
        <f t="shared" si="155"/>
        <v>2.0833333333333333E-3</v>
      </c>
      <c r="ER151" s="238">
        <v>99</v>
      </c>
      <c r="ES151" s="243">
        <f t="shared" si="166"/>
        <v>478293.47310800949</v>
      </c>
      <c r="ET151" s="243">
        <f t="shared" si="167"/>
        <v>2370.7253929063918</v>
      </c>
      <c r="EU151" s="243">
        <f t="shared" si="38"/>
        <v>1374.2806572647055</v>
      </c>
      <c r="EV151" s="243">
        <f t="shared" si="116"/>
        <v>996.44473564168641</v>
      </c>
      <c r="EW151" s="244">
        <f t="shared" si="156"/>
        <v>234701.81389773317</v>
      </c>
    </row>
    <row r="152" spans="1:153" ht="14.25" customHeight="1" thickBot="1" x14ac:dyDescent="0.25">
      <c r="A152" s="3">
        <f t="shared" si="117"/>
        <v>3010</v>
      </c>
      <c r="B152" s="238">
        <v>100</v>
      </c>
      <c r="C152" s="239">
        <f t="shared" si="118"/>
        <v>376079.15510369797</v>
      </c>
      <c r="D152" s="239">
        <f t="shared" si="5"/>
        <v>2410.2492634298383</v>
      </c>
      <c r="E152" s="239">
        <f t="shared" si="6"/>
        <v>1423.0414812826311</v>
      </c>
      <c r="F152" s="239">
        <f t="shared" si="7"/>
        <v>987.20778214720724</v>
      </c>
      <c r="G152" s="240">
        <f t="shared" si="119"/>
        <v>241024.92634298393</v>
      </c>
      <c r="I152" s="241">
        <f>VLOOKUP(K152,[2]תחזיות!$B$4:$H$1000,5)</f>
        <v>1.1850300000000025E-2</v>
      </c>
      <c r="J152" s="135">
        <f t="shared" si="8"/>
        <v>9.8752500000000212E-4</v>
      </c>
      <c r="K152" s="238">
        <v>100</v>
      </c>
      <c r="L152" s="243">
        <f t="shared" si="120"/>
        <v>162151.97653178746</v>
      </c>
      <c r="M152" s="243">
        <f t="shared" si="44"/>
        <v>920.25447560567443</v>
      </c>
      <c r="N152" s="243">
        <f t="shared" si="9"/>
        <v>622.97585196406544</v>
      </c>
      <c r="O152" s="243">
        <f t="shared" si="10"/>
        <v>297.27862364160893</v>
      </c>
      <c r="P152" s="244">
        <f t="shared" si="121"/>
        <v>87859.741582898001</v>
      </c>
      <c r="Q152" s="245"/>
      <c r="R152" s="241">
        <f>VLOOKUP(T152,[2]תחזיות!$B$4:$H$1000,7)</f>
        <v>2.0145510000000044E-2</v>
      </c>
      <c r="S152" s="135">
        <f t="shared" si="11"/>
        <v>1.6787925000000036E-3</v>
      </c>
      <c r="T152" s="238">
        <v>100</v>
      </c>
      <c r="U152" s="243">
        <f t="shared" si="122"/>
        <v>172506.36840598588</v>
      </c>
      <c r="V152" s="243">
        <f t="shared" si="47"/>
        <v>979.01833200885665</v>
      </c>
      <c r="W152" s="243">
        <f t="shared" si="12"/>
        <v>662.75665659788399</v>
      </c>
      <c r="X152" s="243">
        <f t="shared" si="48"/>
        <v>316.26167541097266</v>
      </c>
      <c r="Y152" s="244">
        <f t="shared" si="123"/>
        <v>90528.329404301709</v>
      </c>
      <c r="Z152" s="246"/>
      <c r="AA152" s="241">
        <f>VLOOKUP(AC152,[2]תחזיות!$B$4:$H$1000,6)</f>
        <v>1.0773000000000022E-2</v>
      </c>
      <c r="AB152" s="135">
        <f t="shared" si="13"/>
        <v>8.9775000000000185E-4</v>
      </c>
      <c r="AC152" s="238">
        <v>100</v>
      </c>
      <c r="AD152" s="243">
        <f t="shared" si="124"/>
        <v>160854.66044448272</v>
      </c>
      <c r="AE152" s="243">
        <f t="shared" si="51"/>
        <v>912.89187071393951</v>
      </c>
      <c r="AF152" s="243">
        <f t="shared" si="14"/>
        <v>617.99165989905589</v>
      </c>
      <c r="AG152" s="243">
        <f t="shared" si="52"/>
        <v>294.90021081488362</v>
      </c>
      <c r="AH152" s="244">
        <f t="shared" si="125"/>
        <v>87521.898876268519</v>
      </c>
      <c r="AI152" s="246"/>
      <c r="AJ152" s="242">
        <f t="shared" si="105"/>
        <v>3.10666666666666E-2</v>
      </c>
      <c r="AK152" s="242">
        <f t="shared" si="126"/>
        <v>2.5888888888888832E-3</v>
      </c>
      <c r="AL152" s="241">
        <f>VLOOKUP(AN152,[2]תחזיות!$B$4:$H$1000,5)</f>
        <v>1.1850300000000025E-2</v>
      </c>
      <c r="AM152" s="135">
        <f t="shared" si="110"/>
        <v>9.8752500000000212E-4</v>
      </c>
      <c r="AN152" s="238">
        <v>100</v>
      </c>
      <c r="AO152" s="243">
        <f t="shared" si="127"/>
        <v>80861.359716801671</v>
      </c>
      <c r="AP152" s="243">
        <f t="shared" si="157"/>
        <v>516.51194775257522</v>
      </c>
      <c r="AQ152" s="243">
        <f t="shared" si="16"/>
        <v>307.17087204130024</v>
      </c>
      <c r="AR152" s="243">
        <f t="shared" si="128"/>
        <v>209.34107571127498</v>
      </c>
      <c r="AS152" s="244">
        <f t="shared" si="129"/>
        <v>47419.221051098284</v>
      </c>
      <c r="AT152" s="245"/>
      <c r="AU152" s="242">
        <f t="shared" si="106"/>
        <v>3.3666666666666602E-2</v>
      </c>
      <c r="AV152" s="242">
        <f t="shared" si="130"/>
        <v>2.8055555555555503E-3</v>
      </c>
      <c r="AW152" s="241">
        <f>VLOOKUP(AY152,[2]תחזיות!$B$4:$H$1000,7)</f>
        <v>2.0145510000000044E-2</v>
      </c>
      <c r="AX152" s="135">
        <f t="shared" si="17"/>
        <v>1.6787925000000036E-3</v>
      </c>
      <c r="AY152" s="238">
        <v>100</v>
      </c>
      <c r="AZ152" s="243">
        <f t="shared" si="131"/>
        <v>86316.900494419577</v>
      </c>
      <c r="BA152" s="243">
        <f t="shared" si="158"/>
        <v>562.42748392899796</v>
      </c>
      <c r="BB152" s="243">
        <f t="shared" si="18"/>
        <v>320.2606242085435</v>
      </c>
      <c r="BC152" s="243">
        <f t="shared" si="132"/>
        <v>242.16685972045448</v>
      </c>
      <c r="BD152" s="244">
        <f t="shared" si="133"/>
        <v>49386.574739836673</v>
      </c>
      <c r="BE152" s="246"/>
      <c r="BF152" s="246"/>
      <c r="BG152" s="246"/>
      <c r="BH152" s="241">
        <f>VLOOKUP(BJ152,[2]תחזיות!$B$4:$H$1000,6)</f>
        <v>1.0773000000000022E-2</v>
      </c>
      <c r="BI152" s="135">
        <f t="shared" si="19"/>
        <v>8.9775000000000185E-4</v>
      </c>
      <c r="BJ152" s="238">
        <v>100</v>
      </c>
      <c r="BK152" s="243">
        <f t="shared" si="134"/>
        <v>78327.831088953943</v>
      </c>
      <c r="BL152" s="243">
        <f t="shared" si="159"/>
        <v>472.39969634465632</v>
      </c>
      <c r="BM152" s="243">
        <f t="shared" si="20"/>
        <v>328.79867268157477</v>
      </c>
      <c r="BN152" s="243">
        <f t="shared" si="65"/>
        <v>143.60102366308158</v>
      </c>
      <c r="BO152" s="244">
        <f t="shared" si="135"/>
        <v>45599.954863413674</v>
      </c>
      <c r="BP152" s="246"/>
      <c r="BQ152" s="247">
        <f>VLOOKUP(BT152,[2]תחזיות!$B$4:$E$1000,2)</f>
        <v>2.8057779999999966E-2</v>
      </c>
      <c r="BR152" s="135">
        <f t="shared" si="21"/>
        <v>1.8381483333333303E-3</v>
      </c>
      <c r="BS152" s="3">
        <f t="shared" si="136"/>
        <v>3010</v>
      </c>
      <c r="BT152" s="238">
        <v>100</v>
      </c>
      <c r="BU152" s="239">
        <f t="shared" si="137"/>
        <v>461774.24966393242</v>
      </c>
      <c r="BV152" s="239">
        <f t="shared" si="138"/>
        <v>2229.0552652783363</v>
      </c>
      <c r="BW152" s="239">
        <f t="shared" si="22"/>
        <v>1380.2456978823298</v>
      </c>
      <c r="BX152" s="239">
        <f t="shared" si="23"/>
        <v>848.80956739600651</v>
      </c>
      <c r="BY152" s="240">
        <f t="shared" si="139"/>
        <v>207333.04146738315</v>
      </c>
      <c r="CA152" s="247">
        <f>VLOOKUP(CD152,[2]תחזיות!$B$4:$E$1000,4)</f>
        <v>3.7036269599999956E-2</v>
      </c>
      <c r="CB152" s="135">
        <f t="shared" si="24"/>
        <v>2.5863557999999966E-3</v>
      </c>
      <c r="CC152" s="3">
        <f t="shared" si="140"/>
        <v>3010</v>
      </c>
      <c r="CD152" s="238">
        <v>100</v>
      </c>
      <c r="CE152" s="239">
        <f t="shared" si="141"/>
        <v>472884.02820080298</v>
      </c>
      <c r="CF152" s="239">
        <f t="shared" si="142"/>
        <v>2493.8779443857061</v>
      </c>
      <c r="CG152" s="239">
        <f t="shared" si="25"/>
        <v>1270.8315953211973</v>
      </c>
      <c r="CH152" s="239">
        <f t="shared" si="26"/>
        <v>1223.0463490645088</v>
      </c>
      <c r="CI152" s="240">
        <f t="shared" si="143"/>
        <v>227444.89052617172</v>
      </c>
      <c r="CJ152" s="1"/>
      <c r="CK152" s="247">
        <f>VLOOKUP(CN152,[2]תחזיות!$B$4:$E$1000,3)</f>
        <v>2.4398069565217364E-2</v>
      </c>
      <c r="CL152" s="135">
        <f t="shared" si="27"/>
        <v>1.5331724637681135E-3</v>
      </c>
      <c r="CM152" s="3">
        <f t="shared" si="144"/>
        <v>3010</v>
      </c>
      <c r="CN152" s="238">
        <v>100</v>
      </c>
      <c r="CO152" s="239">
        <f t="shared" si="145"/>
        <v>458092.01421554323</v>
      </c>
      <c r="CP152" s="239">
        <f t="shared" si="160"/>
        <v>2130.9942963305216</v>
      </c>
      <c r="CQ152" s="239">
        <f t="shared" si="28"/>
        <v>1428.6602342631795</v>
      </c>
      <c r="CR152" s="239">
        <f t="shared" si="29"/>
        <v>702.33406206734207</v>
      </c>
      <c r="CS152" s="240">
        <f t="shared" si="146"/>
        <v>201370.05616232255</v>
      </c>
      <c r="CT152" s="1"/>
      <c r="CU152" s="238">
        <v>100</v>
      </c>
      <c r="CV152" s="239">
        <f t="shared" si="111"/>
        <v>1562562.4720544049</v>
      </c>
      <c r="CW152" s="239">
        <f t="shared" si="111"/>
        <v>8662.484765647825</v>
      </c>
      <c r="CX152" s="239">
        <f t="shared" si="111"/>
        <v>4999.1985874887032</v>
      </c>
      <c r="CY152" s="239">
        <f t="shared" si="111"/>
        <v>3663.2861781591228</v>
      </c>
      <c r="CZ152" s="239">
        <f t="shared" si="111"/>
        <v>829337.00656200282</v>
      </c>
      <c r="DB152" s="238">
        <v>100</v>
      </c>
      <c r="DC152" s="239">
        <f t="shared" si="112"/>
        <v>1590698.7930771927</v>
      </c>
      <c r="DD152" s="239">
        <f t="shared" si="112"/>
        <v>9091.1297320747944</v>
      </c>
      <c r="DE152" s="239">
        <f t="shared" si="112"/>
        <v>4913.9527381874814</v>
      </c>
      <c r="DF152" s="239">
        <f t="shared" si="112"/>
        <v>4177.1769938873113</v>
      </c>
      <c r="DG152" s="239">
        <f t="shared" si="112"/>
        <v>856450.51292053272</v>
      </c>
      <c r="DH152" s="248"/>
      <c r="DI152" s="238">
        <v>100</v>
      </c>
      <c r="DJ152" s="239">
        <f t="shared" si="113"/>
        <v>1550272.8533034227</v>
      </c>
      <c r="DK152" s="239">
        <f t="shared" si="113"/>
        <v>8297.260519725347</v>
      </c>
      <c r="DL152" s="239">
        <f t="shared" si="113"/>
        <v>5175.6357900937819</v>
      </c>
      <c r="DM152" s="239">
        <f t="shared" si="113"/>
        <v>3121.624729631566</v>
      </c>
      <c r="DN152" s="239">
        <f t="shared" si="113"/>
        <v>812589.37553562829</v>
      </c>
      <c r="DP152" s="3">
        <f t="shared" si="147"/>
        <v>3010</v>
      </c>
      <c r="DQ152" s="238">
        <v>100</v>
      </c>
      <c r="DR152" s="239">
        <f t="shared" si="148"/>
        <v>0</v>
      </c>
      <c r="DS152" s="239">
        <f t="shared" si="149"/>
        <v>0</v>
      </c>
      <c r="DT152" s="239">
        <f t="shared" si="33"/>
        <v>0</v>
      </c>
      <c r="DU152" s="239">
        <f t="shared" si="150"/>
        <v>0</v>
      </c>
      <c r="DV152" s="240">
        <f t="shared" si="161"/>
        <v>0</v>
      </c>
      <c r="DX152" s="242">
        <f t="shared" si="107"/>
        <v>3.2899999999999999E-2</v>
      </c>
      <c r="DY152" s="242">
        <f t="shared" si="151"/>
        <v>2.7416666666666666E-3</v>
      </c>
      <c r="DZ152" s="238">
        <v>100</v>
      </c>
      <c r="EA152" s="243">
        <f t="shared" si="162"/>
        <v>481695.73103818536</v>
      </c>
      <c r="EB152" s="243">
        <f t="shared" si="163"/>
        <v>2586.4138135814014</v>
      </c>
      <c r="EC152" s="243">
        <f t="shared" si="34"/>
        <v>1265.7646843183766</v>
      </c>
      <c r="ED152" s="243">
        <f t="shared" si="114"/>
        <v>1320.6491292630249</v>
      </c>
      <c r="EE152" s="244">
        <f t="shared" si="152"/>
        <v>245700.07611763943</v>
      </c>
      <c r="EF152" s="249"/>
      <c r="EG152" s="242">
        <f t="shared" si="108"/>
        <v>3.5000000000000003E-2</v>
      </c>
      <c r="EH152" s="242">
        <f t="shared" si="153"/>
        <v>2.9166666666666668E-3</v>
      </c>
      <c r="EI152" s="238">
        <v>100</v>
      </c>
      <c r="EJ152" s="243">
        <f t="shared" si="164"/>
        <v>482912.34087228635</v>
      </c>
      <c r="EK152" s="243">
        <f t="shared" si="165"/>
        <v>2645.5567083213941</v>
      </c>
      <c r="EL152" s="243">
        <f t="shared" si="36"/>
        <v>1237.0623807772256</v>
      </c>
      <c r="EM152" s="243">
        <f t="shared" si="115"/>
        <v>1408.4943275441685</v>
      </c>
      <c r="EN152" s="244">
        <f t="shared" si="154"/>
        <v>248065.79190723877</v>
      </c>
      <c r="EO152" s="249"/>
      <c r="EP152" s="242">
        <f t="shared" si="109"/>
        <v>2.5000000000000001E-2</v>
      </c>
      <c r="EQ152" s="242">
        <f t="shared" si="155"/>
        <v>2.0833333333333333E-3</v>
      </c>
      <c r="ER152" s="238">
        <v>100</v>
      </c>
      <c r="ES152" s="243">
        <f t="shared" si="166"/>
        <v>476919.1924507448</v>
      </c>
      <c r="ET152" s="243">
        <f t="shared" si="167"/>
        <v>2370.7253929063918</v>
      </c>
      <c r="EU152" s="243">
        <f t="shared" si="38"/>
        <v>1377.1437419673402</v>
      </c>
      <c r="EV152" s="243">
        <f t="shared" si="116"/>
        <v>993.58165093905166</v>
      </c>
      <c r="EW152" s="244">
        <f t="shared" si="156"/>
        <v>237072.53929063957</v>
      </c>
    </row>
    <row r="153" spans="1:153" ht="14.25" customHeight="1" thickBot="1" x14ac:dyDescent="0.25">
      <c r="A153" s="3">
        <f t="shared" si="117"/>
        <v>3041</v>
      </c>
      <c r="B153" s="238">
        <v>101</v>
      </c>
      <c r="C153" s="239">
        <f t="shared" si="118"/>
        <v>374656.11362241535</v>
      </c>
      <c r="D153" s="239">
        <f t="shared" si="5"/>
        <v>2410.2492634298383</v>
      </c>
      <c r="E153" s="239">
        <f t="shared" si="6"/>
        <v>1426.7769651709978</v>
      </c>
      <c r="F153" s="239">
        <f t="shared" si="7"/>
        <v>983.4722982588404</v>
      </c>
      <c r="G153" s="240">
        <f t="shared" si="119"/>
        <v>243435.17560641377</v>
      </c>
      <c r="I153" s="241">
        <f>VLOOKUP(K153,[2]תחזיות!$B$4:$H$1000,5)</f>
        <v>1.1868600000000026E-2</v>
      </c>
      <c r="J153" s="135">
        <f t="shared" si="8"/>
        <v>9.8905000000000217E-4</v>
      </c>
      <c r="K153" s="238">
        <v>101</v>
      </c>
      <c r="L153" s="243">
        <f t="shared" si="120"/>
        <v>161688.76093794577</v>
      </c>
      <c r="M153" s="243">
        <f t="shared" si="44"/>
        <v>921.16465329477205</v>
      </c>
      <c r="N153" s="243">
        <f t="shared" si="9"/>
        <v>624.73525824187277</v>
      </c>
      <c r="O153" s="243">
        <f t="shared" si="10"/>
        <v>296.42939505289922</v>
      </c>
      <c r="P153" s="244">
        <f t="shared" si="121"/>
        <v>88780.906236192779</v>
      </c>
      <c r="Q153" s="245"/>
      <c r="R153" s="241">
        <f>VLOOKUP(T153,[2]תחזיות!$B$4:$H$1000,7)</f>
        <v>2.0176620000000044E-2</v>
      </c>
      <c r="S153" s="135">
        <f t="shared" si="11"/>
        <v>1.6813850000000038E-3</v>
      </c>
      <c r="T153" s="238">
        <v>101</v>
      </c>
      <c r="U153" s="243">
        <f t="shared" si="122"/>
        <v>172132.54702052922</v>
      </c>
      <c r="V153" s="243">
        <f t="shared" si="47"/>
        <v>980.66443874702122</v>
      </c>
      <c r="W153" s="243">
        <f t="shared" si="12"/>
        <v>665.08810254271907</v>
      </c>
      <c r="X153" s="243">
        <f t="shared" si="48"/>
        <v>315.57633620430209</v>
      </c>
      <c r="Y153" s="244">
        <f t="shared" si="123"/>
        <v>91508.993843048724</v>
      </c>
      <c r="Z153" s="246"/>
      <c r="AA153" s="241">
        <f>VLOOKUP(AC153,[2]תחזיות!$B$4:$H$1000,6)</f>
        <v>1.0789636363636387E-2</v>
      </c>
      <c r="AB153" s="135">
        <f t="shared" si="13"/>
        <v>8.9913636363636552E-4</v>
      </c>
      <c r="AC153" s="238">
        <v>101</v>
      </c>
      <c r="AD153" s="243">
        <f t="shared" si="124"/>
        <v>160380.74340027582</v>
      </c>
      <c r="AE153" s="243">
        <f t="shared" si="51"/>
        <v>913.71268499096618</v>
      </c>
      <c r="AF153" s="243">
        <f t="shared" si="14"/>
        <v>619.68132209046189</v>
      </c>
      <c r="AG153" s="243">
        <f t="shared" si="52"/>
        <v>294.03136290050429</v>
      </c>
      <c r="AH153" s="244">
        <f t="shared" si="125"/>
        <v>88435.611561259488</v>
      </c>
      <c r="AI153" s="246"/>
      <c r="AJ153" s="242">
        <f t="shared" si="105"/>
        <v>3.10666666666666E-2</v>
      </c>
      <c r="AK153" s="242">
        <f t="shared" si="126"/>
        <v>2.5888888888888832E-3</v>
      </c>
      <c r="AL153" s="241">
        <f>VLOOKUP(AN153,[2]תחזיות!$B$4:$H$1000,5)</f>
        <v>1.1868600000000026E-2</v>
      </c>
      <c r="AM153" s="135">
        <f t="shared" si="110"/>
        <v>9.8905000000000217E-4</v>
      </c>
      <c r="AN153" s="238">
        <v>101</v>
      </c>
      <c r="AO153" s="243">
        <f t="shared" si="127"/>
        <v>80633.860965237283</v>
      </c>
      <c r="AP153" s="243">
        <f t="shared" si="157"/>
        <v>517.02280389449982</v>
      </c>
      <c r="AQ153" s="243">
        <f t="shared" si="16"/>
        <v>308.270697173386</v>
      </c>
      <c r="AR153" s="243">
        <f t="shared" si="128"/>
        <v>208.75210672111385</v>
      </c>
      <c r="AS153" s="244">
        <f t="shared" si="129"/>
        <v>47936.243854992783</v>
      </c>
      <c r="AT153" s="245"/>
      <c r="AU153" s="242">
        <f t="shared" si="106"/>
        <v>3.3666666666666602E-2</v>
      </c>
      <c r="AV153" s="242">
        <f t="shared" si="130"/>
        <v>2.8055555555555503E-3</v>
      </c>
      <c r="AW153" s="241">
        <f>VLOOKUP(AY153,[2]תחזיות!$B$4:$H$1000,7)</f>
        <v>2.0176620000000044E-2</v>
      </c>
      <c r="AX153" s="135">
        <f t="shared" si="17"/>
        <v>1.6813850000000038E-3</v>
      </c>
      <c r="AY153" s="238">
        <v>101</v>
      </c>
      <c r="AZ153" s="243">
        <f t="shared" si="131"/>
        <v>86141.233330539195</v>
      </c>
      <c r="BA153" s="243">
        <f t="shared" si="158"/>
        <v>563.37314106406393</v>
      </c>
      <c r="BB153" s="243">
        <f t="shared" si="18"/>
        <v>321.69912533116275</v>
      </c>
      <c r="BC153" s="243">
        <f t="shared" si="132"/>
        <v>241.67401573290118</v>
      </c>
      <c r="BD153" s="244">
        <f t="shared" si="133"/>
        <v>49949.947880900734</v>
      </c>
      <c r="BE153" s="246"/>
      <c r="BF153" s="246"/>
      <c r="BG153" s="246"/>
      <c r="BH153" s="241">
        <f>VLOOKUP(BJ153,[2]תחזיות!$B$4:$H$1000,6)</f>
        <v>1.0789636363636387E-2</v>
      </c>
      <c r="BI153" s="135">
        <f t="shared" si="19"/>
        <v>8.9913636363636552E-4</v>
      </c>
      <c r="BJ153" s="238">
        <v>101</v>
      </c>
      <c r="BK153" s="243">
        <f t="shared" si="134"/>
        <v>78069.164182646287</v>
      </c>
      <c r="BL153" s="243">
        <f t="shared" si="159"/>
        <v>472.75851039730708</v>
      </c>
      <c r="BM153" s="243">
        <f t="shared" si="20"/>
        <v>329.63170939578958</v>
      </c>
      <c r="BN153" s="243">
        <f t="shared" si="65"/>
        <v>143.12680100151752</v>
      </c>
      <c r="BO153" s="244">
        <f t="shared" si="135"/>
        <v>46072.713373810984</v>
      </c>
      <c r="BP153" s="246"/>
      <c r="BQ153" s="247">
        <f>VLOOKUP(BT153,[2]תחזיות!$B$4:$E$1000,2)</f>
        <v>2.8189259999999966E-2</v>
      </c>
      <c r="BR153" s="135">
        <f t="shared" si="21"/>
        <v>1.8491049999999974E-3</v>
      </c>
      <c r="BS153" s="3">
        <f t="shared" si="136"/>
        <v>3041</v>
      </c>
      <c r="BT153" s="238">
        <v>101</v>
      </c>
      <c r="BU153" s="239">
        <f t="shared" si="137"/>
        <v>460394.00396605011</v>
      </c>
      <c r="BV153" s="239">
        <f t="shared" si="138"/>
        <v>2231.9865428906064</v>
      </c>
      <c r="BW153" s="239">
        <f t="shared" si="22"/>
        <v>1380.6696881869645</v>
      </c>
      <c r="BX153" s="239">
        <f t="shared" si="23"/>
        <v>851.31685470364187</v>
      </c>
      <c r="BY153" s="240">
        <f t="shared" si="139"/>
        <v>209565.02801027376</v>
      </c>
      <c r="CA153" s="247">
        <f>VLOOKUP(CD153,[2]תחזיות!$B$4:$E$1000,4)</f>
        <v>3.7209823199999957E-2</v>
      </c>
      <c r="CB153" s="135">
        <f t="shared" si="24"/>
        <v>2.6008185999999967E-3</v>
      </c>
      <c r="CC153" s="3">
        <f t="shared" si="140"/>
        <v>3041</v>
      </c>
      <c r="CD153" s="238">
        <v>101</v>
      </c>
      <c r="CE153" s="239">
        <f t="shared" si="141"/>
        <v>471613.19660548179</v>
      </c>
      <c r="CF153" s="239">
        <f t="shared" si="142"/>
        <v>2498.0551939031825</v>
      </c>
      <c r="CG153" s="239">
        <f t="shared" si="25"/>
        <v>1271.4748201661901</v>
      </c>
      <c r="CH153" s="239">
        <f t="shared" si="26"/>
        <v>1226.5803737369924</v>
      </c>
      <c r="CI153" s="240">
        <f t="shared" si="143"/>
        <v>229942.9457200749</v>
      </c>
      <c r="CJ153" s="1"/>
      <c r="CK153" s="247">
        <f>VLOOKUP(CN153,[2]תחזיות!$B$4:$E$1000,3)</f>
        <v>2.4512399999999972E-2</v>
      </c>
      <c r="CL153" s="135">
        <f t="shared" si="27"/>
        <v>1.5426999999999975E-3</v>
      </c>
      <c r="CM153" s="3">
        <f t="shared" si="144"/>
        <v>3041</v>
      </c>
      <c r="CN153" s="238">
        <v>101</v>
      </c>
      <c r="CO153" s="239">
        <f t="shared" si="145"/>
        <v>456663.35398128006</v>
      </c>
      <c r="CP153" s="239">
        <f t="shared" si="160"/>
        <v>2133.4661906232063</v>
      </c>
      <c r="CQ153" s="239">
        <f t="shared" si="28"/>
        <v>1428.9716344362866</v>
      </c>
      <c r="CR153" s="239">
        <f t="shared" si="29"/>
        <v>704.49455618691968</v>
      </c>
      <c r="CS153" s="240">
        <f t="shared" si="146"/>
        <v>203503.52235294576</v>
      </c>
      <c r="CT153" s="1"/>
      <c r="CU153" s="238">
        <v>101</v>
      </c>
      <c r="CV153" s="239">
        <f t="shared" si="111"/>
        <v>1557802.7058455155</v>
      </c>
      <c r="CW153" s="239">
        <f t="shared" si="111"/>
        <v>8666.837077091117</v>
      </c>
      <c r="CX153" s="239">
        <f t="shared" si="111"/>
        <v>5009.6875979344368</v>
      </c>
      <c r="CY153" s="239">
        <f t="shared" si="111"/>
        <v>3657.1494791566806</v>
      </c>
      <c r="CZ153" s="239">
        <f t="shared" si="111"/>
        <v>838003.84363909392</v>
      </c>
      <c r="DB153" s="238">
        <v>101</v>
      </c>
      <c r="DC153" s="239">
        <f t="shared" si="112"/>
        <v>1586218.3690704748</v>
      </c>
      <c r="DD153" s="239">
        <f t="shared" si="112"/>
        <v>9097.8987454654998</v>
      </c>
      <c r="DE153" s="239">
        <f t="shared" si="112"/>
        <v>4925.7094925988949</v>
      </c>
      <c r="DF153" s="239">
        <f t="shared" si="112"/>
        <v>4172.1892528666049</v>
      </c>
      <c r="DG153" s="239">
        <f t="shared" si="112"/>
        <v>865548.41166599817</v>
      </c>
      <c r="DH153" s="248"/>
      <c r="DI153" s="238">
        <v>101</v>
      </c>
      <c r="DJ153" s="239">
        <f t="shared" si="113"/>
        <v>1545311.4238953949</v>
      </c>
      <c r="DK153" s="239">
        <f t="shared" si="113"/>
        <v>8300.9120423477107</v>
      </c>
      <c r="DL153" s="239">
        <f t="shared" si="113"/>
        <v>5185.0744225233084</v>
      </c>
      <c r="DM153" s="239">
        <f t="shared" si="113"/>
        <v>3115.8376198244014</v>
      </c>
      <c r="DN153" s="239">
        <f t="shared" si="113"/>
        <v>820890.28757797601</v>
      </c>
      <c r="DP153" s="3">
        <f t="shared" si="147"/>
        <v>3041</v>
      </c>
      <c r="DQ153" s="238">
        <v>101</v>
      </c>
      <c r="DR153" s="239">
        <f t="shared" si="148"/>
        <v>0</v>
      </c>
      <c r="DS153" s="239">
        <f t="shared" si="149"/>
        <v>0</v>
      </c>
      <c r="DT153" s="239">
        <f t="shared" si="33"/>
        <v>0</v>
      </c>
      <c r="DU153" s="239">
        <f t="shared" si="150"/>
        <v>0</v>
      </c>
      <c r="DV153" s="240">
        <f t="shared" si="161"/>
        <v>0</v>
      </c>
      <c r="DX153" s="242">
        <f t="shared" si="107"/>
        <v>3.2899999999999999E-2</v>
      </c>
      <c r="DY153" s="242">
        <f t="shared" si="151"/>
        <v>2.7416666666666666E-3</v>
      </c>
      <c r="DZ153" s="238">
        <v>101</v>
      </c>
      <c r="EA153" s="243">
        <f t="shared" si="162"/>
        <v>480429.96635386697</v>
      </c>
      <c r="EB153" s="243">
        <f t="shared" si="163"/>
        <v>2586.413813581401</v>
      </c>
      <c r="EC153" s="243">
        <f t="shared" si="34"/>
        <v>1269.2349891612157</v>
      </c>
      <c r="ED153" s="243">
        <f t="shared" si="114"/>
        <v>1317.1788244201853</v>
      </c>
      <c r="EE153" s="244">
        <f t="shared" si="152"/>
        <v>248286.48993122083</v>
      </c>
      <c r="EF153" s="249"/>
      <c r="EG153" s="242">
        <f t="shared" si="108"/>
        <v>3.5000000000000003E-2</v>
      </c>
      <c r="EH153" s="242">
        <f t="shared" si="153"/>
        <v>2.9166666666666668E-3</v>
      </c>
      <c r="EI153" s="238">
        <v>101</v>
      </c>
      <c r="EJ153" s="243">
        <f t="shared" si="164"/>
        <v>481675.27849150915</v>
      </c>
      <c r="EK153" s="243">
        <f t="shared" si="165"/>
        <v>2645.5567083213937</v>
      </c>
      <c r="EL153" s="243">
        <f t="shared" si="36"/>
        <v>1240.6704793878253</v>
      </c>
      <c r="EM153" s="243">
        <f t="shared" si="115"/>
        <v>1404.8862289335684</v>
      </c>
      <c r="EN153" s="244">
        <f t="shared" si="154"/>
        <v>250711.34861556016</v>
      </c>
      <c r="EO153" s="249"/>
      <c r="EP153" s="242">
        <f t="shared" si="109"/>
        <v>2.5000000000000001E-2</v>
      </c>
      <c r="EQ153" s="242">
        <f t="shared" si="155"/>
        <v>2.0833333333333333E-3</v>
      </c>
      <c r="ER153" s="238">
        <v>101</v>
      </c>
      <c r="ES153" s="243">
        <f t="shared" si="166"/>
        <v>475542.04870877747</v>
      </c>
      <c r="ET153" s="243">
        <f t="shared" si="167"/>
        <v>2370.7253929063927</v>
      </c>
      <c r="EU153" s="243">
        <f t="shared" si="38"/>
        <v>1380.012791429773</v>
      </c>
      <c r="EV153" s="243">
        <f t="shared" si="116"/>
        <v>990.71260147661974</v>
      </c>
      <c r="EW153" s="244">
        <f t="shared" si="156"/>
        <v>239443.26468354597</v>
      </c>
    </row>
    <row r="154" spans="1:153" ht="14.25" customHeight="1" thickBot="1" x14ac:dyDescent="0.25">
      <c r="A154" s="3">
        <f t="shared" si="117"/>
        <v>3071</v>
      </c>
      <c r="B154" s="238">
        <v>102</v>
      </c>
      <c r="C154" s="239">
        <f t="shared" si="118"/>
        <v>373229.33665724436</v>
      </c>
      <c r="D154" s="239">
        <f t="shared" si="5"/>
        <v>2410.2492634298383</v>
      </c>
      <c r="E154" s="239">
        <f t="shared" si="6"/>
        <v>1430.5222547045719</v>
      </c>
      <c r="F154" s="239">
        <f t="shared" si="7"/>
        <v>979.7270087252665</v>
      </c>
      <c r="G154" s="240">
        <f t="shared" si="119"/>
        <v>245845.42486984361</v>
      </c>
      <c r="I154" s="241">
        <f>VLOOKUP(K154,[2]תחזיות!$B$4:$H$1000,5)</f>
        <v>1.1886900000000027E-2</v>
      </c>
      <c r="J154" s="135">
        <f t="shared" si="8"/>
        <v>9.9057500000000222E-4</v>
      </c>
      <c r="K154" s="238">
        <v>102</v>
      </c>
      <c r="L154" s="243">
        <f t="shared" si="120"/>
        <v>161223.57167694159</v>
      </c>
      <c r="M154" s="243">
        <f t="shared" si="44"/>
        <v>922.07713597120983</v>
      </c>
      <c r="N154" s="243">
        <f t="shared" si="9"/>
        <v>626.50058789681827</v>
      </c>
      <c r="O154" s="243">
        <f t="shared" si="10"/>
        <v>295.57654807439155</v>
      </c>
      <c r="P154" s="244">
        <f t="shared" si="121"/>
        <v>89702.983372163988</v>
      </c>
      <c r="Q154" s="245"/>
      <c r="R154" s="241">
        <f>VLOOKUP(T154,[2]תחזיות!$B$4:$H$1000,7)</f>
        <v>2.0207730000000045E-2</v>
      </c>
      <c r="S154" s="135">
        <f t="shared" si="11"/>
        <v>1.6839775000000038E-3</v>
      </c>
      <c r="T154" s="238">
        <v>102</v>
      </c>
      <c r="U154" s="243">
        <f t="shared" si="122"/>
        <v>171756.20626078657</v>
      </c>
      <c r="V154" s="243">
        <f t="shared" si="47"/>
        <v>982.31585559692144</v>
      </c>
      <c r="W154" s="243">
        <f t="shared" si="12"/>
        <v>667.42947745214747</v>
      </c>
      <c r="X154" s="243">
        <f t="shared" si="48"/>
        <v>314.88637814477391</v>
      </c>
      <c r="Y154" s="244">
        <f t="shared" si="123"/>
        <v>92491.309698645651</v>
      </c>
      <c r="Z154" s="246"/>
      <c r="AA154" s="241">
        <f>VLOOKUP(AC154,[2]תחזיות!$B$4:$H$1000,6)</f>
        <v>1.0806272727272751E-2</v>
      </c>
      <c r="AB154" s="135">
        <f t="shared" si="13"/>
        <v>9.005227272727293E-4</v>
      </c>
      <c r="AC154" s="238">
        <v>102</v>
      </c>
      <c r="AD154" s="243">
        <f t="shared" si="124"/>
        <v>159904.93054551998</v>
      </c>
      <c r="AE154" s="243">
        <f t="shared" si="51"/>
        <v>914.53550402999804</v>
      </c>
      <c r="AF154" s="243">
        <f t="shared" si="14"/>
        <v>621.37646469654612</v>
      </c>
      <c r="AG154" s="243">
        <f t="shared" si="52"/>
        <v>293.15903933345191</v>
      </c>
      <c r="AH154" s="244">
        <f t="shared" si="125"/>
        <v>89350.147065289479</v>
      </c>
      <c r="AI154" s="246"/>
      <c r="AJ154" s="242">
        <f t="shared" si="105"/>
        <v>3.10666666666666E-2</v>
      </c>
      <c r="AK154" s="242">
        <f t="shared" si="126"/>
        <v>2.5888888888888832E-3</v>
      </c>
      <c r="AL154" s="241">
        <f>VLOOKUP(AN154,[2]תחזיות!$B$4:$H$1000,5)</f>
        <v>1.1886900000000027E-2</v>
      </c>
      <c r="AM154" s="135">
        <f t="shared" si="110"/>
        <v>9.9057500000000222E-4</v>
      </c>
      <c r="AN154" s="238">
        <v>102</v>
      </c>
      <c r="AO154" s="243">
        <f t="shared" si="127"/>
        <v>80405.158789643698</v>
      </c>
      <c r="AP154" s="243">
        <f t="shared" si="157"/>
        <v>517.53495375846762</v>
      </c>
      <c r="AQ154" s="243">
        <f t="shared" si="16"/>
        <v>309.37493155861273</v>
      </c>
      <c r="AR154" s="243">
        <f t="shared" si="128"/>
        <v>208.16002219985489</v>
      </c>
      <c r="AS154" s="244">
        <f t="shared" si="129"/>
        <v>48453.778808751253</v>
      </c>
      <c r="AT154" s="245"/>
      <c r="AU154" s="242">
        <f t="shared" si="106"/>
        <v>3.3666666666666602E-2</v>
      </c>
      <c r="AV154" s="242">
        <f t="shared" si="130"/>
        <v>2.8055555555555503E-3</v>
      </c>
      <c r="AW154" s="241">
        <f>VLOOKUP(AY154,[2]תחזיות!$B$4:$H$1000,7)</f>
        <v>2.0207730000000045E-2</v>
      </c>
      <c r="AX154" s="135">
        <f t="shared" si="17"/>
        <v>1.6839775000000038E-3</v>
      </c>
      <c r="AY154" s="238">
        <v>102</v>
      </c>
      <c r="AZ154" s="243">
        <f t="shared" si="131"/>
        <v>85964.052369870085</v>
      </c>
      <c r="BA154" s="243">
        <f t="shared" si="158"/>
        <v>564.32184875772009</v>
      </c>
      <c r="BB154" s="243">
        <f t="shared" si="18"/>
        <v>323.14492405336284</v>
      </c>
      <c r="BC154" s="243">
        <f t="shared" si="132"/>
        <v>241.17692470435728</v>
      </c>
      <c r="BD154" s="244">
        <f t="shared" si="133"/>
        <v>50514.269729658452</v>
      </c>
      <c r="BE154" s="246"/>
      <c r="BF154" s="246"/>
      <c r="BG154" s="246"/>
      <c r="BH154" s="241">
        <f>VLOOKUP(BJ154,[2]תחזיות!$B$4:$H$1000,6)</f>
        <v>1.0806272727272751E-2</v>
      </c>
      <c r="BI154" s="135">
        <f t="shared" si="19"/>
        <v>9.005227272727293E-4</v>
      </c>
      <c r="BJ154" s="238">
        <v>102</v>
      </c>
      <c r="BK154" s="243">
        <f t="shared" si="134"/>
        <v>77809.538689050212</v>
      </c>
      <c r="BL154" s="243">
        <f t="shared" si="159"/>
        <v>473.11825068459797</v>
      </c>
      <c r="BM154" s="243">
        <f t="shared" si="20"/>
        <v>330.46742975467328</v>
      </c>
      <c r="BN154" s="243">
        <f t="shared" si="65"/>
        <v>142.65082092992472</v>
      </c>
      <c r="BO154" s="244">
        <f t="shared" si="135"/>
        <v>46545.831624495579</v>
      </c>
      <c r="BP154" s="246"/>
      <c r="BQ154" s="247">
        <f>VLOOKUP(BT154,[2]תחזיות!$B$4:$E$1000,2)</f>
        <v>2.8320739999999966E-2</v>
      </c>
      <c r="BR154" s="135">
        <f t="shared" si="21"/>
        <v>1.8600616666666636E-3</v>
      </c>
      <c r="BS154" s="3">
        <f t="shared" si="136"/>
        <v>3071</v>
      </c>
      <c r="BT154" s="238">
        <v>102</v>
      </c>
      <c r="BU154" s="239">
        <f t="shared" si="137"/>
        <v>459013.33427786315</v>
      </c>
      <c r="BV154" s="239">
        <f t="shared" si="138"/>
        <v>2234.9098772746947</v>
      </c>
      <c r="BW154" s="239">
        <f t="shared" si="22"/>
        <v>1381.1167696955904</v>
      </c>
      <c r="BX154" s="239">
        <f t="shared" si="23"/>
        <v>853.79310757910446</v>
      </c>
      <c r="BY154" s="240">
        <f t="shared" si="139"/>
        <v>211799.93788754847</v>
      </c>
      <c r="CA154" s="247">
        <f>VLOOKUP(CD154,[2]תחזיות!$B$4:$E$1000,4)</f>
        <v>3.7383376799999958E-2</v>
      </c>
      <c r="CB154" s="135">
        <f t="shared" si="24"/>
        <v>2.6152813999999968E-3</v>
      </c>
      <c r="CC154" s="3">
        <f t="shared" si="140"/>
        <v>3071</v>
      </c>
      <c r="CD154" s="238">
        <v>102</v>
      </c>
      <c r="CE154" s="239">
        <f t="shared" si="141"/>
        <v>470341.7217853156</v>
      </c>
      <c r="CF154" s="239">
        <f t="shared" si="142"/>
        <v>2502.2224701471569</v>
      </c>
      <c r="CG154" s="239">
        <f t="shared" si="25"/>
        <v>1272.1465135180476</v>
      </c>
      <c r="CH154" s="239">
        <f t="shared" si="26"/>
        <v>1230.0759566291092</v>
      </c>
      <c r="CI154" s="240">
        <f t="shared" si="143"/>
        <v>232445.16819022206</v>
      </c>
      <c r="CJ154" s="1"/>
      <c r="CK154" s="247">
        <f>VLOOKUP(CN154,[2]תחזיות!$B$4:$E$1000,3)</f>
        <v>2.4626730434782581E-2</v>
      </c>
      <c r="CL154" s="135">
        <f t="shared" si="27"/>
        <v>1.5522275362318816E-3</v>
      </c>
      <c r="CM154" s="3">
        <f t="shared" si="144"/>
        <v>3071</v>
      </c>
      <c r="CN154" s="238">
        <v>102</v>
      </c>
      <c r="CO154" s="239">
        <f t="shared" si="145"/>
        <v>455234.38234684378</v>
      </c>
      <c r="CP154" s="239">
        <f t="shared" si="160"/>
        <v>2135.9310407363878</v>
      </c>
      <c r="CQ154" s="239">
        <f t="shared" si="28"/>
        <v>1429.3036970181042</v>
      </c>
      <c r="CR154" s="239">
        <f t="shared" si="29"/>
        <v>706.62734371828367</v>
      </c>
      <c r="CS154" s="240">
        <f t="shared" si="146"/>
        <v>205639.45339368214</v>
      </c>
      <c r="CT154" s="1"/>
      <c r="CU154" s="238">
        <v>102</v>
      </c>
      <c r="CV154" s="239">
        <f t="shared" si="111"/>
        <v>1553032.1327663986</v>
      </c>
      <c r="CW154" s="239">
        <f t="shared" si="111"/>
        <v>8671.1850440156122</v>
      </c>
      <c r="CX154" s="239">
        <f t="shared" si="111"/>
        <v>5020.2293522787595</v>
      </c>
      <c r="CY154" s="239">
        <f t="shared" si="111"/>
        <v>3650.9556917368527</v>
      </c>
      <c r="CZ154" s="239">
        <f t="shared" si="111"/>
        <v>846675.02868310956</v>
      </c>
      <c r="DB154" s="238">
        <v>102</v>
      </c>
      <c r="DC154" s="239">
        <f t="shared" si="112"/>
        <v>1581725.9250853381</v>
      </c>
      <c r="DD154" s="239">
        <f t="shared" si="112"/>
        <v>9104.6661462530301</v>
      </c>
      <c r="DE154" s="239">
        <f t="shared" si="112"/>
        <v>4937.5322713475034</v>
      </c>
      <c r="DF154" s="239">
        <f t="shared" si="112"/>
        <v>4167.1338749055276</v>
      </c>
      <c r="DG154" s="239">
        <f t="shared" si="112"/>
        <v>874653.0778122514</v>
      </c>
      <c r="DH154" s="248"/>
      <c r="DI154" s="238">
        <v>102</v>
      </c>
      <c r="DJ154" s="239">
        <f t="shared" si="113"/>
        <v>1540340.224156006</v>
      </c>
      <c r="DK154" s="239">
        <f t="shared" si="113"/>
        <v>8304.5594517872159</v>
      </c>
      <c r="DL154" s="239">
        <f t="shared" si="113"/>
        <v>5194.5576642524802</v>
      </c>
      <c r="DM154" s="239">
        <f t="shared" si="113"/>
        <v>3110.0017875347344</v>
      </c>
      <c r="DN154" s="239">
        <f t="shared" si="113"/>
        <v>829194.84702976316</v>
      </c>
      <c r="DP154" s="3">
        <f t="shared" si="147"/>
        <v>3071</v>
      </c>
      <c r="DQ154" s="238">
        <v>102</v>
      </c>
      <c r="DR154" s="239">
        <f t="shared" si="148"/>
        <v>0</v>
      </c>
      <c r="DS154" s="239">
        <f t="shared" si="149"/>
        <v>0</v>
      </c>
      <c r="DT154" s="239">
        <f t="shared" si="33"/>
        <v>0</v>
      </c>
      <c r="DU154" s="239">
        <f t="shared" si="150"/>
        <v>0</v>
      </c>
      <c r="DV154" s="240">
        <f t="shared" si="161"/>
        <v>0</v>
      </c>
      <c r="DX154" s="242">
        <f t="shared" si="107"/>
        <v>3.2899999999999999E-2</v>
      </c>
      <c r="DY154" s="242">
        <f t="shared" si="151"/>
        <v>2.7416666666666666E-3</v>
      </c>
      <c r="DZ154" s="238">
        <v>102</v>
      </c>
      <c r="EA154" s="243">
        <f t="shared" si="162"/>
        <v>479160.73136470577</v>
      </c>
      <c r="EB154" s="243">
        <f t="shared" si="163"/>
        <v>2586.413813581401</v>
      </c>
      <c r="EC154" s="243">
        <f t="shared" si="34"/>
        <v>1272.714808423166</v>
      </c>
      <c r="ED154" s="243">
        <f t="shared" si="114"/>
        <v>1313.699005158235</v>
      </c>
      <c r="EE154" s="244">
        <f t="shared" si="152"/>
        <v>250872.90374480223</v>
      </c>
      <c r="EF154" s="249"/>
      <c r="EG154" s="242">
        <f t="shared" si="108"/>
        <v>3.5000000000000003E-2</v>
      </c>
      <c r="EH154" s="242">
        <f t="shared" si="153"/>
        <v>2.9166666666666668E-3</v>
      </c>
      <c r="EI154" s="238">
        <v>102</v>
      </c>
      <c r="EJ154" s="243">
        <f t="shared" si="164"/>
        <v>480434.60801212135</v>
      </c>
      <c r="EK154" s="243">
        <f t="shared" si="165"/>
        <v>2645.5567083213941</v>
      </c>
      <c r="EL154" s="243">
        <f t="shared" si="36"/>
        <v>1244.2891016193735</v>
      </c>
      <c r="EM154" s="243">
        <f t="shared" si="115"/>
        <v>1401.2676067020207</v>
      </c>
      <c r="EN154" s="244">
        <f t="shared" si="154"/>
        <v>253356.90532388154</v>
      </c>
      <c r="EO154" s="249"/>
      <c r="EP154" s="242">
        <f t="shared" si="109"/>
        <v>2.5000000000000001E-2</v>
      </c>
      <c r="EQ154" s="242">
        <f t="shared" si="155"/>
        <v>2.0833333333333333E-3</v>
      </c>
      <c r="ER154" s="238">
        <v>102</v>
      </c>
      <c r="ES154" s="243">
        <f t="shared" si="166"/>
        <v>474162.0359173477</v>
      </c>
      <c r="ET154" s="243">
        <f t="shared" si="167"/>
        <v>2370.7253929063927</v>
      </c>
      <c r="EU154" s="243">
        <f t="shared" si="38"/>
        <v>1382.887818078585</v>
      </c>
      <c r="EV154" s="243">
        <f t="shared" si="116"/>
        <v>987.83757482780766</v>
      </c>
      <c r="EW154" s="244">
        <f t="shared" si="156"/>
        <v>241813.99007645238</v>
      </c>
    </row>
    <row r="155" spans="1:153" ht="14.25" customHeight="1" thickBot="1" x14ac:dyDescent="0.25">
      <c r="A155" s="3">
        <f t="shared" si="117"/>
        <v>3102</v>
      </c>
      <c r="B155" s="238">
        <v>103</v>
      </c>
      <c r="C155" s="239">
        <f t="shared" si="118"/>
        <v>371798.81440253981</v>
      </c>
      <c r="D155" s="239">
        <f t="shared" si="5"/>
        <v>2410.2492634298383</v>
      </c>
      <c r="E155" s="239">
        <f t="shared" si="6"/>
        <v>1434.2773756231713</v>
      </c>
      <c r="F155" s="239">
        <f t="shared" si="7"/>
        <v>975.97188780666704</v>
      </c>
      <c r="G155" s="240">
        <f t="shared" si="119"/>
        <v>248255.67413327345</v>
      </c>
      <c r="I155" s="241">
        <f>VLOOKUP(K155,[2]תחזיות!$B$4:$H$1000,5)</f>
        <v>1.1905200000000027E-2</v>
      </c>
      <c r="J155" s="135">
        <f t="shared" si="8"/>
        <v>9.9210000000000227E-4</v>
      </c>
      <c r="K155" s="238">
        <v>103</v>
      </c>
      <c r="L155" s="243">
        <f t="shared" si="120"/>
        <v>160756.39944327221</v>
      </c>
      <c r="M155" s="243">
        <f t="shared" si="44"/>
        <v>922.99192869780666</v>
      </c>
      <c r="N155" s="243">
        <f t="shared" si="9"/>
        <v>628.27186305180896</v>
      </c>
      <c r="O155" s="243">
        <f t="shared" si="10"/>
        <v>294.72006564599769</v>
      </c>
      <c r="P155" s="244">
        <f t="shared" si="121"/>
        <v>90625.975300861799</v>
      </c>
      <c r="Q155" s="245"/>
      <c r="R155" s="241">
        <f>VLOOKUP(T155,[2]תחזיות!$B$4:$H$1000,7)</f>
        <v>2.0238840000000046E-2</v>
      </c>
      <c r="S155" s="135">
        <f t="shared" si="11"/>
        <v>1.6865700000000038E-3</v>
      </c>
      <c r="T155" s="238">
        <v>103</v>
      </c>
      <c r="U155" s="243">
        <f t="shared" si="122"/>
        <v>171377.32998159388</v>
      </c>
      <c r="V155" s="243">
        <f t="shared" si="47"/>
        <v>983.97260004949521</v>
      </c>
      <c r="W155" s="243">
        <f t="shared" si="12"/>
        <v>669.78082841657454</v>
      </c>
      <c r="X155" s="243">
        <f t="shared" si="48"/>
        <v>314.19177163292068</v>
      </c>
      <c r="Y155" s="244">
        <f t="shared" si="123"/>
        <v>93475.282298695151</v>
      </c>
      <c r="Z155" s="246"/>
      <c r="AA155" s="241">
        <f>VLOOKUP(AC155,[2]תחזיות!$B$4:$H$1000,6)</f>
        <v>1.0822909090909114E-2</v>
      </c>
      <c r="AB155" s="135">
        <f t="shared" si="13"/>
        <v>9.0190909090909286E-4</v>
      </c>
      <c r="AC155" s="238">
        <v>103</v>
      </c>
      <c r="AD155" s="243">
        <f t="shared" si="124"/>
        <v>159427.21336628124</v>
      </c>
      <c r="AE155" s="243">
        <f t="shared" si="51"/>
        <v>915.36033191504157</v>
      </c>
      <c r="AF155" s="243">
        <f t="shared" si="14"/>
        <v>623.077107410194</v>
      </c>
      <c r="AG155" s="243">
        <f t="shared" si="52"/>
        <v>292.28322450484757</v>
      </c>
      <c r="AH155" s="244">
        <f t="shared" si="125"/>
        <v>90265.507397204521</v>
      </c>
      <c r="AI155" s="246"/>
      <c r="AJ155" s="242">
        <f t="shared" si="105"/>
        <v>3.10666666666666E-2</v>
      </c>
      <c r="AK155" s="242">
        <f t="shared" si="126"/>
        <v>2.5888888888888832E-3</v>
      </c>
      <c r="AL155" s="241">
        <f>VLOOKUP(AN155,[2]תחזיות!$B$4:$H$1000,5)</f>
        <v>1.1905200000000027E-2</v>
      </c>
      <c r="AM155" s="135">
        <f t="shared" si="110"/>
        <v>9.9210000000000227E-4</v>
      </c>
      <c r="AN155" s="238">
        <v>103</v>
      </c>
      <c r="AO155" s="243">
        <f t="shared" si="127"/>
        <v>80175.246885250686</v>
      </c>
      <c r="AP155" s="243">
        <f t="shared" si="157"/>
        <v>518.04840018609138</v>
      </c>
      <c r="AQ155" s="243">
        <f t="shared" si="16"/>
        <v>310.48359436094285</v>
      </c>
      <c r="AR155" s="243">
        <f t="shared" si="128"/>
        <v>207.56480582514854</v>
      </c>
      <c r="AS155" s="244">
        <f t="shared" si="129"/>
        <v>48971.827208937342</v>
      </c>
      <c r="AT155" s="245"/>
      <c r="AU155" s="242">
        <f t="shared" si="106"/>
        <v>3.3666666666666602E-2</v>
      </c>
      <c r="AV155" s="242">
        <f t="shared" si="130"/>
        <v>2.8055555555555503E-3</v>
      </c>
      <c r="AW155" s="241">
        <f>VLOOKUP(AY155,[2]תחזיות!$B$4:$H$1000,7)</f>
        <v>2.0238840000000046E-2</v>
      </c>
      <c r="AX155" s="135">
        <f t="shared" si="17"/>
        <v>1.6865700000000038E-3</v>
      </c>
      <c r="AY155" s="238">
        <v>103</v>
      </c>
      <c r="AZ155" s="243">
        <f t="shared" si="131"/>
        <v>85785.346831087605</v>
      </c>
      <c r="BA155" s="243">
        <f t="shared" si="158"/>
        <v>565.27361705817918</v>
      </c>
      <c r="BB155" s="243">
        <f t="shared" si="18"/>
        <v>324.59806067096167</v>
      </c>
      <c r="BC155" s="243">
        <f t="shared" si="132"/>
        <v>240.67555638721754</v>
      </c>
      <c r="BD155" s="244">
        <f t="shared" si="133"/>
        <v>51079.543346716629</v>
      </c>
      <c r="BE155" s="246"/>
      <c r="BF155" s="246"/>
      <c r="BG155" s="246"/>
      <c r="BH155" s="241">
        <f>VLOOKUP(BJ155,[2]תחזיות!$B$4:$H$1000,6)</f>
        <v>1.0822909090909114E-2</v>
      </c>
      <c r="BI155" s="135">
        <f t="shared" si="19"/>
        <v>9.0190909090909286E-4</v>
      </c>
      <c r="BJ155" s="238">
        <v>103</v>
      </c>
      <c r="BK155" s="243">
        <f t="shared" si="134"/>
        <v>77548.95033801948</v>
      </c>
      <c r="BL155" s="243">
        <f t="shared" si="159"/>
        <v>473.47891888822181</v>
      </c>
      <c r="BM155" s="243">
        <f t="shared" si="20"/>
        <v>331.30584326852011</v>
      </c>
      <c r="BN155" s="243">
        <f t="shared" si="65"/>
        <v>142.17307561970173</v>
      </c>
      <c r="BO155" s="244">
        <f t="shared" si="135"/>
        <v>47019.310543383799</v>
      </c>
      <c r="BP155" s="246"/>
      <c r="BQ155" s="247">
        <f>VLOOKUP(BT155,[2]תחזיות!$B$4:$E$1000,2)</f>
        <v>2.8452219999999966E-2</v>
      </c>
      <c r="BR155" s="135">
        <f t="shared" si="21"/>
        <v>1.8710183333333307E-3</v>
      </c>
      <c r="BS155" s="3">
        <f t="shared" si="136"/>
        <v>3102</v>
      </c>
      <c r="BT155" s="238">
        <v>103</v>
      </c>
      <c r="BU155" s="239">
        <f t="shared" si="137"/>
        <v>457632.21750816755</v>
      </c>
      <c r="BV155" s="239">
        <f t="shared" si="138"/>
        <v>2237.8252428133114</v>
      </c>
      <c r="BW155" s="239">
        <f t="shared" si="22"/>
        <v>1381.5869739315435</v>
      </c>
      <c r="BX155" s="239">
        <f t="shared" si="23"/>
        <v>856.23826888176791</v>
      </c>
      <c r="BY155" s="240">
        <f t="shared" si="139"/>
        <v>214037.76313036177</v>
      </c>
      <c r="CA155" s="247">
        <f>VLOOKUP(CD155,[2]תחזיות!$B$4:$E$1000,4)</f>
        <v>3.7556930399999959E-2</v>
      </c>
      <c r="CB155" s="135">
        <f t="shared" si="24"/>
        <v>2.6297441999999969E-3</v>
      </c>
      <c r="CC155" s="3">
        <f t="shared" si="140"/>
        <v>3102</v>
      </c>
      <c r="CD155" s="238">
        <v>103</v>
      </c>
      <c r="CE155" s="239">
        <f t="shared" si="141"/>
        <v>469069.57527179754</v>
      </c>
      <c r="CF155" s="239">
        <f t="shared" si="142"/>
        <v>2506.3797291799283</v>
      </c>
      <c r="CG155" s="239">
        <f t="shared" si="25"/>
        <v>1272.8467342124568</v>
      </c>
      <c r="CH155" s="239">
        <f t="shared" si="26"/>
        <v>1233.5329949674715</v>
      </c>
      <c r="CI155" s="240">
        <f t="shared" si="143"/>
        <v>234951.54791940199</v>
      </c>
      <c r="CJ155" s="1"/>
      <c r="CK155" s="247">
        <f>VLOOKUP(CN155,[2]תחזיות!$B$4:$E$1000,3)</f>
        <v>2.4741060869565189E-2</v>
      </c>
      <c r="CL155" s="135">
        <f t="shared" si="27"/>
        <v>1.5617550724637656E-3</v>
      </c>
      <c r="CM155" s="3">
        <f t="shared" si="144"/>
        <v>3102</v>
      </c>
      <c r="CN155" s="238">
        <v>103</v>
      </c>
      <c r="CO155" s="239">
        <f t="shared" si="145"/>
        <v>453805.07864982565</v>
      </c>
      <c r="CP155" s="239">
        <f t="shared" si="160"/>
        <v>2138.3888272291852</v>
      </c>
      <c r="CQ155" s="239">
        <f t="shared" si="28"/>
        <v>1429.6564437380018</v>
      </c>
      <c r="CR155" s="239">
        <f t="shared" si="29"/>
        <v>708.73238349118333</v>
      </c>
      <c r="CS155" s="240">
        <f t="shared" si="146"/>
        <v>207777.84222091132</v>
      </c>
      <c r="CT155" s="1"/>
      <c r="CU155" s="238">
        <v>103</v>
      </c>
      <c r="CV155" s="239">
        <f t="shared" si="111"/>
        <v>1548250.6947955128</v>
      </c>
      <c r="CW155" s="239">
        <f t="shared" si="111"/>
        <v>8675.5286487084486</v>
      </c>
      <c r="CX155" s="239">
        <f t="shared" si="111"/>
        <v>5030.82397515706</v>
      </c>
      <c r="CY155" s="239">
        <f t="shared" si="111"/>
        <v>3644.7046735513891</v>
      </c>
      <c r="CZ155" s="239">
        <f t="shared" si="111"/>
        <v>855350.55733181792</v>
      </c>
      <c r="DB155" s="238">
        <v>103</v>
      </c>
      <c r="DC155" s="239">
        <f t="shared" si="112"/>
        <v>1577221.3853975208</v>
      </c>
      <c r="DD155" s="239">
        <f t="shared" si="112"/>
        <v>9111.4319180388356</v>
      </c>
      <c r="DE155" s="239">
        <f t="shared" si="112"/>
        <v>4949.421277088928</v>
      </c>
      <c r="DF155" s="239">
        <f t="shared" si="112"/>
        <v>4162.0106409499076</v>
      </c>
      <c r="DG155" s="239">
        <f t="shared" si="112"/>
        <v>883764.50973029016</v>
      </c>
      <c r="DH155" s="248"/>
      <c r="DI155" s="238">
        <v>103</v>
      </c>
      <c r="DJ155" s="239">
        <f t="shared" si="113"/>
        <v>1535359.2048559352</v>
      </c>
      <c r="DK155" s="239">
        <f t="shared" si="113"/>
        <v>8308.2027343686786</v>
      </c>
      <c r="DL155" s="239">
        <f t="shared" si="113"/>
        <v>5204.0856044061347</v>
      </c>
      <c r="DM155" s="239">
        <f t="shared" si="113"/>
        <v>3104.1171299625439</v>
      </c>
      <c r="DN155" s="239">
        <f t="shared" si="113"/>
        <v>837503.04976413189</v>
      </c>
      <c r="DP155" s="3">
        <f t="shared" si="147"/>
        <v>3102</v>
      </c>
      <c r="DQ155" s="238">
        <v>103</v>
      </c>
      <c r="DR155" s="239">
        <f t="shared" si="148"/>
        <v>0</v>
      </c>
      <c r="DS155" s="239">
        <f t="shared" si="149"/>
        <v>0</v>
      </c>
      <c r="DT155" s="239">
        <f t="shared" si="33"/>
        <v>0</v>
      </c>
      <c r="DU155" s="239">
        <f t="shared" si="150"/>
        <v>0</v>
      </c>
      <c r="DV155" s="240">
        <f t="shared" si="161"/>
        <v>0</v>
      </c>
      <c r="DX155" s="242">
        <f t="shared" si="107"/>
        <v>3.2899999999999999E-2</v>
      </c>
      <c r="DY155" s="242">
        <f t="shared" si="151"/>
        <v>2.7416666666666666E-3</v>
      </c>
      <c r="DZ155" s="238">
        <v>103</v>
      </c>
      <c r="EA155" s="243">
        <f t="shared" si="162"/>
        <v>477888.01655628259</v>
      </c>
      <c r="EB155" s="243">
        <f t="shared" si="163"/>
        <v>2586.413813581401</v>
      </c>
      <c r="EC155" s="243">
        <f t="shared" si="34"/>
        <v>1276.204168189593</v>
      </c>
      <c r="ED155" s="243">
        <f t="shared" si="114"/>
        <v>1310.209645391808</v>
      </c>
      <c r="EE155" s="244">
        <f t="shared" si="152"/>
        <v>253459.31755838363</v>
      </c>
      <c r="EF155" s="249"/>
      <c r="EG155" s="242">
        <f t="shared" si="108"/>
        <v>3.5000000000000003E-2</v>
      </c>
      <c r="EH155" s="242">
        <f t="shared" si="153"/>
        <v>2.9166666666666668E-3</v>
      </c>
      <c r="EI155" s="238">
        <v>103</v>
      </c>
      <c r="EJ155" s="243">
        <f t="shared" si="164"/>
        <v>479190.31891050196</v>
      </c>
      <c r="EK155" s="243">
        <f t="shared" si="165"/>
        <v>2645.5567083213941</v>
      </c>
      <c r="EL155" s="243">
        <f t="shared" si="36"/>
        <v>1247.9182781657635</v>
      </c>
      <c r="EM155" s="243">
        <f t="shared" si="115"/>
        <v>1397.6384301556307</v>
      </c>
      <c r="EN155" s="244">
        <f t="shared" si="154"/>
        <v>256002.46203220292</v>
      </c>
      <c r="EO155" s="249"/>
      <c r="EP155" s="242">
        <f t="shared" si="109"/>
        <v>2.5000000000000001E-2</v>
      </c>
      <c r="EQ155" s="242">
        <f t="shared" si="155"/>
        <v>2.0833333333333333E-3</v>
      </c>
      <c r="ER155" s="238">
        <v>103</v>
      </c>
      <c r="ES155" s="243">
        <f t="shared" si="166"/>
        <v>472779.14809926914</v>
      </c>
      <c r="ET155" s="243">
        <f t="shared" si="167"/>
        <v>2370.7253929063918</v>
      </c>
      <c r="EU155" s="243">
        <f t="shared" si="38"/>
        <v>1385.7688343662478</v>
      </c>
      <c r="EV155" s="243">
        <f t="shared" si="116"/>
        <v>984.95655854014399</v>
      </c>
      <c r="EW155" s="244">
        <f t="shared" si="156"/>
        <v>244184.71546935878</v>
      </c>
    </row>
    <row r="156" spans="1:153" ht="14.25" customHeight="1" thickBot="1" x14ac:dyDescent="0.25">
      <c r="A156" s="3">
        <f t="shared" si="117"/>
        <v>3132</v>
      </c>
      <c r="B156" s="238">
        <v>104</v>
      </c>
      <c r="C156" s="239">
        <f t="shared" si="118"/>
        <v>370364.53702691663</v>
      </c>
      <c r="D156" s="239">
        <f t="shared" si="5"/>
        <v>2410.2492634298383</v>
      </c>
      <c r="E156" s="239">
        <f t="shared" si="6"/>
        <v>1438.0423537341821</v>
      </c>
      <c r="F156" s="239">
        <f t="shared" si="7"/>
        <v>972.20690969565624</v>
      </c>
      <c r="G156" s="240">
        <f t="shared" si="119"/>
        <v>250665.92339670329</v>
      </c>
      <c r="I156" s="241">
        <f>VLOOKUP(K156,[2]תחזיות!$B$4:$H$1000,5)</f>
        <v>1.1923500000000028E-2</v>
      </c>
      <c r="J156" s="135">
        <f t="shared" si="8"/>
        <v>9.9362500000000232E-4</v>
      </c>
      <c r="K156" s="238">
        <v>104</v>
      </c>
      <c r="L156" s="243">
        <f t="shared" si="120"/>
        <v>160287.23489098731</v>
      </c>
      <c r="M156" s="243">
        <f t="shared" si="44"/>
        <v>923.90903655295915</v>
      </c>
      <c r="N156" s="243">
        <f t="shared" si="9"/>
        <v>630.04910591948374</v>
      </c>
      <c r="O156" s="243">
        <f t="shared" si="10"/>
        <v>293.85993063347536</v>
      </c>
      <c r="P156" s="244">
        <f t="shared" si="121"/>
        <v>91549.884337414755</v>
      </c>
      <c r="Q156" s="245"/>
      <c r="R156" s="241">
        <f>VLOOKUP(T156,[2]תחזיות!$B$4:$H$1000,7)</f>
        <v>2.0269950000000047E-2</v>
      </c>
      <c r="S156" s="135">
        <f t="shared" si="11"/>
        <v>1.689162500000004E-3</v>
      </c>
      <c r="T156" s="238">
        <v>104</v>
      </c>
      <c r="U156" s="243">
        <f t="shared" si="122"/>
        <v>170995.90194367376</v>
      </c>
      <c r="V156" s="243">
        <f t="shared" si="47"/>
        <v>985.63468966652636</v>
      </c>
      <c r="W156" s="243">
        <f t="shared" si="12"/>
        <v>672.14220276979256</v>
      </c>
      <c r="X156" s="243">
        <f t="shared" si="48"/>
        <v>313.49248689673379</v>
      </c>
      <c r="Y156" s="244">
        <f t="shared" si="123"/>
        <v>94460.916988361671</v>
      </c>
      <c r="Z156" s="246"/>
      <c r="AA156" s="241">
        <f>VLOOKUP(AC156,[2]תחזיות!$B$4:$H$1000,6)</f>
        <v>1.0839545454545478E-2</v>
      </c>
      <c r="AB156" s="135">
        <f t="shared" si="13"/>
        <v>9.0329545454545654E-4</v>
      </c>
      <c r="AC156" s="238">
        <v>104</v>
      </c>
      <c r="AD156" s="243">
        <f t="shared" si="124"/>
        <v>158947.58331331672</v>
      </c>
      <c r="AE156" s="243">
        <f t="shared" si="51"/>
        <v>916.18717274213191</v>
      </c>
      <c r="AF156" s="243">
        <f t="shared" si="14"/>
        <v>624.78327000105264</v>
      </c>
      <c r="AG156" s="243">
        <f t="shared" si="52"/>
        <v>291.40390274107932</v>
      </c>
      <c r="AH156" s="244">
        <f t="shared" si="125"/>
        <v>91181.69456994666</v>
      </c>
      <c r="AI156" s="246"/>
      <c r="AJ156" s="242">
        <f t="shared" si="105"/>
        <v>3.10666666666666E-2</v>
      </c>
      <c r="AK156" s="242">
        <f t="shared" si="126"/>
        <v>2.5888888888888832E-3</v>
      </c>
      <c r="AL156" s="241">
        <f>VLOOKUP(AN156,[2]תחזיות!$B$4:$H$1000,5)</f>
        <v>1.1923500000000028E-2</v>
      </c>
      <c r="AM156" s="135">
        <f t="shared" si="110"/>
        <v>9.9362500000000232E-4</v>
      </c>
      <c r="AN156" s="238">
        <v>104</v>
      </c>
      <c r="AO156" s="243">
        <f t="shared" si="127"/>
        <v>79944.118916314663</v>
      </c>
      <c r="AP156" s="243">
        <f t="shared" si="157"/>
        <v>518.56314602772648</v>
      </c>
      <c r="AQ156" s="243">
        <f t="shared" si="16"/>
        <v>311.59670483326784</v>
      </c>
      <c r="AR156" s="243">
        <f t="shared" si="128"/>
        <v>206.96644119445861</v>
      </c>
      <c r="AS156" s="244">
        <f t="shared" si="129"/>
        <v>49490.390354965071</v>
      </c>
      <c r="AT156" s="245"/>
      <c r="AU156" s="242">
        <f t="shared" si="106"/>
        <v>3.3666666666666602E-2</v>
      </c>
      <c r="AV156" s="242">
        <f t="shared" si="130"/>
        <v>2.8055555555555503E-3</v>
      </c>
      <c r="AW156" s="241">
        <f>VLOOKUP(AY156,[2]תחזיות!$B$4:$H$1000,7)</f>
        <v>2.0269950000000047E-2</v>
      </c>
      <c r="AX156" s="135">
        <f t="shared" si="17"/>
        <v>1.689162500000004E-3</v>
      </c>
      <c r="AY156" s="238">
        <v>104</v>
      </c>
      <c r="AZ156" s="243">
        <f t="shared" si="131"/>
        <v>85605.10586246154</v>
      </c>
      <c r="BA156" s="243">
        <f t="shared" si="158"/>
        <v>566.22845605435327</v>
      </c>
      <c r="BB156" s="243">
        <f t="shared" si="18"/>
        <v>326.05857571800328</v>
      </c>
      <c r="BC156" s="243">
        <f t="shared" si="132"/>
        <v>240.16988033634999</v>
      </c>
      <c r="BD156" s="244">
        <f t="shared" si="133"/>
        <v>51645.771802770985</v>
      </c>
      <c r="BE156" s="246"/>
      <c r="BF156" s="246"/>
      <c r="BG156" s="246"/>
      <c r="BH156" s="241">
        <f>VLOOKUP(BJ156,[2]תחזיות!$B$4:$H$1000,6)</f>
        <v>1.0839545454545478E-2</v>
      </c>
      <c r="BI156" s="135">
        <f t="shared" si="19"/>
        <v>9.0329545454545654E-4</v>
      </c>
      <c r="BJ156" s="238">
        <v>104</v>
      </c>
      <c r="BK156" s="243">
        <f t="shared" si="134"/>
        <v>77287.394842033769</v>
      </c>
      <c r="BL156" s="243">
        <f t="shared" si="159"/>
        <v>473.84051669470551</v>
      </c>
      <c r="BM156" s="243">
        <f t="shared" si="20"/>
        <v>332.14695948431091</v>
      </c>
      <c r="BN156" s="243">
        <f t="shared" si="65"/>
        <v>141.6935572103946</v>
      </c>
      <c r="BO156" s="244">
        <f t="shared" si="135"/>
        <v>47493.151060078504</v>
      </c>
      <c r="BP156" s="246"/>
      <c r="BQ156" s="247">
        <f>VLOOKUP(BT156,[2]תחזיות!$B$4:$E$1000,2)</f>
        <v>2.8583699999999965E-2</v>
      </c>
      <c r="BR156" s="135">
        <f t="shared" si="21"/>
        <v>1.8819749999999969E-3</v>
      </c>
      <c r="BS156" s="3">
        <f t="shared" si="136"/>
        <v>3132</v>
      </c>
      <c r="BT156" s="238">
        <v>104</v>
      </c>
      <c r="BU156" s="239">
        <f t="shared" si="137"/>
        <v>456250.63053423603</v>
      </c>
      <c r="BV156" s="239">
        <f t="shared" si="138"/>
        <v>2240.7326139079978</v>
      </c>
      <c r="BW156" s="239">
        <f t="shared" si="22"/>
        <v>1382.0803335083303</v>
      </c>
      <c r="BX156" s="239">
        <f t="shared" si="23"/>
        <v>858.65228039966746</v>
      </c>
      <c r="BY156" s="240">
        <f t="shared" si="139"/>
        <v>216278.49574426978</v>
      </c>
      <c r="CA156" s="247">
        <f>VLOOKUP(CD156,[2]תחזיות!$B$4:$E$1000,4)</f>
        <v>3.7730483999999953E-2</v>
      </c>
      <c r="CB156" s="135">
        <f t="shared" si="24"/>
        <v>2.6442069999999961E-3</v>
      </c>
      <c r="CC156" s="3">
        <f t="shared" si="140"/>
        <v>3132</v>
      </c>
      <c r="CD156" s="238">
        <v>104</v>
      </c>
      <c r="CE156" s="239">
        <f t="shared" si="141"/>
        <v>467796.72853758506</v>
      </c>
      <c r="CF156" s="239">
        <f t="shared" si="142"/>
        <v>2510.5269270770959</v>
      </c>
      <c r="CG156" s="239">
        <f t="shared" si="25"/>
        <v>1273.5755429009155</v>
      </c>
      <c r="CH156" s="239">
        <f t="shared" si="26"/>
        <v>1236.9513841761805</v>
      </c>
      <c r="CI156" s="240">
        <f t="shared" si="143"/>
        <v>237462.07484647908</v>
      </c>
      <c r="CJ156" s="1"/>
      <c r="CK156" s="247">
        <f>VLOOKUP(CN156,[2]תחזיות!$B$4:$E$1000,3)</f>
        <v>2.4855391304347798E-2</v>
      </c>
      <c r="CL156" s="135">
        <f t="shared" si="27"/>
        <v>1.5712826086956497E-3</v>
      </c>
      <c r="CM156" s="3">
        <f t="shared" si="144"/>
        <v>3132</v>
      </c>
      <c r="CN156" s="238">
        <v>104</v>
      </c>
      <c r="CO156" s="239">
        <f t="shared" si="145"/>
        <v>452375.42220608762</v>
      </c>
      <c r="CP156" s="239">
        <f t="shared" si="160"/>
        <v>2140.8395306789148</v>
      </c>
      <c r="CQ156" s="239">
        <f t="shared" si="28"/>
        <v>1430.0298971651375</v>
      </c>
      <c r="CR156" s="239">
        <f t="shared" si="29"/>
        <v>710.80963351377727</v>
      </c>
      <c r="CS156" s="240">
        <f t="shared" si="146"/>
        <v>209918.68175159022</v>
      </c>
      <c r="CT156" s="1"/>
      <c r="CU156" s="238">
        <v>104</v>
      </c>
      <c r="CV156" s="239">
        <f t="shared" si="111"/>
        <v>1543458.3337565477</v>
      </c>
      <c r="CW156" s="239">
        <f t="shared" si="111"/>
        <v>8679.867873499923</v>
      </c>
      <c r="CX156" s="239">
        <f t="shared" si="111"/>
        <v>5041.4715926126437</v>
      </c>
      <c r="CY156" s="239">
        <f t="shared" si="111"/>
        <v>3638.3962808872793</v>
      </c>
      <c r="CZ156" s="239">
        <f t="shared" si="111"/>
        <v>864030.42520531802</v>
      </c>
      <c r="DB156" s="238">
        <v>104</v>
      </c>
      <c r="DC156" s="239">
        <f t="shared" si="112"/>
        <v>1572704.6740029734</v>
      </c>
      <c r="DD156" s="239">
        <f t="shared" si="112"/>
        <v>9118.1960445492077</v>
      </c>
      <c r="DE156" s="239">
        <f t="shared" si="112"/>
        <v>4961.3767149333071</v>
      </c>
      <c r="DF156" s="239">
        <f t="shared" si="112"/>
        <v>4156.8193296159006</v>
      </c>
      <c r="DG156" s="239">
        <f t="shared" si="112"/>
        <v>892882.70577483939</v>
      </c>
      <c r="DH156" s="248"/>
      <c r="DI156" s="238">
        <v>104</v>
      </c>
      <c r="DJ156" s="239">
        <f t="shared" si="113"/>
        <v>1530368.3166532577</v>
      </c>
      <c r="DK156" s="239">
        <f t="shared" si="113"/>
        <v>8311.8418764519811</v>
      </c>
      <c r="DL156" s="239">
        <f t="shared" si="113"/>
        <v>5213.6583331558613</v>
      </c>
      <c r="DM156" s="239">
        <f t="shared" si="113"/>
        <v>3098.183543296122</v>
      </c>
      <c r="DN156" s="239">
        <f t="shared" si="113"/>
        <v>845814.89164058387</v>
      </c>
      <c r="DP156" s="3">
        <f t="shared" si="147"/>
        <v>3132</v>
      </c>
      <c r="DQ156" s="238">
        <v>104</v>
      </c>
      <c r="DR156" s="239">
        <f t="shared" si="148"/>
        <v>0</v>
      </c>
      <c r="DS156" s="239">
        <f t="shared" si="149"/>
        <v>0</v>
      </c>
      <c r="DT156" s="239">
        <f t="shared" si="33"/>
        <v>0</v>
      </c>
      <c r="DU156" s="239">
        <f t="shared" si="150"/>
        <v>0</v>
      </c>
      <c r="DV156" s="240">
        <f t="shared" si="161"/>
        <v>0</v>
      </c>
      <c r="DX156" s="242">
        <f t="shared" si="107"/>
        <v>3.2899999999999999E-2</v>
      </c>
      <c r="DY156" s="242">
        <f t="shared" si="151"/>
        <v>2.7416666666666666E-3</v>
      </c>
      <c r="DZ156" s="238">
        <v>104</v>
      </c>
      <c r="EA156" s="243">
        <f t="shared" si="162"/>
        <v>476611.81238809298</v>
      </c>
      <c r="EB156" s="243">
        <f t="shared" si="163"/>
        <v>2586.4138135814014</v>
      </c>
      <c r="EC156" s="243">
        <f t="shared" si="34"/>
        <v>1279.70309461738</v>
      </c>
      <c r="ED156" s="243">
        <f t="shared" si="114"/>
        <v>1306.7107189640215</v>
      </c>
      <c r="EE156" s="244">
        <f t="shared" si="152"/>
        <v>256045.73137196503</v>
      </c>
      <c r="EF156" s="249"/>
      <c r="EG156" s="242">
        <f t="shared" si="108"/>
        <v>3.5000000000000003E-2</v>
      </c>
      <c r="EH156" s="242">
        <f t="shared" si="153"/>
        <v>2.9166666666666668E-3</v>
      </c>
      <c r="EI156" s="238">
        <v>104</v>
      </c>
      <c r="EJ156" s="243">
        <f t="shared" si="164"/>
        <v>477942.40063233621</v>
      </c>
      <c r="EK156" s="243">
        <f t="shared" si="165"/>
        <v>2645.5567083213941</v>
      </c>
      <c r="EL156" s="243">
        <f t="shared" si="36"/>
        <v>1251.5580398104134</v>
      </c>
      <c r="EM156" s="243">
        <f t="shared" si="115"/>
        <v>1393.9986685109807</v>
      </c>
      <c r="EN156" s="244">
        <f t="shared" si="154"/>
        <v>258648.01874052431</v>
      </c>
      <c r="EO156" s="249"/>
      <c r="EP156" s="242">
        <f t="shared" si="109"/>
        <v>2.5000000000000001E-2</v>
      </c>
      <c r="EQ156" s="242">
        <f t="shared" si="155"/>
        <v>2.0833333333333333E-3</v>
      </c>
      <c r="ER156" s="238">
        <v>104</v>
      </c>
      <c r="ES156" s="243">
        <f t="shared" si="166"/>
        <v>471393.37926490291</v>
      </c>
      <c r="ET156" s="243">
        <f t="shared" si="167"/>
        <v>2370.7253929063918</v>
      </c>
      <c r="EU156" s="243">
        <f t="shared" si="38"/>
        <v>1388.6558527711773</v>
      </c>
      <c r="EV156" s="243">
        <f t="shared" si="116"/>
        <v>982.06954013521442</v>
      </c>
      <c r="EW156" s="244">
        <f t="shared" si="156"/>
        <v>246555.44086226518</v>
      </c>
    </row>
    <row r="157" spans="1:153" ht="14.25" customHeight="1" thickBot="1" x14ac:dyDescent="0.25">
      <c r="A157" s="3">
        <f t="shared" si="117"/>
        <v>3163</v>
      </c>
      <c r="B157" s="238">
        <v>105</v>
      </c>
      <c r="C157" s="239">
        <f t="shared" si="118"/>
        <v>368926.49467318243</v>
      </c>
      <c r="D157" s="239">
        <f t="shared" si="5"/>
        <v>2410.2492634298383</v>
      </c>
      <c r="E157" s="239">
        <f t="shared" si="6"/>
        <v>1441.8172149127345</v>
      </c>
      <c r="F157" s="239">
        <f t="shared" si="7"/>
        <v>968.43204851710391</v>
      </c>
      <c r="G157" s="240">
        <f t="shared" si="119"/>
        <v>253076.17266013313</v>
      </c>
      <c r="I157" s="241">
        <f>VLOOKUP(K157,[2]תחזיות!$B$4:$H$1000,5)</f>
        <v>1.1941800000000028E-2</v>
      </c>
      <c r="J157" s="135">
        <f t="shared" si="8"/>
        <v>9.9515000000000237E-4</v>
      </c>
      <c r="K157" s="238">
        <v>105</v>
      </c>
      <c r="L157" s="243">
        <f t="shared" si="120"/>
        <v>159816.06863350183</v>
      </c>
      <c r="M157" s="243">
        <f t="shared" si="44"/>
        <v>924.82846463068495</v>
      </c>
      <c r="N157" s="243">
        <f t="shared" si="9"/>
        <v>631.83233880259968</v>
      </c>
      <c r="O157" s="243">
        <f t="shared" si="10"/>
        <v>292.99612582808533</v>
      </c>
      <c r="P157" s="244">
        <f t="shared" si="121"/>
        <v>92474.71280204544</v>
      </c>
      <c r="Q157" s="245"/>
      <c r="R157" s="241">
        <f>VLOOKUP(T157,[2]תחזיות!$B$4:$H$1000,7)</f>
        <v>2.0301060000000048E-2</v>
      </c>
      <c r="S157" s="135">
        <f t="shared" si="11"/>
        <v>1.691755000000004E-3</v>
      </c>
      <c r="T157" s="238">
        <v>105</v>
      </c>
      <c r="U157" s="243">
        <f t="shared" si="122"/>
        <v>170611.90581306443</v>
      </c>
      <c r="V157" s="243">
        <f t="shared" si="47"/>
        <v>987.30214208094333</v>
      </c>
      <c r="W157" s="243">
        <f t="shared" si="12"/>
        <v>674.51364809032668</v>
      </c>
      <c r="X157" s="243">
        <f t="shared" si="48"/>
        <v>312.78849399061664</v>
      </c>
      <c r="Y157" s="244">
        <f t="shared" si="123"/>
        <v>95448.219130442609</v>
      </c>
      <c r="Z157" s="246"/>
      <c r="AA157" s="241">
        <f>VLOOKUP(AC157,[2]תחזיות!$B$4:$H$1000,6)</f>
        <v>1.0856181818181843E-2</v>
      </c>
      <c r="AB157" s="135">
        <f t="shared" si="13"/>
        <v>9.0468181818182021E-4</v>
      </c>
      <c r="AC157" s="238">
        <v>105</v>
      </c>
      <c r="AD157" s="243">
        <f t="shared" si="124"/>
        <v>158466.03180191849</v>
      </c>
      <c r="AE157" s="243">
        <f t="shared" si="51"/>
        <v>917.01603061936328</v>
      </c>
      <c r="AF157" s="243">
        <f t="shared" si="14"/>
        <v>626.49497231584746</v>
      </c>
      <c r="AG157" s="243">
        <f t="shared" si="52"/>
        <v>290.52105830351587</v>
      </c>
      <c r="AH157" s="244">
        <f t="shared" si="125"/>
        <v>92098.710600566017</v>
      </c>
      <c r="AI157" s="246"/>
      <c r="AJ157" s="242">
        <f t="shared" si="105"/>
        <v>3.10666666666666E-2</v>
      </c>
      <c r="AK157" s="242">
        <f t="shared" si="126"/>
        <v>2.5888888888888832E-3</v>
      </c>
      <c r="AL157" s="241">
        <f>VLOOKUP(AN157,[2]תחזיות!$B$4:$H$1000,5)</f>
        <v>1.1941800000000028E-2</v>
      </c>
      <c r="AM157" s="135">
        <f t="shared" si="110"/>
        <v>9.9515000000000237E-4</v>
      </c>
      <c r="AN157" s="238">
        <v>105</v>
      </c>
      <c r="AO157" s="243">
        <f t="shared" si="127"/>
        <v>79711.768515960153</v>
      </c>
      <c r="AP157" s="243">
        <f t="shared" si="157"/>
        <v>519.07919414249579</v>
      </c>
      <c r="AQ157" s="243">
        <f t="shared" si="16"/>
        <v>312.71428231784387</v>
      </c>
      <c r="AR157" s="243">
        <f t="shared" si="128"/>
        <v>206.36491182465195</v>
      </c>
      <c r="AS157" s="244">
        <f t="shared" si="129"/>
        <v>50009.469549107569</v>
      </c>
      <c r="AT157" s="245"/>
      <c r="AU157" s="242">
        <f t="shared" si="106"/>
        <v>3.3666666666666602E-2</v>
      </c>
      <c r="AV157" s="242">
        <f t="shared" si="130"/>
        <v>2.8055555555555503E-3</v>
      </c>
      <c r="AW157" s="241">
        <f>VLOOKUP(AY157,[2]תחזיות!$B$4:$H$1000,7)</f>
        <v>2.0301060000000048E-2</v>
      </c>
      <c r="AX157" s="135">
        <f t="shared" si="17"/>
        <v>1.691755000000004E-3</v>
      </c>
      <c r="AY157" s="238">
        <v>105</v>
      </c>
      <c r="AZ157" s="243">
        <f t="shared" si="131"/>
        <v>85423.318541386107</v>
      </c>
      <c r="BA157" s="243">
        <f t="shared" si="158"/>
        <v>567.18637587602541</v>
      </c>
      <c r="BB157" s="243">
        <f t="shared" si="18"/>
        <v>327.52650996824821</v>
      </c>
      <c r="BC157" s="243">
        <f t="shared" si="132"/>
        <v>239.65986590777723</v>
      </c>
      <c r="BD157" s="244">
        <f t="shared" si="133"/>
        <v>52212.958178647008</v>
      </c>
      <c r="BE157" s="246"/>
      <c r="BF157" s="246"/>
      <c r="BG157" s="246"/>
      <c r="BH157" s="241">
        <f>VLOOKUP(BJ157,[2]תחזיות!$B$4:$H$1000,6)</f>
        <v>1.0856181818181843E-2</v>
      </c>
      <c r="BI157" s="135">
        <f t="shared" si="19"/>
        <v>9.0468181818182021E-4</v>
      </c>
      <c r="BJ157" s="238">
        <v>105</v>
      </c>
      <c r="BK157" s="243">
        <f t="shared" si="134"/>
        <v>77024.867896122494</v>
      </c>
      <c r="BL157" s="243">
        <f t="shared" si="159"/>
        <v>474.20304579541704</v>
      </c>
      <c r="BM157" s="243">
        <f t="shared" si="20"/>
        <v>332.99078798585981</v>
      </c>
      <c r="BN157" s="243">
        <f t="shared" si="65"/>
        <v>141.21225780955726</v>
      </c>
      <c r="BO157" s="244">
        <f t="shared" si="135"/>
        <v>47967.354105873921</v>
      </c>
      <c r="BP157" s="246"/>
      <c r="BQ157" s="247">
        <f>VLOOKUP(BT157,[2]תחזיות!$B$4:$E$1000,2)</f>
        <v>2.8715179999999965E-2</v>
      </c>
      <c r="BR157" s="135">
        <f t="shared" si="21"/>
        <v>1.892931666666664E-3</v>
      </c>
      <c r="BS157" s="3">
        <f t="shared" si="136"/>
        <v>3163</v>
      </c>
      <c r="BT157" s="238">
        <v>105</v>
      </c>
      <c r="BU157" s="239">
        <f t="shared" si="137"/>
        <v>454868.55020072771</v>
      </c>
      <c r="BV157" s="239">
        <f t="shared" si="138"/>
        <v>2243.6319649787242</v>
      </c>
      <c r="BW157" s="239">
        <f t="shared" si="22"/>
        <v>1382.5968821330116</v>
      </c>
      <c r="BX157" s="239">
        <f t="shared" si="23"/>
        <v>861.03508284571262</v>
      </c>
      <c r="BY157" s="240">
        <f t="shared" si="139"/>
        <v>218522.12770924851</v>
      </c>
      <c r="CA157" s="247">
        <f>VLOOKUP(CD157,[2]תחזיות!$B$4:$E$1000,4)</f>
        <v>3.7904037599999954E-2</v>
      </c>
      <c r="CB157" s="135">
        <f t="shared" si="24"/>
        <v>2.6586697999999962E-3</v>
      </c>
      <c r="CC157" s="3">
        <f t="shared" si="140"/>
        <v>3163</v>
      </c>
      <c r="CD157" s="238">
        <v>105</v>
      </c>
      <c r="CE157" s="239">
        <f t="shared" si="141"/>
        <v>466523.15299468412</v>
      </c>
      <c r="CF157" s="239">
        <f t="shared" si="142"/>
        <v>2514.6640199265466</v>
      </c>
      <c r="CG157" s="239">
        <f t="shared" si="25"/>
        <v>1274.3330020588023</v>
      </c>
      <c r="CH157" s="239">
        <f t="shared" si="26"/>
        <v>1240.3310178677443</v>
      </c>
      <c r="CI157" s="240">
        <f t="shared" si="143"/>
        <v>239976.73886640562</v>
      </c>
      <c r="CJ157" s="1"/>
      <c r="CK157" s="247">
        <f>VLOOKUP(CN157,[2]תחזיות!$B$4:$E$1000,3)</f>
        <v>2.4969721739130406E-2</v>
      </c>
      <c r="CL157" s="135">
        <f t="shared" si="27"/>
        <v>1.5808101449275337E-3</v>
      </c>
      <c r="CM157" s="3">
        <f t="shared" si="144"/>
        <v>3163</v>
      </c>
      <c r="CN157" s="238">
        <v>105</v>
      </c>
      <c r="CO157" s="239">
        <f t="shared" si="145"/>
        <v>450945.39230892248</v>
      </c>
      <c r="CP157" s="239">
        <f t="shared" si="160"/>
        <v>2143.2831316808256</v>
      </c>
      <c r="CQ157" s="239">
        <f t="shared" si="28"/>
        <v>1430.4240807105543</v>
      </c>
      <c r="CR157" s="239">
        <f t="shared" si="29"/>
        <v>712.85905097027126</v>
      </c>
      <c r="CS157" s="240">
        <f t="shared" si="146"/>
        <v>212061.96488327105</v>
      </c>
      <c r="CT157" s="1"/>
      <c r="CU157" s="238">
        <v>105</v>
      </c>
      <c r="CV157" s="239">
        <f t="shared" si="111"/>
        <v>1538654.9913168475</v>
      </c>
      <c r="CW157" s="239">
        <f t="shared" si="111"/>
        <v>8684.2027007631441</v>
      </c>
      <c r="CX157" s="239">
        <f t="shared" si="111"/>
        <v>5052.1723321013114</v>
      </c>
      <c r="CY157" s="239">
        <f t="shared" si="111"/>
        <v>3632.0303686618327</v>
      </c>
      <c r="CZ157" s="239">
        <f t="shared" si="111"/>
        <v>872714.62790608103</v>
      </c>
      <c r="DB157" s="238">
        <v>105</v>
      </c>
      <c r="DC157" s="239">
        <f t="shared" si="112"/>
        <v>1568175.714614843</v>
      </c>
      <c r="DD157" s="239">
        <f t="shared" si="112"/>
        <v>9124.9585096347473</v>
      </c>
      <c r="DE157" s="239">
        <f t="shared" si="112"/>
        <v>4973.3987924566391</v>
      </c>
      <c r="DF157" s="239">
        <f t="shared" si="112"/>
        <v>4151.5597171781092</v>
      </c>
      <c r="DG157" s="239">
        <f t="shared" si="112"/>
        <v>902007.66428447398</v>
      </c>
      <c r="DH157" s="248"/>
      <c r="DI157" s="238">
        <v>105</v>
      </c>
      <c r="DJ157" s="239">
        <f t="shared" si="113"/>
        <v>1525367.5100922775</v>
      </c>
      <c r="DK157" s="239">
        <f t="shared" si="113"/>
        <v>8315.4768644318356</v>
      </c>
      <c r="DL157" s="239">
        <f t="shared" si="113"/>
        <v>5223.2759417227808</v>
      </c>
      <c r="DM157" s="239">
        <f t="shared" si="113"/>
        <v>3092.2009227090562</v>
      </c>
      <c r="DN157" s="239">
        <f t="shared" si="113"/>
        <v>854130.36850501574</v>
      </c>
      <c r="DP157" s="3">
        <f t="shared" si="147"/>
        <v>3163</v>
      </c>
      <c r="DQ157" s="238">
        <v>105</v>
      </c>
      <c r="DR157" s="239">
        <f t="shared" si="148"/>
        <v>0</v>
      </c>
      <c r="DS157" s="239">
        <f t="shared" si="149"/>
        <v>0</v>
      </c>
      <c r="DT157" s="239">
        <f t="shared" si="33"/>
        <v>0</v>
      </c>
      <c r="DU157" s="239">
        <f t="shared" si="150"/>
        <v>0</v>
      </c>
      <c r="DV157" s="240">
        <f t="shared" si="161"/>
        <v>0</v>
      </c>
      <c r="DX157" s="242">
        <f t="shared" si="107"/>
        <v>3.2899999999999999E-2</v>
      </c>
      <c r="DY157" s="242">
        <f t="shared" si="151"/>
        <v>2.7416666666666666E-3</v>
      </c>
      <c r="DZ157" s="238">
        <v>105</v>
      </c>
      <c r="EA157" s="243">
        <f t="shared" si="162"/>
        <v>475332.10929347557</v>
      </c>
      <c r="EB157" s="243">
        <f t="shared" si="163"/>
        <v>2586.413813581401</v>
      </c>
      <c r="EC157" s="243">
        <f t="shared" si="34"/>
        <v>1283.2116139351222</v>
      </c>
      <c r="ED157" s="243">
        <f t="shared" si="114"/>
        <v>1303.2021996462788</v>
      </c>
      <c r="EE157" s="244">
        <f t="shared" si="152"/>
        <v>258632.14518554643</v>
      </c>
      <c r="EF157" s="249"/>
      <c r="EG157" s="242">
        <f t="shared" si="108"/>
        <v>3.5000000000000003E-2</v>
      </c>
      <c r="EH157" s="242">
        <f t="shared" si="153"/>
        <v>2.9166666666666668E-3</v>
      </c>
      <c r="EI157" s="238">
        <v>105</v>
      </c>
      <c r="EJ157" s="243">
        <f t="shared" si="164"/>
        <v>476690.84259252582</v>
      </c>
      <c r="EK157" s="243">
        <f t="shared" si="165"/>
        <v>2645.5567083213941</v>
      </c>
      <c r="EL157" s="243">
        <f t="shared" si="36"/>
        <v>1255.2084174265271</v>
      </c>
      <c r="EM157" s="243">
        <f t="shared" si="115"/>
        <v>1390.348290894867</v>
      </c>
      <c r="EN157" s="244">
        <f t="shared" si="154"/>
        <v>261293.57544884569</v>
      </c>
      <c r="EO157" s="249"/>
      <c r="EP157" s="242">
        <f t="shared" si="109"/>
        <v>2.5000000000000001E-2</v>
      </c>
      <c r="EQ157" s="242">
        <f t="shared" si="155"/>
        <v>2.0833333333333333E-3</v>
      </c>
      <c r="ER157" s="238">
        <v>105</v>
      </c>
      <c r="ES157" s="243">
        <f t="shared" si="166"/>
        <v>470004.72341213172</v>
      </c>
      <c r="ET157" s="243">
        <f t="shared" si="167"/>
        <v>2370.7253929063927</v>
      </c>
      <c r="EU157" s="243">
        <f t="shared" si="38"/>
        <v>1391.5488857977848</v>
      </c>
      <c r="EV157" s="243">
        <f t="shared" si="116"/>
        <v>979.17650710860778</v>
      </c>
      <c r="EW157" s="244">
        <f t="shared" si="156"/>
        <v>248926.16625517159</v>
      </c>
    </row>
    <row r="158" spans="1:153" ht="14.25" customHeight="1" thickBot="1" x14ac:dyDescent="0.25">
      <c r="A158" s="3">
        <f t="shared" si="117"/>
        <v>3194</v>
      </c>
      <c r="B158" s="238">
        <v>106</v>
      </c>
      <c r="C158" s="239">
        <f t="shared" si="118"/>
        <v>367484.6774582697</v>
      </c>
      <c r="D158" s="239">
        <f t="shared" si="5"/>
        <v>2410.2492634298383</v>
      </c>
      <c r="E158" s="239">
        <f t="shared" si="6"/>
        <v>1445.6019851018802</v>
      </c>
      <c r="F158" s="239">
        <f t="shared" si="7"/>
        <v>964.64727832795802</v>
      </c>
      <c r="G158" s="240">
        <f t="shared" si="119"/>
        <v>255486.42192356297</v>
      </c>
      <c r="I158" s="241">
        <f>VLOOKUP(K158,[2]תחזיות!$B$4:$H$1000,5)</f>
        <v>1.1960100000000029E-2</v>
      </c>
      <c r="J158" s="135">
        <f t="shared" si="8"/>
        <v>9.9667500000000242E-4</v>
      </c>
      <c r="K158" s="238">
        <v>106</v>
      </c>
      <c r="L158" s="243">
        <f t="shared" si="120"/>
        <v>159342.89124340826</v>
      </c>
      <c r="M158" s="243">
        <f t="shared" si="44"/>
        <v>925.75021804067069</v>
      </c>
      <c r="N158" s="243">
        <f t="shared" si="9"/>
        <v>633.6215840944235</v>
      </c>
      <c r="O158" s="243">
        <f t="shared" si="10"/>
        <v>292.12863394624713</v>
      </c>
      <c r="P158" s="244">
        <f t="shared" si="121"/>
        <v>93400.463020086114</v>
      </c>
      <c r="Q158" s="245"/>
      <c r="R158" s="241">
        <f>VLOOKUP(T158,[2]תחזיות!$B$4:$H$1000,7)</f>
        <v>2.0332170000000049E-2</v>
      </c>
      <c r="S158" s="135">
        <f t="shared" si="11"/>
        <v>1.694347500000004E-3</v>
      </c>
      <c r="T158" s="238">
        <v>106</v>
      </c>
      <c r="U158" s="243">
        <f t="shared" si="122"/>
        <v>170225.32516054533</v>
      </c>
      <c r="V158" s="243">
        <f t="shared" si="47"/>
        <v>988.97497499712256</v>
      </c>
      <c r="W158" s="243">
        <f t="shared" si="12"/>
        <v>676.89521220279084</v>
      </c>
      <c r="X158" s="243">
        <f t="shared" si="48"/>
        <v>312.07976279433166</v>
      </c>
      <c r="Y158" s="244">
        <f t="shared" si="123"/>
        <v>96437.194105439732</v>
      </c>
      <c r="Z158" s="246"/>
      <c r="AA158" s="241">
        <f>VLOOKUP(AC158,[2]תחזיות!$B$4:$H$1000,6)</f>
        <v>1.0872818181818207E-2</v>
      </c>
      <c r="AB158" s="135">
        <f t="shared" si="13"/>
        <v>9.0606818181818399E-4</v>
      </c>
      <c r="AC158" s="238">
        <v>106</v>
      </c>
      <c r="AD158" s="243">
        <f t="shared" si="124"/>
        <v>157982.55021175687</v>
      </c>
      <c r="AE158" s="243">
        <f t="shared" si="51"/>
        <v>917.8469096669246</v>
      </c>
      <c r="AF158" s="243">
        <f t="shared" si="14"/>
        <v>628.21223427870495</v>
      </c>
      <c r="AG158" s="243">
        <f t="shared" si="52"/>
        <v>289.63467538821959</v>
      </c>
      <c r="AH158" s="244">
        <f t="shared" si="125"/>
        <v>93016.557510232946</v>
      </c>
      <c r="AI158" s="246"/>
      <c r="AJ158" s="242">
        <f t="shared" si="105"/>
        <v>3.10666666666666E-2</v>
      </c>
      <c r="AK158" s="242">
        <f t="shared" si="126"/>
        <v>2.5888888888888832E-3</v>
      </c>
      <c r="AL158" s="241">
        <f>VLOOKUP(AN158,[2]תחזיות!$B$4:$H$1000,5)</f>
        <v>1.1960100000000029E-2</v>
      </c>
      <c r="AM158" s="135">
        <f t="shared" si="110"/>
        <v>9.9667500000000242E-4</v>
      </c>
      <c r="AN158" s="238">
        <v>106</v>
      </c>
      <c r="AO158" s="243">
        <f t="shared" si="127"/>
        <v>79478.189286020628</v>
      </c>
      <c r="AP158" s="243">
        <f t="shared" si="157"/>
        <v>519.59654739831785</v>
      </c>
      <c r="AQ158" s="243">
        <f t="shared" si="16"/>
        <v>313.83634624673158</v>
      </c>
      <c r="AR158" s="243">
        <f t="shared" si="128"/>
        <v>205.76020115158627</v>
      </c>
      <c r="AS158" s="244">
        <f t="shared" si="129"/>
        <v>50529.066096505885</v>
      </c>
      <c r="AT158" s="245"/>
      <c r="AU158" s="242">
        <f t="shared" si="106"/>
        <v>3.3666666666666602E-2</v>
      </c>
      <c r="AV158" s="242">
        <f t="shared" si="130"/>
        <v>2.8055555555555503E-3</v>
      </c>
      <c r="AW158" s="241">
        <f>VLOOKUP(AY158,[2]תחזיות!$B$4:$H$1000,7)</f>
        <v>2.0332170000000049E-2</v>
      </c>
      <c r="AX158" s="135">
        <f t="shared" si="17"/>
        <v>1.694347500000004E-3</v>
      </c>
      <c r="AY158" s="238">
        <v>106</v>
      </c>
      <c r="AZ158" s="243">
        <f t="shared" si="131"/>
        <v>85239.973873906813</v>
      </c>
      <c r="BA158" s="243">
        <f t="shared" si="158"/>
        <v>568.14738669402493</v>
      </c>
      <c r="BB158" s="243">
        <f t="shared" si="18"/>
        <v>329.00190443667572</v>
      </c>
      <c r="BC158" s="243">
        <f t="shared" si="132"/>
        <v>239.14548225734922</v>
      </c>
      <c r="BD158" s="244">
        <f t="shared" si="133"/>
        <v>52781.105565341029</v>
      </c>
      <c r="BE158" s="246"/>
      <c r="BF158" s="246"/>
      <c r="BG158" s="246"/>
      <c r="BH158" s="241">
        <f>VLOOKUP(BJ158,[2]תחזיות!$B$4:$H$1000,6)</f>
        <v>1.0872818181818207E-2</v>
      </c>
      <c r="BI158" s="135">
        <f t="shared" si="19"/>
        <v>9.0606818181818399E-4</v>
      </c>
      <c r="BJ158" s="238">
        <v>106</v>
      </c>
      <c r="BK158" s="243">
        <f t="shared" si="134"/>
        <v>76761.365177788233</v>
      </c>
      <c r="BL158" s="243">
        <f t="shared" si="159"/>
        <v>474.56650788657169</v>
      </c>
      <c r="BM158" s="243">
        <f t="shared" si="20"/>
        <v>333.83733839396058</v>
      </c>
      <c r="BN158" s="243">
        <f t="shared" si="65"/>
        <v>140.72916949261111</v>
      </c>
      <c r="BO158" s="244">
        <f t="shared" si="135"/>
        <v>48441.920613760492</v>
      </c>
      <c r="BP158" s="246"/>
      <c r="BQ158" s="247">
        <f>VLOOKUP(BT158,[2]תחזיות!$B$4:$E$1000,2)</f>
        <v>2.8846659999999965E-2</v>
      </c>
      <c r="BR158" s="135">
        <f t="shared" si="21"/>
        <v>1.9038883333333302E-3</v>
      </c>
      <c r="BS158" s="3">
        <f t="shared" si="136"/>
        <v>3194</v>
      </c>
      <c r="BT158" s="238">
        <v>106</v>
      </c>
      <c r="BU158" s="239">
        <f t="shared" si="137"/>
        <v>453485.95331859472</v>
      </c>
      <c r="BV158" s="239">
        <f t="shared" si="138"/>
        <v>2246.5232704634736</v>
      </c>
      <c r="BW158" s="239">
        <f t="shared" si="22"/>
        <v>1383.1366546096579</v>
      </c>
      <c r="BX158" s="239">
        <f t="shared" si="23"/>
        <v>863.38661585381567</v>
      </c>
      <c r="BY158" s="240">
        <f t="shared" si="139"/>
        <v>220768.65097971199</v>
      </c>
      <c r="CA158" s="247">
        <f>VLOOKUP(CD158,[2]תחזיות!$B$4:$E$1000,4)</f>
        <v>3.8077591199999955E-2</v>
      </c>
      <c r="CB158" s="135">
        <f t="shared" si="24"/>
        <v>2.6731325999999962E-3</v>
      </c>
      <c r="CC158" s="3">
        <f t="shared" si="140"/>
        <v>3194</v>
      </c>
      <c r="CD158" s="238">
        <v>106</v>
      </c>
      <c r="CE158" s="239">
        <f t="shared" si="141"/>
        <v>465248.81999262533</v>
      </c>
      <c r="CF158" s="239">
        <f t="shared" si="142"/>
        <v>2518.7909638274318</v>
      </c>
      <c r="CG158" s="239">
        <f t="shared" si="25"/>
        <v>1275.119175993615</v>
      </c>
      <c r="CH158" s="239">
        <f t="shared" si="26"/>
        <v>1243.6717878338168</v>
      </c>
      <c r="CI158" s="240">
        <f t="shared" si="143"/>
        <v>242495.52983023305</v>
      </c>
      <c r="CJ158" s="1"/>
      <c r="CK158" s="247">
        <f>VLOOKUP(CN158,[2]תחזיות!$B$4:$E$1000,3)</f>
        <v>2.5084052173913015E-2</v>
      </c>
      <c r="CL158" s="135">
        <f t="shared" si="27"/>
        <v>1.5903376811594178E-3</v>
      </c>
      <c r="CM158" s="3">
        <f t="shared" si="144"/>
        <v>3194</v>
      </c>
      <c r="CN158" s="238">
        <v>106</v>
      </c>
      <c r="CO158" s="239">
        <f t="shared" si="145"/>
        <v>449514.96822821192</v>
      </c>
      <c r="CP158" s="239">
        <f t="shared" si="160"/>
        <v>2145.7196108478411</v>
      </c>
      <c r="CQ158" s="239">
        <f t="shared" si="28"/>
        <v>1430.8390186293373</v>
      </c>
      <c r="CR158" s="239">
        <f t="shared" si="29"/>
        <v>714.88059221850392</v>
      </c>
      <c r="CS158" s="240">
        <f t="shared" si="146"/>
        <v>214207.6844941189</v>
      </c>
      <c r="CT158" s="1"/>
      <c r="CU158" s="238">
        <v>106</v>
      </c>
      <c r="CV158" s="239">
        <f t="shared" si="111"/>
        <v>1533840.6089858338</v>
      </c>
      <c r="CW158" s="239">
        <f t="shared" si="111"/>
        <v>8688.5331129137012</v>
      </c>
      <c r="CX158" s="239">
        <f t="shared" si="111"/>
        <v>5062.9263224960205</v>
      </c>
      <c r="CY158" s="239">
        <f t="shared" si="111"/>
        <v>3625.6067904176807</v>
      </c>
      <c r="CZ158" s="239">
        <f t="shared" si="111"/>
        <v>881403.16101899475</v>
      </c>
      <c r="DB158" s="238">
        <v>106</v>
      </c>
      <c r="DC158" s="239">
        <f t="shared" si="112"/>
        <v>1563634.4306604466</v>
      </c>
      <c r="DD158" s="239">
        <f t="shared" si="112"/>
        <v>9131.7192972698122</v>
      </c>
      <c r="DE158" s="239">
        <f t="shared" si="112"/>
        <v>4985.4877197123169</v>
      </c>
      <c r="DF158" s="239">
        <f t="shared" si="112"/>
        <v>4146.2315775574953</v>
      </c>
      <c r="DG158" s="239">
        <f t="shared" si="112"/>
        <v>911139.38358174392</v>
      </c>
      <c r="DH158" s="248"/>
      <c r="DI158" s="238">
        <v>106</v>
      </c>
      <c r="DJ158" s="239">
        <f t="shared" si="113"/>
        <v>1520356.7356023607</v>
      </c>
      <c r="DK158" s="239">
        <f t="shared" si="113"/>
        <v>8319.107684737568</v>
      </c>
      <c r="DL158" s="239">
        <f t="shared" si="113"/>
        <v>5232.9385223804129</v>
      </c>
      <c r="DM158" s="239">
        <f t="shared" si="113"/>
        <v>3086.1691623571551</v>
      </c>
      <c r="DN158" s="239">
        <f t="shared" si="113"/>
        <v>862449.47618975327</v>
      </c>
      <c r="DP158" s="3">
        <f t="shared" si="147"/>
        <v>3194</v>
      </c>
      <c r="DQ158" s="238">
        <v>106</v>
      </c>
      <c r="DR158" s="239">
        <f t="shared" si="148"/>
        <v>0</v>
      </c>
      <c r="DS158" s="239">
        <f t="shared" si="149"/>
        <v>0</v>
      </c>
      <c r="DT158" s="239">
        <f t="shared" si="33"/>
        <v>0</v>
      </c>
      <c r="DU158" s="239">
        <f t="shared" si="150"/>
        <v>0</v>
      </c>
      <c r="DV158" s="240">
        <f t="shared" si="161"/>
        <v>0</v>
      </c>
      <c r="DX158" s="242">
        <f t="shared" si="107"/>
        <v>3.2899999999999999E-2</v>
      </c>
      <c r="DY158" s="242">
        <f t="shared" si="151"/>
        <v>2.7416666666666666E-3</v>
      </c>
      <c r="DZ158" s="238">
        <v>106</v>
      </c>
      <c r="EA158" s="243">
        <f t="shared" si="162"/>
        <v>474048.89767954045</v>
      </c>
      <c r="EB158" s="243">
        <f t="shared" si="163"/>
        <v>2586.413813581401</v>
      </c>
      <c r="EC158" s="243">
        <f t="shared" si="34"/>
        <v>1286.7297524433277</v>
      </c>
      <c r="ED158" s="243">
        <f t="shared" si="114"/>
        <v>1299.6840611380733</v>
      </c>
      <c r="EE158" s="244">
        <f t="shared" si="152"/>
        <v>261218.55899912782</v>
      </c>
      <c r="EF158" s="249"/>
      <c r="EG158" s="242">
        <f t="shared" si="108"/>
        <v>3.5000000000000003E-2</v>
      </c>
      <c r="EH158" s="242">
        <f t="shared" si="153"/>
        <v>2.9166666666666668E-3</v>
      </c>
      <c r="EI158" s="238">
        <v>106</v>
      </c>
      <c r="EJ158" s="243">
        <f t="shared" si="164"/>
        <v>475435.63417509932</v>
      </c>
      <c r="EK158" s="243">
        <f t="shared" si="165"/>
        <v>2645.5567083213946</v>
      </c>
      <c r="EL158" s="243">
        <f t="shared" si="36"/>
        <v>1258.8694419773549</v>
      </c>
      <c r="EM158" s="243">
        <f t="shared" si="115"/>
        <v>1386.6872663440397</v>
      </c>
      <c r="EN158" s="244">
        <f t="shared" si="154"/>
        <v>263939.13215716707</v>
      </c>
      <c r="EO158" s="249"/>
      <c r="EP158" s="242">
        <f t="shared" si="109"/>
        <v>2.5000000000000001E-2</v>
      </c>
      <c r="EQ158" s="242">
        <f t="shared" si="155"/>
        <v>2.0833333333333333E-3</v>
      </c>
      <c r="ER158" s="238">
        <v>106</v>
      </c>
      <c r="ES158" s="243">
        <f t="shared" si="166"/>
        <v>468613.17452633393</v>
      </c>
      <c r="ET158" s="243">
        <f t="shared" si="167"/>
        <v>2370.7253929063927</v>
      </c>
      <c r="EU158" s="243">
        <f t="shared" si="38"/>
        <v>1394.4479459765303</v>
      </c>
      <c r="EV158" s="243">
        <f t="shared" si="116"/>
        <v>976.27744692986232</v>
      </c>
      <c r="EW158" s="244">
        <f t="shared" si="156"/>
        <v>251296.89164807799</v>
      </c>
    </row>
    <row r="159" spans="1:153" ht="14.25" customHeight="1" thickBot="1" x14ac:dyDescent="0.25">
      <c r="A159" s="3">
        <f t="shared" si="117"/>
        <v>3224</v>
      </c>
      <c r="B159" s="238">
        <v>107</v>
      </c>
      <c r="C159" s="239">
        <f t="shared" si="118"/>
        <v>366039.07547316782</v>
      </c>
      <c r="D159" s="239">
        <f t="shared" si="5"/>
        <v>2410.2492634298383</v>
      </c>
      <c r="E159" s="239">
        <f t="shared" si="6"/>
        <v>1449.3966903127725</v>
      </c>
      <c r="F159" s="239">
        <f t="shared" si="7"/>
        <v>960.85257311706562</v>
      </c>
      <c r="G159" s="240">
        <f t="shared" si="119"/>
        <v>257896.67118699281</v>
      </c>
      <c r="I159" s="241">
        <f>VLOOKUP(K159,[2]תחזיות!$B$4:$H$1000,5)</f>
        <v>1.197840000000003E-2</v>
      </c>
      <c r="J159" s="135">
        <f t="shared" si="8"/>
        <v>9.9820000000000247E-4</v>
      </c>
      <c r="K159" s="238">
        <v>107</v>
      </c>
      <c r="L159" s="243">
        <f t="shared" si="120"/>
        <v>158867.69325228775</v>
      </c>
      <c r="M159" s="243">
        <f t="shared" si="44"/>
        <v>926.67430190831874</v>
      </c>
      <c r="N159" s="243">
        <f t="shared" si="9"/>
        <v>635.41686427912589</v>
      </c>
      <c r="O159" s="243">
        <f t="shared" si="10"/>
        <v>291.25743762919285</v>
      </c>
      <c r="P159" s="244">
        <f t="shared" si="121"/>
        <v>94327.137321994436</v>
      </c>
      <c r="Q159" s="245"/>
      <c r="R159" s="241">
        <f>VLOOKUP(T159,[2]תחזיות!$B$4:$H$1000,7)</f>
        <v>2.036328000000005E-2</v>
      </c>
      <c r="S159" s="135">
        <f t="shared" si="11"/>
        <v>1.6969400000000042E-3</v>
      </c>
      <c r="T159" s="238">
        <v>107</v>
      </c>
      <c r="U159" s="243">
        <f t="shared" si="122"/>
        <v>169836.14346105905</v>
      </c>
      <c r="V159" s="243">
        <f t="shared" si="47"/>
        <v>990.65320619119404</v>
      </c>
      <c r="W159" s="243">
        <f t="shared" si="12"/>
        <v>679.28694317925397</v>
      </c>
      <c r="X159" s="243">
        <f t="shared" si="48"/>
        <v>311.36626301194013</v>
      </c>
      <c r="Y159" s="244">
        <f t="shared" si="123"/>
        <v>97427.847311630932</v>
      </c>
      <c r="Z159" s="246"/>
      <c r="AA159" s="241">
        <f>VLOOKUP(AC159,[2]תחזיות!$B$4:$H$1000,6)</f>
        <v>1.0889454545454572E-2</v>
      </c>
      <c r="AB159" s="135">
        <f t="shared" si="13"/>
        <v>9.0745454545454766E-4</v>
      </c>
      <c r="AC159" s="238">
        <v>107</v>
      </c>
      <c r="AD159" s="243">
        <f t="shared" si="124"/>
        <v>157497.12988672283</v>
      </c>
      <c r="AE159" s="243">
        <f t="shared" si="51"/>
        <v>918.67981401713325</v>
      </c>
      <c r="AF159" s="243">
        <f t="shared" si="14"/>
        <v>629.93507589147612</v>
      </c>
      <c r="AG159" s="243">
        <f t="shared" si="52"/>
        <v>288.74473812565719</v>
      </c>
      <c r="AH159" s="244">
        <f t="shared" si="125"/>
        <v>93935.237324250076</v>
      </c>
      <c r="AI159" s="246"/>
      <c r="AJ159" s="242">
        <f t="shared" si="105"/>
        <v>3.10666666666666E-2</v>
      </c>
      <c r="AK159" s="242">
        <f t="shared" si="126"/>
        <v>2.5888888888888832E-3</v>
      </c>
      <c r="AL159" s="241">
        <f>VLOOKUP(AN159,[2]תחזיות!$B$4:$H$1000,5)</f>
        <v>1.197840000000003E-2</v>
      </c>
      <c r="AM159" s="135">
        <f t="shared" si="110"/>
        <v>9.9820000000000247E-4</v>
      </c>
      <c r="AN159" s="238">
        <v>107</v>
      </c>
      <c r="AO159" s="243">
        <f t="shared" si="127"/>
        <v>79243.374796878372</v>
      </c>
      <c r="AP159" s="243">
        <f t="shared" si="157"/>
        <v>520.11520867193099</v>
      </c>
      <c r="AQ159" s="243">
        <f t="shared" si="16"/>
        <v>314.9629161422352</v>
      </c>
      <c r="AR159" s="243">
        <f t="shared" si="128"/>
        <v>205.15229252969579</v>
      </c>
      <c r="AS159" s="244">
        <f t="shared" si="129"/>
        <v>51049.181305177815</v>
      </c>
      <c r="AT159" s="245"/>
      <c r="AU159" s="242">
        <f t="shared" si="106"/>
        <v>3.3666666666666602E-2</v>
      </c>
      <c r="AV159" s="242">
        <f t="shared" si="130"/>
        <v>2.8055555555555503E-3</v>
      </c>
      <c r="AW159" s="241">
        <f>VLOOKUP(AY159,[2]תחזיות!$B$4:$H$1000,7)</f>
        <v>2.036328000000005E-2</v>
      </c>
      <c r="AX159" s="135">
        <f t="shared" si="17"/>
        <v>1.6969400000000042E-3</v>
      </c>
      <c r="AY159" s="238">
        <v>107</v>
      </c>
      <c r="AZ159" s="243">
        <f t="shared" si="131"/>
        <v>85055.060794244011</v>
      </c>
      <c r="BA159" s="243">
        <f t="shared" si="158"/>
        <v>569.11149872040153</v>
      </c>
      <c r="BB159" s="243">
        <f t="shared" si="18"/>
        <v>330.48480038099513</v>
      </c>
      <c r="BC159" s="243">
        <f t="shared" si="132"/>
        <v>238.62669833940637</v>
      </c>
      <c r="BD159" s="244">
        <f t="shared" si="133"/>
        <v>53350.217064061428</v>
      </c>
      <c r="BE159" s="246"/>
      <c r="BF159" s="246"/>
      <c r="BG159" s="246"/>
      <c r="BH159" s="241">
        <f>VLOOKUP(BJ159,[2]תחזיות!$B$4:$H$1000,6)</f>
        <v>1.0889454545454572E-2</v>
      </c>
      <c r="BI159" s="135">
        <f t="shared" si="19"/>
        <v>9.0745454545454766E-4</v>
      </c>
      <c r="BJ159" s="238">
        <v>107</v>
      </c>
      <c r="BK159" s="243">
        <f t="shared" si="134"/>
        <v>76496.882346929982</v>
      </c>
      <c r="BL159" s="243">
        <f t="shared" si="159"/>
        <v>474.93090466923951</v>
      </c>
      <c r="BM159" s="243">
        <f t="shared" si="20"/>
        <v>334.68662036653518</v>
      </c>
      <c r="BN159" s="243">
        <f t="shared" si="65"/>
        <v>140.24428430270433</v>
      </c>
      <c r="BO159" s="244">
        <f t="shared" si="135"/>
        <v>48916.851518429728</v>
      </c>
      <c r="BP159" s="246"/>
      <c r="BQ159" s="247">
        <f>VLOOKUP(BT159,[2]תחזיות!$B$4:$E$1000,2)</f>
        <v>2.8978139999999965E-2</v>
      </c>
      <c r="BR159" s="135">
        <f t="shared" si="21"/>
        <v>1.9148449999999973E-3</v>
      </c>
      <c r="BS159" s="3">
        <f t="shared" si="136"/>
        <v>3224</v>
      </c>
      <c r="BT159" s="238">
        <v>107</v>
      </c>
      <c r="BU159" s="239">
        <f t="shared" si="137"/>
        <v>452102.81666398508</v>
      </c>
      <c r="BV159" s="239">
        <f t="shared" si="138"/>
        <v>2249.4065048178409</v>
      </c>
      <c r="BW159" s="239">
        <f t="shared" si="22"/>
        <v>1383.6996868428937</v>
      </c>
      <c r="BX159" s="239">
        <f t="shared" si="23"/>
        <v>865.70681797494728</v>
      </c>
      <c r="BY159" s="240">
        <f t="shared" si="139"/>
        <v>223018.05748452983</v>
      </c>
      <c r="CA159" s="247">
        <f>VLOOKUP(CD159,[2]תחזיות!$B$4:$E$1000,4)</f>
        <v>3.8251144799999956E-2</v>
      </c>
      <c r="CB159" s="135">
        <f t="shared" si="24"/>
        <v>2.6875953999999963E-3</v>
      </c>
      <c r="CC159" s="3">
        <f t="shared" si="140"/>
        <v>3224</v>
      </c>
      <c r="CD159" s="238">
        <v>107</v>
      </c>
      <c r="CE159" s="239">
        <f t="shared" si="141"/>
        <v>463973.70081663172</v>
      </c>
      <c r="CF159" s="239">
        <f t="shared" si="142"/>
        <v>2522.9077148891556</v>
      </c>
      <c r="CG159" s="239">
        <f t="shared" si="25"/>
        <v>1275.9341308534017</v>
      </c>
      <c r="CH159" s="239">
        <f t="shared" si="26"/>
        <v>1246.9735840357539</v>
      </c>
      <c r="CI159" s="240">
        <f t="shared" si="143"/>
        <v>245018.4375451222</v>
      </c>
      <c r="CJ159" s="1"/>
      <c r="CK159" s="247">
        <f>VLOOKUP(CN159,[2]תחזיות!$B$4:$E$1000,3)</f>
        <v>2.5198382608695623E-2</v>
      </c>
      <c r="CL159" s="135">
        <f t="shared" si="27"/>
        <v>1.5998652173913018E-3</v>
      </c>
      <c r="CM159" s="3">
        <f t="shared" si="144"/>
        <v>3224</v>
      </c>
      <c r="CN159" s="238">
        <v>107</v>
      </c>
      <c r="CO159" s="239">
        <f t="shared" si="145"/>
        <v>448084.12920958258</v>
      </c>
      <c r="CP159" s="239">
        <f t="shared" si="160"/>
        <v>2148.1489488103002</v>
      </c>
      <c r="CQ159" s="239">
        <f t="shared" si="28"/>
        <v>1431.2747360228191</v>
      </c>
      <c r="CR159" s="239">
        <f t="shared" si="29"/>
        <v>716.87421278748104</v>
      </c>
      <c r="CS159" s="240">
        <f t="shared" si="146"/>
        <v>216355.8334429292</v>
      </c>
      <c r="CT159" s="1"/>
      <c r="CU159" s="238">
        <v>107</v>
      </c>
      <c r="CV159" s="239">
        <f t="shared" si="111"/>
        <v>1529015.128113416</v>
      </c>
      <c r="CW159" s="239">
        <f t="shared" si="111"/>
        <v>8692.8590924093314</v>
      </c>
      <c r="CX159" s="239">
        <f t="shared" si="111"/>
        <v>5073.7336940916375</v>
      </c>
      <c r="CY159" s="239">
        <f t="shared" si="111"/>
        <v>3619.125398317693</v>
      </c>
      <c r="CZ159" s="239">
        <f t="shared" si="111"/>
        <v>890096.02011140413</v>
      </c>
      <c r="DB159" s="238">
        <v>107</v>
      </c>
      <c r="DC159" s="239">
        <f t="shared" si="112"/>
        <v>1559080.7452782246</v>
      </c>
      <c r="DD159" s="239">
        <f t="shared" si="112"/>
        <v>9138.4783915519838</v>
      </c>
      <c r="DE159" s="239">
        <f t="shared" si="112"/>
        <v>4997.6437092428787</v>
      </c>
      <c r="DF159" s="239">
        <f t="shared" si="112"/>
        <v>4140.8346823091051</v>
      </c>
      <c r="DG159" s="239">
        <f t="shared" si="112"/>
        <v>920277.86197329592</v>
      </c>
      <c r="DH159" s="248"/>
      <c r="DI159" s="238">
        <v>107</v>
      </c>
      <c r="DJ159" s="239">
        <f t="shared" si="113"/>
        <v>1515335.9434967607</v>
      </c>
      <c r="DK159" s="239">
        <f t="shared" si="113"/>
        <v>8322.7343238329049</v>
      </c>
      <c r="DL159" s="239">
        <f t="shared" si="113"/>
        <v>5242.6461684575843</v>
      </c>
      <c r="DM159" s="239">
        <f t="shared" si="113"/>
        <v>3080.0881553753193</v>
      </c>
      <c r="DN159" s="239">
        <f t="shared" si="113"/>
        <v>870772.21051358618</v>
      </c>
      <c r="DP159" s="3">
        <f t="shared" si="147"/>
        <v>3224</v>
      </c>
      <c r="DQ159" s="238">
        <v>107</v>
      </c>
      <c r="DR159" s="239">
        <f t="shared" si="148"/>
        <v>0</v>
      </c>
      <c r="DS159" s="239">
        <f t="shared" si="149"/>
        <v>0</v>
      </c>
      <c r="DT159" s="239">
        <f t="shared" si="33"/>
        <v>0</v>
      </c>
      <c r="DU159" s="239">
        <f t="shared" si="150"/>
        <v>0</v>
      </c>
      <c r="DV159" s="240">
        <f t="shared" si="161"/>
        <v>0</v>
      </c>
      <c r="DX159" s="242">
        <f t="shared" si="107"/>
        <v>3.2899999999999999E-2</v>
      </c>
      <c r="DY159" s="242">
        <f t="shared" si="151"/>
        <v>2.7416666666666666E-3</v>
      </c>
      <c r="DZ159" s="238">
        <v>107</v>
      </c>
      <c r="EA159" s="243">
        <f t="shared" si="162"/>
        <v>472762.16792709712</v>
      </c>
      <c r="EB159" s="243">
        <f t="shared" si="163"/>
        <v>2586.4138135814014</v>
      </c>
      <c r="EC159" s="243">
        <f t="shared" si="34"/>
        <v>1290.2575365146101</v>
      </c>
      <c r="ED159" s="243">
        <f t="shared" si="114"/>
        <v>1296.1562770667913</v>
      </c>
      <c r="EE159" s="244">
        <f t="shared" si="152"/>
        <v>263804.97281270922</v>
      </c>
      <c r="EF159" s="249"/>
      <c r="EG159" s="242">
        <f t="shared" si="108"/>
        <v>3.5000000000000003E-2</v>
      </c>
      <c r="EH159" s="242">
        <f t="shared" si="153"/>
        <v>2.9166666666666668E-3</v>
      </c>
      <c r="EI159" s="238">
        <v>107</v>
      </c>
      <c r="EJ159" s="243">
        <f t="shared" si="164"/>
        <v>474176.76473312196</v>
      </c>
      <c r="EK159" s="243">
        <f t="shared" si="165"/>
        <v>2645.5567083213941</v>
      </c>
      <c r="EL159" s="243">
        <f t="shared" si="36"/>
        <v>1262.541144516455</v>
      </c>
      <c r="EM159" s="243">
        <f t="shared" si="115"/>
        <v>1383.0155638049391</v>
      </c>
      <c r="EN159" s="244">
        <f t="shared" si="154"/>
        <v>266584.68886548845</v>
      </c>
      <c r="EO159" s="249"/>
      <c r="EP159" s="242">
        <f t="shared" si="109"/>
        <v>2.5000000000000001E-2</v>
      </c>
      <c r="EQ159" s="242">
        <f t="shared" si="155"/>
        <v>2.0833333333333333E-3</v>
      </c>
      <c r="ER159" s="238">
        <v>107</v>
      </c>
      <c r="ES159" s="243">
        <f t="shared" si="166"/>
        <v>467218.72658035741</v>
      </c>
      <c r="ET159" s="243">
        <f t="shared" si="167"/>
        <v>2370.7253929063932</v>
      </c>
      <c r="EU159" s="243">
        <f t="shared" si="38"/>
        <v>1397.3530458639821</v>
      </c>
      <c r="EV159" s="243">
        <f t="shared" si="116"/>
        <v>973.37234704241121</v>
      </c>
      <c r="EW159" s="244">
        <f t="shared" si="156"/>
        <v>253667.61704098439</v>
      </c>
    </row>
    <row r="160" spans="1:153" ht="14.25" customHeight="1" thickBot="1" x14ac:dyDescent="0.25">
      <c r="A160" s="3">
        <f t="shared" si="117"/>
        <v>3255</v>
      </c>
      <c r="B160" s="238">
        <v>108</v>
      </c>
      <c r="C160" s="239">
        <f t="shared" si="118"/>
        <v>364589.67878285504</v>
      </c>
      <c r="D160" s="239">
        <f t="shared" si="5"/>
        <v>2410.2492634298383</v>
      </c>
      <c r="E160" s="239">
        <f t="shared" si="6"/>
        <v>1453.2013566248438</v>
      </c>
      <c r="F160" s="239">
        <f t="shared" si="7"/>
        <v>957.04790680499457</v>
      </c>
      <c r="G160" s="240">
        <f t="shared" si="119"/>
        <v>260306.92045042265</v>
      </c>
      <c r="I160" s="241">
        <f>VLOOKUP(K160,[2]תחזיות!$B$4:$H$1000,5)</f>
        <v>1.199670000000003E-2</v>
      </c>
      <c r="J160" s="135">
        <f t="shared" si="8"/>
        <v>9.9972500000000252E-4</v>
      </c>
      <c r="K160" s="238">
        <v>108</v>
      </c>
      <c r="L160" s="243">
        <f t="shared" si="120"/>
        <v>158390.46515052061</v>
      </c>
      <c r="M160" s="243">
        <f t="shared" si="44"/>
        <v>927.60072137479392</v>
      </c>
      <c r="N160" s="243">
        <f t="shared" si="9"/>
        <v>637.21820193217422</v>
      </c>
      <c r="O160" s="243">
        <f t="shared" si="10"/>
        <v>290.38251944261975</v>
      </c>
      <c r="P160" s="244">
        <f t="shared" si="121"/>
        <v>95254.738043369231</v>
      </c>
      <c r="Q160" s="245"/>
      <c r="R160" s="241">
        <f>VLOOKUP(T160,[2]תחזיות!$B$4:$H$1000,7)</f>
        <v>2.039439000000005E-2</v>
      </c>
      <c r="S160" s="135">
        <f t="shared" si="11"/>
        <v>1.6995325000000042E-3</v>
      </c>
      <c r="T160" s="238">
        <v>108</v>
      </c>
      <c r="U160" s="243">
        <f t="shared" si="122"/>
        <v>169444.34409312977</v>
      </c>
      <c r="V160" s="243">
        <f t="shared" si="47"/>
        <v>992.33685351134511</v>
      </c>
      <c r="W160" s="243">
        <f t="shared" si="12"/>
        <v>681.68888934060863</v>
      </c>
      <c r="X160" s="243">
        <f t="shared" si="48"/>
        <v>310.64796417073649</v>
      </c>
      <c r="Y160" s="244">
        <f t="shared" si="123"/>
        <v>98420.184165142273</v>
      </c>
      <c r="Z160" s="246"/>
      <c r="AA160" s="241">
        <f>VLOOKUP(AC160,[2]תחזיות!$B$4:$H$1000,6)</f>
        <v>1.0906090909090936E-2</v>
      </c>
      <c r="AB160" s="135">
        <f t="shared" si="13"/>
        <v>9.0884090909091133E-4</v>
      </c>
      <c r="AC160" s="238">
        <v>108</v>
      </c>
      <c r="AD160" s="243">
        <f t="shared" si="124"/>
        <v>157009.76213476979</v>
      </c>
      <c r="AE160" s="243">
        <f t="shared" si="51"/>
        <v>919.51474781446814</v>
      </c>
      <c r="AF160" s="243">
        <f t="shared" si="14"/>
        <v>631.66351723405819</v>
      </c>
      <c r="AG160" s="243">
        <f t="shared" si="52"/>
        <v>287.85123058040995</v>
      </c>
      <c r="AH160" s="244">
        <f t="shared" si="125"/>
        <v>94854.752072064541</v>
      </c>
      <c r="AI160" s="246"/>
      <c r="AJ160" s="242">
        <f t="shared" si="105"/>
        <v>3.10666666666666E-2</v>
      </c>
      <c r="AK160" s="242">
        <f t="shared" si="126"/>
        <v>2.5888888888888832E-3</v>
      </c>
      <c r="AL160" s="241">
        <f>VLOOKUP(AN160,[2]תחזיות!$B$4:$H$1000,5)</f>
        <v>1.199670000000003E-2</v>
      </c>
      <c r="AM160" s="135">
        <f t="shared" si="110"/>
        <v>9.9972500000000252E-4</v>
      </c>
      <c r="AN160" s="238">
        <v>108</v>
      </c>
      <c r="AO160" s="243">
        <f t="shared" si="127"/>
        <v>79007.318587303613</v>
      </c>
      <c r="AP160" s="243">
        <f t="shared" si="157"/>
        <v>520.63518084892053</v>
      </c>
      <c r="AQ160" s="243">
        <f t="shared" si="16"/>
        <v>316.09401161734604</v>
      </c>
      <c r="AR160" s="243">
        <f t="shared" si="128"/>
        <v>204.54116923157446</v>
      </c>
      <c r="AS160" s="244">
        <f t="shared" si="129"/>
        <v>51569.816486026735</v>
      </c>
      <c r="AT160" s="245"/>
      <c r="AU160" s="242">
        <f t="shared" si="106"/>
        <v>3.3666666666666602E-2</v>
      </c>
      <c r="AV160" s="242">
        <f t="shared" si="130"/>
        <v>2.8055555555555503E-3</v>
      </c>
      <c r="AW160" s="241">
        <f>VLOOKUP(AY160,[2]תחזיות!$B$4:$H$1000,7)</f>
        <v>2.039439000000005E-2</v>
      </c>
      <c r="AX160" s="135">
        <f t="shared" si="17"/>
        <v>1.6995325000000042E-3</v>
      </c>
      <c r="AY160" s="238">
        <v>108</v>
      </c>
      <c r="AZ160" s="243">
        <f t="shared" si="131"/>
        <v>84868.568164313314</v>
      </c>
      <c r="BA160" s="243">
        <f t="shared" si="158"/>
        <v>570.07872220860077</v>
      </c>
      <c r="BB160" s="243">
        <f t="shared" si="18"/>
        <v>331.97523930316663</v>
      </c>
      <c r="BC160" s="243">
        <f t="shared" si="132"/>
        <v>238.10348290543413</v>
      </c>
      <c r="BD160" s="244">
        <f t="shared" si="133"/>
        <v>53920.295786270028</v>
      </c>
      <c r="BE160" s="246"/>
      <c r="BF160" s="246"/>
      <c r="BG160" s="246"/>
      <c r="BH160" s="241">
        <f>VLOOKUP(BJ160,[2]תחזיות!$B$4:$H$1000,6)</f>
        <v>1.0906090909090936E-2</v>
      </c>
      <c r="BI160" s="135">
        <f t="shared" si="19"/>
        <v>9.0884090909091133E-4</v>
      </c>
      <c r="BJ160" s="238">
        <v>108</v>
      </c>
      <c r="BK160" s="243">
        <f t="shared" si="134"/>
        <v>76231.415045765927</v>
      </c>
      <c r="BL160" s="243">
        <f t="shared" si="159"/>
        <v>475.29623784935086</v>
      </c>
      <c r="BM160" s="243">
        <f t="shared" si="20"/>
        <v>335.53864359878065</v>
      </c>
      <c r="BN160" s="243">
        <f t="shared" si="65"/>
        <v>139.75759425057021</v>
      </c>
      <c r="BO160" s="244">
        <f t="shared" si="135"/>
        <v>49392.147756279082</v>
      </c>
      <c r="BP160" s="246"/>
      <c r="BQ160" s="247">
        <f>VLOOKUP(BT160,[2]תחזיות!$B$4:$E$1000,2)</f>
        <v>2.9109619999999965E-2</v>
      </c>
      <c r="BR160" s="135">
        <f t="shared" si="21"/>
        <v>1.9258016666666635E-3</v>
      </c>
      <c r="BS160" s="3">
        <f t="shared" si="136"/>
        <v>3255</v>
      </c>
      <c r="BT160" s="238">
        <v>108</v>
      </c>
      <c r="BU160" s="239">
        <f t="shared" si="137"/>
        <v>450719.11697714217</v>
      </c>
      <c r="BV160" s="239">
        <f t="shared" si="138"/>
        <v>2252.2816425146307</v>
      </c>
      <c r="BW160" s="239">
        <f t="shared" si="22"/>
        <v>1384.2860158415233</v>
      </c>
      <c r="BX160" s="239">
        <f t="shared" si="23"/>
        <v>867.99562667310727</v>
      </c>
      <c r="BY160" s="240">
        <f t="shared" si="139"/>
        <v>225270.33912704446</v>
      </c>
      <c r="CA160" s="247">
        <f>VLOOKUP(CD160,[2]תחזיות!$B$4:$E$1000,4)</f>
        <v>3.8424698399999957E-2</v>
      </c>
      <c r="CB160" s="135">
        <f t="shared" si="24"/>
        <v>2.7020581999999964E-3</v>
      </c>
      <c r="CC160" s="3">
        <f t="shared" si="140"/>
        <v>3255</v>
      </c>
      <c r="CD160" s="238">
        <v>108</v>
      </c>
      <c r="CE160" s="239">
        <f t="shared" si="141"/>
        <v>462697.76668577833</v>
      </c>
      <c r="CF160" s="239">
        <f t="shared" si="142"/>
        <v>2527.0142292303694</v>
      </c>
      <c r="CG160" s="239">
        <f t="shared" si="25"/>
        <v>1276.7779346353768</v>
      </c>
      <c r="CH160" s="239">
        <f t="shared" si="26"/>
        <v>1250.2362945949926</v>
      </c>
      <c r="CI160" s="240">
        <f t="shared" si="143"/>
        <v>247545.45177435258</v>
      </c>
      <c r="CJ160" s="1"/>
      <c r="CK160" s="247">
        <f>VLOOKUP(CN160,[2]תחזיות!$B$4:$E$1000,3)</f>
        <v>2.5312713043478232E-2</v>
      </c>
      <c r="CL160" s="135">
        <f t="shared" si="27"/>
        <v>1.6093927536231858E-3</v>
      </c>
      <c r="CM160" s="3">
        <f t="shared" si="144"/>
        <v>3255</v>
      </c>
      <c r="CN160" s="238">
        <v>108</v>
      </c>
      <c r="CO160" s="239">
        <f t="shared" si="145"/>
        <v>446652.85447355977</v>
      </c>
      <c r="CP160" s="239">
        <f t="shared" si="160"/>
        <v>2150.5711262156983</v>
      </c>
      <c r="CQ160" s="239">
        <f t="shared" si="28"/>
        <v>1431.7312588408399</v>
      </c>
      <c r="CR160" s="239">
        <f t="shared" si="29"/>
        <v>718.8398673748585</v>
      </c>
      <c r="CS160" s="240">
        <f t="shared" si="146"/>
        <v>218506.40456914488</v>
      </c>
      <c r="CT160" s="1"/>
      <c r="CU160" s="238">
        <v>108</v>
      </c>
      <c r="CV160" s="239">
        <f t="shared" si="111"/>
        <v>1524178.489888404</v>
      </c>
      <c r="CW160" s="239">
        <f t="shared" si="111"/>
        <v>8697.1806217495832</v>
      </c>
      <c r="CX160" s="239">
        <f t="shared" si="111"/>
        <v>5084.5945786097745</v>
      </c>
      <c r="CY160" s="239">
        <f t="shared" si="111"/>
        <v>3612.5860431398096</v>
      </c>
      <c r="CZ160" s="239">
        <f t="shared" si="111"/>
        <v>898793.20073315373</v>
      </c>
      <c r="DB160" s="238">
        <v>108</v>
      </c>
      <c r="DC160" s="239">
        <f t="shared" si="112"/>
        <v>1554514.581314682</v>
      </c>
      <c r="DD160" s="239">
        <f t="shared" si="112"/>
        <v>9145.2357767015474</v>
      </c>
      <c r="DE160" s="239">
        <f t="shared" si="112"/>
        <v>5009.8669760919574</v>
      </c>
      <c r="DF160" s="239">
        <f t="shared" si="112"/>
        <v>4135.3688006095908</v>
      </c>
      <c r="DG160" s="239">
        <f t="shared" si="112"/>
        <v>929423.0977499974</v>
      </c>
      <c r="DH160" s="248"/>
      <c r="DI160" s="238">
        <v>108</v>
      </c>
      <c r="DJ160" s="239">
        <f t="shared" si="113"/>
        <v>1510305.0839714441</v>
      </c>
      <c r="DK160" s="239">
        <f t="shared" si="113"/>
        <v>8326.3567682157482</v>
      </c>
      <c r="DL160" s="239">
        <f t="shared" si="113"/>
        <v>5252.3989743413877</v>
      </c>
      <c r="DM160" s="239">
        <f t="shared" si="113"/>
        <v>3073.957793874361</v>
      </c>
      <c r="DN160" s="239">
        <f t="shared" si="113"/>
        <v>879098.56728180195</v>
      </c>
      <c r="DP160" s="3">
        <f t="shared" si="147"/>
        <v>3255</v>
      </c>
      <c r="DQ160" s="238">
        <v>108</v>
      </c>
      <c r="DR160" s="239">
        <f t="shared" si="148"/>
        <v>0</v>
      </c>
      <c r="DS160" s="239">
        <f t="shared" si="149"/>
        <v>0</v>
      </c>
      <c r="DT160" s="239">
        <f t="shared" si="33"/>
        <v>0</v>
      </c>
      <c r="DU160" s="239">
        <f t="shared" si="150"/>
        <v>0</v>
      </c>
      <c r="DV160" s="240">
        <f t="shared" si="161"/>
        <v>0</v>
      </c>
      <c r="DX160" s="242">
        <f t="shared" si="107"/>
        <v>3.2899999999999999E-2</v>
      </c>
      <c r="DY160" s="242">
        <f t="shared" si="151"/>
        <v>2.7416666666666666E-3</v>
      </c>
      <c r="DZ160" s="238">
        <v>108</v>
      </c>
      <c r="EA160" s="243">
        <f t="shared" si="162"/>
        <v>471471.91039058252</v>
      </c>
      <c r="EB160" s="243">
        <f t="shared" si="163"/>
        <v>2586.4138135814005</v>
      </c>
      <c r="EC160" s="243">
        <f t="shared" si="34"/>
        <v>1293.7949925938869</v>
      </c>
      <c r="ED160" s="243">
        <f t="shared" si="114"/>
        <v>1292.6188209875136</v>
      </c>
      <c r="EE160" s="244">
        <f t="shared" si="152"/>
        <v>266391.38662629062</v>
      </c>
      <c r="EF160" s="249"/>
      <c r="EG160" s="242">
        <f t="shared" si="108"/>
        <v>3.5000000000000003E-2</v>
      </c>
      <c r="EH160" s="242">
        <f t="shared" si="153"/>
        <v>2.9166666666666668E-3</v>
      </c>
      <c r="EI160" s="238">
        <v>108</v>
      </c>
      <c r="EJ160" s="243">
        <f t="shared" si="164"/>
        <v>472914.22358860553</v>
      </c>
      <c r="EK160" s="243">
        <f t="shared" si="165"/>
        <v>2645.5567083213941</v>
      </c>
      <c r="EL160" s="243">
        <f t="shared" si="36"/>
        <v>1266.2235561879613</v>
      </c>
      <c r="EM160" s="243">
        <f t="shared" si="115"/>
        <v>1379.3331521334328</v>
      </c>
      <c r="EN160" s="244">
        <f t="shared" si="154"/>
        <v>269230.24557380984</v>
      </c>
      <c r="EO160" s="249"/>
      <c r="EP160" s="242">
        <f t="shared" si="109"/>
        <v>2.5000000000000001E-2</v>
      </c>
      <c r="EQ160" s="242">
        <f t="shared" si="155"/>
        <v>2.0833333333333333E-3</v>
      </c>
      <c r="ER160" s="238">
        <v>108</v>
      </c>
      <c r="ES160" s="243">
        <f t="shared" si="166"/>
        <v>465821.37353449344</v>
      </c>
      <c r="ET160" s="243">
        <f t="shared" si="167"/>
        <v>2370.7253929063927</v>
      </c>
      <c r="EU160" s="243">
        <f t="shared" si="38"/>
        <v>1400.2641980428648</v>
      </c>
      <c r="EV160" s="243">
        <f t="shared" si="116"/>
        <v>970.46119486352802</v>
      </c>
      <c r="EW160" s="244">
        <f t="shared" si="156"/>
        <v>256038.34243389079</v>
      </c>
    </row>
    <row r="161" spans="1:153" ht="14.25" customHeight="1" thickBot="1" x14ac:dyDescent="0.25">
      <c r="A161" s="3">
        <f t="shared" si="117"/>
        <v>3285</v>
      </c>
      <c r="B161" s="238">
        <v>109</v>
      </c>
      <c r="C161" s="239">
        <f t="shared" si="118"/>
        <v>363136.47742623021</v>
      </c>
      <c r="D161" s="239">
        <f t="shared" si="5"/>
        <v>2410.2492634298383</v>
      </c>
      <c r="E161" s="239">
        <f t="shared" si="6"/>
        <v>1457.0160101859838</v>
      </c>
      <c r="F161" s="239">
        <f t="shared" si="7"/>
        <v>953.23325324385439</v>
      </c>
      <c r="G161" s="240">
        <f t="shared" si="119"/>
        <v>262717.16971385246</v>
      </c>
      <c r="I161" s="241">
        <f>VLOOKUP(K161,[2]תחזיות!$B$4:$H$1000,5)</f>
        <v>1.2015000000000031E-2</v>
      </c>
      <c r="J161" s="135">
        <f t="shared" si="8"/>
        <v>1.0012500000000026E-3</v>
      </c>
      <c r="K161" s="238">
        <v>109</v>
      </c>
      <c r="L161" s="243">
        <f t="shared" si="120"/>
        <v>157911.19738709572</v>
      </c>
      <c r="M161" s="243">
        <f t="shared" si="44"/>
        <v>928.52948159707046</v>
      </c>
      <c r="N161" s="243">
        <f t="shared" si="9"/>
        <v>639.02561972072965</v>
      </c>
      <c r="O161" s="243">
        <f t="shared" si="10"/>
        <v>289.50386187634081</v>
      </c>
      <c r="P161" s="244">
        <f t="shared" si="121"/>
        <v>96183.267524966301</v>
      </c>
      <c r="Q161" s="245"/>
      <c r="R161" s="241">
        <f>VLOOKUP(T161,[2]תחזיות!$B$4:$H$1000,7)</f>
        <v>2.0425500000000051E-2</v>
      </c>
      <c r="S161" s="135">
        <f t="shared" si="11"/>
        <v>1.7021250000000042E-3</v>
      </c>
      <c r="T161" s="238">
        <v>109</v>
      </c>
      <c r="U161" s="243">
        <f t="shared" si="122"/>
        <v>169049.9103382779</v>
      </c>
      <c r="V161" s="243">
        <f t="shared" si="47"/>
        <v>994.02593487812806</v>
      </c>
      <c r="W161" s="243">
        <f t="shared" si="12"/>
        <v>684.10109925795336</v>
      </c>
      <c r="X161" s="243">
        <f t="shared" si="48"/>
        <v>309.92483562017469</v>
      </c>
      <c r="Y161" s="244">
        <f t="shared" si="123"/>
        <v>99414.210100020398</v>
      </c>
      <c r="Z161" s="246"/>
      <c r="AA161" s="241">
        <f>VLOOKUP(AC161,[2]תחזיות!$B$4:$H$1000,6)</f>
        <v>1.0922727272727299E-2</v>
      </c>
      <c r="AB161" s="135">
        <f t="shared" si="13"/>
        <v>9.102272727272749E-4</v>
      </c>
      <c r="AC161" s="238">
        <v>109</v>
      </c>
      <c r="AD161" s="243">
        <f t="shared" si="124"/>
        <v>156520.43822775464</v>
      </c>
      <c r="AE161" s="243">
        <f t="shared" si="51"/>
        <v>920.35171521560369</v>
      </c>
      <c r="AF161" s="243">
        <f t="shared" si="14"/>
        <v>633.39757846472151</v>
      </c>
      <c r="AG161" s="243">
        <f t="shared" si="52"/>
        <v>286.95413675088218</v>
      </c>
      <c r="AH161" s="244">
        <f t="shared" si="125"/>
        <v>95775.103787280139</v>
      </c>
      <c r="AI161" s="246"/>
      <c r="AJ161" s="242">
        <f t="shared" si="105"/>
        <v>3.10666666666666E-2</v>
      </c>
      <c r="AK161" s="242">
        <f t="shared" si="126"/>
        <v>2.5888888888888832E-3</v>
      </c>
      <c r="AL161" s="241">
        <f>VLOOKUP(AN161,[2]תחזיות!$B$4:$H$1000,5)</f>
        <v>1.2015000000000031E-2</v>
      </c>
      <c r="AM161" s="135">
        <f t="shared" si="110"/>
        <v>1.0012500000000026E-3</v>
      </c>
      <c r="AN161" s="238">
        <v>109</v>
      </c>
      <c r="AO161" s="243">
        <f t="shared" si="127"/>
        <v>78770.014164292676</v>
      </c>
      <c r="AP161" s="243">
        <f t="shared" si="157"/>
        <v>521.15646682374552</v>
      </c>
      <c r="AQ161" s="243">
        <f t="shared" si="16"/>
        <v>317.22965237618826</v>
      </c>
      <c r="AR161" s="243">
        <f t="shared" si="128"/>
        <v>203.92681444755726</v>
      </c>
      <c r="AS161" s="244">
        <f t="shared" si="129"/>
        <v>52090.972952850483</v>
      </c>
      <c r="AT161" s="245"/>
      <c r="AU161" s="242">
        <f t="shared" si="106"/>
        <v>3.3666666666666602E-2</v>
      </c>
      <c r="AV161" s="242">
        <f t="shared" si="130"/>
        <v>2.8055555555555503E-3</v>
      </c>
      <c r="AW161" s="241">
        <f>VLOOKUP(AY161,[2]תחזיות!$B$4:$H$1000,7)</f>
        <v>2.0425500000000051E-2</v>
      </c>
      <c r="AX161" s="135">
        <f t="shared" si="17"/>
        <v>1.7021250000000042E-3</v>
      </c>
      <c r="AY161" s="238">
        <v>109</v>
      </c>
      <c r="AZ161" s="243">
        <f t="shared" si="131"/>
        <v>84680.484773242628</v>
      </c>
      <c r="BA161" s="243">
        <f t="shared" si="158"/>
        <v>571.04906745363985</v>
      </c>
      <c r="BB161" s="243">
        <f t="shared" si="18"/>
        <v>333.47326295093183</v>
      </c>
      <c r="BC161" s="243">
        <f t="shared" si="132"/>
        <v>237.57580450270802</v>
      </c>
      <c r="BD161" s="244">
        <f t="shared" si="133"/>
        <v>54491.344853723669</v>
      </c>
      <c r="BE161" s="246"/>
      <c r="BF161" s="246"/>
      <c r="BG161" s="246"/>
      <c r="BH161" s="241">
        <f>VLOOKUP(BJ161,[2]תחזיות!$B$4:$H$1000,6)</f>
        <v>1.0922727272727299E-2</v>
      </c>
      <c r="BI161" s="135">
        <f t="shared" si="19"/>
        <v>9.102272727272749E-4</v>
      </c>
      <c r="BJ161" s="238">
        <v>109</v>
      </c>
      <c r="BK161" s="243">
        <f t="shared" si="134"/>
        <v>75964.95889875594</v>
      </c>
      <c r="BL161" s="243">
        <f t="shared" si="159"/>
        <v>475.66250913770358</v>
      </c>
      <c r="BM161" s="243">
        <f t="shared" si="20"/>
        <v>336.39341782331837</v>
      </c>
      <c r="BN161" s="243">
        <f t="shared" si="65"/>
        <v>139.26909131438524</v>
      </c>
      <c r="BO161" s="244">
        <f t="shared" si="135"/>
        <v>49867.810265416789</v>
      </c>
      <c r="BP161" s="246"/>
      <c r="BQ161" s="247">
        <f>VLOOKUP(BT161,[2]תחזיות!$B$4:$E$1000,2)</f>
        <v>2.9241099999999964E-2</v>
      </c>
      <c r="BR161" s="135">
        <f t="shared" si="21"/>
        <v>1.9367583333333306E-3</v>
      </c>
      <c r="BS161" s="3">
        <f t="shared" si="136"/>
        <v>3285</v>
      </c>
      <c r="BT161" s="238">
        <v>109</v>
      </c>
      <c r="BU161" s="239">
        <f t="shared" si="137"/>
        <v>449334.83096130064</v>
      </c>
      <c r="BV161" s="239">
        <f t="shared" si="138"/>
        <v>2255.1486580434516</v>
      </c>
      <c r="BW161" s="239">
        <f t="shared" si="22"/>
        <v>1384.895679722229</v>
      </c>
      <c r="BX161" s="239">
        <f t="shared" si="23"/>
        <v>870.25297832122249</v>
      </c>
      <c r="BY161" s="240">
        <f t="shared" si="139"/>
        <v>227525.4877850879</v>
      </c>
      <c r="CA161" s="247">
        <f>VLOOKUP(CD161,[2]תחזיות!$B$4:$E$1000,4)</f>
        <v>3.8598251999999958E-2</v>
      </c>
      <c r="CB161" s="135">
        <f t="shared" si="24"/>
        <v>2.7165209999999965E-3</v>
      </c>
      <c r="CC161" s="3">
        <f t="shared" si="140"/>
        <v>3285</v>
      </c>
      <c r="CD161" s="238">
        <v>109</v>
      </c>
      <c r="CE161" s="239">
        <f t="shared" si="141"/>
        <v>461420.98875114298</v>
      </c>
      <c r="CF161" s="239">
        <f t="shared" si="142"/>
        <v>2531.1104629779584</v>
      </c>
      <c r="CG161" s="239">
        <f t="shared" si="25"/>
        <v>1277.6506571947164</v>
      </c>
      <c r="CH161" s="239">
        <f t="shared" si="26"/>
        <v>1253.459805783242</v>
      </c>
      <c r="CI161" s="240">
        <f t="shared" si="143"/>
        <v>250076.56223733054</v>
      </c>
      <c r="CJ161" s="1"/>
      <c r="CK161" s="247">
        <f>VLOOKUP(CN161,[2]תחזיות!$B$4:$E$1000,3)</f>
        <v>2.5427043478260841E-2</v>
      </c>
      <c r="CL161" s="135">
        <f t="shared" si="27"/>
        <v>1.6189202898550699E-3</v>
      </c>
      <c r="CM161" s="3">
        <f t="shared" si="144"/>
        <v>3285</v>
      </c>
      <c r="CN161" s="238">
        <v>109</v>
      </c>
      <c r="CO161" s="239">
        <f t="shared" si="145"/>
        <v>445221.12321471894</v>
      </c>
      <c r="CP161" s="239">
        <f t="shared" si="160"/>
        <v>2152.9861237284335</v>
      </c>
      <c r="CQ161" s="239">
        <f t="shared" si="28"/>
        <v>1432.2086138840609</v>
      </c>
      <c r="CR161" s="239">
        <f t="shared" si="29"/>
        <v>720.77750984437262</v>
      </c>
      <c r="CS161" s="240">
        <f t="shared" si="146"/>
        <v>220659.3906928733</v>
      </c>
      <c r="CT161" s="1"/>
      <c r="CU161" s="238">
        <v>109</v>
      </c>
      <c r="CV161" s="239">
        <f t="shared" si="111"/>
        <v>1519330.6353369078</v>
      </c>
      <c r="CW161" s="239">
        <f t="shared" si="111"/>
        <v>8701.4976834755071</v>
      </c>
      <c r="CX161" s="239">
        <f t="shared" si="111"/>
        <v>5095.5091092037128</v>
      </c>
      <c r="CY161" s="239">
        <f t="shared" si="111"/>
        <v>3605.9885742717938</v>
      </c>
      <c r="CZ161" s="239">
        <f t="shared" si="111"/>
        <v>907494.69841662911</v>
      </c>
      <c r="DB161" s="238">
        <v>109</v>
      </c>
      <c r="DC161" s="239">
        <f t="shared" si="112"/>
        <v>1549935.8613213114</v>
      </c>
      <c r="DD161" s="239">
        <f t="shared" si="112"/>
        <v>9151.9914370609586</v>
      </c>
      <c r="DE161" s="239">
        <f t="shared" si="112"/>
        <v>5022.1577378164284</v>
      </c>
      <c r="DF161" s="239">
        <f t="shared" si="112"/>
        <v>4129.8336992445302</v>
      </c>
      <c r="DG161" s="239">
        <f t="shared" si="112"/>
        <v>938575.08918705839</v>
      </c>
      <c r="DH161" s="248"/>
      <c r="DI161" s="238">
        <v>109</v>
      </c>
      <c r="DJ161" s="239">
        <f t="shared" si="113"/>
        <v>1505264.1071039103</v>
      </c>
      <c r="DK161" s="239">
        <f t="shared" si="113"/>
        <v>8329.9750044179727</v>
      </c>
      <c r="DL161" s="239">
        <f t="shared" si="113"/>
        <v>5262.1970354802052</v>
      </c>
      <c r="DM161" s="239">
        <f t="shared" si="113"/>
        <v>3067.7779689377667</v>
      </c>
      <c r="DN161" s="239">
        <f t="shared" si="113"/>
        <v>887428.54228621977</v>
      </c>
      <c r="DP161" s="3">
        <f t="shared" si="147"/>
        <v>3285</v>
      </c>
      <c r="DQ161" s="238">
        <v>109</v>
      </c>
      <c r="DR161" s="239">
        <f t="shared" si="148"/>
        <v>0</v>
      </c>
      <c r="DS161" s="239">
        <f t="shared" si="149"/>
        <v>0</v>
      </c>
      <c r="DT161" s="239">
        <f t="shared" si="33"/>
        <v>0</v>
      </c>
      <c r="DU161" s="239">
        <f t="shared" si="150"/>
        <v>0</v>
      </c>
      <c r="DV161" s="240">
        <f t="shared" si="161"/>
        <v>0</v>
      </c>
      <c r="DX161" s="242">
        <f t="shared" si="107"/>
        <v>3.2899999999999999E-2</v>
      </c>
      <c r="DY161" s="242">
        <f t="shared" si="151"/>
        <v>2.7416666666666666E-3</v>
      </c>
      <c r="DZ161" s="238">
        <v>109</v>
      </c>
      <c r="EA161" s="243">
        <f t="shared" si="162"/>
        <v>470178.11539798864</v>
      </c>
      <c r="EB161" s="243">
        <f t="shared" si="163"/>
        <v>2586.4138135814014</v>
      </c>
      <c r="EC161" s="243">
        <f t="shared" si="34"/>
        <v>1297.3421471985826</v>
      </c>
      <c r="ED161" s="243">
        <f t="shared" si="114"/>
        <v>1289.0716663828189</v>
      </c>
      <c r="EE161" s="244">
        <f t="shared" si="152"/>
        <v>268977.80043987202</v>
      </c>
      <c r="EF161" s="249"/>
      <c r="EG161" s="242">
        <f t="shared" si="108"/>
        <v>3.5000000000000003E-2</v>
      </c>
      <c r="EH161" s="242">
        <f t="shared" si="153"/>
        <v>2.9166666666666668E-3</v>
      </c>
      <c r="EI161" s="238">
        <v>109</v>
      </c>
      <c r="EJ161" s="243">
        <f t="shared" si="164"/>
        <v>471648.00003241759</v>
      </c>
      <c r="EK161" s="243">
        <f t="shared" si="165"/>
        <v>2645.5567083213946</v>
      </c>
      <c r="EL161" s="243">
        <f t="shared" si="36"/>
        <v>1269.9167082268432</v>
      </c>
      <c r="EM161" s="243">
        <f t="shared" si="115"/>
        <v>1375.6400000945514</v>
      </c>
      <c r="EN161" s="244">
        <f t="shared" si="154"/>
        <v>271875.80228213122</v>
      </c>
      <c r="EO161" s="249"/>
      <c r="EP161" s="242">
        <f t="shared" si="109"/>
        <v>2.5000000000000001E-2</v>
      </c>
      <c r="EQ161" s="242">
        <f t="shared" si="155"/>
        <v>2.0833333333333333E-3</v>
      </c>
      <c r="ER161" s="238">
        <v>109</v>
      </c>
      <c r="ES161" s="243">
        <f t="shared" si="166"/>
        <v>464421.10933645058</v>
      </c>
      <c r="ET161" s="243">
        <f t="shared" si="167"/>
        <v>2370.7253929063932</v>
      </c>
      <c r="EU161" s="243">
        <f t="shared" si="38"/>
        <v>1403.1814151221211</v>
      </c>
      <c r="EV161" s="243">
        <f t="shared" si="116"/>
        <v>967.54397778427199</v>
      </c>
      <c r="EW161" s="244">
        <f t="shared" si="156"/>
        <v>258409.0678267972</v>
      </c>
    </row>
    <row r="162" spans="1:153" ht="14.25" customHeight="1" thickBot="1" x14ac:dyDescent="0.25">
      <c r="A162" s="3">
        <f t="shared" si="117"/>
        <v>3316</v>
      </c>
      <c r="B162" s="238">
        <v>110</v>
      </c>
      <c r="C162" s="239">
        <f t="shared" si="118"/>
        <v>361679.46141604421</v>
      </c>
      <c r="D162" s="239">
        <f t="shared" si="5"/>
        <v>2410.2492634298383</v>
      </c>
      <c r="E162" s="239">
        <f t="shared" si="6"/>
        <v>1460.8406772127223</v>
      </c>
      <c r="F162" s="239">
        <f t="shared" si="7"/>
        <v>949.40858621711607</v>
      </c>
      <c r="G162" s="240">
        <f t="shared" si="119"/>
        <v>265127.4189772823</v>
      </c>
      <c r="I162" s="241">
        <f>VLOOKUP(K162,[2]תחזיות!$B$4:$H$1000,5)</f>
        <v>1.2033300000000031E-2</v>
      </c>
      <c r="J162" s="135">
        <f t="shared" si="8"/>
        <v>1.0027750000000026E-3</v>
      </c>
      <c r="K162" s="238">
        <v>110</v>
      </c>
      <c r="L162" s="243">
        <f t="shared" si="120"/>
        <v>157429.880369419</v>
      </c>
      <c r="M162" s="243">
        <f t="shared" si="44"/>
        <v>929.46058774797893</v>
      </c>
      <c r="N162" s="243">
        <f t="shared" si="9"/>
        <v>640.83914040404545</v>
      </c>
      <c r="O162" s="243">
        <f t="shared" si="10"/>
        <v>288.62144734393348</v>
      </c>
      <c r="P162" s="244">
        <f t="shared" si="121"/>
        <v>97112.728112714278</v>
      </c>
      <c r="Q162" s="245"/>
      <c r="R162" s="241">
        <f>VLOOKUP(T162,[2]תחזיות!$B$4:$H$1000,7)</f>
        <v>2.0456610000000052E-2</v>
      </c>
      <c r="S162" s="135">
        <f t="shared" si="11"/>
        <v>1.7047175000000044E-3</v>
      </c>
      <c r="T162" s="238">
        <v>110</v>
      </c>
      <c r="U162" s="243">
        <f t="shared" si="122"/>
        <v>168652.82538043137</v>
      </c>
      <c r="V162" s="243">
        <f t="shared" si="47"/>
        <v>995.7204682847688</v>
      </c>
      <c r="W162" s="243">
        <f t="shared" si="12"/>
        <v>686.52362175397934</v>
      </c>
      <c r="X162" s="243">
        <f t="shared" si="48"/>
        <v>309.1968465307894</v>
      </c>
      <c r="Y162" s="244">
        <f t="shared" si="123"/>
        <v>100409.93056830516</v>
      </c>
      <c r="Z162" s="246"/>
      <c r="AA162" s="241">
        <f>VLOOKUP(AC162,[2]תחזיות!$B$4:$H$1000,6)</f>
        <v>1.0939363636363664E-2</v>
      </c>
      <c r="AB162" s="135">
        <f t="shared" si="13"/>
        <v>9.1161363636363868E-4</v>
      </c>
      <c r="AC162" s="238">
        <v>110</v>
      </c>
      <c r="AD162" s="243">
        <f t="shared" si="124"/>
        <v>156029.14940127818</v>
      </c>
      <c r="AE162" s="243">
        <f t="shared" si="51"/>
        <v>921.190720389445</v>
      </c>
      <c r="AF162" s="243">
        <f t="shared" si="14"/>
        <v>635.13727982043633</v>
      </c>
      <c r="AG162" s="243">
        <f t="shared" si="52"/>
        <v>286.05344056900867</v>
      </c>
      <c r="AH162" s="244">
        <f t="shared" si="125"/>
        <v>96696.294507669591</v>
      </c>
      <c r="AI162" s="246"/>
      <c r="AJ162" s="242">
        <f t="shared" si="105"/>
        <v>3.10666666666666E-2</v>
      </c>
      <c r="AK162" s="242">
        <f t="shared" si="126"/>
        <v>2.5888888888888832E-3</v>
      </c>
      <c r="AL162" s="241">
        <f>VLOOKUP(AN162,[2]תחזיות!$B$4:$H$1000,5)</f>
        <v>1.2033300000000031E-2</v>
      </c>
      <c r="AM162" s="135">
        <f t="shared" si="110"/>
        <v>1.0027750000000026E-3</v>
      </c>
      <c r="AN162" s="238">
        <v>110</v>
      </c>
      <c r="AO162" s="243">
        <f t="shared" si="127"/>
        <v>78531.455002905408</v>
      </c>
      <c r="AP162" s="243">
        <f t="shared" si="157"/>
        <v>521.67906949976452</v>
      </c>
      <c r="AQ162" s="243">
        <f t="shared" si="16"/>
        <v>318.36985821446541</v>
      </c>
      <c r="AR162" s="243">
        <f t="shared" si="128"/>
        <v>203.30921128529911</v>
      </c>
      <c r="AS162" s="244">
        <f t="shared" si="129"/>
        <v>52612.652022350245</v>
      </c>
      <c r="AT162" s="245"/>
      <c r="AU162" s="242">
        <f t="shared" si="106"/>
        <v>3.3666666666666602E-2</v>
      </c>
      <c r="AV162" s="242">
        <f t="shared" si="130"/>
        <v>2.8055555555555503E-3</v>
      </c>
      <c r="AW162" s="241">
        <f>VLOOKUP(AY162,[2]תחזיות!$B$4:$H$1000,7)</f>
        <v>2.0456610000000052E-2</v>
      </c>
      <c r="AX162" s="135">
        <f t="shared" si="17"/>
        <v>1.7047175000000044E-3</v>
      </c>
      <c r="AY162" s="238">
        <v>110</v>
      </c>
      <c r="AZ162" s="243">
        <f t="shared" si="131"/>
        <v>84490.79933688599</v>
      </c>
      <c r="BA162" s="243">
        <f t="shared" si="158"/>
        <v>572.02254479228679</v>
      </c>
      <c r="BB162" s="243">
        <f t="shared" si="18"/>
        <v>334.9789133193571</v>
      </c>
      <c r="BC162" s="243">
        <f t="shared" si="132"/>
        <v>237.04363147292969</v>
      </c>
      <c r="BD162" s="244">
        <f t="shared" si="133"/>
        <v>55063.367398515955</v>
      </c>
      <c r="BE162" s="246"/>
      <c r="BF162" s="246"/>
      <c r="BG162" s="246"/>
      <c r="BH162" s="241">
        <f>VLOOKUP(BJ162,[2]תחזיות!$B$4:$H$1000,6)</f>
        <v>1.0939363636363664E-2</v>
      </c>
      <c r="BI162" s="135">
        <f t="shared" si="19"/>
        <v>9.1161363636363868E-4</v>
      </c>
      <c r="BJ162" s="238">
        <v>110</v>
      </c>
      <c r="BK162" s="243">
        <f t="shared" si="134"/>
        <v>75697.509512523655</v>
      </c>
      <c r="BL162" s="243">
        <f t="shared" si="159"/>
        <v>476.02972024996842</v>
      </c>
      <c r="BM162" s="243">
        <f t="shared" si="20"/>
        <v>337.25095281034237</v>
      </c>
      <c r="BN162" s="243">
        <f t="shared" si="65"/>
        <v>138.77876743962605</v>
      </c>
      <c r="BO162" s="244">
        <f t="shared" si="135"/>
        <v>50343.83998566676</v>
      </c>
      <c r="BP162" s="246"/>
      <c r="BQ162" s="247">
        <f>VLOOKUP(BT162,[2]תחזיות!$B$4:$E$1000,2)</f>
        <v>2.9372579999999964E-2</v>
      </c>
      <c r="BR162" s="135">
        <f t="shared" si="21"/>
        <v>1.9477149999999968E-3</v>
      </c>
      <c r="BS162" s="3">
        <f t="shared" si="136"/>
        <v>3316</v>
      </c>
      <c r="BT162" s="238">
        <v>110</v>
      </c>
      <c r="BU162" s="239">
        <f t="shared" si="137"/>
        <v>447949.93528157839</v>
      </c>
      <c r="BV162" s="239">
        <f t="shared" si="138"/>
        <v>2258.0075259103232</v>
      </c>
      <c r="BW162" s="239">
        <f t="shared" si="22"/>
        <v>1385.5287177133653</v>
      </c>
      <c r="BX162" s="239">
        <f t="shared" si="23"/>
        <v>872.47880819695797</v>
      </c>
      <c r="BY162" s="240">
        <f t="shared" si="139"/>
        <v>229783.49531099823</v>
      </c>
      <c r="CA162" s="247">
        <f>VLOOKUP(CD162,[2]תחזיות!$B$4:$E$1000,4)</f>
        <v>3.8771805599999952E-2</v>
      </c>
      <c r="CB162" s="135">
        <f t="shared" si="24"/>
        <v>2.7309837999999961E-3</v>
      </c>
      <c r="CC162" s="3">
        <f t="shared" si="140"/>
        <v>3316</v>
      </c>
      <c r="CD162" s="238">
        <v>110</v>
      </c>
      <c r="CE162" s="239">
        <f t="shared" si="141"/>
        <v>460143.33809394826</v>
      </c>
      <c r="CF162" s="239">
        <f t="shared" si="142"/>
        <v>2535.1963722660489</v>
      </c>
      <c r="CG162" s="239">
        <f t="shared" si="25"/>
        <v>1278.5523702535552</v>
      </c>
      <c r="CH162" s="239">
        <f t="shared" si="26"/>
        <v>1256.6440020124937</v>
      </c>
      <c r="CI162" s="240">
        <f t="shared" si="143"/>
        <v>252611.75860959658</v>
      </c>
      <c r="CJ162" s="1"/>
      <c r="CK162" s="247">
        <f>VLOOKUP(CN162,[2]תחזיות!$B$4:$E$1000,3)</f>
        <v>2.5541373913043449E-2</v>
      </c>
      <c r="CL162" s="135">
        <f t="shared" si="27"/>
        <v>1.6284478260869539E-3</v>
      </c>
      <c r="CM162" s="3">
        <f t="shared" si="144"/>
        <v>3316</v>
      </c>
      <c r="CN162" s="238">
        <v>110</v>
      </c>
      <c r="CO162" s="239">
        <f t="shared" si="145"/>
        <v>443788.91460083489</v>
      </c>
      <c r="CP162" s="239">
        <f t="shared" si="160"/>
        <v>2155.3939220295515</v>
      </c>
      <c r="CQ162" s="239">
        <f t="shared" si="28"/>
        <v>1432.7068288063331</v>
      </c>
      <c r="CR162" s="239">
        <f t="shared" si="29"/>
        <v>722.68709322321843</v>
      </c>
      <c r="CS162" s="240">
        <f t="shared" si="146"/>
        <v>222814.78461490286</v>
      </c>
      <c r="CT162" s="1"/>
      <c r="CU162" s="238">
        <v>110</v>
      </c>
      <c r="CV162" s="239">
        <f t="shared" si="111"/>
        <v>1514471.5053207371</v>
      </c>
      <c r="CW162" s="239">
        <f t="shared" si="111"/>
        <v>8705.8102601693045</v>
      </c>
      <c r="CX162" s="239">
        <f t="shared" si="111"/>
        <v>5106.4774204634159</v>
      </c>
      <c r="CY162" s="239">
        <f t="shared" si="111"/>
        <v>3599.3328397058895</v>
      </c>
      <c r="CZ162" s="239">
        <f t="shared" si="111"/>
        <v>916200.50867679855</v>
      </c>
      <c r="DB162" s="238">
        <v>110</v>
      </c>
      <c r="DC162" s="239">
        <f t="shared" si="112"/>
        <v>1545344.5075515006</v>
      </c>
      <c r="DD162" s="239">
        <f t="shared" si="112"/>
        <v>9158.745357094338</v>
      </c>
      <c r="DE162" s="239">
        <f t="shared" si="112"/>
        <v>5034.5162144987862</v>
      </c>
      <c r="DF162" s="239">
        <f t="shared" si="112"/>
        <v>4124.2291425955518</v>
      </c>
      <c r="DG162" s="239">
        <f t="shared" si="112"/>
        <v>947733.83454415249</v>
      </c>
      <c r="DH162" s="248"/>
      <c r="DI162" s="238">
        <v>110</v>
      </c>
      <c r="DJ162" s="239">
        <f t="shared" si="113"/>
        <v>1500212.9628520093</v>
      </c>
      <c r="DK162" s="239">
        <f t="shared" si="113"/>
        <v>8333.589019005196</v>
      </c>
      <c r="DL162" s="239">
        <f t="shared" si="113"/>
        <v>5272.0404483867915</v>
      </c>
      <c r="DM162" s="239">
        <f t="shared" si="113"/>
        <v>3061.5485706184036</v>
      </c>
      <c r="DN162" s="239">
        <f t="shared" si="113"/>
        <v>895762.13130522508</v>
      </c>
      <c r="DP162" s="3">
        <f t="shared" si="147"/>
        <v>3316</v>
      </c>
      <c r="DQ162" s="238">
        <v>110</v>
      </c>
      <c r="DR162" s="239">
        <f t="shared" si="148"/>
        <v>0</v>
      </c>
      <c r="DS162" s="239">
        <f t="shared" si="149"/>
        <v>0</v>
      </c>
      <c r="DT162" s="239">
        <f t="shared" si="33"/>
        <v>0</v>
      </c>
      <c r="DU162" s="239">
        <f t="shared" si="150"/>
        <v>0</v>
      </c>
      <c r="DV162" s="240">
        <f t="shared" si="161"/>
        <v>0</v>
      </c>
      <c r="DX162" s="242">
        <f t="shared" si="107"/>
        <v>3.2899999999999999E-2</v>
      </c>
      <c r="DY162" s="242">
        <f t="shared" si="151"/>
        <v>2.7416666666666666E-3</v>
      </c>
      <c r="DZ162" s="238">
        <v>110</v>
      </c>
      <c r="EA162" s="243">
        <f t="shared" si="162"/>
        <v>468880.77325079008</v>
      </c>
      <c r="EB162" s="243">
        <f t="shared" si="163"/>
        <v>2586.4138135814005</v>
      </c>
      <c r="EC162" s="243">
        <f t="shared" si="34"/>
        <v>1300.8990269188178</v>
      </c>
      <c r="ED162" s="243">
        <f t="shared" si="114"/>
        <v>1285.5147866625828</v>
      </c>
      <c r="EE162" s="244">
        <f t="shared" si="152"/>
        <v>271564.21425345342</v>
      </c>
      <c r="EF162" s="249"/>
      <c r="EG162" s="242">
        <f t="shared" si="108"/>
        <v>3.5000000000000003E-2</v>
      </c>
      <c r="EH162" s="242">
        <f t="shared" si="153"/>
        <v>2.9166666666666668E-3</v>
      </c>
      <c r="EI162" s="238">
        <v>110</v>
      </c>
      <c r="EJ162" s="243">
        <f t="shared" si="164"/>
        <v>470378.08332419075</v>
      </c>
      <c r="EK162" s="243">
        <f t="shared" si="165"/>
        <v>2645.556708321395</v>
      </c>
      <c r="EL162" s="243">
        <f t="shared" si="36"/>
        <v>1273.620631959172</v>
      </c>
      <c r="EM162" s="243">
        <f t="shared" si="115"/>
        <v>1371.936076362223</v>
      </c>
      <c r="EN162" s="244">
        <f t="shared" si="154"/>
        <v>274521.3589904526</v>
      </c>
      <c r="EO162" s="249"/>
      <c r="EP162" s="242">
        <f t="shared" si="109"/>
        <v>2.5000000000000001E-2</v>
      </c>
      <c r="EQ162" s="242">
        <f t="shared" si="155"/>
        <v>2.0833333333333333E-3</v>
      </c>
      <c r="ER162" s="238">
        <v>110</v>
      </c>
      <c r="ES162" s="243">
        <f t="shared" si="166"/>
        <v>463017.92792132846</v>
      </c>
      <c r="ET162" s="243">
        <f t="shared" si="167"/>
        <v>2370.7253929063927</v>
      </c>
      <c r="EU162" s="243">
        <f t="shared" si="38"/>
        <v>1406.1047097369583</v>
      </c>
      <c r="EV162" s="243">
        <f t="shared" si="116"/>
        <v>964.6206831694343</v>
      </c>
      <c r="EW162" s="244">
        <f t="shared" si="156"/>
        <v>260779.7932197036</v>
      </c>
    </row>
    <row r="163" spans="1:153" ht="14.25" customHeight="1" thickBot="1" x14ac:dyDescent="0.25">
      <c r="A163" s="3">
        <f t="shared" si="117"/>
        <v>3347</v>
      </c>
      <c r="B163" s="238">
        <v>111</v>
      </c>
      <c r="C163" s="239">
        <f t="shared" si="118"/>
        <v>360218.62073883147</v>
      </c>
      <c r="D163" s="239">
        <f t="shared" si="5"/>
        <v>2410.2492634298383</v>
      </c>
      <c r="E163" s="239">
        <f t="shared" si="6"/>
        <v>1464.6753839904056</v>
      </c>
      <c r="F163" s="239">
        <f t="shared" si="7"/>
        <v>945.57387943943263</v>
      </c>
      <c r="G163" s="240">
        <f t="shared" si="119"/>
        <v>267537.66824071214</v>
      </c>
      <c r="I163" s="241">
        <f>VLOOKUP(K163,[2]תחזיות!$B$4:$H$1000,5)</f>
        <v>1.2051600000000032E-2</v>
      </c>
      <c r="J163" s="135">
        <f t="shared" si="8"/>
        <v>1.0043000000000027E-3</v>
      </c>
      <c r="K163" s="238">
        <v>111</v>
      </c>
      <c r="L163" s="243">
        <f t="shared" si="120"/>
        <v>156946.50446312124</v>
      </c>
      <c r="M163" s="243">
        <f t="shared" si="44"/>
        <v>930.39404501625404</v>
      </c>
      <c r="N163" s="243">
        <f t="shared" si="9"/>
        <v>642.65878683386643</v>
      </c>
      <c r="O163" s="243">
        <f t="shared" si="10"/>
        <v>287.73525818238761</v>
      </c>
      <c r="P163" s="244">
        <f t="shared" si="121"/>
        <v>98043.122157730526</v>
      </c>
      <c r="Q163" s="245"/>
      <c r="R163" s="241">
        <f>VLOOKUP(T163,[2]תחזיות!$B$4:$H$1000,7)</f>
        <v>2.0487720000000053E-2</v>
      </c>
      <c r="S163" s="135">
        <f t="shared" si="11"/>
        <v>1.7073100000000044E-3</v>
      </c>
      <c r="T163" s="238">
        <v>111</v>
      </c>
      <c r="U163" s="243">
        <f t="shared" si="122"/>
        <v>168253.07230533299</v>
      </c>
      <c r="V163" s="243">
        <f t="shared" si="47"/>
        <v>997.42047179747578</v>
      </c>
      <c r="W163" s="243">
        <f t="shared" si="12"/>
        <v>688.95650590436674</v>
      </c>
      <c r="X163" s="243">
        <f t="shared" si="48"/>
        <v>308.46396589310905</v>
      </c>
      <c r="Y163" s="244">
        <f t="shared" si="123"/>
        <v>101407.35104010264</v>
      </c>
      <c r="Z163" s="246"/>
      <c r="AA163" s="241">
        <f>VLOOKUP(AC163,[2]תחזיות!$B$4:$H$1000,6)</f>
        <v>1.0956000000000028E-2</v>
      </c>
      <c r="AB163" s="135">
        <f t="shared" si="13"/>
        <v>9.1300000000000235E-4</v>
      </c>
      <c r="AC163" s="238">
        <v>111</v>
      </c>
      <c r="AD163" s="243">
        <f t="shared" si="124"/>
        <v>155535.88685452464</v>
      </c>
      <c r="AE163" s="243">
        <f t="shared" si="51"/>
        <v>922.03176751716046</v>
      </c>
      <c r="AF163" s="243">
        <f t="shared" si="14"/>
        <v>636.88264161719997</v>
      </c>
      <c r="AG163" s="243">
        <f t="shared" si="52"/>
        <v>285.1491258999605</v>
      </c>
      <c r="AH163" s="244">
        <f t="shared" si="125"/>
        <v>97618.326275186744</v>
      </c>
      <c r="AI163" s="246"/>
      <c r="AJ163" s="242">
        <f t="shared" si="105"/>
        <v>3.10666666666666E-2</v>
      </c>
      <c r="AK163" s="242">
        <f t="shared" si="126"/>
        <v>2.5888888888888832E-3</v>
      </c>
      <c r="AL163" s="241">
        <f>VLOOKUP(AN163,[2]תחזיות!$B$4:$H$1000,5)</f>
        <v>1.2051600000000032E-2</v>
      </c>
      <c r="AM163" s="135">
        <f t="shared" si="110"/>
        <v>1.0043000000000027E-3</v>
      </c>
      <c r="AN163" s="238">
        <v>111</v>
      </c>
      <c r="AO163" s="243">
        <f t="shared" si="127"/>
        <v>78291.634546101748</v>
      </c>
      <c r="AP163" s="243">
        <f t="shared" si="157"/>
        <v>522.20299178926314</v>
      </c>
      <c r="AQ163" s="243">
        <f t="shared" si="16"/>
        <v>319.5146490199113</v>
      </c>
      <c r="AR163" s="243">
        <f t="shared" si="128"/>
        <v>202.68834276935186</v>
      </c>
      <c r="AS163" s="244">
        <f t="shared" si="129"/>
        <v>53134.85501413951</v>
      </c>
      <c r="AT163" s="245"/>
      <c r="AU163" s="242">
        <f t="shared" si="106"/>
        <v>3.3666666666666602E-2</v>
      </c>
      <c r="AV163" s="242">
        <f t="shared" si="130"/>
        <v>2.8055555555555503E-3</v>
      </c>
      <c r="AW163" s="241">
        <f>VLOOKUP(AY163,[2]תחזיות!$B$4:$H$1000,7)</f>
        <v>2.0487720000000053E-2</v>
      </c>
      <c r="AX163" s="135">
        <f t="shared" si="17"/>
        <v>1.7073100000000044E-3</v>
      </c>
      <c r="AY163" s="238">
        <v>111</v>
      </c>
      <c r="AZ163" s="243">
        <f t="shared" si="131"/>
        <v>84299.500497333996</v>
      </c>
      <c r="BA163" s="243">
        <f t="shared" si="158"/>
        <v>572.99916460323618</v>
      </c>
      <c r="BB163" s="243">
        <f t="shared" si="18"/>
        <v>336.49223265238288</v>
      </c>
      <c r="BC163" s="243">
        <f t="shared" si="132"/>
        <v>236.50693195085327</v>
      </c>
      <c r="BD163" s="244">
        <f t="shared" si="133"/>
        <v>55636.366563119191</v>
      </c>
      <c r="BE163" s="246"/>
      <c r="BF163" s="246"/>
      <c r="BG163" s="246"/>
      <c r="BH163" s="241">
        <f>VLOOKUP(BJ163,[2]תחזיות!$B$4:$H$1000,6)</f>
        <v>1.0956000000000028E-2</v>
      </c>
      <c r="BI163" s="135">
        <f t="shared" si="19"/>
        <v>9.1300000000000235E-4</v>
      </c>
      <c r="BJ163" s="238">
        <v>111</v>
      </c>
      <c r="BK163" s="243">
        <f t="shared" si="134"/>
        <v>75429.062475778323</v>
      </c>
      <c r="BL163" s="243">
        <f t="shared" si="159"/>
        <v>476.39787290669557</v>
      </c>
      <c r="BM163" s="243">
        <f t="shared" si="20"/>
        <v>338.11125836776932</v>
      </c>
      <c r="BN163" s="243">
        <f t="shared" si="65"/>
        <v>138.28661453892627</v>
      </c>
      <c r="BO163" s="244">
        <f t="shared" si="135"/>
        <v>50820.237858573455</v>
      </c>
      <c r="BP163" s="246"/>
      <c r="BQ163" s="247">
        <f>VLOOKUP(BT163,[2]תחזיות!$B$4:$E$1000,2)</f>
        <v>2.9504059999999964E-2</v>
      </c>
      <c r="BR163" s="135">
        <f t="shared" si="21"/>
        <v>1.9586716666666637E-3</v>
      </c>
      <c r="BS163" s="3">
        <f t="shared" si="136"/>
        <v>3347</v>
      </c>
      <c r="BT163" s="238">
        <v>111</v>
      </c>
      <c r="BU163" s="239">
        <f t="shared" si="137"/>
        <v>446564.40656386502</v>
      </c>
      <c r="BV163" s="239">
        <f t="shared" si="138"/>
        <v>2260.8582206372748</v>
      </c>
      <c r="BW163" s="239">
        <f t="shared" si="22"/>
        <v>1386.1851701588198</v>
      </c>
      <c r="BX163" s="239">
        <f t="shared" si="23"/>
        <v>874.67305047845514</v>
      </c>
      <c r="BY163" s="240">
        <f t="shared" si="139"/>
        <v>232044.35353163551</v>
      </c>
      <c r="CA163" s="247">
        <f>VLOOKUP(CD163,[2]תחזיות!$B$4:$E$1000,4)</f>
        <v>3.8945359199999953E-2</v>
      </c>
      <c r="CB163" s="135">
        <f t="shared" si="24"/>
        <v>2.7454465999999962E-3</v>
      </c>
      <c r="CC163" s="3">
        <f t="shared" si="140"/>
        <v>3347</v>
      </c>
      <c r="CD163" s="238">
        <v>111</v>
      </c>
      <c r="CE163" s="239">
        <f t="shared" si="141"/>
        <v>458864.78572369472</v>
      </c>
      <c r="CF163" s="239">
        <f t="shared" si="142"/>
        <v>2539.2719132350067</v>
      </c>
      <c r="CG163" s="239">
        <f t="shared" si="25"/>
        <v>1279.4831474101622</v>
      </c>
      <c r="CH163" s="239">
        <f t="shared" si="26"/>
        <v>1259.7887658248444</v>
      </c>
      <c r="CI163" s="240">
        <f t="shared" si="143"/>
        <v>255151.0305228316</v>
      </c>
      <c r="CJ163" s="1"/>
      <c r="CK163" s="247">
        <f>VLOOKUP(CN163,[2]תחזיות!$B$4:$E$1000,3)</f>
        <v>2.5655704347826058E-2</v>
      </c>
      <c r="CL163" s="135">
        <f t="shared" si="27"/>
        <v>1.637975362318838E-3</v>
      </c>
      <c r="CM163" s="3">
        <f t="shared" si="144"/>
        <v>3347</v>
      </c>
      <c r="CN163" s="238">
        <v>111</v>
      </c>
      <c r="CO163" s="239">
        <f t="shared" si="145"/>
        <v>442356.20777202857</v>
      </c>
      <c r="CP163" s="239">
        <f t="shared" si="160"/>
        <v>2157.7945018164937</v>
      </c>
      <c r="CQ163" s="239">
        <f t="shared" si="28"/>
        <v>1433.2259321171182</v>
      </c>
      <c r="CR163" s="239">
        <f t="shared" si="29"/>
        <v>724.56856969937564</v>
      </c>
      <c r="CS163" s="240">
        <f t="shared" si="146"/>
        <v>224972.57911671937</v>
      </c>
      <c r="CT163" s="1"/>
      <c r="CU163" s="238">
        <v>111</v>
      </c>
      <c r="CV163" s="239">
        <f t="shared" si="111"/>
        <v>1509601.0405357908</v>
      </c>
      <c r="CW163" s="239">
        <f t="shared" si="111"/>
        <v>8710.1183344540314</v>
      </c>
      <c r="CX163" s="239">
        <f t="shared" si="111"/>
        <v>5117.499648420624</v>
      </c>
      <c r="CY163" s="239">
        <f t="shared" si="111"/>
        <v>3592.6186860334074</v>
      </c>
      <c r="CZ163" s="239">
        <f t="shared" si="111"/>
        <v>924910.62701125257</v>
      </c>
      <c r="DB163" s="238">
        <v>111</v>
      </c>
      <c r="DC163" s="239">
        <f t="shared" si="112"/>
        <v>1540740.4419574249</v>
      </c>
      <c r="DD163" s="239">
        <f t="shared" si="112"/>
        <v>9165.4975213869511</v>
      </c>
      <c r="DE163" s="239">
        <f t="shared" si="112"/>
        <v>5046.9426287597043</v>
      </c>
      <c r="DF163" s="239">
        <f t="shared" si="112"/>
        <v>4118.5548926272477</v>
      </c>
      <c r="DG163" s="239">
        <f t="shared" si="112"/>
        <v>956899.33206553967</v>
      </c>
      <c r="DH163" s="248"/>
      <c r="DI163" s="238">
        <v>111</v>
      </c>
      <c r="DJ163" s="239">
        <f t="shared" si="113"/>
        <v>1495151.6010527546</v>
      </c>
      <c r="DK163" s="239">
        <f t="shared" si="113"/>
        <v>8337.1987985765809</v>
      </c>
      <c r="DL163" s="239">
        <f t="shared" si="113"/>
        <v>5281.9293106414034</v>
      </c>
      <c r="DM163" s="239">
        <f t="shared" si="113"/>
        <v>3055.2694879351775</v>
      </c>
      <c r="DN163" s="239">
        <f t="shared" si="113"/>
        <v>904099.33010380156</v>
      </c>
      <c r="DP163" s="3">
        <f t="shared" si="147"/>
        <v>3347</v>
      </c>
      <c r="DQ163" s="238">
        <v>111</v>
      </c>
      <c r="DR163" s="239">
        <f t="shared" si="148"/>
        <v>0</v>
      </c>
      <c r="DS163" s="239">
        <f t="shared" si="149"/>
        <v>0</v>
      </c>
      <c r="DT163" s="239">
        <f t="shared" si="33"/>
        <v>0</v>
      </c>
      <c r="DU163" s="239">
        <f t="shared" si="150"/>
        <v>0</v>
      </c>
      <c r="DV163" s="240">
        <f t="shared" si="161"/>
        <v>0</v>
      </c>
      <c r="DX163" s="242">
        <f t="shared" si="107"/>
        <v>3.2899999999999999E-2</v>
      </c>
      <c r="DY163" s="242">
        <f t="shared" si="151"/>
        <v>2.7416666666666666E-3</v>
      </c>
      <c r="DZ163" s="238">
        <v>111</v>
      </c>
      <c r="EA163" s="243">
        <f t="shared" si="162"/>
        <v>467579.87422387127</v>
      </c>
      <c r="EB163" s="243">
        <f t="shared" si="163"/>
        <v>2586.4138135814014</v>
      </c>
      <c r="EC163" s="243">
        <f t="shared" si="34"/>
        <v>1304.4656584176212</v>
      </c>
      <c r="ED163" s="243">
        <f t="shared" si="114"/>
        <v>1281.9481551637803</v>
      </c>
      <c r="EE163" s="244">
        <f t="shared" si="152"/>
        <v>274150.62806703482</v>
      </c>
      <c r="EF163" s="249"/>
      <c r="EG163" s="242">
        <f t="shared" si="108"/>
        <v>3.5000000000000003E-2</v>
      </c>
      <c r="EH163" s="242">
        <f t="shared" si="153"/>
        <v>2.9166666666666668E-3</v>
      </c>
      <c r="EI163" s="238">
        <v>111</v>
      </c>
      <c r="EJ163" s="243">
        <f t="shared" si="164"/>
        <v>469104.46269223158</v>
      </c>
      <c r="EK163" s="243">
        <f t="shared" si="165"/>
        <v>2645.556708321395</v>
      </c>
      <c r="EL163" s="243">
        <f t="shared" si="36"/>
        <v>1277.3353588023863</v>
      </c>
      <c r="EM163" s="243">
        <f t="shared" si="115"/>
        <v>1368.2213495190088</v>
      </c>
      <c r="EN163" s="244">
        <f t="shared" si="154"/>
        <v>277166.91569877398</v>
      </c>
      <c r="EO163" s="249"/>
      <c r="EP163" s="242">
        <f t="shared" si="109"/>
        <v>2.5000000000000001E-2</v>
      </c>
      <c r="EQ163" s="242">
        <f t="shared" si="155"/>
        <v>2.0833333333333333E-3</v>
      </c>
      <c r="ER163" s="238">
        <v>111</v>
      </c>
      <c r="ES163" s="243">
        <f t="shared" si="166"/>
        <v>461611.82321159152</v>
      </c>
      <c r="ET163" s="243">
        <f t="shared" si="167"/>
        <v>2370.7253929063932</v>
      </c>
      <c r="EU163" s="243">
        <f t="shared" si="38"/>
        <v>1409.0340945489108</v>
      </c>
      <c r="EV163" s="243">
        <f t="shared" si="116"/>
        <v>961.69129835748231</v>
      </c>
      <c r="EW163" s="244">
        <f t="shared" si="156"/>
        <v>263150.51861261</v>
      </c>
    </row>
    <row r="164" spans="1:153" ht="14.25" customHeight="1" thickBot="1" x14ac:dyDescent="0.25">
      <c r="A164" s="3">
        <f t="shared" si="117"/>
        <v>3375</v>
      </c>
      <c r="B164" s="238">
        <v>112</v>
      </c>
      <c r="C164" s="239">
        <f t="shared" si="118"/>
        <v>358753.94535484107</v>
      </c>
      <c r="D164" s="239">
        <f t="shared" si="5"/>
        <v>2410.2492634298383</v>
      </c>
      <c r="E164" s="239">
        <f t="shared" si="6"/>
        <v>1468.5201568733805</v>
      </c>
      <c r="F164" s="239">
        <f t="shared" si="7"/>
        <v>941.72910655645785</v>
      </c>
      <c r="G164" s="240">
        <f t="shared" si="119"/>
        <v>269947.91750414198</v>
      </c>
      <c r="I164" s="241">
        <f>VLOOKUP(K164,[2]תחזיות!$B$4:$H$1000,5)</f>
        <v>1.2069900000000033E-2</v>
      </c>
      <c r="J164" s="135">
        <f t="shared" si="8"/>
        <v>1.0058250000000027E-3</v>
      </c>
      <c r="K164" s="238">
        <v>112</v>
      </c>
      <c r="L164" s="243">
        <f t="shared" si="120"/>
        <v>156461.05999186472</v>
      </c>
      <c r="M164" s="243">
        <f t="shared" si="44"/>
        <v>931.32985860658255</v>
      </c>
      <c r="N164" s="243">
        <f t="shared" si="9"/>
        <v>644.48458195483181</v>
      </c>
      <c r="O164" s="243">
        <f t="shared" si="10"/>
        <v>286.84527665175068</v>
      </c>
      <c r="P164" s="244">
        <f t="shared" si="121"/>
        <v>98974.452016337105</v>
      </c>
      <c r="Q164" s="245"/>
      <c r="R164" s="241">
        <f>VLOOKUP(T164,[2]תחזיות!$B$4:$H$1000,7)</f>
        <v>2.0518830000000054E-2</v>
      </c>
      <c r="S164" s="135">
        <f t="shared" si="11"/>
        <v>1.7099025000000044E-3</v>
      </c>
      <c r="T164" s="238">
        <v>112</v>
      </c>
      <c r="U164" s="243">
        <f t="shared" si="122"/>
        <v>167850.63409994438</v>
      </c>
      <c r="V164" s="243">
        <f t="shared" si="47"/>
        <v>999.12596355575374</v>
      </c>
      <c r="W164" s="243">
        <f t="shared" si="12"/>
        <v>691.39980103919049</v>
      </c>
      <c r="X164" s="243">
        <f t="shared" si="48"/>
        <v>307.72616251656325</v>
      </c>
      <c r="Y164" s="244">
        <f t="shared" si="123"/>
        <v>102406.47700365839</v>
      </c>
      <c r="Z164" s="246"/>
      <c r="AA164" s="241">
        <f>VLOOKUP(AC164,[2]תחזיות!$B$4:$H$1000,6)</f>
        <v>1.0972636363636393E-2</v>
      </c>
      <c r="AB164" s="135">
        <f t="shared" si="13"/>
        <v>9.1438636363636602E-4</v>
      </c>
      <c r="AC164" s="238">
        <v>112</v>
      </c>
      <c r="AD164" s="243">
        <f t="shared" si="124"/>
        <v>155040.64175010053</v>
      </c>
      <c r="AE164" s="243">
        <f t="shared" si="51"/>
        <v>922.87486079221753</v>
      </c>
      <c r="AF164" s="243">
        <f t="shared" si="14"/>
        <v>638.63368425036788</v>
      </c>
      <c r="AG164" s="243">
        <f t="shared" si="52"/>
        <v>284.24117654184965</v>
      </c>
      <c r="AH164" s="244">
        <f t="shared" si="125"/>
        <v>98541.201135978961</v>
      </c>
      <c r="AI164" s="246"/>
      <c r="AJ164" s="242">
        <f t="shared" si="105"/>
        <v>3.10666666666666E-2</v>
      </c>
      <c r="AK164" s="242">
        <f t="shared" si="126"/>
        <v>2.5888888888888832E-3</v>
      </c>
      <c r="AL164" s="241">
        <f>VLOOKUP(AN164,[2]תחזיות!$B$4:$H$1000,5)</f>
        <v>1.2069900000000033E-2</v>
      </c>
      <c r="AM164" s="135">
        <f t="shared" si="110"/>
        <v>1.0058250000000027E-3</v>
      </c>
      <c r="AN164" s="238">
        <v>112</v>
      </c>
      <c r="AO164" s="243">
        <f t="shared" si="127"/>
        <v>78050.546204577317</v>
      </c>
      <c r="AP164" s="243">
        <f t="shared" si="157"/>
        <v>522.72823661347945</v>
      </c>
      <c r="AQ164" s="243">
        <f t="shared" si="16"/>
        <v>320.66404477274085</v>
      </c>
      <c r="AR164" s="243">
        <f t="shared" si="128"/>
        <v>202.0641918407386</v>
      </c>
      <c r="AS164" s="244">
        <f t="shared" si="129"/>
        <v>53657.583250752992</v>
      </c>
      <c r="AT164" s="245"/>
      <c r="AU164" s="242">
        <f t="shared" si="106"/>
        <v>3.3666666666666602E-2</v>
      </c>
      <c r="AV164" s="242">
        <f t="shared" si="130"/>
        <v>2.8055555555555503E-3</v>
      </c>
      <c r="AW164" s="241">
        <f>VLOOKUP(AY164,[2]תחזיות!$B$4:$H$1000,7)</f>
        <v>2.0518830000000054E-2</v>
      </c>
      <c r="AX164" s="135">
        <f t="shared" si="17"/>
        <v>1.7099025000000044E-3</v>
      </c>
      <c r="AY164" s="238">
        <v>112</v>
      </c>
      <c r="AZ164" s="243">
        <f t="shared" si="131"/>
        <v>84106.576822420917</v>
      </c>
      <c r="BA164" s="243">
        <f t="shared" si="158"/>
        <v>573.97893730728913</v>
      </c>
      <c r="BB164" s="243">
        <f t="shared" si="18"/>
        <v>338.01326344438644</v>
      </c>
      <c r="BC164" s="243">
        <f t="shared" si="132"/>
        <v>235.96567386290269</v>
      </c>
      <c r="BD164" s="244">
        <f t="shared" si="133"/>
        <v>56210.345500426483</v>
      </c>
      <c r="BE164" s="246"/>
      <c r="BF164" s="246"/>
      <c r="BG164" s="246"/>
      <c r="BH164" s="241">
        <f>VLOOKUP(BJ164,[2]תחזיות!$B$4:$H$1000,6)</f>
        <v>1.0972636363636393E-2</v>
      </c>
      <c r="BI164" s="135">
        <f t="shared" si="19"/>
        <v>9.1438636363636602E-4</v>
      </c>
      <c r="BJ164" s="238">
        <v>112</v>
      </c>
      <c r="BK164" s="243">
        <f t="shared" si="134"/>
        <v>75159.613359236231</v>
      </c>
      <c r="BL164" s="243">
        <f t="shared" si="159"/>
        <v>476.76696883332039</v>
      </c>
      <c r="BM164" s="243">
        <f t="shared" si="20"/>
        <v>338.9743443413879</v>
      </c>
      <c r="BN164" s="243">
        <f t="shared" si="65"/>
        <v>137.79262449193246</v>
      </c>
      <c r="BO164" s="244">
        <f t="shared" si="135"/>
        <v>51297.004827406774</v>
      </c>
      <c r="BP164" s="246"/>
      <c r="BQ164" s="247">
        <f>VLOOKUP(BT164,[2]תחזיות!$B$4:$E$1000,2)</f>
        <v>2.9635539999999964E-2</v>
      </c>
      <c r="BR164" s="135">
        <f t="shared" si="21"/>
        <v>1.9696283333333303E-3</v>
      </c>
      <c r="BS164" s="3">
        <f t="shared" si="136"/>
        <v>3375</v>
      </c>
      <c r="BT164" s="238">
        <v>112</v>
      </c>
      <c r="BU164" s="239">
        <f t="shared" si="137"/>
        <v>445178.22139370622</v>
      </c>
      <c r="BV164" s="239">
        <f t="shared" si="138"/>
        <v>2263.7007167619549</v>
      </c>
      <c r="BW164" s="239">
        <f t="shared" si="22"/>
        <v>1386.8650785219729</v>
      </c>
      <c r="BX164" s="239">
        <f t="shared" si="23"/>
        <v>876.8356382399819</v>
      </c>
      <c r="BY164" s="240">
        <f t="shared" si="139"/>
        <v>234308.05424839747</v>
      </c>
      <c r="CA164" s="247">
        <f>VLOOKUP(CD164,[2]תחזיות!$B$4:$E$1000,4)</f>
        <v>3.9118912799999954E-2</v>
      </c>
      <c r="CB164" s="135">
        <f t="shared" si="24"/>
        <v>2.7599093999999963E-3</v>
      </c>
      <c r="CC164" s="3">
        <f t="shared" si="140"/>
        <v>3375</v>
      </c>
      <c r="CD164" s="238">
        <v>112</v>
      </c>
      <c r="CE164" s="239">
        <f t="shared" si="141"/>
        <v>457585.30257628456</v>
      </c>
      <c r="CF164" s="239">
        <f t="shared" si="142"/>
        <v>2543.3370420304427</v>
      </c>
      <c r="CG164" s="239">
        <f t="shared" si="25"/>
        <v>1280.4430641483125</v>
      </c>
      <c r="CH164" s="239">
        <f t="shared" si="26"/>
        <v>1262.8939778821302</v>
      </c>
      <c r="CI164" s="240">
        <f t="shared" si="143"/>
        <v>257694.36756486204</v>
      </c>
      <c r="CJ164" s="1"/>
      <c r="CK164" s="247">
        <f>VLOOKUP(CN164,[2]תחזיות!$B$4:$E$1000,3)</f>
        <v>2.5770034782608666E-2</v>
      </c>
      <c r="CL164" s="135">
        <f t="shared" si="27"/>
        <v>1.647502898550722E-3</v>
      </c>
      <c r="CM164" s="3">
        <f t="shared" si="144"/>
        <v>3375</v>
      </c>
      <c r="CN164" s="238">
        <v>112</v>
      </c>
      <c r="CO164" s="239">
        <f t="shared" si="145"/>
        <v>440922.98183991143</v>
      </c>
      <c r="CP164" s="239">
        <f t="shared" si="160"/>
        <v>2160.1878438028466</v>
      </c>
      <c r="CQ164" s="239">
        <f t="shared" si="28"/>
        <v>1433.7659531839652</v>
      </c>
      <c r="CR164" s="239">
        <f t="shared" si="29"/>
        <v>726.42189061888143</v>
      </c>
      <c r="CS164" s="240">
        <f t="shared" si="146"/>
        <v>227132.76696052222</v>
      </c>
      <c r="CT164" s="1"/>
      <c r="CU164" s="238">
        <v>112</v>
      </c>
      <c r="CV164" s="239">
        <f t="shared" si="111"/>
        <v>1504719.1815104431</v>
      </c>
      <c r="CW164" s="239">
        <f t="shared" si="111"/>
        <v>8714.4218889932563</v>
      </c>
      <c r="CX164" s="239">
        <f t="shared" si="111"/>
        <v>5128.5759305540414</v>
      </c>
      <c r="CY164" s="239">
        <f t="shared" si="111"/>
        <v>3585.8459584392149</v>
      </c>
      <c r="CZ164" s="239">
        <f t="shared" si="111"/>
        <v>933625.04890024581</v>
      </c>
      <c r="DB164" s="238">
        <v>112</v>
      </c>
      <c r="DC164" s="239">
        <f t="shared" si="112"/>
        <v>1536123.5861869201</v>
      </c>
      <c r="DD164" s="239">
        <f t="shared" si="112"/>
        <v>9172.2479146447167</v>
      </c>
      <c r="DE164" s="239">
        <f t="shared" si="112"/>
        <v>5059.4372057708288</v>
      </c>
      <c r="DF164" s="239">
        <f t="shared" si="112"/>
        <v>4112.8107088738889</v>
      </c>
      <c r="DG164" s="239">
        <f t="shared" si="112"/>
        <v>966071.57998018421</v>
      </c>
      <c r="DH164" s="248"/>
      <c r="DI164" s="238">
        <v>112</v>
      </c>
      <c r="DJ164" s="239">
        <f t="shared" si="113"/>
        <v>1490079.9714211319</v>
      </c>
      <c r="DK164" s="239">
        <f t="shared" si="113"/>
        <v>8340.8043297646145</v>
      </c>
      <c r="DL164" s="239">
        <f t="shared" si="113"/>
        <v>5291.8637208949885</v>
      </c>
      <c r="DM164" s="239">
        <f t="shared" si="113"/>
        <v>3048.9406088696269</v>
      </c>
      <c r="DN164" s="239">
        <f t="shared" si="113"/>
        <v>912440.13443356636</v>
      </c>
      <c r="DP164" s="3">
        <f t="shared" si="147"/>
        <v>3375</v>
      </c>
      <c r="DQ164" s="238">
        <v>112</v>
      </c>
      <c r="DR164" s="239">
        <f t="shared" si="148"/>
        <v>0</v>
      </c>
      <c r="DS164" s="239">
        <f t="shared" si="149"/>
        <v>0</v>
      </c>
      <c r="DT164" s="239">
        <f t="shared" si="33"/>
        <v>0</v>
      </c>
      <c r="DU164" s="239">
        <f t="shared" si="150"/>
        <v>0</v>
      </c>
      <c r="DV164" s="240">
        <f t="shared" si="161"/>
        <v>0</v>
      </c>
      <c r="DX164" s="242">
        <f t="shared" si="107"/>
        <v>3.2899999999999999E-2</v>
      </c>
      <c r="DY164" s="242">
        <f t="shared" si="151"/>
        <v>2.7416666666666666E-3</v>
      </c>
      <c r="DZ164" s="238">
        <v>112</v>
      </c>
      <c r="EA164" s="243">
        <f t="shared" si="162"/>
        <v>466275.40856545366</v>
      </c>
      <c r="EB164" s="243">
        <f t="shared" si="163"/>
        <v>2586.413813581401</v>
      </c>
      <c r="EC164" s="243">
        <f t="shared" si="34"/>
        <v>1308.0420684311155</v>
      </c>
      <c r="ED164" s="243">
        <f t="shared" si="114"/>
        <v>1278.3717451502855</v>
      </c>
      <c r="EE164" s="244">
        <f t="shared" si="152"/>
        <v>276737.04188061622</v>
      </c>
      <c r="EF164" s="249"/>
      <c r="EG164" s="242">
        <f t="shared" si="108"/>
        <v>3.5000000000000003E-2</v>
      </c>
      <c r="EH164" s="242">
        <f t="shared" si="153"/>
        <v>2.9166666666666668E-3</v>
      </c>
      <c r="EI164" s="238">
        <v>112</v>
      </c>
      <c r="EJ164" s="243">
        <f t="shared" si="164"/>
        <v>467827.12733342918</v>
      </c>
      <c r="EK164" s="243">
        <f t="shared" si="165"/>
        <v>2645.5567083213941</v>
      </c>
      <c r="EL164" s="243">
        <f t="shared" si="36"/>
        <v>1281.0609202655589</v>
      </c>
      <c r="EM164" s="243">
        <f t="shared" si="115"/>
        <v>1364.4957880558352</v>
      </c>
      <c r="EN164" s="244">
        <f t="shared" si="154"/>
        <v>279812.47240709537</v>
      </c>
      <c r="EO164" s="249"/>
      <c r="EP164" s="242">
        <f t="shared" si="109"/>
        <v>2.5000000000000001E-2</v>
      </c>
      <c r="EQ164" s="242">
        <f t="shared" si="155"/>
        <v>2.0833333333333333E-3</v>
      </c>
      <c r="ER164" s="238">
        <v>112</v>
      </c>
      <c r="ES164" s="243">
        <f t="shared" si="166"/>
        <v>460202.78911704262</v>
      </c>
      <c r="ET164" s="243">
        <f t="shared" si="167"/>
        <v>2370.7253929063927</v>
      </c>
      <c r="EU164" s="243">
        <f t="shared" si="38"/>
        <v>1411.9695822458873</v>
      </c>
      <c r="EV164" s="243">
        <f t="shared" si="116"/>
        <v>958.7558106605054</v>
      </c>
      <c r="EW164" s="244">
        <f t="shared" si="156"/>
        <v>265521.2440055164</v>
      </c>
    </row>
    <row r="165" spans="1:153" ht="14.25" customHeight="1" thickBot="1" x14ac:dyDescent="0.25">
      <c r="A165" s="3">
        <f t="shared" si="117"/>
        <v>3406</v>
      </c>
      <c r="B165" s="238">
        <v>113</v>
      </c>
      <c r="C165" s="239">
        <f t="shared" si="118"/>
        <v>357285.42519796768</v>
      </c>
      <c r="D165" s="239">
        <f t="shared" si="5"/>
        <v>2410.2492634298383</v>
      </c>
      <c r="E165" s="239">
        <f t="shared" si="6"/>
        <v>1472.3750222851731</v>
      </c>
      <c r="F165" s="239">
        <f t="shared" si="7"/>
        <v>937.87424114466523</v>
      </c>
      <c r="G165" s="240">
        <f t="shared" si="119"/>
        <v>272358.16676757182</v>
      </c>
      <c r="I165" s="241">
        <f>VLOOKUP(K165,[2]תחזיות!$B$4:$H$1000,5)</f>
        <v>1.2088200000000033E-2</v>
      </c>
      <c r="J165" s="135">
        <f t="shared" si="8"/>
        <v>1.0073500000000028E-3</v>
      </c>
      <c r="K165" s="238">
        <v>113</v>
      </c>
      <c r="L165" s="243">
        <f t="shared" si="120"/>
        <v>155973.53723714908</v>
      </c>
      <c r="M165" s="243">
        <f t="shared" si="44"/>
        <v>932.26803373965004</v>
      </c>
      <c r="N165" s="243">
        <f t="shared" si="9"/>
        <v>646.31654880487804</v>
      </c>
      <c r="O165" s="243">
        <f t="shared" si="10"/>
        <v>285.951484934772</v>
      </c>
      <c r="P165" s="244">
        <f t="shared" si="121"/>
        <v>99906.72005007675</v>
      </c>
      <c r="Q165" s="245"/>
      <c r="R165" s="241">
        <f>VLOOKUP(T165,[2]תחזיות!$B$4:$H$1000,7)</f>
        <v>2.0549940000000055E-2</v>
      </c>
      <c r="S165" s="135">
        <f t="shared" si="11"/>
        <v>1.7124950000000046E-3</v>
      </c>
      <c r="T165" s="238">
        <v>113</v>
      </c>
      <c r="U165" s="243">
        <f t="shared" si="122"/>
        <v>167445.4936518459</v>
      </c>
      <c r="V165" s="243">
        <f t="shared" si="47"/>
        <v>1000.836961772713</v>
      </c>
      <c r="W165" s="243">
        <f t="shared" si="12"/>
        <v>693.85355674433026</v>
      </c>
      <c r="X165" s="243">
        <f t="shared" si="48"/>
        <v>306.98340502838272</v>
      </c>
      <c r="Y165" s="244">
        <f t="shared" si="123"/>
        <v>103407.31396543111</v>
      </c>
      <c r="Z165" s="246"/>
      <c r="AA165" s="241">
        <f>VLOOKUP(AC165,[2]תחזיות!$B$4:$H$1000,6)</f>
        <v>1.0989272727272757E-2</v>
      </c>
      <c r="AB165" s="135">
        <f t="shared" si="13"/>
        <v>9.157727272727298E-4</v>
      </c>
      <c r="AC165" s="238">
        <v>113</v>
      </c>
      <c r="AD165" s="243">
        <f t="shared" si="124"/>
        <v>154543.40521387302</v>
      </c>
      <c r="AE165" s="243">
        <f t="shared" si="51"/>
        <v>923.72000442041667</v>
      </c>
      <c r="AF165" s="243">
        <f t="shared" si="14"/>
        <v>640.39042819498411</v>
      </c>
      <c r="AG165" s="243">
        <f t="shared" si="52"/>
        <v>283.32957622543256</v>
      </c>
      <c r="AH165" s="244">
        <f t="shared" si="125"/>
        <v>99464.921140399383</v>
      </c>
      <c r="AI165" s="246"/>
      <c r="AJ165" s="242">
        <f t="shared" si="105"/>
        <v>3.10666666666666E-2</v>
      </c>
      <c r="AK165" s="242">
        <f t="shared" si="126"/>
        <v>2.5888888888888832E-3</v>
      </c>
      <c r="AL165" s="241">
        <f>VLOOKUP(AN165,[2]תחזיות!$B$4:$H$1000,5)</f>
        <v>1.2088200000000033E-2</v>
      </c>
      <c r="AM165" s="135">
        <f t="shared" si="110"/>
        <v>1.0073500000000028E-3</v>
      </c>
      <c r="AN165" s="238">
        <v>113</v>
      </c>
      <c r="AO165" s="243">
        <f t="shared" si="127"/>
        <v>77808.183356598267</v>
      </c>
      <c r="AP165" s="243">
        <f t="shared" si="157"/>
        <v>523.25480690263225</v>
      </c>
      <c r="AQ165" s="243">
        <f t="shared" si="16"/>
        <v>321.81806554610608</v>
      </c>
      <c r="AR165" s="243">
        <f t="shared" si="128"/>
        <v>201.43674135652617</v>
      </c>
      <c r="AS165" s="244">
        <f t="shared" si="129"/>
        <v>54180.838057655623</v>
      </c>
      <c r="AT165" s="245"/>
      <c r="AU165" s="242">
        <f t="shared" si="106"/>
        <v>3.3666666666666602E-2</v>
      </c>
      <c r="AV165" s="242">
        <f t="shared" si="130"/>
        <v>2.8055555555555503E-3</v>
      </c>
      <c r="AW165" s="241">
        <f>VLOOKUP(AY165,[2]תחזיות!$B$4:$H$1000,7)</f>
        <v>2.0549940000000055E-2</v>
      </c>
      <c r="AX165" s="135">
        <f t="shared" si="17"/>
        <v>1.7124950000000046E-3</v>
      </c>
      <c r="AY165" s="238">
        <v>113</v>
      </c>
      <c r="AZ165" s="243">
        <f t="shared" si="131"/>
        <v>83912.016805228457</v>
      </c>
      <c r="BA165" s="243">
        <f t="shared" si="158"/>
        <v>574.96187336753314</v>
      </c>
      <c r="BB165" s="243">
        <f t="shared" si="18"/>
        <v>339.54204844175376</v>
      </c>
      <c r="BC165" s="243">
        <f t="shared" si="132"/>
        <v>235.41982492577941</v>
      </c>
      <c r="BD165" s="244">
        <f t="shared" si="133"/>
        <v>56785.307373794014</v>
      </c>
      <c r="BE165" s="246"/>
      <c r="BF165" s="246"/>
      <c r="BG165" s="246"/>
      <c r="BH165" s="241">
        <f>VLOOKUP(BJ165,[2]תחזיות!$B$4:$H$1000,6)</f>
        <v>1.0989272727272757E-2</v>
      </c>
      <c r="BI165" s="135">
        <f t="shared" si="19"/>
        <v>9.157727272727298E-4</v>
      </c>
      <c r="BJ165" s="238">
        <v>113</v>
      </c>
      <c r="BK165" s="243">
        <f t="shared" si="134"/>
        <v>74889.157715541805</v>
      </c>
      <c r="BL165" s="243">
        <f t="shared" si="159"/>
        <v>477.13700976016918</v>
      </c>
      <c r="BM165" s="243">
        <f t="shared" si="20"/>
        <v>339.8402206150098</v>
      </c>
      <c r="BN165" s="243">
        <f t="shared" si="65"/>
        <v>137.29678914515935</v>
      </c>
      <c r="BO165" s="244">
        <f t="shared" si="135"/>
        <v>51774.141837166942</v>
      </c>
      <c r="BP165" s="246"/>
      <c r="BQ165" s="247">
        <f>VLOOKUP(BT165,[2]תחזיות!$B$4:$E$1000,2)</f>
        <v>2.9767019999999964E-2</v>
      </c>
      <c r="BR165" s="135">
        <f t="shared" si="21"/>
        <v>1.9805849999999969E-3</v>
      </c>
      <c r="BS165" s="3">
        <f t="shared" si="136"/>
        <v>3406</v>
      </c>
      <c r="BT165" s="238">
        <v>113</v>
      </c>
      <c r="BU165" s="239">
        <f t="shared" si="137"/>
        <v>443791.35631518427</v>
      </c>
      <c r="BV165" s="239">
        <f t="shared" si="138"/>
        <v>2266.5349888372371</v>
      </c>
      <c r="BW165" s="239">
        <f t="shared" si="22"/>
        <v>1387.5684853897292</v>
      </c>
      <c r="BX165" s="239">
        <f t="shared" si="23"/>
        <v>878.96650344750788</v>
      </c>
      <c r="BY165" s="240">
        <f t="shared" si="139"/>
        <v>236574.5892372347</v>
      </c>
      <c r="CA165" s="247">
        <f>VLOOKUP(CD165,[2]תחזיות!$B$4:$E$1000,4)</f>
        <v>3.9292466399999955E-2</v>
      </c>
      <c r="CB165" s="135">
        <f t="shared" si="24"/>
        <v>2.7743721999999964E-3</v>
      </c>
      <c r="CC165" s="3">
        <f t="shared" si="140"/>
        <v>3406</v>
      </c>
      <c r="CD165" s="238">
        <v>113</v>
      </c>
      <c r="CE165" s="239">
        <f t="shared" si="141"/>
        <v>456304.85951213626</v>
      </c>
      <c r="CF165" s="239">
        <f t="shared" si="142"/>
        <v>2547.3917148022297</v>
      </c>
      <c r="CG165" s="239">
        <f t="shared" si="25"/>
        <v>1281.4321978468549</v>
      </c>
      <c r="CH165" s="239">
        <f t="shared" si="26"/>
        <v>1265.9595169553747</v>
      </c>
      <c r="CI165" s="240">
        <f t="shared" si="143"/>
        <v>260241.75927966426</v>
      </c>
      <c r="CJ165" s="1"/>
      <c r="CK165" s="247">
        <f>VLOOKUP(CN165,[2]תחזיות!$B$4:$E$1000,3)</f>
        <v>2.5884365217391275E-2</v>
      </c>
      <c r="CL165" s="135">
        <f t="shared" si="27"/>
        <v>1.6570304347826061E-3</v>
      </c>
      <c r="CM165" s="3">
        <f t="shared" si="144"/>
        <v>3406</v>
      </c>
      <c r="CN165" s="238">
        <v>113</v>
      </c>
      <c r="CO165" s="239">
        <f t="shared" si="145"/>
        <v>439489.21588672744</v>
      </c>
      <c r="CP165" s="239">
        <f t="shared" si="160"/>
        <v>2162.5739287180927</v>
      </c>
      <c r="CQ165" s="239">
        <f t="shared" si="28"/>
        <v>1434.3269222350423</v>
      </c>
      <c r="CR165" s="239">
        <f t="shared" si="29"/>
        <v>728.24700648305054</v>
      </c>
      <c r="CS165" s="240">
        <f t="shared" si="146"/>
        <v>229295.34088924032</v>
      </c>
      <c r="CT165" s="1"/>
      <c r="CU165" s="238">
        <v>113</v>
      </c>
      <c r="CV165" s="239">
        <f t="shared" si="111"/>
        <v>1499825.868603922</v>
      </c>
      <c r="CW165" s="239">
        <f t="shared" si="111"/>
        <v>8718.7209064907584</v>
      </c>
      <c r="CX165" s="239">
        <f t="shared" si="111"/>
        <v>5139.7064057946172</v>
      </c>
      <c r="CY165" s="239">
        <f t="shared" si="111"/>
        <v>3579.0145006961411</v>
      </c>
      <c r="CZ165" s="239">
        <f t="shared" si="111"/>
        <v>942343.76980673661</v>
      </c>
      <c r="DB165" s="238">
        <v>113</v>
      </c>
      <c r="DC165" s="239">
        <f t="shared" si="112"/>
        <v>1531493.8615803421</v>
      </c>
      <c r="DD165" s="239">
        <f t="shared" si="112"/>
        <v>9178.9965216937089</v>
      </c>
      <c r="DE165" s="239">
        <f t="shared" si="112"/>
        <v>5072.0001732677792</v>
      </c>
      <c r="DF165" s="239">
        <f t="shared" si="112"/>
        <v>4106.9963484259297</v>
      </c>
      <c r="DG165" s="239">
        <f t="shared" si="112"/>
        <v>975250.57650187798</v>
      </c>
      <c r="DH165" s="248"/>
      <c r="DI165" s="238">
        <v>113</v>
      </c>
      <c r="DJ165" s="239">
        <f t="shared" si="113"/>
        <v>1484998.0235489067</v>
      </c>
      <c r="DK165" s="239">
        <f t="shared" si="113"/>
        <v>8344.4055992349095</v>
      </c>
      <c r="DL165" s="239">
        <f t="shared" si="113"/>
        <v>5301.8437788724423</v>
      </c>
      <c r="DM165" s="239">
        <f t="shared" si="113"/>
        <v>3042.5618203624676</v>
      </c>
      <c r="DN165" s="239">
        <f t="shared" si="113"/>
        <v>920784.54003280122</v>
      </c>
      <c r="DP165" s="3">
        <f t="shared" si="147"/>
        <v>3406</v>
      </c>
      <c r="DQ165" s="238">
        <v>113</v>
      </c>
      <c r="DR165" s="239">
        <f t="shared" si="148"/>
        <v>0</v>
      </c>
      <c r="DS165" s="239">
        <f t="shared" si="149"/>
        <v>0</v>
      </c>
      <c r="DT165" s="239">
        <f t="shared" si="33"/>
        <v>0</v>
      </c>
      <c r="DU165" s="239">
        <f t="shared" si="150"/>
        <v>0</v>
      </c>
      <c r="DV165" s="240">
        <f t="shared" si="161"/>
        <v>0</v>
      </c>
      <c r="DX165" s="242">
        <f t="shared" si="107"/>
        <v>3.2899999999999999E-2</v>
      </c>
      <c r="DY165" s="242">
        <f t="shared" si="151"/>
        <v>2.7416666666666666E-3</v>
      </c>
      <c r="DZ165" s="238">
        <v>113</v>
      </c>
      <c r="EA165" s="243">
        <f t="shared" si="162"/>
        <v>464967.36649702257</v>
      </c>
      <c r="EB165" s="243">
        <f t="shared" si="163"/>
        <v>2586.413813581401</v>
      </c>
      <c r="EC165" s="243">
        <f t="shared" si="34"/>
        <v>1311.6282837687309</v>
      </c>
      <c r="ED165" s="243">
        <f t="shared" si="114"/>
        <v>1274.7855298126701</v>
      </c>
      <c r="EE165" s="244">
        <f t="shared" si="152"/>
        <v>279323.45569419762</v>
      </c>
      <c r="EF165" s="249"/>
      <c r="EG165" s="242">
        <f t="shared" si="108"/>
        <v>3.5000000000000003E-2</v>
      </c>
      <c r="EH165" s="242">
        <f t="shared" si="153"/>
        <v>2.9166666666666668E-3</v>
      </c>
      <c r="EI165" s="238">
        <v>113</v>
      </c>
      <c r="EJ165" s="243">
        <f t="shared" si="164"/>
        <v>466546.06641316361</v>
      </c>
      <c r="EK165" s="243">
        <f t="shared" si="165"/>
        <v>2645.5567083213941</v>
      </c>
      <c r="EL165" s="243">
        <f t="shared" si="36"/>
        <v>1284.7973479496668</v>
      </c>
      <c r="EM165" s="243">
        <f t="shared" si="115"/>
        <v>1360.7593603717273</v>
      </c>
      <c r="EN165" s="244">
        <f t="shared" si="154"/>
        <v>282458.02911541675</v>
      </c>
      <c r="EO165" s="249"/>
      <c r="EP165" s="242">
        <f t="shared" si="109"/>
        <v>2.5000000000000001E-2</v>
      </c>
      <c r="EQ165" s="242">
        <f t="shared" si="155"/>
        <v>2.0833333333333333E-3</v>
      </c>
      <c r="ER165" s="238">
        <v>113</v>
      </c>
      <c r="ES165" s="243">
        <f t="shared" si="166"/>
        <v>458790.81953479676</v>
      </c>
      <c r="ET165" s="243">
        <f t="shared" si="167"/>
        <v>2370.7253929063932</v>
      </c>
      <c r="EU165" s="243">
        <f t="shared" si="38"/>
        <v>1414.9111855422334</v>
      </c>
      <c r="EV165" s="243">
        <f t="shared" si="116"/>
        <v>955.81420736415987</v>
      </c>
      <c r="EW165" s="244">
        <f t="shared" si="156"/>
        <v>267891.96939842281</v>
      </c>
    </row>
    <row r="166" spans="1:153" ht="14.25" customHeight="1" thickBot="1" x14ac:dyDescent="0.25">
      <c r="A166" s="3">
        <f t="shared" si="117"/>
        <v>3436</v>
      </c>
      <c r="B166" s="238">
        <v>114</v>
      </c>
      <c r="C166" s="239">
        <f t="shared" si="118"/>
        <v>355813.05017568253</v>
      </c>
      <c r="D166" s="239">
        <f t="shared" si="5"/>
        <v>2410.2492634298383</v>
      </c>
      <c r="E166" s="239">
        <f t="shared" si="6"/>
        <v>1476.2400067186716</v>
      </c>
      <c r="F166" s="239">
        <f t="shared" si="7"/>
        <v>934.0092567111667</v>
      </c>
      <c r="G166" s="240">
        <f t="shared" si="119"/>
        <v>274768.41603100166</v>
      </c>
      <c r="I166" s="241">
        <f>VLOOKUP(K166,[2]תחזיות!$B$4:$H$1000,5)</f>
        <v>1.2106500000000034E-2</v>
      </c>
      <c r="J166" s="135">
        <f t="shared" si="8"/>
        <v>1.0088750000000028E-3</v>
      </c>
      <c r="K166" s="238">
        <v>114</v>
      </c>
      <c r="L166" s="243">
        <f t="shared" si="120"/>
        <v>155483.92643811615</v>
      </c>
      <c r="M166" s="243">
        <f t="shared" si="44"/>
        <v>933.2085756521891</v>
      </c>
      <c r="N166" s="243">
        <f t="shared" si="9"/>
        <v>648.15471051564418</v>
      </c>
      <c r="O166" s="243">
        <f t="shared" si="10"/>
        <v>285.05386513654497</v>
      </c>
      <c r="P166" s="244">
        <f t="shared" si="121"/>
        <v>100839.92862572894</v>
      </c>
      <c r="Q166" s="245"/>
      <c r="R166" s="241">
        <f>VLOOKUP(T166,[2]תחזיות!$B$4:$H$1000,7)</f>
        <v>2.0581050000000056E-2</v>
      </c>
      <c r="S166" s="135">
        <f t="shared" si="11"/>
        <v>1.7150875000000046E-3</v>
      </c>
      <c r="T166" s="238">
        <v>114</v>
      </c>
      <c r="U166" s="243">
        <f t="shared" si="122"/>
        <v>167037.6337486332</v>
      </c>
      <c r="V166" s="243">
        <f t="shared" si="47"/>
        <v>1002.5534847353877</v>
      </c>
      <c r="W166" s="243">
        <f t="shared" si="12"/>
        <v>696.3178228628949</v>
      </c>
      <c r="X166" s="243">
        <f t="shared" si="48"/>
        <v>306.23566187249281</v>
      </c>
      <c r="Y166" s="244">
        <f t="shared" si="123"/>
        <v>104409.86745016649</v>
      </c>
      <c r="Z166" s="246"/>
      <c r="AA166" s="241">
        <f>VLOOKUP(AC166,[2]תחזיות!$B$4:$H$1000,6)</f>
        <v>1.100590909090912E-2</v>
      </c>
      <c r="AB166" s="135">
        <f t="shared" si="13"/>
        <v>9.1715909090909337E-4</v>
      </c>
      <c r="AC166" s="238">
        <v>114</v>
      </c>
      <c r="AD166" s="243">
        <f t="shared" si="124"/>
        <v>154044.16833480707</v>
      </c>
      <c r="AE166" s="243">
        <f t="shared" si="51"/>
        <v>924.56720261992564</v>
      </c>
      <c r="AF166" s="243">
        <f t="shared" si="14"/>
        <v>642.15289400611391</v>
      </c>
      <c r="AG166" s="243">
        <f t="shared" si="52"/>
        <v>282.41430861381167</v>
      </c>
      <c r="AH166" s="244">
        <f t="shared" si="125"/>
        <v>100389.48834301931</v>
      </c>
      <c r="AI166" s="246"/>
      <c r="AJ166" s="242">
        <f t="shared" si="105"/>
        <v>3.10666666666666E-2</v>
      </c>
      <c r="AK166" s="242">
        <f t="shared" si="126"/>
        <v>2.5888888888888832E-3</v>
      </c>
      <c r="AL166" s="241">
        <f>VLOOKUP(AN166,[2]תחזיות!$B$4:$H$1000,5)</f>
        <v>1.2106500000000034E-2</v>
      </c>
      <c r="AM166" s="135">
        <f t="shared" si="110"/>
        <v>1.0088750000000028E-3</v>
      </c>
      <c r="AN166" s="238">
        <v>114</v>
      </c>
      <c r="AO166" s="243">
        <f t="shared" si="127"/>
        <v>77564.539347835162</v>
      </c>
      <c r="AP166" s="243">
        <f t="shared" si="157"/>
        <v>523.78270559594603</v>
      </c>
      <c r="AQ166" s="243">
        <f t="shared" si="16"/>
        <v>322.976731506551</v>
      </c>
      <c r="AR166" s="243">
        <f t="shared" si="128"/>
        <v>200.80597408939502</v>
      </c>
      <c r="AS166" s="244">
        <f t="shared" si="129"/>
        <v>54704.620763251572</v>
      </c>
      <c r="AT166" s="245"/>
      <c r="AU166" s="242">
        <f t="shared" si="106"/>
        <v>3.3666666666666602E-2</v>
      </c>
      <c r="AV166" s="242">
        <f t="shared" si="130"/>
        <v>2.8055555555555503E-3</v>
      </c>
      <c r="AW166" s="241">
        <f>VLOOKUP(AY166,[2]תחזיות!$B$4:$H$1000,7)</f>
        <v>2.0581050000000056E-2</v>
      </c>
      <c r="AX166" s="135">
        <f t="shared" si="17"/>
        <v>1.7150875000000046E-3</v>
      </c>
      <c r="AY166" s="238">
        <v>114</v>
      </c>
      <c r="AZ166" s="243">
        <f t="shared" si="131"/>
        <v>83715.808863586135</v>
      </c>
      <c r="BA166" s="243">
        <f t="shared" si="158"/>
        <v>575.94798328952243</v>
      </c>
      <c r="BB166" s="243">
        <f t="shared" si="18"/>
        <v>341.07863064446178</v>
      </c>
      <c r="BC166" s="243">
        <f t="shared" si="132"/>
        <v>234.86935264506067</v>
      </c>
      <c r="BD166" s="244">
        <f t="shared" si="133"/>
        <v>57361.255357083537</v>
      </c>
      <c r="BE166" s="246"/>
      <c r="BF166" s="246"/>
      <c r="BG166" s="246"/>
      <c r="BH166" s="241">
        <f>VLOOKUP(BJ166,[2]תחזיות!$B$4:$H$1000,6)</f>
        <v>1.100590909090912E-2</v>
      </c>
      <c r="BI166" s="135">
        <f t="shared" si="19"/>
        <v>9.1715909090909337E-4</v>
      </c>
      <c r="BJ166" s="238">
        <v>114</v>
      </c>
      <c r="BK166" s="243">
        <f t="shared" si="134"/>
        <v>74617.691079188342</v>
      </c>
      <c r="BL166" s="243">
        <f t="shared" si="159"/>
        <v>477.50799742246477</v>
      </c>
      <c r="BM166" s="243">
        <f t="shared" si="20"/>
        <v>340.70889711062011</v>
      </c>
      <c r="BN166" s="243">
        <f t="shared" si="65"/>
        <v>136.79910031184465</v>
      </c>
      <c r="BO166" s="244">
        <f t="shared" si="135"/>
        <v>52251.649834589407</v>
      </c>
      <c r="BP166" s="246"/>
      <c r="BQ166" s="247">
        <f>VLOOKUP(BT166,[2]תחזיות!$B$4:$E$1000,2)</f>
        <v>2.9898499999999963E-2</v>
      </c>
      <c r="BR166" s="135">
        <f t="shared" si="21"/>
        <v>1.9915416666666636E-3</v>
      </c>
      <c r="BS166" s="3">
        <f t="shared" si="136"/>
        <v>3436</v>
      </c>
      <c r="BT166" s="238">
        <v>114</v>
      </c>
      <c r="BU166" s="239">
        <f t="shared" si="137"/>
        <v>442403.78782979451</v>
      </c>
      <c r="BV166" s="239">
        <f t="shared" si="138"/>
        <v>2269.3610114308335</v>
      </c>
      <c r="BW166" s="239">
        <f t="shared" si="22"/>
        <v>1388.2954344766395</v>
      </c>
      <c r="BX166" s="239">
        <f t="shared" si="23"/>
        <v>881.06557695419394</v>
      </c>
      <c r="BY166" s="240">
        <f t="shared" si="139"/>
        <v>238843.95024866553</v>
      </c>
      <c r="CA166" s="247">
        <f>VLOOKUP(CD166,[2]תחזיות!$B$4:$E$1000,4)</f>
        <v>3.9466019999999956E-2</v>
      </c>
      <c r="CB166" s="135">
        <f t="shared" si="24"/>
        <v>2.7888349999999965E-3</v>
      </c>
      <c r="CC166" s="3">
        <f t="shared" si="140"/>
        <v>3436</v>
      </c>
      <c r="CD166" s="238">
        <v>114</v>
      </c>
      <c r="CE166" s="239">
        <f t="shared" si="141"/>
        <v>455023.42731428938</v>
      </c>
      <c r="CF166" s="239">
        <f t="shared" si="142"/>
        <v>2551.435887703512</v>
      </c>
      <c r="CG166" s="239">
        <f t="shared" si="25"/>
        <v>1282.4506277894673</v>
      </c>
      <c r="CH166" s="239">
        <f t="shared" si="26"/>
        <v>1268.9852599140447</v>
      </c>
      <c r="CI166" s="240">
        <f t="shared" si="143"/>
        <v>262793.19516736775</v>
      </c>
      <c r="CJ166" s="1"/>
      <c r="CK166" s="247">
        <f>VLOOKUP(CN166,[2]תחזיות!$B$4:$E$1000,3)</f>
        <v>2.5998695652173883E-2</v>
      </c>
      <c r="CL166" s="135">
        <f t="shared" si="27"/>
        <v>1.6665579710144901E-3</v>
      </c>
      <c r="CM166" s="3">
        <f t="shared" si="144"/>
        <v>3436</v>
      </c>
      <c r="CN166" s="238">
        <v>114</v>
      </c>
      <c r="CO166" s="239">
        <f t="shared" si="145"/>
        <v>438054.88896449242</v>
      </c>
      <c r="CP166" s="239">
        <f t="shared" si="160"/>
        <v>2164.9527373073638</v>
      </c>
      <c r="CQ166" s="239">
        <f t="shared" si="28"/>
        <v>1434.9088703617217</v>
      </c>
      <c r="CR166" s="239">
        <f t="shared" si="29"/>
        <v>730.04386694564221</v>
      </c>
      <c r="CS166" s="240">
        <f t="shared" si="146"/>
        <v>231460.29362654767</v>
      </c>
      <c r="CT166" s="1"/>
      <c r="CU166" s="238">
        <v>114</v>
      </c>
      <c r="CV166" s="239">
        <f t="shared" si="111"/>
        <v>1494921.0420046821</v>
      </c>
      <c r="CW166" s="239">
        <f t="shared" si="111"/>
        <v>8723.0153696902089</v>
      </c>
      <c r="CX166" s="239">
        <f t="shared" si="111"/>
        <v>5150.8912145309041</v>
      </c>
      <c r="CY166" s="239">
        <f t="shared" si="111"/>
        <v>3572.1241551593048</v>
      </c>
      <c r="CZ166" s="239">
        <f t="shared" si="111"/>
        <v>951066.78517642675</v>
      </c>
      <c r="DB166" s="238">
        <v>114</v>
      </c>
      <c r="DC166" s="239">
        <f t="shared" si="112"/>
        <v>1526851.189167405</v>
      </c>
      <c r="DD166" s="239">
        <f t="shared" si="112"/>
        <v>9185.7433274796549</v>
      </c>
      <c r="DE166" s="239">
        <f t="shared" si="112"/>
        <v>5084.6317615633488</v>
      </c>
      <c r="DF166" s="239">
        <f t="shared" si="112"/>
        <v>4101.1115659163061</v>
      </c>
      <c r="DG166" s="239">
        <f t="shared" si="112"/>
        <v>984436.31982935756</v>
      </c>
      <c r="DH166" s="248"/>
      <c r="DI166" s="238">
        <v>114</v>
      </c>
      <c r="DJ166" s="239">
        <f t="shared" si="113"/>
        <v>1479905.706903425</v>
      </c>
      <c r="DK166" s="239">
        <f t="shared" si="113"/>
        <v>8348.0025936859856</v>
      </c>
      <c r="DL166" s="239">
        <f t="shared" si="113"/>
        <v>5311.8695853759064</v>
      </c>
      <c r="DM166" s="239">
        <f t="shared" si="113"/>
        <v>3036.1330083100784</v>
      </c>
      <c r="DN166" s="239">
        <f t="shared" si="113"/>
        <v>929132.54262648732</v>
      </c>
      <c r="DP166" s="3">
        <f t="shared" si="147"/>
        <v>3436</v>
      </c>
      <c r="DQ166" s="238">
        <v>114</v>
      </c>
      <c r="DR166" s="239">
        <f t="shared" si="148"/>
        <v>0</v>
      </c>
      <c r="DS166" s="239">
        <f t="shared" si="149"/>
        <v>0</v>
      </c>
      <c r="DT166" s="239">
        <f t="shared" si="33"/>
        <v>0</v>
      </c>
      <c r="DU166" s="239">
        <f t="shared" si="150"/>
        <v>0</v>
      </c>
      <c r="DV166" s="240">
        <f t="shared" si="161"/>
        <v>0</v>
      </c>
      <c r="DX166" s="242">
        <f t="shared" si="107"/>
        <v>3.2899999999999999E-2</v>
      </c>
      <c r="DY166" s="242">
        <f t="shared" si="151"/>
        <v>2.7416666666666666E-3</v>
      </c>
      <c r="DZ166" s="238">
        <v>114</v>
      </c>
      <c r="EA166" s="243">
        <f t="shared" si="162"/>
        <v>463655.73821325385</v>
      </c>
      <c r="EB166" s="243">
        <f t="shared" si="163"/>
        <v>2586.4138135814014</v>
      </c>
      <c r="EC166" s="243">
        <f t="shared" si="34"/>
        <v>1315.2243313133972</v>
      </c>
      <c r="ED166" s="243">
        <f t="shared" si="114"/>
        <v>1271.1894822680042</v>
      </c>
      <c r="EE166" s="244">
        <f t="shared" si="152"/>
        <v>281909.86950777902</v>
      </c>
      <c r="EF166" s="249"/>
      <c r="EG166" s="242">
        <f t="shared" si="108"/>
        <v>3.5000000000000003E-2</v>
      </c>
      <c r="EH166" s="242">
        <f t="shared" si="153"/>
        <v>2.9166666666666668E-3</v>
      </c>
      <c r="EI166" s="238">
        <v>114</v>
      </c>
      <c r="EJ166" s="243">
        <f t="shared" si="164"/>
        <v>465261.26906521397</v>
      </c>
      <c r="EK166" s="243">
        <f t="shared" si="165"/>
        <v>2645.5567083213941</v>
      </c>
      <c r="EL166" s="243">
        <f t="shared" si="36"/>
        <v>1288.5446735478533</v>
      </c>
      <c r="EM166" s="243">
        <f t="shared" si="115"/>
        <v>1357.0120347735408</v>
      </c>
      <c r="EN166" s="244">
        <f t="shared" si="154"/>
        <v>285103.58582373813</v>
      </c>
      <c r="EO166" s="249"/>
      <c r="EP166" s="242">
        <f t="shared" si="109"/>
        <v>2.5000000000000001E-2</v>
      </c>
      <c r="EQ166" s="242">
        <f t="shared" si="155"/>
        <v>2.0833333333333333E-3</v>
      </c>
      <c r="ER166" s="238">
        <v>114</v>
      </c>
      <c r="ES166" s="243">
        <f t="shared" si="166"/>
        <v>457375.90834925452</v>
      </c>
      <c r="ET166" s="243">
        <f t="shared" si="167"/>
        <v>2370.7253929063927</v>
      </c>
      <c r="EU166" s="243">
        <f t="shared" si="38"/>
        <v>1417.8589171787792</v>
      </c>
      <c r="EV166" s="243">
        <f t="shared" si="116"/>
        <v>952.86647572761353</v>
      </c>
      <c r="EW166" s="244">
        <f t="shared" si="156"/>
        <v>270262.69479132921</v>
      </c>
    </row>
    <row r="167" spans="1:153" ht="14.25" customHeight="1" thickBot="1" x14ac:dyDescent="0.25">
      <c r="A167" s="3">
        <f t="shared" si="117"/>
        <v>3467</v>
      </c>
      <c r="B167" s="238">
        <v>115</v>
      </c>
      <c r="C167" s="239">
        <f t="shared" si="118"/>
        <v>354336.81016896386</v>
      </c>
      <c r="D167" s="239">
        <f t="shared" si="5"/>
        <v>2410.2492634298383</v>
      </c>
      <c r="E167" s="239">
        <f t="shared" si="6"/>
        <v>1480.1151367363082</v>
      </c>
      <c r="F167" s="239">
        <f t="shared" si="7"/>
        <v>930.13412669353022</v>
      </c>
      <c r="G167" s="240">
        <f t="shared" si="119"/>
        <v>277178.6652944315</v>
      </c>
      <c r="I167" s="241">
        <f>VLOOKUP(K167,[2]תחזיות!$B$4:$H$1000,5)</f>
        <v>1.2124800000000035E-2</v>
      </c>
      <c r="J167" s="135">
        <f t="shared" si="8"/>
        <v>1.0104000000000029E-3</v>
      </c>
      <c r="K167" s="238">
        <v>115</v>
      </c>
      <c r="L167" s="243">
        <f t="shared" si="120"/>
        <v>154992.21779135408</v>
      </c>
      <c r="M167" s="243">
        <f t="shared" si="44"/>
        <v>934.15148959702822</v>
      </c>
      <c r="N167" s="243">
        <f t="shared" si="9"/>
        <v>649.99909031288041</v>
      </c>
      <c r="O167" s="243">
        <f t="shared" si="10"/>
        <v>284.1523992841478</v>
      </c>
      <c r="P167" s="244">
        <f t="shared" si="121"/>
        <v>101774.08011532597</v>
      </c>
      <c r="Q167" s="245"/>
      <c r="R167" s="241">
        <f>VLOOKUP(T167,[2]תחזיות!$B$4:$H$1000,7)</f>
        <v>2.0612160000000056E-2</v>
      </c>
      <c r="S167" s="135">
        <f t="shared" si="11"/>
        <v>1.7176800000000046E-3</v>
      </c>
      <c r="T167" s="238">
        <v>115</v>
      </c>
      <c r="U167" s="243">
        <f t="shared" si="122"/>
        <v>166627.03707730971</v>
      </c>
      <c r="V167" s="243">
        <f t="shared" si="47"/>
        <v>1004.2755508050482</v>
      </c>
      <c r="W167" s="243">
        <f t="shared" si="12"/>
        <v>698.79264949664844</v>
      </c>
      <c r="X167" s="243">
        <f t="shared" si="48"/>
        <v>305.48290130839973</v>
      </c>
      <c r="Y167" s="244">
        <f t="shared" si="123"/>
        <v>105414.14300097154</v>
      </c>
      <c r="Z167" s="246"/>
      <c r="AA167" s="241">
        <f>VLOOKUP(AC167,[2]תחזיות!$B$4:$H$1000,6)</f>
        <v>1.1022545454545484E-2</v>
      </c>
      <c r="AB167" s="135">
        <f t="shared" si="13"/>
        <v>9.1854545454545704E-4</v>
      </c>
      <c r="AC167" s="238">
        <v>115</v>
      </c>
      <c r="AD167" s="243">
        <f t="shared" si="124"/>
        <v>153542.92216480224</v>
      </c>
      <c r="AE167" s="243">
        <f t="shared" si="51"/>
        <v>925.41645962131429</v>
      </c>
      <c r="AF167" s="243">
        <f t="shared" si="14"/>
        <v>643.92110231917809</v>
      </c>
      <c r="AG167" s="243">
        <f t="shared" si="52"/>
        <v>281.49535730213614</v>
      </c>
      <c r="AH167" s="244">
        <f t="shared" si="125"/>
        <v>101314.90480264062</v>
      </c>
      <c r="AI167" s="246"/>
      <c r="AJ167" s="242">
        <f t="shared" si="105"/>
        <v>3.10666666666666E-2</v>
      </c>
      <c r="AK167" s="242">
        <f t="shared" si="126"/>
        <v>2.5888888888888832E-3</v>
      </c>
      <c r="AL167" s="241">
        <f>VLOOKUP(AN167,[2]תחזיות!$B$4:$H$1000,5)</f>
        <v>1.2124800000000035E-2</v>
      </c>
      <c r="AM167" s="135">
        <f t="shared" si="110"/>
        <v>1.0104000000000029E-3</v>
      </c>
      <c r="AN167" s="238">
        <v>115</v>
      </c>
      <c r="AO167" s="243">
        <f t="shared" si="127"/>
        <v>77319.607491196148</v>
      </c>
      <c r="AP167" s="243">
        <f t="shared" si="157"/>
        <v>524.31193564168018</v>
      </c>
      <c r="AQ167" s="243">
        <f t="shared" si="16"/>
        <v>324.14006291447282</v>
      </c>
      <c r="AR167" s="243">
        <f t="shared" si="128"/>
        <v>200.17187272720736</v>
      </c>
      <c r="AS167" s="244">
        <f t="shared" si="129"/>
        <v>55228.932698893252</v>
      </c>
      <c r="AT167" s="245"/>
      <c r="AU167" s="242">
        <f t="shared" si="106"/>
        <v>3.3666666666666602E-2</v>
      </c>
      <c r="AV167" s="242">
        <f t="shared" si="130"/>
        <v>2.8055555555555503E-3</v>
      </c>
      <c r="AW167" s="241">
        <f>VLOOKUP(AY167,[2]תחזיות!$B$4:$H$1000,7)</f>
        <v>2.0612160000000056E-2</v>
      </c>
      <c r="AX167" s="135">
        <f t="shared" si="17"/>
        <v>1.7176800000000046E-3</v>
      </c>
      <c r="AY167" s="238">
        <v>115</v>
      </c>
      <c r="AZ167" s="243">
        <f t="shared" si="131"/>
        <v>83517.941339568191</v>
      </c>
      <c r="BA167" s="243">
        <f t="shared" si="158"/>
        <v>576.9372776214592</v>
      </c>
      <c r="BB167" s="243">
        <f t="shared" si="18"/>
        <v>342.62305330767111</v>
      </c>
      <c r="BC167" s="243">
        <f t="shared" si="132"/>
        <v>234.31422431378809</v>
      </c>
      <c r="BD167" s="244">
        <f t="shared" si="133"/>
        <v>57938.192634704996</v>
      </c>
      <c r="BE167" s="246"/>
      <c r="BF167" s="246"/>
      <c r="BG167" s="246"/>
      <c r="BH167" s="241">
        <f>VLOOKUP(BJ167,[2]תחזיות!$B$4:$H$1000,6)</f>
        <v>1.1022545454545484E-2</v>
      </c>
      <c r="BI167" s="135">
        <f t="shared" si="19"/>
        <v>9.1854545454545704E-4</v>
      </c>
      <c r="BJ167" s="238">
        <v>115</v>
      </c>
      <c r="BK167" s="243">
        <f t="shared" si="134"/>
        <v>74345.20896643844</v>
      </c>
      <c r="BL167" s="243">
        <f t="shared" si="159"/>
        <v>477.87993356033138</v>
      </c>
      <c r="BM167" s="243">
        <f t="shared" si="20"/>
        <v>341.5803837885282</v>
      </c>
      <c r="BN167" s="243">
        <f t="shared" si="65"/>
        <v>136.29954977180319</v>
      </c>
      <c r="BO167" s="244">
        <f t="shared" si="135"/>
        <v>52729.52976814974</v>
      </c>
      <c r="BP167" s="246"/>
      <c r="BQ167" s="247">
        <f>VLOOKUP(BT167,[2]תחזיות!$B$4:$E$1000,2)</f>
        <v>3.0029979999999963E-2</v>
      </c>
      <c r="BR167" s="135">
        <f t="shared" si="21"/>
        <v>2.0024983333333302E-3</v>
      </c>
      <c r="BS167" s="3">
        <f t="shared" si="136"/>
        <v>3467</v>
      </c>
      <c r="BT167" s="238">
        <v>115</v>
      </c>
      <c r="BU167" s="239">
        <f t="shared" si="137"/>
        <v>441015.49239531788</v>
      </c>
      <c r="BV167" s="239">
        <f t="shared" si="138"/>
        <v>2272.1787591249067</v>
      </c>
      <c r="BW167" s="239">
        <f t="shared" si="22"/>
        <v>1389.0459706291047</v>
      </c>
      <c r="BX167" s="239">
        <f t="shared" si="23"/>
        <v>883.13278849580206</v>
      </c>
      <c r="BY167" s="240">
        <f t="shared" si="139"/>
        <v>241116.12900779044</v>
      </c>
      <c r="CA167" s="247">
        <f>VLOOKUP(CD167,[2]תחזיות!$B$4:$E$1000,4)</f>
        <v>3.963957359999995E-2</v>
      </c>
      <c r="CB167" s="135">
        <f t="shared" si="24"/>
        <v>2.8032977999999961E-3</v>
      </c>
      <c r="CC167" s="3">
        <f t="shared" si="140"/>
        <v>3467</v>
      </c>
      <c r="CD167" s="238">
        <v>115</v>
      </c>
      <c r="CE167" s="239">
        <f t="shared" si="141"/>
        <v>453740.9766864999</v>
      </c>
      <c r="CF167" s="239">
        <f t="shared" si="142"/>
        <v>2555.4695168897288</v>
      </c>
      <c r="CG167" s="239">
        <f t="shared" si="25"/>
        <v>1283.4984351746141</v>
      </c>
      <c r="CH167" s="239">
        <f t="shared" si="26"/>
        <v>1271.9710817151147</v>
      </c>
      <c r="CI167" s="240">
        <f t="shared" si="143"/>
        <v>265348.66468425747</v>
      </c>
      <c r="CJ167" s="1"/>
      <c r="CK167" s="247">
        <f>VLOOKUP(CN167,[2]תחזיות!$B$4:$E$1000,3)</f>
        <v>2.6113026086956492E-2</v>
      </c>
      <c r="CL167" s="135">
        <f t="shared" si="27"/>
        <v>1.6760855072463741E-3</v>
      </c>
      <c r="CM167" s="3">
        <f t="shared" si="144"/>
        <v>3467</v>
      </c>
      <c r="CN167" s="238">
        <v>115</v>
      </c>
      <c r="CO167" s="239">
        <f t="shared" si="145"/>
        <v>436619.98009413067</v>
      </c>
      <c r="CP167" s="239">
        <f t="shared" si="160"/>
        <v>2167.3242503311935</v>
      </c>
      <c r="CQ167" s="239">
        <f t="shared" si="28"/>
        <v>1435.5118295212208</v>
      </c>
      <c r="CR167" s="239">
        <f t="shared" si="29"/>
        <v>731.81242080997276</v>
      </c>
      <c r="CS167" s="240">
        <f t="shared" si="146"/>
        <v>233627.61787687888</v>
      </c>
      <c r="CT167" s="1"/>
      <c r="CU167" s="238">
        <v>115</v>
      </c>
      <c r="CV167" s="239">
        <f t="shared" si="111"/>
        <v>1490004.6417287723</v>
      </c>
      <c r="CW167" s="239">
        <f t="shared" si="111"/>
        <v>8727.305261374855</v>
      </c>
      <c r="CX167" s="239">
        <f t="shared" si="111"/>
        <v>5162.1304986145133</v>
      </c>
      <c r="CY167" s="239">
        <f t="shared" si="111"/>
        <v>3565.1747627603409</v>
      </c>
      <c r="CZ167" s="239">
        <f t="shared" si="111"/>
        <v>959794.09043780155</v>
      </c>
      <c r="DB167" s="238">
        <v>115</v>
      </c>
      <c r="DC167" s="239">
        <f t="shared" si="112"/>
        <v>1522195.4896640079</v>
      </c>
      <c r="DD167" s="239">
        <f t="shared" si="112"/>
        <v>9192.4883170674693</v>
      </c>
      <c r="DE167" s="239">
        <f t="shared" si="112"/>
        <v>5097.3322035609435</v>
      </c>
      <c r="DF167" s="239">
        <f t="shared" si="112"/>
        <v>4095.1561135065258</v>
      </c>
      <c r="DG167" s="239">
        <f t="shared" si="112"/>
        <v>993628.80814642506</v>
      </c>
      <c r="DH167" s="248"/>
      <c r="DI167" s="238">
        <v>115</v>
      </c>
      <c r="DJ167" s="239">
        <f t="shared" si="113"/>
        <v>1474802.9708264109</v>
      </c>
      <c r="DK167" s="239">
        <f t="shared" si="113"/>
        <v>8351.5952998490702</v>
      </c>
      <c r="DL167" s="239">
        <f t="shared" si="113"/>
        <v>5321.9412422881378</v>
      </c>
      <c r="DM167" s="239">
        <f t="shared" si="113"/>
        <v>3029.6540575609333</v>
      </c>
      <c r="DN167" s="239">
        <f t="shared" si="113"/>
        <v>937484.13792633638</v>
      </c>
      <c r="DP167" s="3">
        <f t="shared" si="147"/>
        <v>3467</v>
      </c>
      <c r="DQ167" s="238">
        <v>115</v>
      </c>
      <c r="DR167" s="239">
        <f t="shared" si="148"/>
        <v>0</v>
      </c>
      <c r="DS167" s="239">
        <f t="shared" si="149"/>
        <v>0</v>
      </c>
      <c r="DT167" s="239">
        <f t="shared" si="33"/>
        <v>0</v>
      </c>
      <c r="DU167" s="239">
        <f t="shared" si="150"/>
        <v>0</v>
      </c>
      <c r="DV167" s="240">
        <f t="shared" si="161"/>
        <v>0</v>
      </c>
      <c r="DX167" s="242">
        <f t="shared" si="107"/>
        <v>3.2899999999999999E-2</v>
      </c>
      <c r="DY167" s="242">
        <f t="shared" si="151"/>
        <v>2.7416666666666666E-3</v>
      </c>
      <c r="DZ167" s="238">
        <v>115</v>
      </c>
      <c r="EA167" s="243">
        <f t="shared" si="162"/>
        <v>462340.51388194045</v>
      </c>
      <c r="EB167" s="243">
        <f t="shared" si="163"/>
        <v>2586.413813581401</v>
      </c>
      <c r="EC167" s="243">
        <f t="shared" si="34"/>
        <v>1318.8302380217476</v>
      </c>
      <c r="ED167" s="243">
        <f t="shared" si="114"/>
        <v>1267.5835755596534</v>
      </c>
      <c r="EE167" s="244">
        <f t="shared" si="152"/>
        <v>284496.28332136042</v>
      </c>
      <c r="EF167" s="249"/>
      <c r="EG167" s="242">
        <f t="shared" si="108"/>
        <v>3.5000000000000003E-2</v>
      </c>
      <c r="EH167" s="242">
        <f t="shared" si="153"/>
        <v>2.9166666666666668E-3</v>
      </c>
      <c r="EI167" s="238">
        <v>115</v>
      </c>
      <c r="EJ167" s="243">
        <f t="shared" si="164"/>
        <v>463972.72439166612</v>
      </c>
      <c r="EK167" s="243">
        <f t="shared" si="165"/>
        <v>2645.5567083213946</v>
      </c>
      <c r="EL167" s="243">
        <f t="shared" si="36"/>
        <v>1292.3029288457017</v>
      </c>
      <c r="EM167" s="243">
        <f t="shared" si="115"/>
        <v>1353.2537794756929</v>
      </c>
      <c r="EN167" s="244">
        <f t="shared" si="154"/>
        <v>287749.14253205952</v>
      </c>
      <c r="EO167" s="249"/>
      <c r="EP167" s="242">
        <f t="shared" si="109"/>
        <v>2.5000000000000001E-2</v>
      </c>
      <c r="EQ167" s="242">
        <f t="shared" si="155"/>
        <v>2.0833333333333333E-3</v>
      </c>
      <c r="ER167" s="238">
        <v>115</v>
      </c>
      <c r="ES167" s="243">
        <f t="shared" si="166"/>
        <v>455958.04943207576</v>
      </c>
      <c r="ET167" s="243">
        <f t="shared" si="167"/>
        <v>2370.7253929063932</v>
      </c>
      <c r="EU167" s="243">
        <f t="shared" si="38"/>
        <v>1420.8127899229021</v>
      </c>
      <c r="EV167" s="243">
        <f t="shared" si="116"/>
        <v>949.91260298349118</v>
      </c>
      <c r="EW167" s="244">
        <f t="shared" si="156"/>
        <v>272633.42018423561</v>
      </c>
    </row>
    <row r="168" spans="1:153" ht="14.25" customHeight="1" thickBot="1" x14ac:dyDescent="0.25">
      <c r="A168" s="3">
        <f t="shared" si="117"/>
        <v>3497</v>
      </c>
      <c r="B168" s="238">
        <v>116</v>
      </c>
      <c r="C168" s="239">
        <f t="shared" si="118"/>
        <v>352856.69503222755</v>
      </c>
      <c r="D168" s="239">
        <f t="shared" si="5"/>
        <v>2410.2492634298383</v>
      </c>
      <c r="E168" s="239">
        <f t="shared" si="6"/>
        <v>1484.0004389702408</v>
      </c>
      <c r="F168" s="239">
        <f t="shared" si="7"/>
        <v>926.24882445959736</v>
      </c>
      <c r="G168" s="240">
        <f t="shared" si="119"/>
        <v>279588.91455786134</v>
      </c>
      <c r="I168" s="241">
        <f>VLOOKUP(K168,[2]תחזיות!$B$4:$H$1000,5)</f>
        <v>1.2143100000000035E-2</v>
      </c>
      <c r="J168" s="135">
        <f t="shared" si="8"/>
        <v>1.0119250000000029E-3</v>
      </c>
      <c r="K168" s="238">
        <v>116</v>
      </c>
      <c r="L168" s="243">
        <f t="shared" si="120"/>
        <v>154498.40145070024</v>
      </c>
      <c r="M168" s="243">
        <f t="shared" si="44"/>
        <v>935.0967808431385</v>
      </c>
      <c r="N168" s="243">
        <f t="shared" si="9"/>
        <v>651.84971151685602</v>
      </c>
      <c r="O168" s="243">
        <f t="shared" si="10"/>
        <v>283.24706932628249</v>
      </c>
      <c r="P168" s="244">
        <f t="shared" si="121"/>
        <v>102709.17689616911</v>
      </c>
      <c r="Q168" s="245"/>
      <c r="R168" s="241">
        <f>VLOOKUP(T168,[2]תחזיות!$B$4:$H$1000,7)</f>
        <v>2.0643270000000061E-2</v>
      </c>
      <c r="S168" s="135">
        <f t="shared" si="11"/>
        <v>1.7202725000000051E-3</v>
      </c>
      <c r="T168" s="238">
        <v>116</v>
      </c>
      <c r="U168" s="243">
        <f t="shared" si="122"/>
        <v>166213.68622367553</v>
      </c>
      <c r="V168" s="243">
        <f t="shared" si="47"/>
        <v>1006.0031784175205</v>
      </c>
      <c r="W168" s="243">
        <f t="shared" si="12"/>
        <v>701.27808700745015</v>
      </c>
      <c r="X168" s="243">
        <f t="shared" si="48"/>
        <v>304.72509141007038</v>
      </c>
      <c r="Y168" s="244">
        <f t="shared" si="123"/>
        <v>106420.14617938906</v>
      </c>
      <c r="Z168" s="246"/>
      <c r="AA168" s="241">
        <f>VLOOKUP(AC168,[2]תחזיות!$B$4:$H$1000,6)</f>
        <v>1.1039181818181849E-2</v>
      </c>
      <c r="AB168" s="135">
        <f t="shared" si="13"/>
        <v>9.1993181818182071E-4</v>
      </c>
      <c r="AC168" s="238">
        <v>116</v>
      </c>
      <c r="AD168" s="243">
        <f t="shared" si="124"/>
        <v>153039.65771852864</v>
      </c>
      <c r="AE168" s="243">
        <f t="shared" si="51"/>
        <v>926.26777966758891</v>
      </c>
      <c r="AF168" s="243">
        <f t="shared" si="14"/>
        <v>645.69507385028771</v>
      </c>
      <c r="AG168" s="243">
        <f t="shared" si="52"/>
        <v>280.5727058173012</v>
      </c>
      <c r="AH168" s="244">
        <f t="shared" si="125"/>
        <v>102241.17258230821</v>
      </c>
      <c r="AI168" s="246"/>
      <c r="AJ168" s="242">
        <f t="shared" si="105"/>
        <v>3.10666666666666E-2</v>
      </c>
      <c r="AK168" s="242">
        <f t="shared" si="126"/>
        <v>2.5888888888888832E-3</v>
      </c>
      <c r="AL168" s="241">
        <f>VLOOKUP(AN168,[2]תחזיות!$B$4:$H$1000,5)</f>
        <v>1.2143100000000035E-2</v>
      </c>
      <c r="AM168" s="135">
        <f t="shared" si="110"/>
        <v>1.0119250000000029E-3</v>
      </c>
      <c r="AN168" s="238">
        <v>116</v>
      </c>
      <c r="AO168" s="243">
        <f t="shared" si="127"/>
        <v>77073.381066659043</v>
      </c>
      <c r="AP168" s="243">
        <f t="shared" si="157"/>
        <v>524.84249999715439</v>
      </c>
      <c r="AQ168" s="243">
        <f t="shared" si="16"/>
        <v>325.30808012458198</v>
      </c>
      <c r="AR168" s="243">
        <f t="shared" si="128"/>
        <v>199.53441987257241</v>
      </c>
      <c r="AS168" s="244">
        <f t="shared" si="129"/>
        <v>55753.775198890406</v>
      </c>
      <c r="AT168" s="245"/>
      <c r="AU168" s="242">
        <f t="shared" si="106"/>
        <v>3.3666666666666602E-2</v>
      </c>
      <c r="AV168" s="242">
        <f t="shared" si="130"/>
        <v>2.8055555555555503E-3</v>
      </c>
      <c r="AW168" s="241">
        <f>VLOOKUP(AY168,[2]תחזיות!$B$4:$H$1000,7)</f>
        <v>2.0643270000000061E-2</v>
      </c>
      <c r="AX168" s="135">
        <f t="shared" si="17"/>
        <v>1.7202725000000051E-3</v>
      </c>
      <c r="AY168" s="238">
        <v>116</v>
      </c>
      <c r="AZ168" s="243">
        <f t="shared" si="131"/>
        <v>83318.402498987125</v>
      </c>
      <c r="BA168" s="243">
        <f t="shared" si="158"/>
        <v>577.92976695437619</v>
      </c>
      <c r="BB168" s="243">
        <f t="shared" si="18"/>
        <v>344.17535994332945</v>
      </c>
      <c r="BC168" s="243">
        <f t="shared" si="132"/>
        <v>233.75440701104677</v>
      </c>
      <c r="BD168" s="244">
        <f t="shared" si="133"/>
        <v>58516.12240165937</v>
      </c>
      <c r="BE168" s="246"/>
      <c r="BF168" s="246"/>
      <c r="BG168" s="246"/>
      <c r="BH168" s="241">
        <f>VLOOKUP(BJ168,[2]תחזיות!$B$4:$H$1000,6)</f>
        <v>1.1039181818181849E-2</v>
      </c>
      <c r="BI168" s="135">
        <f t="shared" si="19"/>
        <v>9.1993181818182071E-4</v>
      </c>
      <c r="BJ168" s="238">
        <v>116</v>
      </c>
      <c r="BK168" s="243">
        <f t="shared" si="134"/>
        <v>74071.706875243995</v>
      </c>
      <c r="BL168" s="243">
        <f t="shared" si="159"/>
        <v>478.2528199188007</v>
      </c>
      <c r="BM168" s="243">
        <f t="shared" si="20"/>
        <v>342.45469064752069</v>
      </c>
      <c r="BN168" s="243">
        <f t="shared" si="65"/>
        <v>135.79812927128003</v>
      </c>
      <c r="BO168" s="244">
        <f t="shared" si="135"/>
        <v>53207.782588068541</v>
      </c>
      <c r="BP168" s="246"/>
      <c r="BQ168" s="247">
        <f>VLOOKUP(BT168,[2]תחזיות!$B$4:$E$1000,2)</f>
        <v>3.0161459999999963E-2</v>
      </c>
      <c r="BR168" s="135">
        <f t="shared" si="21"/>
        <v>2.0134549999999969E-3</v>
      </c>
      <c r="BS168" s="3">
        <f t="shared" si="136"/>
        <v>3497</v>
      </c>
      <c r="BT168" s="238">
        <v>116</v>
      </c>
      <c r="BU168" s="239">
        <f t="shared" si="137"/>
        <v>439626.44642468879</v>
      </c>
      <c r="BV168" s="239">
        <f t="shared" si="138"/>
        <v>2274.9882065156844</v>
      </c>
      <c r="BW168" s="239">
        <f t="shared" si="22"/>
        <v>1389.820139829664</v>
      </c>
      <c r="BX168" s="239">
        <f t="shared" si="23"/>
        <v>885.16806668602044</v>
      </c>
      <c r="BY168" s="240">
        <f t="shared" si="139"/>
        <v>243391.11721430611</v>
      </c>
      <c r="CA168" s="247">
        <f>VLOOKUP(CD168,[2]תחזיות!$B$4:$E$1000,4)</f>
        <v>3.9813127199999951E-2</v>
      </c>
      <c r="CB168" s="135">
        <f t="shared" si="24"/>
        <v>2.8177605999999962E-3</v>
      </c>
      <c r="CC168" s="3">
        <f t="shared" si="140"/>
        <v>3497</v>
      </c>
      <c r="CD168" s="238">
        <v>116</v>
      </c>
      <c r="CE168" s="239">
        <f t="shared" si="141"/>
        <v>452457.47825132526</v>
      </c>
      <c r="CF168" s="239">
        <f t="shared" si="142"/>
        <v>2559.4925585176447</v>
      </c>
      <c r="CG168" s="239">
        <f t="shared" si="25"/>
        <v>1284.5757031257053</v>
      </c>
      <c r="CH168" s="239">
        <f t="shared" si="26"/>
        <v>1274.9168553919394</v>
      </c>
      <c r="CI168" s="240">
        <f t="shared" si="143"/>
        <v>267908.15724277514</v>
      </c>
      <c r="CJ168" s="1"/>
      <c r="CK168" s="247">
        <f>VLOOKUP(CN168,[2]תחזיות!$B$4:$E$1000,3)</f>
        <v>2.62273565217391E-2</v>
      </c>
      <c r="CL168" s="135">
        <f t="shared" si="27"/>
        <v>1.6856130434782582E-3</v>
      </c>
      <c r="CM168" s="3">
        <f t="shared" si="144"/>
        <v>3497</v>
      </c>
      <c r="CN168" s="238">
        <v>116</v>
      </c>
      <c r="CO168" s="239">
        <f t="shared" si="145"/>
        <v>435184.46826460946</v>
      </c>
      <c r="CP168" s="239">
        <f t="shared" si="160"/>
        <v>2169.6884485652772</v>
      </c>
      <c r="CQ168" s="239">
        <f t="shared" si="28"/>
        <v>1436.1358325393014</v>
      </c>
      <c r="CR168" s="239">
        <f t="shared" si="29"/>
        <v>733.55261602597579</v>
      </c>
      <c r="CS168" s="240">
        <f t="shared" si="146"/>
        <v>235797.30632544417</v>
      </c>
      <c r="CT168" s="1"/>
      <c r="CU168" s="238">
        <v>116</v>
      </c>
      <c r="CV168" s="239">
        <f t="shared" ref="CV168:CZ218" si="168">BU168+L168+C168+AO168+DR168+EA168</f>
        <v>1485076.6076181943</v>
      </c>
      <c r="CW168" s="239">
        <f t="shared" si="168"/>
        <v>8731.5905643672158</v>
      </c>
      <c r="CX168" s="239">
        <f t="shared" si="168"/>
        <v>5173.4244013656671</v>
      </c>
      <c r="CY168" s="239">
        <f t="shared" si="168"/>
        <v>3558.1661630015496</v>
      </c>
      <c r="CZ168" s="239">
        <f t="shared" si="168"/>
        <v>968525.68100216868</v>
      </c>
      <c r="DB168" s="238">
        <v>116</v>
      </c>
      <c r="DC168" s="239">
        <f t="shared" ref="DC168:DG218" si="169">CE168+U168+C168+AZ168+DR168+EJ168</f>
        <v>1517526.6834690359</v>
      </c>
      <c r="DD168" s="239">
        <f t="shared" si="169"/>
        <v>9199.2314756407723</v>
      </c>
      <c r="DE168" s="239">
        <f t="shared" si="169"/>
        <v>5110.1017347682273</v>
      </c>
      <c r="DF168" s="239">
        <f t="shared" si="169"/>
        <v>4089.1297408725468</v>
      </c>
      <c r="DG168" s="239">
        <f t="shared" si="169"/>
        <v>1002828.0396220658</v>
      </c>
      <c r="DH168" s="248"/>
      <c r="DI168" s="238">
        <v>116</v>
      </c>
      <c r="DJ168" s="239">
        <f t="shared" ref="DJ168:DN218" si="170">C168+AD168+CO168+BK168+DR168+ES168</f>
        <v>1469689.7645327626</v>
      </c>
      <c r="DK168" s="239">
        <f t="shared" si="170"/>
        <v>8355.1837044878976</v>
      </c>
      <c r="DL168" s="239">
        <f t="shared" si="170"/>
        <v>5332.0588525759258</v>
      </c>
      <c r="DM168" s="239">
        <f t="shared" si="170"/>
        <v>3023.1248519119727</v>
      </c>
      <c r="DN168" s="239">
        <f t="shared" si="170"/>
        <v>945839.32163082424</v>
      </c>
      <c r="DP168" s="3">
        <f t="shared" si="147"/>
        <v>3497</v>
      </c>
      <c r="DQ168" s="238">
        <v>116</v>
      </c>
      <c r="DR168" s="239">
        <f t="shared" si="148"/>
        <v>0</v>
      </c>
      <c r="DS168" s="239">
        <f t="shared" si="149"/>
        <v>0</v>
      </c>
      <c r="DT168" s="239">
        <f t="shared" si="33"/>
        <v>0</v>
      </c>
      <c r="DU168" s="239">
        <f t="shared" si="150"/>
        <v>0</v>
      </c>
      <c r="DV168" s="240">
        <f t="shared" si="161"/>
        <v>0</v>
      </c>
      <c r="DX168" s="242">
        <f t="shared" si="107"/>
        <v>3.2899999999999999E-2</v>
      </c>
      <c r="DY168" s="242">
        <f t="shared" si="151"/>
        <v>2.7416666666666666E-3</v>
      </c>
      <c r="DZ168" s="238">
        <v>116</v>
      </c>
      <c r="EA168" s="243">
        <f t="shared" si="162"/>
        <v>461021.68364391872</v>
      </c>
      <c r="EB168" s="243">
        <f t="shared" si="163"/>
        <v>2586.4138135814014</v>
      </c>
      <c r="EC168" s="243">
        <f t="shared" si="34"/>
        <v>1322.4460309243243</v>
      </c>
      <c r="ED168" s="243">
        <f t="shared" si="114"/>
        <v>1263.9677826570771</v>
      </c>
      <c r="EE168" s="244">
        <f t="shared" si="152"/>
        <v>287082.69713494182</v>
      </c>
      <c r="EF168" s="249"/>
      <c r="EG168" s="242">
        <f t="shared" si="108"/>
        <v>3.5000000000000003E-2</v>
      </c>
      <c r="EH168" s="242">
        <f t="shared" si="153"/>
        <v>2.9166666666666668E-3</v>
      </c>
      <c r="EI168" s="238">
        <v>116</v>
      </c>
      <c r="EJ168" s="243">
        <f t="shared" si="164"/>
        <v>462680.42146282044</v>
      </c>
      <c r="EK168" s="243">
        <f t="shared" si="165"/>
        <v>2645.5567083213946</v>
      </c>
      <c r="EL168" s="243">
        <f t="shared" si="36"/>
        <v>1296.0721457215016</v>
      </c>
      <c r="EM168" s="243">
        <f t="shared" si="115"/>
        <v>1349.484562599893</v>
      </c>
      <c r="EN168" s="244">
        <f t="shared" si="154"/>
        <v>290394.6992403809</v>
      </c>
      <c r="EO168" s="249"/>
      <c r="EP168" s="242">
        <f t="shared" si="109"/>
        <v>2.5000000000000001E-2</v>
      </c>
      <c r="EQ168" s="242">
        <f t="shared" si="155"/>
        <v>2.0833333333333333E-3</v>
      </c>
      <c r="ER168" s="238">
        <v>116</v>
      </c>
      <c r="ES168" s="243">
        <f t="shared" si="166"/>
        <v>454537.23664215283</v>
      </c>
      <c r="ET168" s="243">
        <f t="shared" si="167"/>
        <v>2370.7253929063932</v>
      </c>
      <c r="EU168" s="243">
        <f t="shared" si="38"/>
        <v>1423.7728165685749</v>
      </c>
      <c r="EV168" s="243">
        <f t="shared" si="116"/>
        <v>946.95257633781841</v>
      </c>
      <c r="EW168" s="244">
        <f t="shared" si="156"/>
        <v>275004.14557714202</v>
      </c>
    </row>
    <row r="169" spans="1:153" ht="14.25" customHeight="1" thickBot="1" x14ac:dyDescent="0.25">
      <c r="A169" s="3">
        <f t="shared" si="117"/>
        <v>3528</v>
      </c>
      <c r="B169" s="238">
        <v>117</v>
      </c>
      <c r="C169" s="239">
        <f t="shared" si="118"/>
        <v>351372.69459325733</v>
      </c>
      <c r="D169" s="239">
        <f t="shared" si="5"/>
        <v>2410.2492634298383</v>
      </c>
      <c r="E169" s="239">
        <f t="shared" si="6"/>
        <v>1487.8959401225377</v>
      </c>
      <c r="F169" s="239">
        <f t="shared" si="7"/>
        <v>922.35332330730057</v>
      </c>
      <c r="G169" s="240">
        <f t="shared" si="119"/>
        <v>281999.16382129118</v>
      </c>
      <c r="I169" s="241">
        <f>VLOOKUP(K169,[2]תחזיות!$B$4:$H$1000,5)</f>
        <v>1.2161400000000036E-2</v>
      </c>
      <c r="J169" s="135">
        <f t="shared" si="8"/>
        <v>1.013450000000003E-3</v>
      </c>
      <c r="K169" s="238">
        <v>117</v>
      </c>
      <c r="L169" s="243">
        <f t="shared" si="120"/>
        <v>154002.46752704348</v>
      </c>
      <c r="M169" s="243">
        <f t="shared" si="44"/>
        <v>936.04445467568405</v>
      </c>
      <c r="N169" s="243">
        <f t="shared" si="9"/>
        <v>653.70659754277233</v>
      </c>
      <c r="O169" s="243">
        <f t="shared" si="10"/>
        <v>282.33785713291172</v>
      </c>
      <c r="P169" s="244">
        <f t="shared" si="121"/>
        <v>103645.22135084479</v>
      </c>
      <c r="Q169" s="245"/>
      <c r="R169" s="241">
        <f>VLOOKUP(T169,[2]תחזיות!$B$4:$H$1000,7)</f>
        <v>2.0674380000000062E-2</v>
      </c>
      <c r="S169" s="135">
        <f t="shared" si="11"/>
        <v>1.7228650000000051E-3</v>
      </c>
      <c r="T169" s="238">
        <v>117</v>
      </c>
      <c r="U169" s="243">
        <f t="shared" si="122"/>
        <v>165797.56367171244</v>
      </c>
      <c r="V169" s="243">
        <f t="shared" si="47"/>
        <v>1007.7363860835047</v>
      </c>
      <c r="W169" s="243">
        <f t="shared" si="12"/>
        <v>703.77418601869999</v>
      </c>
      <c r="X169" s="243">
        <f t="shared" si="48"/>
        <v>303.96220006480473</v>
      </c>
      <c r="Y169" s="244">
        <f t="shared" si="123"/>
        <v>107427.88256547257</v>
      </c>
      <c r="Z169" s="246"/>
      <c r="AA169" s="241">
        <f>VLOOKUP(AC169,[2]תחזיות!$B$4:$H$1000,6)</f>
        <v>1.1055818181818214E-2</v>
      </c>
      <c r="AB169" s="135">
        <f t="shared" si="13"/>
        <v>9.2131818181818449E-4</v>
      </c>
      <c r="AC169" s="238">
        <v>117</v>
      </c>
      <c r="AD169" s="243">
        <f t="shared" si="124"/>
        <v>152534.36597326223</v>
      </c>
      <c r="AE169" s="243">
        <f t="shared" si="51"/>
        <v>927.12116701422906</v>
      </c>
      <c r="AF169" s="243">
        <f t="shared" si="14"/>
        <v>647.47482939658289</v>
      </c>
      <c r="AG169" s="243">
        <f t="shared" si="52"/>
        <v>279.64633761764611</v>
      </c>
      <c r="AH169" s="244">
        <f t="shared" si="125"/>
        <v>103168.29374932243</v>
      </c>
      <c r="AI169" s="246"/>
      <c r="AJ169" s="242">
        <f t="shared" si="105"/>
        <v>3.10666666666666E-2</v>
      </c>
      <c r="AK169" s="242">
        <f t="shared" si="126"/>
        <v>2.5888888888888832E-3</v>
      </c>
      <c r="AL169" s="241">
        <f>VLOOKUP(AN169,[2]תחזיות!$B$4:$H$1000,5)</f>
        <v>1.2161400000000036E-2</v>
      </c>
      <c r="AM169" s="135">
        <f t="shared" si="110"/>
        <v>1.013450000000003E-3</v>
      </c>
      <c r="AN169" s="238">
        <v>117</v>
      </c>
      <c r="AO169" s="243">
        <f t="shared" si="127"/>
        <v>76825.853321102666</v>
      </c>
      <c r="AP169" s="243">
        <f t="shared" si="157"/>
        <v>525.37440162877658</v>
      </c>
      <c r="AQ169" s="243">
        <f t="shared" si="16"/>
        <v>326.48080358636679</v>
      </c>
      <c r="AR169" s="243">
        <f t="shared" si="128"/>
        <v>198.89359804240979</v>
      </c>
      <c r="AS169" s="244">
        <f t="shared" si="129"/>
        <v>56279.14960051918</v>
      </c>
      <c r="AT169" s="245"/>
      <c r="AU169" s="242">
        <f t="shared" si="106"/>
        <v>3.3666666666666602E-2</v>
      </c>
      <c r="AV169" s="242">
        <f t="shared" si="130"/>
        <v>2.8055555555555503E-3</v>
      </c>
      <c r="AW169" s="241">
        <f>VLOOKUP(AY169,[2]תחזיות!$B$4:$H$1000,7)</f>
        <v>2.0674380000000062E-2</v>
      </c>
      <c r="AX169" s="135">
        <f t="shared" si="17"/>
        <v>1.7228650000000051E-3</v>
      </c>
      <c r="AY169" s="238">
        <v>117</v>
      </c>
      <c r="AZ169" s="243">
        <f t="shared" si="131"/>
        <v>83117.180530883707</v>
      </c>
      <c r="BA169" s="243">
        <f t="shared" si="158"/>
        <v>578.92546192232021</v>
      </c>
      <c r="BB169" s="243">
        <f t="shared" si="18"/>
        <v>345.73559432178581</v>
      </c>
      <c r="BC169" s="243">
        <f t="shared" si="132"/>
        <v>233.1898676005344</v>
      </c>
      <c r="BD169" s="244">
        <f t="shared" si="133"/>
        <v>59095.047863581691</v>
      </c>
      <c r="BE169" s="246"/>
      <c r="BF169" s="246"/>
      <c r="BG169" s="246"/>
      <c r="BH169" s="241">
        <f>VLOOKUP(BJ169,[2]תחזיות!$B$4:$H$1000,6)</f>
        <v>1.1055818181818214E-2</v>
      </c>
      <c r="BI169" s="135">
        <f t="shared" si="19"/>
        <v>9.2131818181818449E-4</v>
      </c>
      <c r="BJ169" s="238">
        <v>117</v>
      </c>
      <c r="BK169" s="243">
        <f t="shared" si="134"/>
        <v>73797.180285166003</v>
      </c>
      <c r="BL169" s="243">
        <f t="shared" si="159"/>
        <v>478.62665824781635</v>
      </c>
      <c r="BM169" s="243">
        <f t="shared" si="20"/>
        <v>343.33182772501266</v>
      </c>
      <c r="BN169" s="243">
        <f t="shared" si="65"/>
        <v>135.29483052280372</v>
      </c>
      <c r="BO169" s="244">
        <f t="shared" si="135"/>
        <v>53686.409246316354</v>
      </c>
      <c r="BP169" s="246"/>
      <c r="BQ169" s="247">
        <f>VLOOKUP(BT169,[2]תחזיות!$B$4:$E$1000,2)</f>
        <v>3.0292939999999963E-2</v>
      </c>
      <c r="BR169" s="135">
        <f t="shared" si="21"/>
        <v>2.0244116666666635E-3</v>
      </c>
      <c r="BS169" s="3">
        <f t="shared" si="136"/>
        <v>3528</v>
      </c>
      <c r="BT169" s="238">
        <v>117</v>
      </c>
      <c r="BU169" s="239">
        <f t="shared" si="137"/>
        <v>438236.62628485914</v>
      </c>
      <c r="BV169" s="239">
        <f t="shared" si="138"/>
        <v>2277.7893282130785</v>
      </c>
      <c r="BW169" s="239">
        <f t="shared" si="22"/>
        <v>1390.6179892013711</v>
      </c>
      <c r="BX169" s="239">
        <f t="shared" si="23"/>
        <v>887.17133901170746</v>
      </c>
      <c r="BY169" s="240">
        <f t="shared" si="139"/>
        <v>245668.90654251919</v>
      </c>
      <c r="CA169" s="247">
        <f>VLOOKUP(CD169,[2]תחזיות!$B$4:$E$1000,4)</f>
        <v>3.9986680799999952E-2</v>
      </c>
      <c r="CB169" s="135">
        <f t="shared" si="24"/>
        <v>2.8322233999999963E-3</v>
      </c>
      <c r="CC169" s="3">
        <f t="shared" si="140"/>
        <v>3528</v>
      </c>
      <c r="CD169" s="238">
        <v>117</v>
      </c>
      <c r="CE169" s="239">
        <f t="shared" si="141"/>
        <v>451172.90254819958</v>
      </c>
      <c r="CF169" s="239">
        <f t="shared" si="142"/>
        <v>2563.5049687443657</v>
      </c>
      <c r="CG169" s="239">
        <f t="shared" si="25"/>
        <v>1285.682516701437</v>
      </c>
      <c r="CH169" s="239">
        <f t="shared" si="26"/>
        <v>1277.8224520429287</v>
      </c>
      <c r="CI169" s="240">
        <f t="shared" si="143"/>
        <v>270471.66221151949</v>
      </c>
      <c r="CJ169" s="1"/>
      <c r="CK169" s="247">
        <f>VLOOKUP(CN169,[2]תחזיות!$B$4:$E$1000,3)</f>
        <v>2.6341686956521709E-2</v>
      </c>
      <c r="CL169" s="135">
        <f t="shared" si="27"/>
        <v>1.6951405797101422E-3</v>
      </c>
      <c r="CM169" s="3">
        <f t="shared" si="144"/>
        <v>3528</v>
      </c>
      <c r="CN169" s="238">
        <v>117</v>
      </c>
      <c r="CO169" s="239">
        <f t="shared" si="145"/>
        <v>433748.33243207016</v>
      </c>
      <c r="CP169" s="239">
        <f t="shared" si="160"/>
        <v>2172.0453128002264</v>
      </c>
      <c r="CQ169" s="239">
        <f t="shared" si="28"/>
        <v>1436.7809131130193</v>
      </c>
      <c r="CR169" s="239">
        <f t="shared" si="29"/>
        <v>735.26439968720695</v>
      </c>
      <c r="CS169" s="240">
        <f t="shared" si="146"/>
        <v>237969.35163824441</v>
      </c>
      <c r="CT169" s="1"/>
      <c r="CU169" s="238">
        <v>117</v>
      </c>
      <c r="CV169" s="239">
        <f t="shared" si="168"/>
        <v>1480136.879339257</v>
      </c>
      <c r="CW169" s="239">
        <f t="shared" si="168"/>
        <v>8735.8712615287786</v>
      </c>
      <c r="CX169" s="239">
        <f t="shared" si="168"/>
        <v>5184.7730675788225</v>
      </c>
      <c r="CY169" s="239">
        <f t="shared" si="168"/>
        <v>3551.0981939499561</v>
      </c>
      <c r="CZ169" s="239">
        <f t="shared" si="168"/>
        <v>977261.55226369761</v>
      </c>
      <c r="DB169" s="238">
        <v>117</v>
      </c>
      <c r="DC169" s="239">
        <f t="shared" si="169"/>
        <v>1512844.6906611519</v>
      </c>
      <c r="DD169" s="239">
        <f t="shared" si="169"/>
        <v>9205.9727885014236</v>
      </c>
      <c r="DE169" s="239">
        <f t="shared" si="169"/>
        <v>5122.9405933109829</v>
      </c>
      <c r="DF169" s="239">
        <f t="shared" si="169"/>
        <v>4083.0321951904402</v>
      </c>
      <c r="DG169" s="239">
        <f t="shared" si="169"/>
        <v>1012034.0124105671</v>
      </c>
      <c r="DH169" s="248"/>
      <c r="DI169" s="238">
        <v>117</v>
      </c>
      <c r="DJ169" s="239">
        <f t="shared" si="170"/>
        <v>1464566.0371093401</v>
      </c>
      <c r="DK169" s="239">
        <f t="shared" si="170"/>
        <v>8358.7677943985036</v>
      </c>
      <c r="DL169" s="239">
        <f t="shared" si="170"/>
        <v>5342.2225202935788</v>
      </c>
      <c r="DM169" s="239">
        <f t="shared" si="170"/>
        <v>3016.5452741049244</v>
      </c>
      <c r="DN169" s="239">
        <f t="shared" si="170"/>
        <v>954198.08942522295</v>
      </c>
      <c r="DP169" s="3">
        <f t="shared" si="147"/>
        <v>3528</v>
      </c>
      <c r="DQ169" s="238">
        <v>117</v>
      </c>
      <c r="DR169" s="239">
        <f t="shared" si="148"/>
        <v>0</v>
      </c>
      <c r="DS169" s="239">
        <f t="shared" si="149"/>
        <v>0</v>
      </c>
      <c r="DT169" s="239">
        <f t="shared" si="33"/>
        <v>0</v>
      </c>
      <c r="DU169" s="239">
        <f t="shared" si="150"/>
        <v>0</v>
      </c>
      <c r="DV169" s="240">
        <f t="shared" si="161"/>
        <v>0</v>
      </c>
      <c r="DX169" s="242">
        <f t="shared" si="107"/>
        <v>3.2899999999999999E-2</v>
      </c>
      <c r="DY169" s="242">
        <f t="shared" si="151"/>
        <v>2.7416666666666666E-3</v>
      </c>
      <c r="DZ169" s="238">
        <v>117</v>
      </c>
      <c r="EA169" s="243">
        <f t="shared" si="162"/>
        <v>459699.23761299439</v>
      </c>
      <c r="EB169" s="243">
        <f t="shared" si="163"/>
        <v>2586.4138135814014</v>
      </c>
      <c r="EC169" s="243">
        <f t="shared" si="34"/>
        <v>1326.0717371257751</v>
      </c>
      <c r="ED169" s="243">
        <f t="shared" si="114"/>
        <v>1260.3420764556263</v>
      </c>
      <c r="EE169" s="244">
        <f t="shared" si="152"/>
        <v>289669.11094852322</v>
      </c>
      <c r="EF169" s="249"/>
      <c r="EG169" s="242">
        <f t="shared" si="108"/>
        <v>3.5000000000000003E-2</v>
      </c>
      <c r="EH169" s="242">
        <f t="shared" si="153"/>
        <v>2.9166666666666668E-3</v>
      </c>
      <c r="EI169" s="238">
        <v>117</v>
      </c>
      <c r="EJ169" s="243">
        <f t="shared" si="164"/>
        <v>461384.34931709891</v>
      </c>
      <c r="EK169" s="243">
        <f t="shared" si="165"/>
        <v>2645.5567083213946</v>
      </c>
      <c r="EL169" s="243">
        <f t="shared" si="36"/>
        <v>1299.8523561465227</v>
      </c>
      <c r="EM169" s="243">
        <f t="shared" si="115"/>
        <v>1345.7043521748719</v>
      </c>
      <c r="EN169" s="244">
        <f t="shared" si="154"/>
        <v>293040.25594870228</v>
      </c>
      <c r="EO169" s="249"/>
      <c r="EP169" s="242">
        <f t="shared" si="109"/>
        <v>2.5000000000000001E-2</v>
      </c>
      <c r="EQ169" s="242">
        <f t="shared" si="155"/>
        <v>2.0833333333333333E-3</v>
      </c>
      <c r="ER169" s="238">
        <v>117</v>
      </c>
      <c r="ES169" s="243">
        <f t="shared" si="166"/>
        <v>453113.46382558427</v>
      </c>
      <c r="ET169" s="243">
        <f t="shared" si="167"/>
        <v>2370.7253929063932</v>
      </c>
      <c r="EU169" s="243">
        <f t="shared" si="38"/>
        <v>1426.7390099364261</v>
      </c>
      <c r="EV169" s="243">
        <f t="shared" si="116"/>
        <v>943.98638296996717</v>
      </c>
      <c r="EW169" s="244">
        <f t="shared" si="156"/>
        <v>277374.87097004842</v>
      </c>
    </row>
    <row r="170" spans="1:153" ht="14.25" customHeight="1" thickBot="1" x14ac:dyDescent="0.25">
      <c r="A170" s="3">
        <f t="shared" si="117"/>
        <v>3559</v>
      </c>
      <c r="B170" s="238">
        <v>118</v>
      </c>
      <c r="C170" s="239">
        <f t="shared" si="118"/>
        <v>349884.79865313479</v>
      </c>
      <c r="D170" s="239">
        <f t="shared" si="5"/>
        <v>2410.2492634298383</v>
      </c>
      <c r="E170" s="239">
        <f t="shared" si="6"/>
        <v>1491.8016669653593</v>
      </c>
      <c r="F170" s="239">
        <f t="shared" si="7"/>
        <v>918.44759646447892</v>
      </c>
      <c r="G170" s="240">
        <f t="shared" si="119"/>
        <v>284409.41308472102</v>
      </c>
      <c r="I170" s="241">
        <f>VLOOKUP(K170,[2]תחזיות!$B$4:$H$1000,5)</f>
        <v>1.2179700000000036E-2</v>
      </c>
      <c r="J170" s="135">
        <f t="shared" si="8"/>
        <v>1.014975000000003E-3</v>
      </c>
      <c r="K170" s="238">
        <v>118</v>
      </c>
      <c r="L170" s="243">
        <f t="shared" si="120"/>
        <v>153504.40608812511</v>
      </c>
      <c r="M170" s="243">
        <f t="shared" si="44"/>
        <v>936.99451639606855</v>
      </c>
      <c r="N170" s="243">
        <f t="shared" si="9"/>
        <v>655.56977190117391</v>
      </c>
      <c r="O170" s="243">
        <f t="shared" si="10"/>
        <v>281.4247444948947</v>
      </c>
      <c r="P170" s="244">
        <f t="shared" si="121"/>
        <v>104582.21586724086</v>
      </c>
      <c r="Q170" s="245"/>
      <c r="R170" s="241">
        <f>VLOOKUP(T170,[2]תחזיות!$B$4:$H$1000,7)</f>
        <v>2.0705490000000062E-2</v>
      </c>
      <c r="S170" s="135">
        <f t="shared" si="11"/>
        <v>1.7254575000000053E-3</v>
      </c>
      <c r="T170" s="238">
        <v>118</v>
      </c>
      <c r="U170" s="243">
        <f t="shared" si="122"/>
        <v>165378.65180296527</v>
      </c>
      <c r="V170" s="243">
        <f t="shared" si="47"/>
        <v>1009.4751923888956</v>
      </c>
      <c r="W170" s="243">
        <f t="shared" si="12"/>
        <v>706.28099741679398</v>
      </c>
      <c r="X170" s="243">
        <f t="shared" si="48"/>
        <v>303.19419497210157</v>
      </c>
      <c r="Y170" s="244">
        <f t="shared" si="123"/>
        <v>108437.35775786146</v>
      </c>
      <c r="Z170" s="246"/>
      <c r="AA170" s="241">
        <f>VLOOKUP(AC170,[2]תחזיות!$B$4:$H$1000,6)</f>
        <v>1.1072454545454578E-2</v>
      </c>
      <c r="AB170" s="135">
        <f t="shared" si="13"/>
        <v>9.2270454545454817E-4</v>
      </c>
      <c r="AC170" s="238">
        <v>118</v>
      </c>
      <c r="AD170" s="243">
        <f t="shared" si="124"/>
        <v>152027.03786871905</v>
      </c>
      <c r="AE170" s="243">
        <f t="shared" si="51"/>
        <v>927.9766259292204</v>
      </c>
      <c r="AF170" s="243">
        <f t="shared" si="14"/>
        <v>649.26038983657008</v>
      </c>
      <c r="AG170" s="243">
        <f t="shared" si="52"/>
        <v>278.71623609265032</v>
      </c>
      <c r="AH170" s="244">
        <f t="shared" si="125"/>
        <v>104096.27037525165</v>
      </c>
      <c r="AI170" s="246"/>
      <c r="AJ170" s="242">
        <f t="shared" si="105"/>
        <v>3.10666666666666E-2</v>
      </c>
      <c r="AK170" s="242">
        <f t="shared" si="126"/>
        <v>2.5888888888888832E-3</v>
      </c>
      <c r="AL170" s="241">
        <f>VLOOKUP(AN170,[2]תחזיות!$B$4:$H$1000,5)</f>
        <v>1.2179700000000036E-2</v>
      </c>
      <c r="AM170" s="135">
        <f t="shared" si="110"/>
        <v>1.014975000000003E-3</v>
      </c>
      <c r="AN170" s="238">
        <v>118</v>
      </c>
      <c r="AO170" s="243">
        <f t="shared" si="127"/>
        <v>76577.017468137259</v>
      </c>
      <c r="AP170" s="243">
        <f t="shared" si="157"/>
        <v>525.90764351206963</v>
      </c>
      <c r="AQ170" s="243">
        <f t="shared" si="16"/>
        <v>327.65825384455917</v>
      </c>
      <c r="AR170" s="243">
        <f t="shared" si="128"/>
        <v>198.24938966751046</v>
      </c>
      <c r="AS170" s="244">
        <f t="shared" si="129"/>
        <v>56805.057244031254</v>
      </c>
      <c r="AT170" s="245"/>
      <c r="AU170" s="242">
        <f t="shared" si="106"/>
        <v>3.3666666666666602E-2</v>
      </c>
      <c r="AV170" s="242">
        <f t="shared" si="130"/>
        <v>2.8055555555555503E-3</v>
      </c>
      <c r="AW170" s="241">
        <f>VLOOKUP(AY170,[2]תחזיות!$B$4:$H$1000,7)</f>
        <v>2.0705490000000062E-2</v>
      </c>
      <c r="AX170" s="135">
        <f t="shared" si="17"/>
        <v>1.7254575000000053E-3</v>
      </c>
      <c r="AY170" s="238">
        <v>118</v>
      </c>
      <c r="AZ170" s="243">
        <f t="shared" si="131"/>
        <v>82914.263547013557</v>
      </c>
      <c r="BA170" s="243">
        <f t="shared" si="158"/>
        <v>579.92437320253509</v>
      </c>
      <c r="BB170" s="243">
        <f t="shared" si="18"/>
        <v>347.30380047341419</v>
      </c>
      <c r="BC170" s="243">
        <f t="shared" si="132"/>
        <v>232.62057272912094</v>
      </c>
      <c r="BD170" s="244">
        <f t="shared" si="133"/>
        <v>59674.972236784226</v>
      </c>
      <c r="BE170" s="246"/>
      <c r="BF170" s="246"/>
      <c r="BG170" s="246"/>
      <c r="BH170" s="241">
        <f>VLOOKUP(BJ170,[2]תחזיות!$B$4:$H$1000,6)</f>
        <v>1.1072454545454578E-2</v>
      </c>
      <c r="BI170" s="135">
        <f t="shared" si="19"/>
        <v>9.2270454545454817E-4</v>
      </c>
      <c r="BJ170" s="238">
        <v>118</v>
      </c>
      <c r="BK170" s="243">
        <f t="shared" si="134"/>
        <v>73521.624657293811</v>
      </c>
      <c r="BL170" s="243">
        <f t="shared" si="159"/>
        <v>479.00145030223916</v>
      </c>
      <c r="BM170" s="243">
        <f t="shared" si="20"/>
        <v>344.21180509720114</v>
      </c>
      <c r="BN170" s="243">
        <f t="shared" si="65"/>
        <v>134.78964520503803</v>
      </c>
      <c r="BO170" s="244">
        <f t="shared" si="135"/>
        <v>54165.410696618594</v>
      </c>
      <c r="BP170" s="246"/>
      <c r="BQ170" s="247">
        <f>VLOOKUP(BT170,[2]תחזיות!$B$4:$E$1000,2)</f>
        <v>3.0424419999999962E-2</v>
      </c>
      <c r="BR170" s="135">
        <f t="shared" si="21"/>
        <v>2.0353683333333302E-3</v>
      </c>
      <c r="BS170" s="3">
        <f t="shared" si="136"/>
        <v>3559</v>
      </c>
      <c r="BT170" s="238">
        <v>118</v>
      </c>
      <c r="BU170" s="239">
        <f t="shared" si="137"/>
        <v>436846.00829565775</v>
      </c>
      <c r="BV170" s="239">
        <f t="shared" si="138"/>
        <v>2280.5820988403066</v>
      </c>
      <c r="BW170" s="239">
        <f t="shared" si="22"/>
        <v>1391.4395670122556</v>
      </c>
      <c r="BX170" s="239">
        <f t="shared" si="23"/>
        <v>889.14253182805101</v>
      </c>
      <c r="BY170" s="240">
        <f t="shared" si="139"/>
        <v>247949.48864135949</v>
      </c>
      <c r="CA170" s="247">
        <f>VLOOKUP(CD170,[2]תחזיות!$B$4:$E$1000,4)</f>
        <v>4.0160234399999953E-2</v>
      </c>
      <c r="CB170" s="135">
        <f t="shared" si="24"/>
        <v>2.8466861999999963E-3</v>
      </c>
      <c r="CC170" s="3">
        <f t="shared" si="140"/>
        <v>3559</v>
      </c>
      <c r="CD170" s="238">
        <v>118</v>
      </c>
      <c r="CE170" s="239">
        <f t="shared" si="141"/>
        <v>449887.22003149812</v>
      </c>
      <c r="CF170" s="239">
        <f t="shared" si="142"/>
        <v>2567.5067037263866</v>
      </c>
      <c r="CG170" s="239">
        <f t="shared" si="25"/>
        <v>1286.818962906359</v>
      </c>
      <c r="CH170" s="239">
        <f t="shared" si="26"/>
        <v>1280.6877408200276</v>
      </c>
      <c r="CI170" s="240">
        <f t="shared" si="143"/>
        <v>273039.16891524586</v>
      </c>
      <c r="CJ170" s="1"/>
      <c r="CK170" s="247">
        <f>VLOOKUP(CN170,[2]תחזיות!$B$4:$E$1000,3)</f>
        <v>2.6456017391304317E-2</v>
      </c>
      <c r="CL170" s="135">
        <f t="shared" si="27"/>
        <v>1.7046681159420263E-3</v>
      </c>
      <c r="CM170" s="3">
        <f t="shared" si="144"/>
        <v>3559</v>
      </c>
      <c r="CN170" s="238">
        <v>118</v>
      </c>
      <c r="CO170" s="239">
        <f t="shared" si="145"/>
        <v>432311.55151895713</v>
      </c>
      <c r="CP170" s="239">
        <f t="shared" si="160"/>
        <v>2174.3948238413295</v>
      </c>
      <c r="CQ170" s="239">
        <f t="shared" si="28"/>
        <v>1437.4471058135346</v>
      </c>
      <c r="CR170" s="239">
        <f t="shared" si="29"/>
        <v>736.94771802779485</v>
      </c>
      <c r="CS170" s="240">
        <f t="shared" si="146"/>
        <v>240143.74646208575</v>
      </c>
      <c r="CT170" s="1"/>
      <c r="CU170" s="238">
        <v>118</v>
      </c>
      <c r="CV170" s="239">
        <f t="shared" si="168"/>
        <v>1475185.3963809235</v>
      </c>
      <c r="CW170" s="239">
        <f t="shared" si="168"/>
        <v>8740.1473357596842</v>
      </c>
      <c r="CX170" s="239">
        <f t="shared" si="168"/>
        <v>5196.1766435284098</v>
      </c>
      <c r="CY170" s="239">
        <f t="shared" si="168"/>
        <v>3543.9706922312753</v>
      </c>
      <c r="CZ170" s="239">
        <f t="shared" si="168"/>
        <v>986001.69959945721</v>
      </c>
      <c r="DB170" s="238">
        <v>118</v>
      </c>
      <c r="DC170" s="239">
        <f t="shared" si="169"/>
        <v>1508149.4309955642</v>
      </c>
      <c r="DD170" s="239">
        <f t="shared" si="169"/>
        <v>9212.7122410690517</v>
      </c>
      <c r="DE170" s="239">
        <f t="shared" si="169"/>
        <v>5135.8490199472099</v>
      </c>
      <c r="DF170" s="239">
        <f t="shared" si="169"/>
        <v>4076.8632211218401</v>
      </c>
      <c r="DG170" s="239">
        <f t="shared" si="169"/>
        <v>1021246.7246516362</v>
      </c>
      <c r="DH170" s="248"/>
      <c r="DI170" s="238">
        <v>118</v>
      </c>
      <c r="DJ170" s="239">
        <f t="shared" si="170"/>
        <v>1459431.7375137527</v>
      </c>
      <c r="DK170" s="239">
        <f t="shared" si="170"/>
        <v>8362.3475564090204</v>
      </c>
      <c r="DL170" s="239">
        <f t="shared" si="170"/>
        <v>5352.4323505864586</v>
      </c>
      <c r="DM170" s="239">
        <f t="shared" si="170"/>
        <v>3009.9152058225623</v>
      </c>
      <c r="DN170" s="239">
        <f t="shared" si="170"/>
        <v>962560.43698163191</v>
      </c>
      <c r="DP170" s="3">
        <f t="shared" si="147"/>
        <v>3559</v>
      </c>
      <c r="DQ170" s="238">
        <v>118</v>
      </c>
      <c r="DR170" s="239">
        <f t="shared" si="148"/>
        <v>0</v>
      </c>
      <c r="DS170" s="239">
        <f t="shared" si="149"/>
        <v>0</v>
      </c>
      <c r="DT170" s="239">
        <f t="shared" si="33"/>
        <v>0</v>
      </c>
      <c r="DU170" s="239">
        <f t="shared" si="150"/>
        <v>0</v>
      </c>
      <c r="DV170" s="240">
        <f t="shared" si="161"/>
        <v>0</v>
      </c>
      <c r="DX170" s="242">
        <f t="shared" si="107"/>
        <v>3.2899999999999999E-2</v>
      </c>
      <c r="DY170" s="242">
        <f t="shared" si="151"/>
        <v>2.7416666666666666E-3</v>
      </c>
      <c r="DZ170" s="238">
        <v>118</v>
      </c>
      <c r="EA170" s="243">
        <f t="shared" si="162"/>
        <v>458373.16587586864</v>
      </c>
      <c r="EB170" s="243">
        <f t="shared" si="163"/>
        <v>2586.4138135814019</v>
      </c>
      <c r="EC170" s="243">
        <f t="shared" si="34"/>
        <v>1329.7073838050621</v>
      </c>
      <c r="ED170" s="243">
        <f t="shared" si="114"/>
        <v>1256.7064297763397</v>
      </c>
      <c r="EE170" s="244">
        <f t="shared" si="152"/>
        <v>292255.52476210461</v>
      </c>
      <c r="EF170" s="249"/>
      <c r="EG170" s="242">
        <f t="shared" si="108"/>
        <v>3.5000000000000003E-2</v>
      </c>
      <c r="EH170" s="242">
        <f t="shared" si="153"/>
        <v>2.9166666666666668E-3</v>
      </c>
      <c r="EI170" s="238">
        <v>118</v>
      </c>
      <c r="EJ170" s="243">
        <f t="shared" si="164"/>
        <v>460084.49696095241</v>
      </c>
      <c r="EK170" s="243">
        <f t="shared" si="165"/>
        <v>2645.556708321395</v>
      </c>
      <c r="EL170" s="243">
        <f t="shared" si="36"/>
        <v>1303.6435921852838</v>
      </c>
      <c r="EM170" s="243">
        <f t="shared" si="115"/>
        <v>1341.9131161361113</v>
      </c>
      <c r="EN170" s="244">
        <f t="shared" si="154"/>
        <v>295685.81265702366</v>
      </c>
      <c r="EO170" s="249"/>
      <c r="EP170" s="242">
        <f t="shared" si="109"/>
        <v>2.5000000000000001E-2</v>
      </c>
      <c r="EQ170" s="242">
        <f t="shared" si="155"/>
        <v>2.0833333333333333E-3</v>
      </c>
      <c r="ER170" s="238">
        <v>118</v>
      </c>
      <c r="ES170" s="243">
        <f t="shared" si="166"/>
        <v>451686.72481564787</v>
      </c>
      <c r="ET170" s="243">
        <f t="shared" si="167"/>
        <v>2370.7253929063932</v>
      </c>
      <c r="EU170" s="243">
        <f t="shared" si="38"/>
        <v>1429.7113828737934</v>
      </c>
      <c r="EV170" s="243">
        <f t="shared" si="116"/>
        <v>941.01401003259969</v>
      </c>
      <c r="EW170" s="244">
        <f t="shared" si="156"/>
        <v>279745.59636295482</v>
      </c>
    </row>
    <row r="171" spans="1:153" ht="14.25" customHeight="1" thickBot="1" x14ac:dyDescent="0.25">
      <c r="A171" s="3">
        <f t="shared" si="117"/>
        <v>3589</v>
      </c>
      <c r="B171" s="238">
        <v>119</v>
      </c>
      <c r="C171" s="239">
        <f t="shared" si="118"/>
        <v>348392.99698616943</v>
      </c>
      <c r="D171" s="239">
        <f t="shared" si="5"/>
        <v>2410.2492634298383</v>
      </c>
      <c r="E171" s="239">
        <f t="shared" si="6"/>
        <v>1495.7176463411433</v>
      </c>
      <c r="F171" s="239">
        <f t="shared" si="7"/>
        <v>914.53161708869482</v>
      </c>
      <c r="G171" s="240">
        <f t="shared" si="119"/>
        <v>286819.66234815086</v>
      </c>
      <c r="I171" s="241">
        <f>VLOOKUP(K171,[2]תחזיות!$B$4:$H$1000,5)</f>
        <v>1.2198000000000037E-2</v>
      </c>
      <c r="J171" s="135">
        <f t="shared" si="8"/>
        <v>1.0165000000000031E-3</v>
      </c>
      <c r="K171" s="238">
        <v>119</v>
      </c>
      <c r="L171" s="243">
        <f t="shared" si="120"/>
        <v>153004.20715833936</v>
      </c>
      <c r="M171" s="243">
        <f t="shared" si="44"/>
        <v>937.94697132198496</v>
      </c>
      <c r="N171" s="243">
        <f t="shared" si="9"/>
        <v>657.43925819836409</v>
      </c>
      <c r="O171" s="243">
        <f t="shared" si="10"/>
        <v>280.50771312362087</v>
      </c>
      <c r="P171" s="244">
        <f t="shared" si="121"/>
        <v>105520.16283856284</v>
      </c>
      <c r="Q171" s="245"/>
      <c r="R171" s="241">
        <f>VLOOKUP(T171,[2]תחזיות!$B$4:$H$1000,7)</f>
        <v>2.0736600000000063E-2</v>
      </c>
      <c r="S171" s="135">
        <f t="shared" si="11"/>
        <v>1.7280500000000053E-3</v>
      </c>
      <c r="T171" s="238">
        <v>119</v>
      </c>
      <c r="U171" s="243">
        <f t="shared" si="122"/>
        <v>164956.93289591902</v>
      </c>
      <c r="V171" s="243">
        <f t="shared" si="47"/>
        <v>1011.2196159951031</v>
      </c>
      <c r="W171" s="243">
        <f t="shared" si="12"/>
        <v>708.79857235258635</v>
      </c>
      <c r="X171" s="243">
        <f t="shared" si="48"/>
        <v>302.42104364251679</v>
      </c>
      <c r="Y171" s="244">
        <f t="shared" si="123"/>
        <v>109448.57737385656</v>
      </c>
      <c r="Z171" s="246"/>
      <c r="AA171" s="241">
        <f>VLOOKUP(AC171,[2]תחזיות!$B$4:$H$1000,6)</f>
        <v>1.1089090909090943E-2</v>
      </c>
      <c r="AB171" s="135">
        <f t="shared" si="13"/>
        <v>9.2409090909091184E-4</v>
      </c>
      <c r="AC171" s="238">
        <v>119</v>
      </c>
      <c r="AD171" s="243">
        <f t="shared" si="124"/>
        <v>151517.66430688911</v>
      </c>
      <c r="AE171" s="243">
        <f t="shared" si="51"/>
        <v>928.83416069309033</v>
      </c>
      <c r="AF171" s="243">
        <f t="shared" si="14"/>
        <v>651.05177613046158</v>
      </c>
      <c r="AG171" s="243">
        <f t="shared" si="52"/>
        <v>277.78238456262875</v>
      </c>
      <c r="AH171" s="244">
        <f t="shared" si="125"/>
        <v>105025.10453594475</v>
      </c>
      <c r="AI171" s="246"/>
      <c r="AJ171" s="242">
        <f t="shared" si="105"/>
        <v>3.10666666666666E-2</v>
      </c>
      <c r="AK171" s="242">
        <f t="shared" si="126"/>
        <v>2.5888888888888832E-3</v>
      </c>
      <c r="AL171" s="241">
        <f>VLOOKUP(AN171,[2]תחזיות!$B$4:$H$1000,5)</f>
        <v>1.2198000000000037E-2</v>
      </c>
      <c r="AM171" s="135">
        <f t="shared" si="110"/>
        <v>1.0165000000000031E-3</v>
      </c>
      <c r="AN171" s="238">
        <v>119</v>
      </c>
      <c r="AO171" s="243">
        <f t="shared" si="127"/>
        <v>76326.866687934016</v>
      </c>
      <c r="AP171" s="243">
        <f t="shared" si="157"/>
        <v>526.44222863169955</v>
      </c>
      <c r="AQ171" s="243">
        <f t="shared" si="16"/>
        <v>328.84045153960415</v>
      </c>
      <c r="AR171" s="243">
        <f t="shared" si="128"/>
        <v>197.6017770920954</v>
      </c>
      <c r="AS171" s="244">
        <f t="shared" si="129"/>
        <v>57331.499472662952</v>
      </c>
      <c r="AT171" s="245"/>
      <c r="AU171" s="242">
        <f t="shared" si="106"/>
        <v>3.3666666666666602E-2</v>
      </c>
      <c r="AV171" s="242">
        <f t="shared" si="130"/>
        <v>2.8055555555555503E-3</v>
      </c>
      <c r="AW171" s="241">
        <f>VLOOKUP(AY171,[2]תחזיות!$B$4:$H$1000,7)</f>
        <v>2.0736600000000063E-2</v>
      </c>
      <c r="AX171" s="135">
        <f t="shared" si="17"/>
        <v>1.7280500000000053E-3</v>
      </c>
      <c r="AY171" s="238">
        <v>119</v>
      </c>
      <c r="AZ171" s="243">
        <f t="shared" si="131"/>
        <v>82709.639581330164</v>
      </c>
      <c r="BA171" s="243">
        <f t="shared" si="158"/>
        <v>580.9265115156478</v>
      </c>
      <c r="BB171" s="243">
        <f t="shared" si="18"/>
        <v>348.88002269024969</v>
      </c>
      <c r="BC171" s="243">
        <f t="shared" si="132"/>
        <v>232.04648882539809</v>
      </c>
      <c r="BD171" s="244">
        <f t="shared" si="133"/>
        <v>60255.898748299871</v>
      </c>
      <c r="BE171" s="246"/>
      <c r="BF171" s="246"/>
      <c r="BG171" s="246"/>
      <c r="BH171" s="241">
        <f>VLOOKUP(BJ171,[2]תחזיות!$B$4:$H$1000,6)</f>
        <v>1.1089090909090943E-2</v>
      </c>
      <c r="BI171" s="135">
        <f t="shared" si="19"/>
        <v>9.2409090909091184E-4</v>
      </c>
      <c r="BJ171" s="238">
        <v>119</v>
      </c>
      <c r="BK171" s="243">
        <f t="shared" si="134"/>
        <v>73245.035434164107</v>
      </c>
      <c r="BL171" s="243">
        <f t="shared" si="159"/>
        <v>479.37719784185094</v>
      </c>
      <c r="BM171" s="243">
        <f t="shared" si="20"/>
        <v>345.09463287921733</v>
      </c>
      <c r="BN171" s="243">
        <f t="shared" si="65"/>
        <v>134.28256496263359</v>
      </c>
      <c r="BO171" s="244">
        <f t="shared" si="135"/>
        <v>54644.787894460445</v>
      </c>
      <c r="BP171" s="246"/>
      <c r="BQ171" s="247">
        <f>VLOOKUP(BT171,[2]תחזיות!$B$4:$E$1000,2)</f>
        <v>3.0555899999999962E-2</v>
      </c>
      <c r="BR171" s="135">
        <f t="shared" si="21"/>
        <v>2.0463249999999968E-3</v>
      </c>
      <c r="BS171" s="3">
        <f t="shared" si="136"/>
        <v>3589</v>
      </c>
      <c r="BT171" s="238">
        <v>119</v>
      </c>
      <c r="BU171" s="239">
        <f t="shared" si="137"/>
        <v>435454.56872864551</v>
      </c>
      <c r="BV171" s="239">
        <f t="shared" si="138"/>
        <v>2283.3664930335149</v>
      </c>
      <c r="BW171" s="239">
        <f t="shared" si="22"/>
        <v>1392.2849226798708</v>
      </c>
      <c r="BX171" s="239">
        <f t="shared" si="23"/>
        <v>891.08157035364411</v>
      </c>
      <c r="BY171" s="240">
        <f t="shared" si="139"/>
        <v>250232.855134393</v>
      </c>
      <c r="CA171" s="247">
        <f>VLOOKUP(CD171,[2]תחזיות!$B$4:$E$1000,4)</f>
        <v>4.0333787999999954E-2</v>
      </c>
      <c r="CB171" s="135">
        <f t="shared" si="24"/>
        <v>2.8611489999999964E-3</v>
      </c>
      <c r="CC171" s="3">
        <f t="shared" si="140"/>
        <v>3589</v>
      </c>
      <c r="CD171" s="238">
        <v>119</v>
      </c>
      <c r="CE171" s="239">
        <f t="shared" si="141"/>
        <v>448600.40106859175</v>
      </c>
      <c r="CF171" s="239">
        <f t="shared" si="142"/>
        <v>2571.497719618621</v>
      </c>
      <c r="CG171" s="239">
        <f t="shared" si="25"/>
        <v>1287.9851307016224</v>
      </c>
      <c r="CH171" s="239">
        <f t="shared" si="26"/>
        <v>1283.5125889169985</v>
      </c>
      <c r="CI171" s="240">
        <f t="shared" si="143"/>
        <v>275610.66663486446</v>
      </c>
      <c r="CJ171" s="1"/>
      <c r="CK171" s="247">
        <f>VLOOKUP(CN171,[2]תחזיות!$B$4:$E$1000,3)</f>
        <v>2.6570347826086926E-2</v>
      </c>
      <c r="CL171" s="135">
        <f t="shared" si="27"/>
        <v>1.7141956521739103E-3</v>
      </c>
      <c r="CM171" s="3">
        <f t="shared" si="144"/>
        <v>3589</v>
      </c>
      <c r="CN171" s="238">
        <v>119</v>
      </c>
      <c r="CO171" s="239">
        <f t="shared" si="145"/>
        <v>430874.10441314359</v>
      </c>
      <c r="CP171" s="239">
        <f t="shared" si="160"/>
        <v>2176.7369625083179</v>
      </c>
      <c r="CQ171" s="239">
        <f t="shared" si="28"/>
        <v>1438.1344460889795</v>
      </c>
      <c r="CR171" s="239">
        <f t="shared" si="29"/>
        <v>738.60251641933826</v>
      </c>
      <c r="CS171" s="240">
        <f t="shared" si="146"/>
        <v>242320.48342459407</v>
      </c>
      <c r="CT171" s="1"/>
      <c r="CU171" s="238">
        <v>119</v>
      </c>
      <c r="CV171" s="239">
        <f t="shared" si="168"/>
        <v>1470222.098053152</v>
      </c>
      <c r="CW171" s="239">
        <f t="shared" si="168"/>
        <v>8744.4187699984395</v>
      </c>
      <c r="CX171" s="239">
        <f t="shared" si="168"/>
        <v>5207.6352769746427</v>
      </c>
      <c r="CY171" s="239">
        <f t="shared" si="168"/>
        <v>3536.7834930237959</v>
      </c>
      <c r="CZ171" s="239">
        <f t="shared" si="168"/>
        <v>994746.11836945568</v>
      </c>
      <c r="DB171" s="238">
        <v>119</v>
      </c>
      <c r="DC171" s="239">
        <f t="shared" si="169"/>
        <v>1503440.8239007774</v>
      </c>
      <c r="DD171" s="239">
        <f t="shared" si="169"/>
        <v>9219.4498188806047</v>
      </c>
      <c r="DE171" s="239">
        <f t="shared" si="169"/>
        <v>5148.8272580814246</v>
      </c>
      <c r="DF171" s="239">
        <f t="shared" si="169"/>
        <v>4070.6225607991792</v>
      </c>
      <c r="DG171" s="239">
        <f t="shared" si="169"/>
        <v>1030466.1744705169</v>
      </c>
      <c r="DH171" s="248"/>
      <c r="DI171" s="238">
        <v>119</v>
      </c>
      <c r="DJ171" s="239">
        <f t="shared" si="170"/>
        <v>1454286.8145731403</v>
      </c>
      <c r="DK171" s="239">
        <f t="shared" si="170"/>
        <v>8365.9229773794905</v>
      </c>
      <c r="DL171" s="239">
        <f t="shared" si="170"/>
        <v>5362.6884496945822</v>
      </c>
      <c r="DM171" s="239">
        <f t="shared" si="170"/>
        <v>3003.2345276849078</v>
      </c>
      <c r="DN171" s="239">
        <f t="shared" si="170"/>
        <v>970926.35995901143</v>
      </c>
      <c r="DP171" s="3">
        <f t="shared" si="147"/>
        <v>3589</v>
      </c>
      <c r="DQ171" s="238">
        <v>119</v>
      </c>
      <c r="DR171" s="239">
        <f t="shared" si="148"/>
        <v>0</v>
      </c>
      <c r="DS171" s="239">
        <f t="shared" si="149"/>
        <v>0</v>
      </c>
      <c r="DT171" s="239">
        <f t="shared" si="33"/>
        <v>0</v>
      </c>
      <c r="DU171" s="239">
        <f t="shared" si="150"/>
        <v>0</v>
      </c>
      <c r="DV171" s="240">
        <f t="shared" si="161"/>
        <v>0</v>
      </c>
      <c r="DX171" s="242">
        <f t="shared" si="107"/>
        <v>3.2899999999999999E-2</v>
      </c>
      <c r="DY171" s="242">
        <f t="shared" si="151"/>
        <v>2.7416666666666666E-3</v>
      </c>
      <c r="DZ171" s="238">
        <v>119</v>
      </c>
      <c r="EA171" s="243">
        <f t="shared" si="162"/>
        <v>457043.45849206357</v>
      </c>
      <c r="EB171" s="243">
        <f t="shared" si="163"/>
        <v>2586.4138135814014</v>
      </c>
      <c r="EC171" s="243">
        <f t="shared" si="34"/>
        <v>1333.3529982156606</v>
      </c>
      <c r="ED171" s="243">
        <f t="shared" si="114"/>
        <v>1253.0608153657408</v>
      </c>
      <c r="EE171" s="244">
        <f t="shared" si="152"/>
        <v>294841.93857568601</v>
      </c>
      <c r="EF171" s="249"/>
      <c r="EG171" s="242">
        <f t="shared" si="108"/>
        <v>3.5000000000000003E-2</v>
      </c>
      <c r="EH171" s="242">
        <f t="shared" si="153"/>
        <v>2.9166666666666668E-3</v>
      </c>
      <c r="EI171" s="238">
        <v>119</v>
      </c>
      <c r="EJ171" s="243">
        <f t="shared" si="164"/>
        <v>458780.85336876713</v>
      </c>
      <c r="EK171" s="243">
        <f t="shared" si="165"/>
        <v>2645.5567083213941</v>
      </c>
      <c r="EL171" s="243">
        <f t="shared" si="36"/>
        <v>1307.4458859958233</v>
      </c>
      <c r="EM171" s="243">
        <f t="shared" si="115"/>
        <v>1338.1108223255708</v>
      </c>
      <c r="EN171" s="244">
        <f t="shared" si="154"/>
        <v>298331.36936534505</v>
      </c>
      <c r="EO171" s="249"/>
      <c r="EP171" s="242">
        <f t="shared" si="109"/>
        <v>2.5000000000000001E-2</v>
      </c>
      <c r="EQ171" s="242">
        <f t="shared" si="155"/>
        <v>2.0833333333333333E-3</v>
      </c>
      <c r="ER171" s="238">
        <v>119</v>
      </c>
      <c r="ES171" s="243">
        <f t="shared" si="166"/>
        <v>450257.01343277405</v>
      </c>
      <c r="ET171" s="243">
        <f t="shared" si="167"/>
        <v>2370.7253929063932</v>
      </c>
      <c r="EU171" s="243">
        <f t="shared" si="38"/>
        <v>1432.6899482547806</v>
      </c>
      <c r="EV171" s="243">
        <f t="shared" si="116"/>
        <v>938.03544465161258</v>
      </c>
      <c r="EW171" s="244">
        <f t="shared" si="156"/>
        <v>282116.32175586122</v>
      </c>
    </row>
    <row r="172" spans="1:153" ht="14.25" customHeight="1" thickBot="1" x14ac:dyDescent="0.25">
      <c r="A172" s="3">
        <f t="shared" si="117"/>
        <v>3620</v>
      </c>
      <c r="B172" s="238">
        <v>120</v>
      </c>
      <c r="C172" s="239">
        <f t="shared" si="118"/>
        <v>346897.2793398283</v>
      </c>
      <c r="D172" s="239">
        <f t="shared" si="5"/>
        <v>2410.2492634298383</v>
      </c>
      <c r="E172" s="239">
        <f t="shared" si="6"/>
        <v>1499.643905162789</v>
      </c>
      <c r="F172" s="239">
        <f t="shared" si="7"/>
        <v>910.60535826704938</v>
      </c>
      <c r="G172" s="240">
        <f t="shared" si="119"/>
        <v>289229.9116115807</v>
      </c>
      <c r="I172" s="241">
        <f>VLOOKUP(K172,[2]תחזיות!$B$4:$H$1000,5)</f>
        <v>1.2216300000000038E-2</v>
      </c>
      <c r="J172" s="135">
        <f t="shared" si="8"/>
        <v>1.0180250000000031E-3</v>
      </c>
      <c r="K172" s="238">
        <v>120</v>
      </c>
      <c r="L172" s="243">
        <f t="shared" si="120"/>
        <v>152501.86071853252</v>
      </c>
      <c r="M172" s="243">
        <f t="shared" si="44"/>
        <v>938.90182478746488</v>
      </c>
      <c r="N172" s="243">
        <f t="shared" si="9"/>
        <v>659.31508013682321</v>
      </c>
      <c r="O172" s="243">
        <f t="shared" si="10"/>
        <v>279.58674465064166</v>
      </c>
      <c r="P172" s="244">
        <f t="shared" si="121"/>
        <v>106459.06466335031</v>
      </c>
      <c r="Q172" s="245"/>
      <c r="R172" s="241">
        <f>VLOOKUP(T172,[2]תחזיות!$B$4:$H$1000,7)</f>
        <v>2.0767710000000064E-2</v>
      </c>
      <c r="S172" s="135">
        <f t="shared" si="11"/>
        <v>1.7306425000000053E-3</v>
      </c>
      <c r="T172" s="238">
        <v>120</v>
      </c>
      <c r="U172" s="243">
        <f t="shared" si="122"/>
        <v>164532.38912537252</v>
      </c>
      <c r="V172" s="243">
        <f t="shared" si="47"/>
        <v>1012.9696756393781</v>
      </c>
      <c r="W172" s="243">
        <f t="shared" si="12"/>
        <v>711.32696224286326</v>
      </c>
      <c r="X172" s="243">
        <f t="shared" si="48"/>
        <v>301.64271339651486</v>
      </c>
      <c r="Y172" s="244">
        <f t="shared" si="123"/>
        <v>110461.54704949594</v>
      </c>
      <c r="Z172" s="246"/>
      <c r="AA172" s="241">
        <f>VLOOKUP(AC172,[2]תחזיות!$B$4:$H$1000,6)</f>
        <v>1.1105727272727305E-2</v>
      </c>
      <c r="AB172" s="135">
        <f t="shared" si="13"/>
        <v>9.254772727272754E-4</v>
      </c>
      <c r="AC172" s="238">
        <v>120</v>
      </c>
      <c r="AD172" s="243">
        <f t="shared" si="124"/>
        <v>151006.23615186921</v>
      </c>
      <c r="AE172" s="243">
        <f t="shared" si="51"/>
        <v>929.69377559894451</v>
      </c>
      <c r="AF172" s="243">
        <f t="shared" si="14"/>
        <v>652.84900932051892</v>
      </c>
      <c r="AG172" s="243">
        <f t="shared" si="52"/>
        <v>276.8447662784256</v>
      </c>
      <c r="AH172" s="244">
        <f t="shared" si="125"/>
        <v>105954.79831154369</v>
      </c>
      <c r="AI172" s="246"/>
      <c r="AJ172" s="242">
        <f t="shared" si="105"/>
        <v>3.10666666666666E-2</v>
      </c>
      <c r="AK172" s="242">
        <f t="shared" si="126"/>
        <v>2.5888888888888832E-3</v>
      </c>
      <c r="AL172" s="241">
        <f>VLOOKUP(AN172,[2]תחזיות!$B$4:$H$1000,5)</f>
        <v>1.2216300000000038E-2</v>
      </c>
      <c r="AM172" s="135">
        <f t="shared" si="110"/>
        <v>1.0180250000000031E-3</v>
      </c>
      <c r="AN172" s="238">
        <v>120</v>
      </c>
      <c r="AO172" s="243">
        <f t="shared" si="127"/>
        <v>76075.394127053718</v>
      </c>
      <c r="AP172" s="243">
        <f t="shared" si="157"/>
        <v>526.97815998150236</v>
      </c>
      <c r="AQ172" s="243">
        <f t="shared" si="16"/>
        <v>330.02741740813042</v>
      </c>
      <c r="AR172" s="243">
        <f t="shared" si="128"/>
        <v>196.95074257337197</v>
      </c>
      <c r="AS172" s="244">
        <f t="shared" si="129"/>
        <v>57858.477632644455</v>
      </c>
      <c r="AT172" s="245"/>
      <c r="AU172" s="242">
        <f t="shared" si="106"/>
        <v>3.3666666666666602E-2</v>
      </c>
      <c r="AV172" s="242">
        <f t="shared" si="130"/>
        <v>2.8055555555555503E-3</v>
      </c>
      <c r="AW172" s="241">
        <f>VLOOKUP(AY172,[2]תחזיות!$B$4:$H$1000,7)</f>
        <v>2.0767710000000064E-2</v>
      </c>
      <c r="AX172" s="135">
        <f t="shared" si="17"/>
        <v>1.7306425000000053E-3</v>
      </c>
      <c r="AY172" s="238">
        <v>120</v>
      </c>
      <c r="AZ172" s="243">
        <f t="shared" si="131"/>
        <v>82503.296589464386</v>
      </c>
      <c r="BA172" s="243">
        <f t="shared" si="158"/>
        <v>581.93188762585362</v>
      </c>
      <c r="BB172" s="243">
        <f t="shared" si="18"/>
        <v>350.46430552763456</v>
      </c>
      <c r="BC172" s="243">
        <f t="shared" si="132"/>
        <v>231.46758209821908</v>
      </c>
      <c r="BD172" s="244">
        <f t="shared" si="133"/>
        <v>60837.830635925726</v>
      </c>
      <c r="BE172" s="246"/>
      <c r="BF172" s="246"/>
      <c r="BG172" s="246"/>
      <c r="BH172" s="241">
        <f>VLOOKUP(BJ172,[2]תחזיות!$B$4:$H$1000,6)</f>
        <v>1.1105727272727305E-2</v>
      </c>
      <c r="BI172" s="135">
        <f t="shared" si="19"/>
        <v>9.254772727272754E-4</v>
      </c>
      <c r="BJ172" s="238">
        <v>120</v>
      </c>
      <c r="BK172" s="243">
        <f t="shared" si="134"/>
        <v>72967.408039679634</v>
      </c>
      <c r="BL172" s="243">
        <f t="shared" si="159"/>
        <v>479.75390263135978</v>
      </c>
      <c r="BM172" s="243">
        <f t="shared" si="20"/>
        <v>345.98032122528105</v>
      </c>
      <c r="BN172" s="243">
        <f t="shared" si="65"/>
        <v>133.7735814060787</v>
      </c>
      <c r="BO172" s="244">
        <f t="shared" si="135"/>
        <v>55124.541797091806</v>
      </c>
      <c r="BP172" s="246"/>
      <c r="BQ172" s="247">
        <f>VLOOKUP(BT172,[2]תחזיות!$B$4:$E$1000,2)</f>
        <v>3.0687379999999962E-2</v>
      </c>
      <c r="BR172" s="135">
        <f t="shared" si="21"/>
        <v>2.0572816666666635E-3</v>
      </c>
      <c r="BS172" s="3">
        <f t="shared" si="136"/>
        <v>3620</v>
      </c>
      <c r="BT172" s="238">
        <v>120</v>
      </c>
      <c r="BU172" s="239">
        <f t="shared" si="137"/>
        <v>434062.28380596562</v>
      </c>
      <c r="BV172" s="239">
        <f t="shared" si="138"/>
        <v>2286.1424854414054</v>
      </c>
      <c r="BW172" s="239">
        <f t="shared" si="22"/>
        <v>1393.1541067759301</v>
      </c>
      <c r="BX172" s="239">
        <f t="shared" si="23"/>
        <v>892.98837866547524</v>
      </c>
      <c r="BY172" s="240">
        <f t="shared" si="139"/>
        <v>252518.99761983441</v>
      </c>
      <c r="CA172" s="247">
        <f>VLOOKUP(CD172,[2]תחזיות!$B$4:$E$1000,4)</f>
        <v>4.0507341599999955E-2</v>
      </c>
      <c r="CB172" s="135">
        <f t="shared" si="24"/>
        <v>2.8756117999999965E-3</v>
      </c>
      <c r="CC172" s="3">
        <f t="shared" si="140"/>
        <v>3620</v>
      </c>
      <c r="CD172" s="238">
        <v>120</v>
      </c>
      <c r="CE172" s="239">
        <f t="shared" si="141"/>
        <v>447312.41593789012</v>
      </c>
      <c r="CF172" s="239">
        <f t="shared" si="142"/>
        <v>2575.4779725734488</v>
      </c>
      <c r="CG172" s="239">
        <f t="shared" si="25"/>
        <v>1289.1811110159456</v>
      </c>
      <c r="CH172" s="239">
        <f t="shared" si="26"/>
        <v>1286.2968615575032</v>
      </c>
      <c r="CI172" s="240">
        <f t="shared" si="143"/>
        <v>278186.14460743789</v>
      </c>
      <c r="CJ172" s="1"/>
      <c r="CK172" s="247">
        <f>VLOOKUP(CN172,[2]תחזיות!$B$4:$E$1000,3)</f>
        <v>2.6684678260869534E-2</v>
      </c>
      <c r="CL172" s="135">
        <f t="shared" si="27"/>
        <v>1.7237231884057944E-3</v>
      </c>
      <c r="CM172" s="3">
        <f t="shared" si="144"/>
        <v>3620</v>
      </c>
      <c r="CN172" s="238">
        <v>120</v>
      </c>
      <c r="CO172" s="239">
        <f t="shared" si="145"/>
        <v>429435.96996705461</v>
      </c>
      <c r="CP172" s="239">
        <f t="shared" si="160"/>
        <v>2179.0717096351182</v>
      </c>
      <c r="CQ172" s="239">
        <f t="shared" si="28"/>
        <v>1438.8429702673718</v>
      </c>
      <c r="CR172" s="239">
        <f t="shared" si="29"/>
        <v>740.22873936774636</v>
      </c>
      <c r="CS172" s="240">
        <f t="shared" si="146"/>
        <v>244499.55513422919</v>
      </c>
      <c r="CT172" s="1"/>
      <c r="CU172" s="238">
        <v>120</v>
      </c>
      <c r="CV172" s="239">
        <f t="shared" si="168"/>
        <v>1465246.9234852281</v>
      </c>
      <c r="CW172" s="239">
        <f t="shared" si="168"/>
        <v>8748.6855472216121</v>
      </c>
      <c r="CX172" s="239">
        <f t="shared" si="168"/>
        <v>5219.1491171694415</v>
      </c>
      <c r="CY172" s="239">
        <f t="shared" si="168"/>
        <v>3529.5364300521705</v>
      </c>
      <c r="CZ172" s="239">
        <f t="shared" si="168"/>
        <v>1003494.8039166773</v>
      </c>
      <c r="DB172" s="238">
        <v>120</v>
      </c>
      <c r="DC172" s="239">
        <f t="shared" si="169"/>
        <v>1498718.7884753267</v>
      </c>
      <c r="DD172" s="239">
        <f t="shared" si="169"/>
        <v>9226.1855075899148</v>
      </c>
      <c r="DE172" s="239">
        <f t="shared" si="169"/>
        <v>5161.8755537792113</v>
      </c>
      <c r="DF172" s="239">
        <f t="shared" si="169"/>
        <v>4064.3099538107031</v>
      </c>
      <c r="DG172" s="239">
        <f t="shared" si="169"/>
        <v>1039692.3599781068</v>
      </c>
      <c r="DH172" s="248"/>
      <c r="DI172" s="238">
        <v>120</v>
      </c>
      <c r="DJ172" s="239">
        <f t="shared" si="170"/>
        <v>1449131.2169829509</v>
      </c>
      <c r="DK172" s="239">
        <f t="shared" si="170"/>
        <v>8369.4940442016541</v>
      </c>
      <c r="DL172" s="239">
        <f t="shared" si="170"/>
        <v>5372.9909249562716</v>
      </c>
      <c r="DM172" s="239">
        <f t="shared" si="170"/>
        <v>2996.5031192453816</v>
      </c>
      <c r="DN172" s="239">
        <f t="shared" si="170"/>
        <v>979295.854003213</v>
      </c>
      <c r="DP172" s="3">
        <f t="shared" si="147"/>
        <v>3620</v>
      </c>
      <c r="DQ172" s="238">
        <v>120</v>
      </c>
      <c r="DR172" s="239">
        <f t="shared" si="148"/>
        <v>0</v>
      </c>
      <c r="DS172" s="239">
        <f t="shared" si="149"/>
        <v>0</v>
      </c>
      <c r="DT172" s="239">
        <f t="shared" si="33"/>
        <v>0</v>
      </c>
      <c r="DU172" s="239">
        <f t="shared" si="150"/>
        <v>0</v>
      </c>
      <c r="DV172" s="240">
        <f t="shared" si="161"/>
        <v>0</v>
      </c>
      <c r="DX172" s="242">
        <f t="shared" si="107"/>
        <v>3.2899999999999999E-2</v>
      </c>
      <c r="DY172" s="242">
        <f t="shared" si="151"/>
        <v>2.7416666666666666E-3</v>
      </c>
      <c r="DZ172" s="238">
        <v>120</v>
      </c>
      <c r="EA172" s="243">
        <f t="shared" si="162"/>
        <v>455710.10549384792</v>
      </c>
      <c r="EB172" s="243">
        <f t="shared" si="163"/>
        <v>2586.4138135814019</v>
      </c>
      <c r="EC172" s="243">
        <f t="shared" si="34"/>
        <v>1337.008607685769</v>
      </c>
      <c r="ED172" s="243">
        <f t="shared" si="114"/>
        <v>1249.4052058956329</v>
      </c>
      <c r="EE172" s="244">
        <f t="shared" si="152"/>
        <v>297428.35238926741</v>
      </c>
      <c r="EF172" s="249"/>
      <c r="EG172" s="242">
        <f t="shared" si="108"/>
        <v>3.5000000000000003E-2</v>
      </c>
      <c r="EH172" s="242">
        <f t="shared" si="153"/>
        <v>2.9166666666666668E-3</v>
      </c>
      <c r="EI172" s="238">
        <v>120</v>
      </c>
      <c r="EJ172" s="243">
        <f t="shared" si="164"/>
        <v>457473.40748277132</v>
      </c>
      <c r="EK172" s="243">
        <f t="shared" si="165"/>
        <v>2645.556708321395</v>
      </c>
      <c r="EL172" s="243">
        <f t="shared" si="36"/>
        <v>1311.2592698299786</v>
      </c>
      <c r="EM172" s="243">
        <f t="shared" si="115"/>
        <v>1334.2974384914164</v>
      </c>
      <c r="EN172" s="244">
        <f t="shared" si="154"/>
        <v>300976.92607366643</v>
      </c>
      <c r="EO172" s="249"/>
      <c r="EP172" s="242">
        <f t="shared" si="109"/>
        <v>2.5000000000000001E-2</v>
      </c>
      <c r="EQ172" s="242">
        <f t="shared" si="155"/>
        <v>2.0833333333333333E-3</v>
      </c>
      <c r="ER172" s="238">
        <v>120</v>
      </c>
      <c r="ES172" s="243">
        <f t="shared" si="166"/>
        <v>448824.32348451926</v>
      </c>
      <c r="ET172" s="243">
        <f t="shared" si="167"/>
        <v>2370.7253929063932</v>
      </c>
      <c r="EU172" s="243">
        <f t="shared" si="38"/>
        <v>1435.6747189803114</v>
      </c>
      <c r="EV172" s="243">
        <f t="shared" si="116"/>
        <v>935.0506739260818</v>
      </c>
      <c r="EW172" s="244">
        <f t="shared" si="156"/>
        <v>284487.04714876763</v>
      </c>
    </row>
    <row r="173" spans="1:153" ht="14.25" customHeight="1" thickBot="1" x14ac:dyDescent="0.25">
      <c r="A173" s="3">
        <f t="shared" si="117"/>
        <v>3650</v>
      </c>
      <c r="B173" s="238">
        <v>121</v>
      </c>
      <c r="C173" s="239">
        <f t="shared" si="118"/>
        <v>345397.63543466548</v>
      </c>
      <c r="D173" s="239">
        <f t="shared" si="5"/>
        <v>2410.2492634298383</v>
      </c>
      <c r="E173" s="239">
        <f t="shared" si="6"/>
        <v>1503.5804704138413</v>
      </c>
      <c r="F173" s="239">
        <f t="shared" si="7"/>
        <v>906.66879301599693</v>
      </c>
      <c r="G173" s="240">
        <f t="shared" si="119"/>
        <v>291640.16087501054</v>
      </c>
      <c r="I173" s="241">
        <f>VLOOKUP(K173,[2]תחזיות!$B$4:$H$1000,5)</f>
        <v>1.2229300000000038E-2</v>
      </c>
      <c r="J173" s="135">
        <f t="shared" si="8"/>
        <v>1.0191083333333365E-3</v>
      </c>
      <c r="K173" s="238">
        <v>121</v>
      </c>
      <c r="L173" s="243">
        <f t="shared" si="120"/>
        <v>151997.28964201035</v>
      </c>
      <c r="M173" s="243">
        <f t="shared" si="44"/>
        <v>939.85866746128784</v>
      </c>
      <c r="N173" s="243">
        <f t="shared" si="9"/>
        <v>661.1969697842701</v>
      </c>
      <c r="O173" s="243">
        <f t="shared" si="10"/>
        <v>278.66169767701768</v>
      </c>
      <c r="P173" s="244">
        <f t="shared" si="121"/>
        <v>107398.92333081159</v>
      </c>
      <c r="Q173" s="245"/>
      <c r="R173" s="241">
        <f>VLOOKUP(T173,[2]תחזיות!$B$4:$H$1000,7)</f>
        <v>2.0789810000000065E-2</v>
      </c>
      <c r="S173" s="135">
        <f t="shared" si="11"/>
        <v>1.7324841666666721E-3</v>
      </c>
      <c r="T173" s="238">
        <v>121</v>
      </c>
      <c r="U173" s="243">
        <f t="shared" si="122"/>
        <v>164104.87955949377</v>
      </c>
      <c r="V173" s="243">
        <f t="shared" si="47"/>
        <v>1014.7246295637368</v>
      </c>
      <c r="W173" s="243">
        <f t="shared" si="12"/>
        <v>713.86568370466625</v>
      </c>
      <c r="X173" s="243">
        <f t="shared" si="48"/>
        <v>300.8589458590705</v>
      </c>
      <c r="Y173" s="244">
        <f t="shared" si="123"/>
        <v>111476.27167905968</v>
      </c>
      <c r="Z173" s="246"/>
      <c r="AA173" s="241">
        <f>VLOOKUP(AC173,[2]תחזיות!$B$4:$H$1000,6)</f>
        <v>1.1117545454545489E-2</v>
      </c>
      <c r="AB173" s="135">
        <f t="shared" si="13"/>
        <v>9.2646212121212407E-4</v>
      </c>
      <c r="AC173" s="238">
        <v>121</v>
      </c>
      <c r="AD173" s="243">
        <f t="shared" si="124"/>
        <v>150492.68386053221</v>
      </c>
      <c r="AE173" s="243">
        <f t="shared" si="51"/>
        <v>930.55510166636373</v>
      </c>
      <c r="AF173" s="243">
        <f t="shared" si="14"/>
        <v>654.65184792205594</v>
      </c>
      <c r="AG173" s="243">
        <f t="shared" si="52"/>
        <v>275.90325374430779</v>
      </c>
      <c r="AH173" s="244">
        <f t="shared" si="125"/>
        <v>106885.35341321006</v>
      </c>
      <c r="AI173" s="246"/>
      <c r="AJ173" s="242">
        <f>$AQ$42</f>
        <v>3.8866666666666598E-2</v>
      </c>
      <c r="AK173" s="242">
        <f t="shared" si="126"/>
        <v>3.2388888888888832E-3</v>
      </c>
      <c r="AL173" s="241">
        <f>VLOOKUP(AN173,[2]תחזיות!$B$4:$H$1000,5)</f>
        <v>1.2229300000000038E-2</v>
      </c>
      <c r="AM173" s="135">
        <f t="shared" si="110"/>
        <v>1.0191083333333365E-3</v>
      </c>
      <c r="AN173" s="238">
        <v>121</v>
      </c>
      <c r="AO173" s="243">
        <f t="shared" si="127"/>
        <v>75822.559444070779</v>
      </c>
      <c r="AP173" s="243">
        <f t="shared" si="157"/>
        <v>556.55379867895738</v>
      </c>
      <c r="AQ173" s="243">
        <f t="shared" si="16"/>
        <v>310.97295336843968</v>
      </c>
      <c r="AR173" s="243">
        <f t="shared" si="128"/>
        <v>245.5808453105177</v>
      </c>
      <c r="AS173" s="244">
        <f t="shared" si="129"/>
        <v>58415.031431323412</v>
      </c>
      <c r="AT173" s="245"/>
      <c r="AU173" s="242">
        <f>$BB$42</f>
        <v>4.3666666666666604E-2</v>
      </c>
      <c r="AV173" s="242">
        <f t="shared" si="130"/>
        <v>3.6388888888888838E-3</v>
      </c>
      <c r="AW173" s="241">
        <f>VLOOKUP(AY173,[2]תחזיות!$B$4:$H$1000,7)</f>
        <v>2.0789810000000065E-2</v>
      </c>
      <c r="AX173" s="135">
        <f t="shared" si="17"/>
        <v>1.7324841666666721E-3</v>
      </c>
      <c r="AY173" s="238">
        <v>121</v>
      </c>
      <c r="AZ173" s="243">
        <f t="shared" si="131"/>
        <v>82295.160765115477</v>
      </c>
      <c r="BA173" s="243">
        <f t="shared" si="158"/>
        <v>623.95909366658236</v>
      </c>
      <c r="BB173" s="243">
        <f t="shared" si="18"/>
        <v>324.49614754907924</v>
      </c>
      <c r="BC173" s="243">
        <f t="shared" si="132"/>
        <v>299.46294611750312</v>
      </c>
      <c r="BD173" s="244">
        <f t="shared" si="133"/>
        <v>61461.78972959231</v>
      </c>
      <c r="BE173" s="246"/>
      <c r="BF173" s="246"/>
      <c r="BG173" s="246"/>
      <c r="BH173" s="241">
        <f>VLOOKUP(BJ173,[2]תחזיות!$B$4:$H$1000,6)</f>
        <v>1.1117545454545489E-2</v>
      </c>
      <c r="BI173" s="135">
        <f t="shared" si="19"/>
        <v>9.2646212121212407E-4</v>
      </c>
      <c r="BJ173" s="238">
        <v>121</v>
      </c>
      <c r="BK173" s="243">
        <f t="shared" si="134"/>
        <v>72688.708720423849</v>
      </c>
      <c r="BL173" s="243">
        <f t="shared" si="159"/>
        <v>480.13137383882082</v>
      </c>
      <c r="BM173" s="243">
        <f t="shared" si="20"/>
        <v>346.86874118471104</v>
      </c>
      <c r="BN173" s="243">
        <f t="shared" si="65"/>
        <v>133.26263265410978</v>
      </c>
      <c r="BO173" s="244">
        <f t="shared" si="135"/>
        <v>55604.673170930626</v>
      </c>
      <c r="BP173" s="246"/>
      <c r="BQ173" s="247">
        <f>VLOOKUP(BT173,[2]תחזיות!$B$4:$E$1000,2)</f>
        <v>3.0803379999999964E-2</v>
      </c>
      <c r="BR173" s="135">
        <f t="shared" si="21"/>
        <v>2.0669483333333304E-3</v>
      </c>
      <c r="BS173" s="3">
        <f t="shared" si="136"/>
        <v>3650</v>
      </c>
      <c r="BT173" s="238">
        <v>121</v>
      </c>
      <c r="BU173" s="239">
        <f t="shared" si="137"/>
        <v>432669.12969918968</v>
      </c>
      <c r="BV173" s="239">
        <f t="shared" si="138"/>
        <v>2288.5841021940828</v>
      </c>
      <c r="BW173" s="239">
        <f t="shared" si="22"/>
        <v>1394.2793656775602</v>
      </c>
      <c r="BX173" s="239">
        <f t="shared" si="23"/>
        <v>894.30473651652267</v>
      </c>
      <c r="BY173" s="240">
        <f t="shared" si="139"/>
        <v>254807.5817220285</v>
      </c>
      <c r="CA173" s="247">
        <f>VLOOKUP(CD173,[2]תחזיות!$B$4:$E$1000,4)</f>
        <v>4.0660461599999954E-2</v>
      </c>
      <c r="CB173" s="135">
        <f t="shared" si="24"/>
        <v>2.8883717999999962E-3</v>
      </c>
      <c r="CC173" s="3">
        <f t="shared" si="140"/>
        <v>3650</v>
      </c>
      <c r="CD173" s="238">
        <v>121</v>
      </c>
      <c r="CE173" s="239">
        <f t="shared" si="141"/>
        <v>446023.23482687416</v>
      </c>
      <c r="CF173" s="239">
        <f t="shared" si="142"/>
        <v>2578.9798858750505</v>
      </c>
      <c r="CG173" s="239">
        <f t="shared" si="25"/>
        <v>1290.698952256331</v>
      </c>
      <c r="CH173" s="239">
        <f t="shared" si="26"/>
        <v>1288.2809336187195</v>
      </c>
      <c r="CI173" s="240">
        <f t="shared" si="143"/>
        <v>280765.12449331296</v>
      </c>
      <c r="CJ173" s="1"/>
      <c r="CK173" s="247">
        <f>VLOOKUP(CN173,[2]תחזיות!$B$4:$E$1000,3)</f>
        <v>2.6785547826086928E-2</v>
      </c>
      <c r="CL173" s="135">
        <f t="shared" si="27"/>
        <v>1.7321289855072441E-3</v>
      </c>
      <c r="CM173" s="3">
        <f t="shared" si="144"/>
        <v>3650</v>
      </c>
      <c r="CN173" s="238">
        <v>121</v>
      </c>
      <c r="CO173" s="239">
        <f t="shared" si="145"/>
        <v>427997.12699678726</v>
      </c>
      <c r="CP173" s="239">
        <f t="shared" si="160"/>
        <v>2181.1249544039028</v>
      </c>
      <c r="CQ173" s="239">
        <f t="shared" si="28"/>
        <v>1439.7787250189426</v>
      </c>
      <c r="CR173" s="239">
        <f t="shared" si="29"/>
        <v>741.34622938496022</v>
      </c>
      <c r="CS173" s="240">
        <f t="shared" si="146"/>
        <v>246680.68008863309</v>
      </c>
      <c r="CT173" s="1"/>
      <c r="CU173" s="238">
        <v>121</v>
      </c>
      <c r="CV173" s="239">
        <f t="shared" si="168"/>
        <v>1460259.7111060985</v>
      </c>
      <c r="CW173" s="239">
        <f t="shared" si="168"/>
        <v>8960.6433305161518</v>
      </c>
      <c r="CX173" s="239">
        <f t="shared" si="168"/>
        <v>5101.9180560052982</v>
      </c>
      <c r="CY173" s="239">
        <f t="shared" si="168"/>
        <v>3858.7252745108526</v>
      </c>
      <c r="CZ173" s="239">
        <f t="shared" si="168"/>
        <v>1012455.4472471934</v>
      </c>
      <c r="DB173" s="238">
        <v>121</v>
      </c>
      <c r="DC173" s="239">
        <f t="shared" si="169"/>
        <v>1493983.0587990903</v>
      </c>
      <c r="DD173" s="239">
        <f t="shared" si="169"/>
        <v>9513.8198577559633</v>
      </c>
      <c r="DE173" s="239">
        <f t="shared" si="169"/>
        <v>5007.9401833461416</v>
      </c>
      <c r="DF173" s="239">
        <f t="shared" si="169"/>
        <v>4505.8796744098199</v>
      </c>
      <c r="DG173" s="239">
        <f t="shared" si="169"/>
        <v>1049206.1798358625</v>
      </c>
      <c r="DH173" s="248"/>
      <c r="DI173" s="238">
        <v>121</v>
      </c>
      <c r="DJ173" s="239">
        <f t="shared" si="170"/>
        <v>1443964.8037779478</v>
      </c>
      <c r="DK173" s="239">
        <f t="shared" si="170"/>
        <v>8372.7860862453181</v>
      </c>
      <c r="DL173" s="239">
        <f t="shared" si="170"/>
        <v>5383.5454925177373</v>
      </c>
      <c r="DM173" s="239">
        <f t="shared" si="170"/>
        <v>2989.2405937275807</v>
      </c>
      <c r="DN173" s="239">
        <f t="shared" si="170"/>
        <v>987668.64008945832</v>
      </c>
      <c r="DP173" s="3">
        <f t="shared" si="147"/>
        <v>3650</v>
      </c>
      <c r="DQ173" s="238">
        <v>121</v>
      </c>
      <c r="DR173" s="239">
        <f t="shared" si="148"/>
        <v>0</v>
      </c>
      <c r="DS173" s="239">
        <f t="shared" si="149"/>
        <v>0</v>
      </c>
      <c r="DT173" s="239">
        <f t="shared" si="33"/>
        <v>0</v>
      </c>
      <c r="DU173" s="239">
        <f t="shared" si="150"/>
        <v>0</v>
      </c>
      <c r="DV173" s="240">
        <f t="shared" si="161"/>
        <v>0</v>
      </c>
      <c r="DX173" s="242">
        <f>$EC$42</f>
        <v>4.0500000000000001E-2</v>
      </c>
      <c r="DY173" s="242">
        <f t="shared" si="151"/>
        <v>3.375E-3</v>
      </c>
      <c r="DZ173" s="238">
        <v>121</v>
      </c>
      <c r="EA173" s="243">
        <f t="shared" si="162"/>
        <v>454373.09688616218</v>
      </c>
      <c r="EB173" s="243">
        <f t="shared" si="163"/>
        <v>2765.3974987519841</v>
      </c>
      <c r="EC173" s="243">
        <f t="shared" si="34"/>
        <v>1231.8882967611869</v>
      </c>
      <c r="ED173" s="243">
        <f t="shared" si="114"/>
        <v>1533.5092019907972</v>
      </c>
      <c r="EE173" s="244">
        <f t="shared" si="152"/>
        <v>300193.7498880194</v>
      </c>
      <c r="EF173" s="249"/>
      <c r="EG173" s="242">
        <f>$EL$42</f>
        <v>4.4999999999999998E-2</v>
      </c>
      <c r="EH173" s="242">
        <f t="shared" si="153"/>
        <v>3.7499999999999999E-3</v>
      </c>
      <c r="EI173" s="238">
        <v>121</v>
      </c>
      <c r="EJ173" s="243">
        <f t="shared" si="164"/>
        <v>456162.14821294136</v>
      </c>
      <c r="EK173" s="243">
        <f t="shared" si="165"/>
        <v>2885.9069852207544</v>
      </c>
      <c r="EL173" s="243">
        <f t="shared" si="36"/>
        <v>1175.2989294222243</v>
      </c>
      <c r="EM173" s="243">
        <f t="shared" si="115"/>
        <v>1710.6080557985301</v>
      </c>
      <c r="EN173" s="244">
        <f t="shared" si="154"/>
        <v>303862.83305888716</v>
      </c>
      <c r="EO173" s="249"/>
      <c r="EP173" s="242">
        <f>$EU$42</f>
        <v>2.5000000000000001E-2</v>
      </c>
      <c r="EQ173" s="242">
        <f t="shared" si="155"/>
        <v>2.0833333333333333E-3</v>
      </c>
      <c r="ER173" s="238">
        <v>121</v>
      </c>
      <c r="ES173" s="243">
        <f t="shared" si="166"/>
        <v>447388.64876553894</v>
      </c>
      <c r="ET173" s="243">
        <f t="shared" si="167"/>
        <v>2370.7253929063927</v>
      </c>
      <c r="EU173" s="243">
        <f t="shared" si="38"/>
        <v>1438.6657079781867</v>
      </c>
      <c r="EV173" s="243">
        <f t="shared" si="116"/>
        <v>932.05968492820614</v>
      </c>
      <c r="EW173" s="244">
        <f t="shared" si="156"/>
        <v>286857.77254167403</v>
      </c>
    </row>
    <row r="174" spans="1:153" ht="14.25" customHeight="1" thickBot="1" x14ac:dyDescent="0.25">
      <c r="A174" s="3">
        <f t="shared" si="117"/>
        <v>3681</v>
      </c>
      <c r="B174" s="238">
        <v>122</v>
      </c>
      <c r="C174" s="239">
        <f t="shared" si="118"/>
        <v>343894.05496425164</v>
      </c>
      <c r="D174" s="239">
        <f t="shared" si="5"/>
        <v>2410.2492634298383</v>
      </c>
      <c r="E174" s="239">
        <f t="shared" si="6"/>
        <v>1507.5273691486777</v>
      </c>
      <c r="F174" s="239">
        <f t="shared" si="7"/>
        <v>902.72189428116064</v>
      </c>
      <c r="G174" s="240">
        <f t="shared" si="119"/>
        <v>294050.41013844038</v>
      </c>
      <c r="I174" s="241">
        <f>VLOOKUP(K174,[2]תחזיות!$B$4:$H$1000,5)</f>
        <v>1.2242300000000039E-2</v>
      </c>
      <c r="J174" s="135">
        <f t="shared" si="8"/>
        <v>1.0201916666666699E-3</v>
      </c>
      <c r="K174" s="238">
        <v>122</v>
      </c>
      <c r="L174" s="243">
        <f t="shared" si="120"/>
        <v>151490.48449283617</v>
      </c>
      <c r="M174" s="243">
        <f t="shared" si="44"/>
        <v>940.81750344167619</v>
      </c>
      <c r="N174" s="243">
        <f t="shared" si="9"/>
        <v>663.08494853814454</v>
      </c>
      <c r="O174" s="243">
        <f t="shared" si="10"/>
        <v>277.73255490353171</v>
      </c>
      <c r="P174" s="244">
        <f t="shared" si="121"/>
        <v>108339.74083425327</v>
      </c>
      <c r="Q174" s="245"/>
      <c r="R174" s="241">
        <f>VLOOKUP(T174,[2]תחזיות!$B$4:$H$1000,7)</f>
        <v>2.0811910000000065E-2</v>
      </c>
      <c r="S174" s="135">
        <f t="shared" si="11"/>
        <v>1.7343258333333389E-3</v>
      </c>
      <c r="T174" s="238">
        <v>122</v>
      </c>
      <c r="U174" s="243">
        <f t="shared" si="122"/>
        <v>163674.38713208839</v>
      </c>
      <c r="V174" s="243">
        <f t="shared" si="47"/>
        <v>1016.4844927025086</v>
      </c>
      <c r="W174" s="243">
        <f t="shared" si="12"/>
        <v>716.41478296034802</v>
      </c>
      <c r="X174" s="243">
        <f t="shared" si="48"/>
        <v>300.06970974216068</v>
      </c>
      <c r="Y174" s="244">
        <f t="shared" si="123"/>
        <v>112492.75617176219</v>
      </c>
      <c r="Z174" s="246"/>
      <c r="AA174" s="241">
        <f>VLOOKUP(AC174,[2]תחזיות!$B$4:$H$1000,6)</f>
        <v>1.1129363636363672E-2</v>
      </c>
      <c r="AB174" s="135">
        <f t="shared" si="13"/>
        <v>9.2744696969697263E-4</v>
      </c>
      <c r="AC174" s="238">
        <v>122</v>
      </c>
      <c r="AD174" s="243">
        <f t="shared" si="124"/>
        <v>149976.9988413456</v>
      </c>
      <c r="AE174" s="243">
        <f t="shared" si="51"/>
        <v>931.41814217554008</v>
      </c>
      <c r="AF174" s="243">
        <f t="shared" si="14"/>
        <v>656.46031096640775</v>
      </c>
      <c r="AG174" s="243">
        <f t="shared" si="52"/>
        <v>274.95783120913234</v>
      </c>
      <c r="AH174" s="244">
        <f t="shared" si="125"/>
        <v>107816.7715553856</v>
      </c>
      <c r="AI174" s="246"/>
      <c r="AJ174" s="242">
        <f t="shared" ref="AJ174:AJ232" si="171">$AQ$42</f>
        <v>3.8866666666666598E-2</v>
      </c>
      <c r="AK174" s="242">
        <f t="shared" si="126"/>
        <v>3.2388888888888832E-3</v>
      </c>
      <c r="AL174" s="241">
        <f>VLOOKUP(AN174,[2]תחזיות!$B$4:$H$1000,5)</f>
        <v>1.2242300000000039E-2</v>
      </c>
      <c r="AM174" s="135">
        <f t="shared" si="110"/>
        <v>1.0201916666666699E-3</v>
      </c>
      <c r="AN174" s="238">
        <v>122</v>
      </c>
      <c r="AO174" s="243">
        <f t="shared" si="127"/>
        <v>75588.622781976926</v>
      </c>
      <c r="AP174" s="243">
        <f t="shared" si="157"/>
        <v>557.12159022642129</v>
      </c>
      <c r="AQ174" s="243">
        <f t="shared" si="16"/>
        <v>312.29843977146311</v>
      </c>
      <c r="AR174" s="243">
        <f t="shared" si="128"/>
        <v>244.82315045495818</v>
      </c>
      <c r="AS174" s="244">
        <f t="shared" si="129"/>
        <v>58972.153021549835</v>
      </c>
      <c r="AT174" s="245"/>
      <c r="AU174" s="242">
        <f t="shared" ref="AU174:AU232" si="172">$BB$42</f>
        <v>4.3666666666666604E-2</v>
      </c>
      <c r="AV174" s="242">
        <f t="shared" si="130"/>
        <v>3.6388888888888838E-3</v>
      </c>
      <c r="AW174" s="241">
        <f>VLOOKUP(AY174,[2]תחזיות!$B$4:$H$1000,7)</f>
        <v>2.0811910000000065E-2</v>
      </c>
      <c r="AX174" s="135">
        <f t="shared" si="17"/>
        <v>1.7343258333333389E-3</v>
      </c>
      <c r="AY174" s="238">
        <v>122</v>
      </c>
      <c r="AZ174" s="243">
        <f t="shared" si="131"/>
        <v>82112.828458788135</v>
      </c>
      <c r="BA174" s="243">
        <f t="shared" si="158"/>
        <v>625.04124204167158</v>
      </c>
      <c r="BB174" s="243">
        <f t="shared" si="18"/>
        <v>326.24178292774849</v>
      </c>
      <c r="BC174" s="243">
        <f t="shared" si="132"/>
        <v>298.79945911392309</v>
      </c>
      <c r="BD174" s="244">
        <f t="shared" si="133"/>
        <v>62086.830971633979</v>
      </c>
      <c r="BE174" s="246"/>
      <c r="BF174" s="246"/>
      <c r="BG174" s="246"/>
      <c r="BH174" s="241">
        <f>VLOOKUP(BJ174,[2]תחזיות!$B$4:$H$1000,6)</f>
        <v>1.1129363636363672E-2</v>
      </c>
      <c r="BI174" s="135">
        <f t="shared" si="19"/>
        <v>9.2744696969697263E-4</v>
      </c>
      <c r="BJ174" s="238">
        <v>122</v>
      </c>
      <c r="BK174" s="243">
        <f t="shared" si="134"/>
        <v>72408.933199510182</v>
      </c>
      <c r="BL174" s="243">
        <f t="shared" si="159"/>
        <v>480.50961278384676</v>
      </c>
      <c r="BM174" s="243">
        <f t="shared" si="20"/>
        <v>347.7599019180787</v>
      </c>
      <c r="BN174" s="243">
        <f t="shared" si="65"/>
        <v>132.74971086576807</v>
      </c>
      <c r="BO174" s="244">
        <f t="shared" si="135"/>
        <v>56085.182783714474</v>
      </c>
      <c r="BP174" s="246"/>
      <c r="BQ174" s="247">
        <f>VLOOKUP(BT174,[2]תחזיות!$B$4:$E$1000,2)</f>
        <v>3.0919379999999965E-2</v>
      </c>
      <c r="BR174" s="135">
        <f t="shared" si="21"/>
        <v>2.0766149999999969E-3</v>
      </c>
      <c r="BS174" s="3">
        <f t="shared" si="136"/>
        <v>3681</v>
      </c>
      <c r="BT174" s="238">
        <v>122</v>
      </c>
      <c r="BU174" s="239">
        <f t="shared" si="137"/>
        <v>431274.85033351212</v>
      </c>
      <c r="BV174" s="239">
        <f t="shared" si="138"/>
        <v>2291.0180527259204</v>
      </c>
      <c r="BW174" s="239">
        <f t="shared" si="22"/>
        <v>1395.4262294005953</v>
      </c>
      <c r="BX174" s="239">
        <f t="shared" si="23"/>
        <v>895.59182332532498</v>
      </c>
      <c r="BY174" s="240">
        <f t="shared" si="139"/>
        <v>257098.5997747544</v>
      </c>
      <c r="CA174" s="247">
        <f>VLOOKUP(CD174,[2]תחזיות!$B$4:$E$1000,4)</f>
        <v>4.0813581599999954E-2</v>
      </c>
      <c r="CB174" s="135">
        <f t="shared" si="24"/>
        <v>2.9011317999999963E-3</v>
      </c>
      <c r="CC174" s="3">
        <f t="shared" si="140"/>
        <v>3681</v>
      </c>
      <c r="CD174" s="238">
        <v>122</v>
      </c>
      <c r="CE174" s="239">
        <f t="shared" si="141"/>
        <v>444732.53587461781</v>
      </c>
      <c r="CF174" s="239">
        <f t="shared" si="142"/>
        <v>2582.4718596267776</v>
      </c>
      <c r="CG174" s="239">
        <f t="shared" si="25"/>
        <v>1292.2441573062847</v>
      </c>
      <c r="CH174" s="239">
        <f t="shared" si="26"/>
        <v>1290.2277023204929</v>
      </c>
      <c r="CI174" s="240">
        <f t="shared" si="143"/>
        <v>283347.59635293973</v>
      </c>
      <c r="CJ174" s="1"/>
      <c r="CK174" s="247">
        <f>VLOOKUP(CN174,[2]תחזיות!$B$4:$E$1000,3)</f>
        <v>2.6886417391304318E-2</v>
      </c>
      <c r="CL174" s="135">
        <f t="shared" si="27"/>
        <v>1.7405347826086933E-3</v>
      </c>
      <c r="CM174" s="3">
        <f t="shared" si="144"/>
        <v>3681</v>
      </c>
      <c r="CN174" s="238">
        <v>122</v>
      </c>
      <c r="CO174" s="239">
        <f t="shared" si="145"/>
        <v>426557.34827176831</v>
      </c>
      <c r="CP174" s="239">
        <f t="shared" si="160"/>
        <v>2183.1714866437933</v>
      </c>
      <c r="CQ174" s="239">
        <f t="shared" si="28"/>
        <v>1440.7335851994503</v>
      </c>
      <c r="CR174" s="239">
        <f t="shared" si="29"/>
        <v>742.43790144434297</v>
      </c>
      <c r="CS174" s="240">
        <f t="shared" si="146"/>
        <v>248863.85157527687</v>
      </c>
      <c r="CT174" s="1"/>
      <c r="CU174" s="238">
        <v>122</v>
      </c>
      <c r="CV174" s="239">
        <f t="shared" si="168"/>
        <v>1455389.2211619779</v>
      </c>
      <c r="CW174" s="239">
        <f t="shared" si="168"/>
        <v>8964.6039085758403</v>
      </c>
      <c r="CX174" s="239">
        <f t="shared" si="168"/>
        <v>5114.3829066216367</v>
      </c>
      <c r="CY174" s="239">
        <f t="shared" si="168"/>
        <v>3850.2210019542035</v>
      </c>
      <c r="CZ174" s="239">
        <f t="shared" si="168"/>
        <v>1021420.0511557693</v>
      </c>
      <c r="DB174" s="238">
        <v>122</v>
      </c>
      <c r="DC174" s="239">
        <f t="shared" si="169"/>
        <v>1489400.6557132651</v>
      </c>
      <c r="DD174" s="239">
        <f t="shared" si="169"/>
        <v>9520.1538430215514</v>
      </c>
      <c r="DE174" s="239">
        <f t="shared" si="169"/>
        <v>5022.1343927506159</v>
      </c>
      <c r="DF174" s="239">
        <f t="shared" si="169"/>
        <v>4498.0194502709337</v>
      </c>
      <c r="DG174" s="239">
        <f t="shared" si="169"/>
        <v>1058726.3336788842</v>
      </c>
      <c r="DH174" s="248"/>
      <c r="DI174" s="238">
        <v>122</v>
      </c>
      <c r="DJ174" s="239">
        <f t="shared" si="170"/>
        <v>1438787.3183344365</v>
      </c>
      <c r="DK174" s="239">
        <f t="shared" si="170"/>
        <v>8376.0738979394118</v>
      </c>
      <c r="DL174" s="239">
        <f t="shared" si="170"/>
        <v>5394.1440954357568</v>
      </c>
      <c r="DM174" s="239">
        <f t="shared" si="170"/>
        <v>2981.9298025036555</v>
      </c>
      <c r="DN174" s="239">
        <f t="shared" si="170"/>
        <v>996044.71398739784</v>
      </c>
      <c r="DP174" s="3">
        <f t="shared" si="147"/>
        <v>3681</v>
      </c>
      <c r="DQ174" s="238">
        <v>122</v>
      </c>
      <c r="DR174" s="239">
        <f t="shared" si="148"/>
        <v>0</v>
      </c>
      <c r="DS174" s="239">
        <f t="shared" si="149"/>
        <v>0</v>
      </c>
      <c r="DT174" s="239">
        <f t="shared" si="33"/>
        <v>0</v>
      </c>
      <c r="DU174" s="239">
        <f t="shared" si="150"/>
        <v>0</v>
      </c>
      <c r="DV174" s="240">
        <f t="shared" si="161"/>
        <v>0</v>
      </c>
      <c r="DX174" s="242">
        <f t="shared" ref="DX174:DX232" si="173">$EC$42</f>
        <v>4.0500000000000001E-2</v>
      </c>
      <c r="DY174" s="242">
        <f t="shared" si="151"/>
        <v>3.375E-3</v>
      </c>
      <c r="DZ174" s="238">
        <v>122</v>
      </c>
      <c r="EA174" s="243">
        <f t="shared" si="162"/>
        <v>453141.20858940098</v>
      </c>
      <c r="EB174" s="243">
        <f t="shared" si="163"/>
        <v>2765.3974987519846</v>
      </c>
      <c r="EC174" s="243">
        <f t="shared" si="34"/>
        <v>1236.0459197627563</v>
      </c>
      <c r="ED174" s="243">
        <f t="shared" si="114"/>
        <v>1529.3515789892283</v>
      </c>
      <c r="EE174" s="244">
        <f t="shared" si="152"/>
        <v>302959.14738677139</v>
      </c>
      <c r="EF174" s="249"/>
      <c r="EG174" s="242">
        <f t="shared" ref="EG174:EG232" si="174">$EL$42</f>
        <v>4.4999999999999998E-2</v>
      </c>
      <c r="EH174" s="242">
        <f t="shared" si="153"/>
        <v>3.7499999999999999E-3</v>
      </c>
      <c r="EI174" s="238">
        <v>122</v>
      </c>
      <c r="EJ174" s="243">
        <f t="shared" si="164"/>
        <v>454986.84928351914</v>
      </c>
      <c r="EK174" s="243">
        <f t="shared" si="165"/>
        <v>2885.906985220754</v>
      </c>
      <c r="EL174" s="243">
        <f t="shared" si="36"/>
        <v>1179.7063004075574</v>
      </c>
      <c r="EM174" s="243">
        <f t="shared" si="115"/>
        <v>1706.2006848131966</v>
      </c>
      <c r="EN174" s="244">
        <f t="shared" si="154"/>
        <v>306748.74004410789</v>
      </c>
      <c r="EO174" s="249"/>
      <c r="EP174" s="242">
        <f t="shared" ref="EP174:EP232" si="175">$EU$42</f>
        <v>2.5000000000000001E-2</v>
      </c>
      <c r="EQ174" s="242">
        <f t="shared" si="155"/>
        <v>2.0833333333333333E-3</v>
      </c>
      <c r="ER174" s="238">
        <v>122</v>
      </c>
      <c r="ES174" s="243">
        <f t="shared" si="166"/>
        <v>445949.98305756075</v>
      </c>
      <c r="ET174" s="243">
        <f t="shared" si="167"/>
        <v>2370.7253929063932</v>
      </c>
      <c r="EU174" s="243">
        <f t="shared" si="38"/>
        <v>1441.6629282031417</v>
      </c>
      <c r="EV174" s="243">
        <f t="shared" si="116"/>
        <v>929.06246470325152</v>
      </c>
      <c r="EW174" s="244">
        <f t="shared" si="156"/>
        <v>289228.49793458043</v>
      </c>
    </row>
    <row r="175" spans="1:153" ht="14.25" customHeight="1" thickBot="1" x14ac:dyDescent="0.25">
      <c r="A175" s="3">
        <f t="shared" si="117"/>
        <v>3712</v>
      </c>
      <c r="B175" s="238">
        <v>123</v>
      </c>
      <c r="C175" s="239">
        <f t="shared" si="118"/>
        <v>342386.52759510296</v>
      </c>
      <c r="D175" s="239">
        <f t="shared" si="5"/>
        <v>2410.2492634298383</v>
      </c>
      <c r="E175" s="239">
        <f t="shared" si="6"/>
        <v>1511.484628492693</v>
      </c>
      <c r="F175" s="239">
        <f t="shared" si="7"/>
        <v>898.76463493714527</v>
      </c>
      <c r="G175" s="240">
        <f t="shared" si="119"/>
        <v>296460.65940187022</v>
      </c>
      <c r="I175" s="241">
        <f>VLOOKUP(K175,[2]תחזיות!$B$4:$H$1000,5)</f>
        <v>1.225530000000004E-2</v>
      </c>
      <c r="J175" s="135">
        <f t="shared" si="8"/>
        <v>1.0212750000000033E-3</v>
      </c>
      <c r="K175" s="238">
        <v>123</v>
      </c>
      <c r="L175" s="243">
        <f t="shared" si="120"/>
        <v>150981.43579676765</v>
      </c>
      <c r="M175" s="243">
        <f t="shared" si="44"/>
        <v>941.77833683750373</v>
      </c>
      <c r="N175" s="243">
        <f t="shared" si="9"/>
        <v>664.97903787676432</v>
      </c>
      <c r="O175" s="243">
        <f t="shared" si="10"/>
        <v>276.79929896073941</v>
      </c>
      <c r="P175" s="244">
        <f t="shared" si="121"/>
        <v>109281.51917109078</v>
      </c>
      <c r="Q175" s="245"/>
      <c r="R175" s="241">
        <f>VLOOKUP(T175,[2]תחזיות!$B$4:$H$1000,7)</f>
        <v>2.0834010000000066E-2</v>
      </c>
      <c r="S175" s="135">
        <f t="shared" si="11"/>
        <v>1.7361675000000054E-3</v>
      </c>
      <c r="T175" s="238">
        <v>123</v>
      </c>
      <c r="U175" s="243">
        <f t="shared" si="122"/>
        <v>163240.8946845865</v>
      </c>
      <c r="V175" s="243">
        <f t="shared" si="47"/>
        <v>1018.2492800429926</v>
      </c>
      <c r="W175" s="243">
        <f t="shared" si="12"/>
        <v>718.97430645458542</v>
      </c>
      <c r="X175" s="243">
        <f t="shared" si="48"/>
        <v>299.27497358840719</v>
      </c>
      <c r="Y175" s="244">
        <f t="shared" si="123"/>
        <v>113511.00545180518</v>
      </c>
      <c r="Z175" s="246"/>
      <c r="AA175" s="241">
        <f>VLOOKUP(AC175,[2]תחזיות!$B$4:$H$1000,6)</f>
        <v>1.1141181818181854E-2</v>
      </c>
      <c r="AB175" s="135">
        <f t="shared" si="13"/>
        <v>9.2843181818182119E-4</v>
      </c>
      <c r="AC175" s="238">
        <v>123</v>
      </c>
      <c r="AD175" s="243">
        <f t="shared" si="124"/>
        <v>149459.17246945883</v>
      </c>
      <c r="AE175" s="243">
        <f t="shared" si="51"/>
        <v>932.28290041476748</v>
      </c>
      <c r="AF175" s="243">
        <f t="shared" si="14"/>
        <v>658.27441755409427</v>
      </c>
      <c r="AG175" s="243">
        <f t="shared" si="52"/>
        <v>274.00848286067327</v>
      </c>
      <c r="AH175" s="244">
        <f t="shared" si="125"/>
        <v>108749.05445580036</v>
      </c>
      <c r="AI175" s="246"/>
      <c r="AJ175" s="242">
        <f t="shared" si="171"/>
        <v>3.8866666666666598E-2</v>
      </c>
      <c r="AK175" s="242">
        <f t="shared" si="126"/>
        <v>3.2388888888888832E-3</v>
      </c>
      <c r="AL175" s="241">
        <f>VLOOKUP(AN175,[2]תחזיות!$B$4:$H$1000,5)</f>
        <v>1.225530000000004E-2</v>
      </c>
      <c r="AM175" s="135">
        <f t="shared" si="110"/>
        <v>1.0212750000000033E-3</v>
      </c>
      <c r="AN175" s="238">
        <v>123</v>
      </c>
      <c r="AO175" s="243">
        <f t="shared" si="127"/>
        <v>75353.202170348057</v>
      </c>
      <c r="AP175" s="243">
        <f t="shared" si="157"/>
        <v>557.69056457847989</v>
      </c>
      <c r="AQ175" s="243">
        <f t="shared" si="16"/>
        <v>313.62991532674187</v>
      </c>
      <c r="AR175" s="243">
        <f t="shared" si="128"/>
        <v>244.060649251738</v>
      </c>
      <c r="AS175" s="244">
        <f t="shared" si="129"/>
        <v>59529.843586128314</v>
      </c>
      <c r="AT175" s="245"/>
      <c r="AU175" s="242">
        <f t="shared" si="172"/>
        <v>4.3666666666666604E-2</v>
      </c>
      <c r="AV175" s="242">
        <f t="shared" si="130"/>
        <v>3.6388888888888838E-3</v>
      </c>
      <c r="AW175" s="241">
        <f>VLOOKUP(AY175,[2]תחזיות!$B$4:$H$1000,7)</f>
        <v>2.0834010000000066E-2</v>
      </c>
      <c r="AX175" s="135">
        <f t="shared" si="17"/>
        <v>1.7361675000000054E-3</v>
      </c>
      <c r="AY175" s="238">
        <v>123</v>
      </c>
      <c r="AZ175" s="243">
        <f t="shared" si="131"/>
        <v>81928.581889582943</v>
      </c>
      <c r="BA175" s="243">
        <f t="shared" si="158"/>
        <v>626.12641833226371</v>
      </c>
      <c r="BB175" s="243">
        <f t="shared" si="18"/>
        <v>327.9974120118373</v>
      </c>
      <c r="BC175" s="243">
        <f t="shared" si="132"/>
        <v>298.12900632042641</v>
      </c>
      <c r="BD175" s="244">
        <f t="shared" si="133"/>
        <v>62712.957389966243</v>
      </c>
      <c r="BE175" s="246"/>
      <c r="BF175" s="246"/>
      <c r="BG175" s="246"/>
      <c r="BH175" s="241">
        <f>VLOOKUP(BJ175,[2]תחזיות!$B$4:$H$1000,6)</f>
        <v>1.1141181818181854E-2</v>
      </c>
      <c r="BI175" s="135">
        <f t="shared" si="19"/>
        <v>9.2843181818182119E-4</v>
      </c>
      <c r="BJ175" s="238">
        <v>123</v>
      </c>
      <c r="BK175" s="243">
        <f t="shared" si="134"/>
        <v>72128.077183737114</v>
      </c>
      <c r="BL175" s="243">
        <f t="shared" si="159"/>
        <v>480.88862078890577</v>
      </c>
      <c r="BM175" s="243">
        <f t="shared" si="20"/>
        <v>348.65381261872164</v>
      </c>
      <c r="BN175" s="243">
        <f t="shared" si="65"/>
        <v>132.2348081701841</v>
      </c>
      <c r="BO175" s="244">
        <f t="shared" si="135"/>
        <v>56566.071404503382</v>
      </c>
      <c r="BP175" s="246"/>
      <c r="BQ175" s="247">
        <f>VLOOKUP(BT175,[2]תחזיות!$B$4:$E$1000,2)</f>
        <v>3.1035379999999967E-2</v>
      </c>
      <c r="BR175" s="135">
        <f t="shared" si="21"/>
        <v>2.0862816666666639E-3</v>
      </c>
      <c r="BS175" s="3">
        <f t="shared" si="136"/>
        <v>3712</v>
      </c>
      <c r="BT175" s="238">
        <v>123</v>
      </c>
      <c r="BU175" s="239">
        <f t="shared" si="137"/>
        <v>429879.4241041115</v>
      </c>
      <c r="BV175" s="239">
        <f t="shared" si="138"/>
        <v>2293.4443165095213</v>
      </c>
      <c r="BW175" s="239">
        <f t="shared" si="22"/>
        <v>1396.5947551238899</v>
      </c>
      <c r="BX175" s="239">
        <f t="shared" si="23"/>
        <v>896.84956138563143</v>
      </c>
      <c r="BY175" s="240">
        <f t="shared" si="139"/>
        <v>259392.04409126393</v>
      </c>
      <c r="CA175" s="247">
        <f>VLOOKUP(CD175,[2]תחזיות!$B$4:$E$1000,4)</f>
        <v>4.0966701599999961E-2</v>
      </c>
      <c r="CB175" s="135">
        <f t="shared" si="24"/>
        <v>2.9138917999999969E-3</v>
      </c>
      <c r="CC175" s="3">
        <f t="shared" si="140"/>
        <v>3712</v>
      </c>
      <c r="CD175" s="238">
        <v>123</v>
      </c>
      <c r="CE175" s="239">
        <f t="shared" si="141"/>
        <v>443440.29171731154</v>
      </c>
      <c r="CF175" s="239">
        <f t="shared" si="142"/>
        <v>2585.9538580754042</v>
      </c>
      <c r="CG175" s="239">
        <f t="shared" si="25"/>
        <v>1293.8168282507236</v>
      </c>
      <c r="CH175" s="239">
        <f t="shared" si="26"/>
        <v>1292.1370298246807</v>
      </c>
      <c r="CI175" s="240">
        <f t="shared" si="143"/>
        <v>285933.55021101516</v>
      </c>
      <c r="CJ175" s="1"/>
      <c r="CK175" s="247">
        <f>VLOOKUP(CN175,[2]תחזיות!$B$4:$E$1000,3)</f>
        <v>2.6987286956521712E-2</v>
      </c>
      <c r="CL175" s="135">
        <f t="shared" si="27"/>
        <v>1.7489405797101426E-3</v>
      </c>
      <c r="CM175" s="3">
        <f t="shared" si="144"/>
        <v>3712</v>
      </c>
      <c r="CN175" s="238">
        <v>123</v>
      </c>
      <c r="CO175" s="239">
        <f t="shared" si="145"/>
        <v>425116.61468656885</v>
      </c>
      <c r="CP175" s="239">
        <f t="shared" si="160"/>
        <v>2185.2112908861609</v>
      </c>
      <c r="CQ175" s="239">
        <f t="shared" si="28"/>
        <v>1441.7075923518198</v>
      </c>
      <c r="CR175" s="239">
        <f t="shared" si="29"/>
        <v>743.50369853434108</v>
      </c>
      <c r="CS175" s="240">
        <f t="shared" si="146"/>
        <v>251049.06286616303</v>
      </c>
      <c r="CT175" s="1"/>
      <c r="CU175" s="238">
        <v>123</v>
      </c>
      <c r="CV175" s="239">
        <f t="shared" si="168"/>
        <v>1450505.7523359684</v>
      </c>
      <c r="CW175" s="239">
        <f t="shared" si="168"/>
        <v>8968.5599801073276</v>
      </c>
      <c r="CX175" s="239">
        <f t="shared" si="168"/>
        <v>5126.9059115620448</v>
      </c>
      <c r="CY175" s="239">
        <f t="shared" si="168"/>
        <v>3841.6540685452833</v>
      </c>
      <c r="CZ175" s="239">
        <f t="shared" si="168"/>
        <v>1030388.6111358766</v>
      </c>
      <c r="DB175" s="238">
        <v>123</v>
      </c>
      <c r="DC175" s="239">
        <f t="shared" si="169"/>
        <v>1484803.4388696956</v>
      </c>
      <c r="DD175" s="239">
        <f t="shared" si="169"/>
        <v>9526.4858051012525</v>
      </c>
      <c r="DE175" s="239">
        <f t="shared" si="169"/>
        <v>5036.4033742439251</v>
      </c>
      <c r="DF175" s="239">
        <f t="shared" si="169"/>
        <v>4490.0824308573283</v>
      </c>
      <c r="DG175" s="239">
        <f t="shared" si="169"/>
        <v>1068252.8194839854</v>
      </c>
      <c r="DH175" s="248"/>
      <c r="DI175" s="238">
        <v>123</v>
      </c>
      <c r="DJ175" s="239">
        <f t="shared" si="170"/>
        <v>1433598.7120642252</v>
      </c>
      <c r="DK175" s="239">
        <f t="shared" si="170"/>
        <v>8379.3574684260657</v>
      </c>
      <c r="DL175" s="239">
        <f t="shared" si="170"/>
        <v>5404.7868436542267</v>
      </c>
      <c r="DM175" s="239">
        <f t="shared" si="170"/>
        <v>2974.570624771839</v>
      </c>
      <c r="DN175" s="239">
        <f t="shared" si="170"/>
        <v>1004424.0714558237</v>
      </c>
      <c r="DP175" s="3">
        <f t="shared" si="147"/>
        <v>3712</v>
      </c>
      <c r="DQ175" s="238">
        <v>123</v>
      </c>
      <c r="DR175" s="239">
        <f t="shared" si="148"/>
        <v>0</v>
      </c>
      <c r="DS175" s="239">
        <f t="shared" si="149"/>
        <v>0</v>
      </c>
      <c r="DT175" s="239">
        <f t="shared" si="33"/>
        <v>0</v>
      </c>
      <c r="DU175" s="239">
        <f t="shared" si="150"/>
        <v>0</v>
      </c>
      <c r="DV175" s="240">
        <f t="shared" si="161"/>
        <v>0</v>
      </c>
      <c r="DX175" s="242">
        <f t="shared" si="173"/>
        <v>4.0500000000000001E-2</v>
      </c>
      <c r="DY175" s="242">
        <f t="shared" si="151"/>
        <v>3.375E-3</v>
      </c>
      <c r="DZ175" s="238">
        <v>123</v>
      </c>
      <c r="EA175" s="243">
        <f t="shared" si="162"/>
        <v>451905.16266963823</v>
      </c>
      <c r="EB175" s="243">
        <f t="shared" si="163"/>
        <v>2765.3974987519846</v>
      </c>
      <c r="EC175" s="243">
        <f t="shared" si="34"/>
        <v>1240.2175747419556</v>
      </c>
      <c r="ED175" s="243">
        <f t="shared" si="114"/>
        <v>1525.179924010029</v>
      </c>
      <c r="EE175" s="244">
        <f t="shared" si="152"/>
        <v>305724.54488552338</v>
      </c>
      <c r="EF175" s="249"/>
      <c r="EG175" s="242">
        <f t="shared" si="174"/>
        <v>4.4999999999999998E-2</v>
      </c>
      <c r="EH175" s="242">
        <f t="shared" si="153"/>
        <v>3.7499999999999999E-3</v>
      </c>
      <c r="EI175" s="238">
        <v>123</v>
      </c>
      <c r="EJ175" s="243">
        <f t="shared" si="164"/>
        <v>453807.14298311161</v>
      </c>
      <c r="EK175" s="243">
        <f t="shared" si="165"/>
        <v>2885.9069852207544</v>
      </c>
      <c r="EL175" s="243">
        <f t="shared" si="36"/>
        <v>1184.130199034086</v>
      </c>
      <c r="EM175" s="243">
        <f t="shared" si="115"/>
        <v>1701.7767861866685</v>
      </c>
      <c r="EN175" s="244">
        <f t="shared" si="154"/>
        <v>309634.64702932863</v>
      </c>
      <c r="EO175" s="249"/>
      <c r="EP175" s="242">
        <f t="shared" si="175"/>
        <v>2.5000000000000001E-2</v>
      </c>
      <c r="EQ175" s="242">
        <f t="shared" si="155"/>
        <v>2.0833333333333333E-3</v>
      </c>
      <c r="ER175" s="238">
        <v>123</v>
      </c>
      <c r="ES175" s="243">
        <f t="shared" si="166"/>
        <v>444508.32012935763</v>
      </c>
      <c r="ET175" s="243">
        <f t="shared" si="167"/>
        <v>2370.7253929063932</v>
      </c>
      <c r="EU175" s="243">
        <f t="shared" si="38"/>
        <v>1444.6663926368981</v>
      </c>
      <c r="EV175" s="243">
        <f t="shared" si="116"/>
        <v>926.05900026949507</v>
      </c>
      <c r="EW175" s="244">
        <f t="shared" si="156"/>
        <v>291599.22332748683</v>
      </c>
    </row>
    <row r="176" spans="1:153" ht="14.25" customHeight="1" thickBot="1" x14ac:dyDescent="0.25">
      <c r="A176" s="3">
        <f t="shared" si="117"/>
        <v>3740</v>
      </c>
      <c r="B176" s="238">
        <v>124</v>
      </c>
      <c r="C176" s="239">
        <f t="shared" si="118"/>
        <v>340875.04296661029</v>
      </c>
      <c r="D176" s="239">
        <f t="shared" si="5"/>
        <v>2410.2492634298383</v>
      </c>
      <c r="E176" s="239">
        <f t="shared" si="6"/>
        <v>1515.4522756424863</v>
      </c>
      <c r="F176" s="239">
        <f t="shared" si="7"/>
        <v>894.79698778735201</v>
      </c>
      <c r="G176" s="240">
        <f t="shared" si="119"/>
        <v>298870.90866530006</v>
      </c>
      <c r="I176" s="241">
        <f>VLOOKUP(K176,[2]תחזיות!$B$4:$H$1000,5)</f>
        <v>1.2268300000000041E-2</v>
      </c>
      <c r="J176" s="135">
        <f t="shared" si="8"/>
        <v>1.0223583333333367E-3</v>
      </c>
      <c r="K176" s="238">
        <v>124</v>
      </c>
      <c r="L176" s="243">
        <f t="shared" si="120"/>
        <v>150470.13404109547</v>
      </c>
      <c r="M176" s="243">
        <f t="shared" si="44"/>
        <v>942.74117176832226</v>
      </c>
      <c r="N176" s="243">
        <f t="shared" si="9"/>
        <v>666.87925935964859</v>
      </c>
      <c r="O176" s="243">
        <f t="shared" si="10"/>
        <v>275.86191240867373</v>
      </c>
      <c r="P176" s="244">
        <f t="shared" si="121"/>
        <v>110224.26034285911</v>
      </c>
      <c r="Q176" s="245"/>
      <c r="R176" s="241">
        <f>VLOOKUP(T176,[2]תחזיות!$B$4:$H$1000,7)</f>
        <v>2.085611000000007E-2</v>
      </c>
      <c r="S176" s="135">
        <f t="shared" si="11"/>
        <v>1.7380091666666724E-3</v>
      </c>
      <c r="T176" s="238">
        <v>124</v>
      </c>
      <c r="U176" s="243">
        <f t="shared" si="122"/>
        <v>162804.38496553339</v>
      </c>
      <c r="V176" s="243">
        <f t="shared" si="47"/>
        <v>1020.0190066256592</v>
      </c>
      <c r="W176" s="243">
        <f t="shared" si="12"/>
        <v>721.5443008555161</v>
      </c>
      <c r="X176" s="243">
        <f t="shared" si="48"/>
        <v>298.47470577014315</v>
      </c>
      <c r="Y176" s="244">
        <f t="shared" si="123"/>
        <v>114531.02445843084</v>
      </c>
      <c r="Z176" s="246"/>
      <c r="AA176" s="241">
        <f>VLOOKUP(AC176,[2]תחזיות!$B$4:$H$1000,6)</f>
        <v>1.1153000000000036E-2</v>
      </c>
      <c r="AB176" s="135">
        <f t="shared" si="13"/>
        <v>9.2941666666666964E-4</v>
      </c>
      <c r="AC176" s="238">
        <v>124</v>
      </c>
      <c r="AD176" s="243">
        <f t="shared" si="124"/>
        <v>148939.19608656917</v>
      </c>
      <c r="AE176" s="243">
        <f t="shared" si="51"/>
        <v>933.14937968046149</v>
      </c>
      <c r="AF176" s="243">
        <f t="shared" si="14"/>
        <v>660.09418685508604</v>
      </c>
      <c r="AG176" s="243">
        <f t="shared" si="52"/>
        <v>273.05519282537551</v>
      </c>
      <c r="AH176" s="244">
        <f t="shared" si="125"/>
        <v>109682.20383548082</v>
      </c>
      <c r="AI176" s="246"/>
      <c r="AJ176" s="242">
        <f t="shared" si="171"/>
        <v>3.8866666666666598E-2</v>
      </c>
      <c r="AK176" s="242">
        <f t="shared" si="126"/>
        <v>3.2388888888888832E-3</v>
      </c>
      <c r="AL176" s="241">
        <f>VLOOKUP(AN176,[2]תחזיות!$B$4:$H$1000,5)</f>
        <v>1.2268300000000041E-2</v>
      </c>
      <c r="AM176" s="135">
        <f t="shared" si="110"/>
        <v>1.0223583333333367E-3</v>
      </c>
      <c r="AN176" s="238">
        <v>124</v>
      </c>
      <c r="AO176" s="243">
        <f t="shared" si="127"/>
        <v>75116.289587046005</v>
      </c>
      <c r="AP176" s="243">
        <f t="shared" si="157"/>
        <v>558.26072417459807</v>
      </c>
      <c r="AQ176" s="243">
        <f t="shared" si="16"/>
        <v>314.96740845655506</v>
      </c>
      <c r="AR176" s="243">
        <f t="shared" si="128"/>
        <v>243.29331571804303</v>
      </c>
      <c r="AS176" s="244">
        <f t="shared" si="129"/>
        <v>60088.104310302915</v>
      </c>
      <c r="AT176" s="245"/>
      <c r="AU176" s="242">
        <f t="shared" si="172"/>
        <v>4.3666666666666604E-2</v>
      </c>
      <c r="AV176" s="242">
        <f t="shared" si="130"/>
        <v>3.6388888888888838E-3</v>
      </c>
      <c r="AW176" s="241">
        <f>VLOOKUP(AY176,[2]תחזיות!$B$4:$H$1000,7)</f>
        <v>2.085611000000007E-2</v>
      </c>
      <c r="AX176" s="135">
        <f t="shared" si="17"/>
        <v>1.7380091666666724E-3</v>
      </c>
      <c r="AY176" s="238">
        <v>124</v>
      </c>
      <c r="AZ176" s="243">
        <f t="shared" si="131"/>
        <v>81742.407041398488</v>
      </c>
      <c r="BA176" s="243">
        <f t="shared" si="158"/>
        <v>627.21463178681756</v>
      </c>
      <c r="BB176" s="243">
        <f t="shared" si="18"/>
        <v>329.76309505284013</v>
      </c>
      <c r="BC176" s="243">
        <f t="shared" si="132"/>
        <v>297.45153673397743</v>
      </c>
      <c r="BD176" s="244">
        <f t="shared" si="133"/>
        <v>63340.17202175306</v>
      </c>
      <c r="BE176" s="246"/>
      <c r="BF176" s="246"/>
      <c r="BG176" s="246"/>
      <c r="BH176" s="241">
        <f>VLOOKUP(BJ176,[2]תחזיות!$B$4:$H$1000,6)</f>
        <v>1.1153000000000036E-2</v>
      </c>
      <c r="BI176" s="135">
        <f t="shared" si="19"/>
        <v>9.2941666666666964E-4</v>
      </c>
      <c r="BJ176" s="238">
        <v>124</v>
      </c>
      <c r="BK176" s="243">
        <f t="shared" si="134"/>
        <v>71846.136363523226</v>
      </c>
      <c r="BL176" s="243">
        <f t="shared" si="159"/>
        <v>481.26839917931841</v>
      </c>
      <c r="BM176" s="243">
        <f t="shared" si="20"/>
        <v>349.55048251285973</v>
      </c>
      <c r="BN176" s="243">
        <f t="shared" si="65"/>
        <v>131.71791666645865</v>
      </c>
      <c r="BO176" s="244">
        <f t="shared" si="135"/>
        <v>57047.339803682698</v>
      </c>
      <c r="BP176" s="246"/>
      <c r="BQ176" s="247">
        <f>VLOOKUP(BT176,[2]תחזיות!$B$4:$E$1000,2)</f>
        <v>3.1151379999999968E-2</v>
      </c>
      <c r="BR176" s="135">
        <f t="shared" si="21"/>
        <v>2.0959483333333304E-3</v>
      </c>
      <c r="BS176" s="3">
        <f t="shared" si="136"/>
        <v>3740</v>
      </c>
      <c r="BT176" s="238">
        <v>124</v>
      </c>
      <c r="BU176" s="239">
        <f t="shared" si="137"/>
        <v>428482.82934898761</v>
      </c>
      <c r="BV176" s="239">
        <f t="shared" si="138"/>
        <v>2295.8628730228452</v>
      </c>
      <c r="BW176" s="239">
        <f t="shared" si="22"/>
        <v>1397.7850009868848</v>
      </c>
      <c r="BX176" s="239">
        <f t="shared" si="23"/>
        <v>898.07787203596035</v>
      </c>
      <c r="BY176" s="240">
        <f t="shared" si="139"/>
        <v>261687.90696428678</v>
      </c>
      <c r="CA176" s="247">
        <f>VLOOKUP(CD176,[2]תחזיות!$B$4:$E$1000,4)</f>
        <v>4.111982159999996E-2</v>
      </c>
      <c r="CB176" s="135">
        <f t="shared" si="24"/>
        <v>2.926651799999997E-3</v>
      </c>
      <c r="CC176" s="3">
        <f t="shared" si="140"/>
        <v>3740</v>
      </c>
      <c r="CD176" s="238">
        <v>124</v>
      </c>
      <c r="CE176" s="239">
        <f t="shared" si="141"/>
        <v>442146.47488906083</v>
      </c>
      <c r="CF176" s="239">
        <f t="shared" si="142"/>
        <v>2589.4258454540277</v>
      </c>
      <c r="CG176" s="239">
        <f t="shared" si="25"/>
        <v>1295.4170688563042</v>
      </c>
      <c r="CH176" s="239">
        <f t="shared" si="26"/>
        <v>1294.0087765977235</v>
      </c>
      <c r="CI176" s="240">
        <f t="shared" si="143"/>
        <v>288522.9760564692</v>
      </c>
      <c r="CJ176" s="1"/>
      <c r="CK176" s="247">
        <f>VLOOKUP(CN176,[2]תחזיות!$B$4:$E$1000,3)</f>
        <v>2.7088156521739105E-2</v>
      </c>
      <c r="CL176" s="135">
        <f t="shared" si="27"/>
        <v>1.7573463768115923E-3</v>
      </c>
      <c r="CM176" s="3">
        <f t="shared" si="144"/>
        <v>3740</v>
      </c>
      <c r="CN176" s="238">
        <v>124</v>
      </c>
      <c r="CO176" s="239">
        <f t="shared" si="145"/>
        <v>423674.90709421702</v>
      </c>
      <c r="CP176" s="239">
        <f t="shared" si="160"/>
        <v>2187.2443516707085</v>
      </c>
      <c r="CQ176" s="239">
        <f t="shared" si="28"/>
        <v>1442.7007887426983</v>
      </c>
      <c r="CR176" s="239">
        <f t="shared" si="29"/>
        <v>744.54356292801026</v>
      </c>
      <c r="CS176" s="240">
        <f t="shared" si="146"/>
        <v>253236.30721783373</v>
      </c>
      <c r="CT176" s="1"/>
      <c r="CU176" s="238">
        <v>124</v>
      </c>
      <c r="CV176" s="239">
        <f t="shared" si="168"/>
        <v>1445609.2410386356</v>
      </c>
      <c r="CW176" s="239">
        <f t="shared" si="168"/>
        <v>8972.5115311475874</v>
      </c>
      <c r="CX176" s="239">
        <f t="shared" si="168"/>
        <v>5139.4872535022841</v>
      </c>
      <c r="CY176" s="239">
        <f t="shared" si="168"/>
        <v>3833.0242776453042</v>
      </c>
      <c r="CZ176" s="239">
        <f t="shared" si="168"/>
        <v>1039361.1226670243</v>
      </c>
      <c r="DB176" s="238">
        <v>124</v>
      </c>
      <c r="DC176" s="239">
        <f t="shared" si="169"/>
        <v>1480191.3226466805</v>
      </c>
      <c r="DD176" s="239">
        <f t="shared" si="169"/>
        <v>9532.8157325170978</v>
      </c>
      <c r="DE176" s="239">
        <f t="shared" si="169"/>
        <v>5050.747427687611</v>
      </c>
      <c r="DF176" s="239">
        <f t="shared" si="169"/>
        <v>4482.0683048294868</v>
      </c>
      <c r="DG176" s="239">
        <f t="shared" si="169"/>
        <v>1077785.6352165025</v>
      </c>
      <c r="DH176" s="248"/>
      <c r="DI176" s="238">
        <v>124</v>
      </c>
      <c r="DJ176" s="239">
        <f t="shared" si="170"/>
        <v>1428398.9362476403</v>
      </c>
      <c r="DK176" s="239">
        <f t="shared" si="170"/>
        <v>8382.6367868667203</v>
      </c>
      <c r="DL176" s="239">
        <f t="shared" si="170"/>
        <v>5415.4738480413544</v>
      </c>
      <c r="DM176" s="239">
        <f t="shared" si="170"/>
        <v>2967.1629388253646</v>
      </c>
      <c r="DN176" s="239">
        <f t="shared" si="170"/>
        <v>1012806.7082426904</v>
      </c>
      <c r="DP176" s="3">
        <f t="shared" si="147"/>
        <v>3740</v>
      </c>
      <c r="DQ176" s="238">
        <v>124</v>
      </c>
      <c r="DR176" s="239">
        <f t="shared" si="148"/>
        <v>0</v>
      </c>
      <c r="DS176" s="239">
        <f t="shared" si="149"/>
        <v>0</v>
      </c>
      <c r="DT176" s="239">
        <f t="shared" si="33"/>
        <v>0</v>
      </c>
      <c r="DU176" s="239">
        <f t="shared" si="150"/>
        <v>0</v>
      </c>
      <c r="DV176" s="240">
        <f t="shared" si="161"/>
        <v>0</v>
      </c>
      <c r="DX176" s="242">
        <f t="shared" si="173"/>
        <v>4.0500000000000001E-2</v>
      </c>
      <c r="DY176" s="242">
        <f t="shared" si="151"/>
        <v>3.375E-3</v>
      </c>
      <c r="DZ176" s="238">
        <v>124</v>
      </c>
      <c r="EA176" s="243">
        <f t="shared" si="162"/>
        <v>450664.94509489625</v>
      </c>
      <c r="EB176" s="243">
        <f t="shared" si="163"/>
        <v>2765.3974987519846</v>
      </c>
      <c r="EC176" s="243">
        <f t="shared" si="34"/>
        <v>1244.4033090567098</v>
      </c>
      <c r="ED176" s="243">
        <f t="shared" si="114"/>
        <v>1520.9941896952748</v>
      </c>
      <c r="EE176" s="244">
        <f t="shared" si="152"/>
        <v>308489.94238427537</v>
      </c>
      <c r="EF176" s="249"/>
      <c r="EG176" s="242">
        <f t="shared" si="174"/>
        <v>4.4999999999999998E-2</v>
      </c>
      <c r="EH176" s="242">
        <f t="shared" si="153"/>
        <v>3.7499999999999999E-3</v>
      </c>
      <c r="EI176" s="238">
        <v>124</v>
      </c>
      <c r="EJ176" s="243">
        <f t="shared" si="164"/>
        <v>452623.01278407755</v>
      </c>
      <c r="EK176" s="243">
        <f t="shared" si="165"/>
        <v>2885.9069852207549</v>
      </c>
      <c r="EL176" s="243">
        <f t="shared" si="36"/>
        <v>1188.5706872804642</v>
      </c>
      <c r="EM176" s="243">
        <f t="shared" si="115"/>
        <v>1697.3362979402907</v>
      </c>
      <c r="EN176" s="244">
        <f t="shared" si="154"/>
        <v>312520.55401454936</v>
      </c>
      <c r="EO176" s="249"/>
      <c r="EP176" s="242">
        <f t="shared" si="175"/>
        <v>2.5000000000000001E-2</v>
      </c>
      <c r="EQ176" s="242">
        <f t="shared" si="155"/>
        <v>2.0833333333333333E-3</v>
      </c>
      <c r="ER176" s="238">
        <v>124</v>
      </c>
      <c r="ES176" s="243">
        <f t="shared" si="166"/>
        <v>443063.65373672073</v>
      </c>
      <c r="ET176" s="243">
        <f t="shared" si="167"/>
        <v>2370.7253929063932</v>
      </c>
      <c r="EU176" s="243">
        <f t="shared" si="38"/>
        <v>1447.6761142882251</v>
      </c>
      <c r="EV176" s="243">
        <f t="shared" si="116"/>
        <v>923.04927861816816</v>
      </c>
      <c r="EW176" s="244">
        <f t="shared" si="156"/>
        <v>293969.94872039324</v>
      </c>
    </row>
    <row r="177" spans="1:153" ht="14.25" customHeight="1" thickBot="1" x14ac:dyDescent="0.25">
      <c r="A177" s="3">
        <f t="shared" si="117"/>
        <v>3771</v>
      </c>
      <c r="B177" s="238">
        <v>125</v>
      </c>
      <c r="C177" s="239">
        <f t="shared" si="118"/>
        <v>339359.5906909678</v>
      </c>
      <c r="D177" s="239">
        <f t="shared" si="5"/>
        <v>2410.2492634298383</v>
      </c>
      <c r="E177" s="239">
        <f t="shared" si="6"/>
        <v>1519.4303378660477</v>
      </c>
      <c r="F177" s="239">
        <f t="shared" si="7"/>
        <v>890.81892556379057</v>
      </c>
      <c r="G177" s="240">
        <f t="shared" si="119"/>
        <v>301281.1579287299</v>
      </c>
      <c r="I177" s="241">
        <f>VLOOKUP(K177,[2]תחזיות!$B$4:$H$1000,5)</f>
        <v>1.2281300000000042E-2</v>
      </c>
      <c r="J177" s="135">
        <f t="shared" si="8"/>
        <v>1.0234416666666702E-3</v>
      </c>
      <c r="K177" s="238">
        <v>125</v>
      </c>
      <c r="L177" s="243">
        <f t="shared" si="120"/>
        <v>149956.56967448173</v>
      </c>
      <c r="M177" s="243">
        <f t="shared" si="44"/>
        <v>943.706012364392</v>
      </c>
      <c r="N177" s="243">
        <f t="shared" si="9"/>
        <v>668.78563462784336</v>
      </c>
      <c r="O177" s="243">
        <f t="shared" si="10"/>
        <v>274.92037773654857</v>
      </c>
      <c r="P177" s="244">
        <f t="shared" si="121"/>
        <v>111167.9663552235</v>
      </c>
      <c r="Q177" s="245"/>
      <c r="R177" s="241">
        <f>VLOOKUP(T177,[2]תחזיות!$B$4:$H$1000,7)</f>
        <v>2.0878210000000071E-2</v>
      </c>
      <c r="S177" s="135">
        <f t="shared" si="11"/>
        <v>1.7398508333333392E-3</v>
      </c>
      <c r="T177" s="238">
        <v>125</v>
      </c>
      <c r="U177" s="243">
        <f t="shared" si="122"/>
        <v>162364.84063007735</v>
      </c>
      <c r="V177" s="243">
        <f t="shared" si="47"/>
        <v>1021.7936875443527</v>
      </c>
      <c r="W177" s="243">
        <f t="shared" si="12"/>
        <v>724.12481305587892</v>
      </c>
      <c r="X177" s="243">
        <f t="shared" si="48"/>
        <v>297.66887448847376</v>
      </c>
      <c r="Y177" s="244">
        <f t="shared" si="123"/>
        <v>115552.81814597519</v>
      </c>
      <c r="Z177" s="246"/>
      <c r="AA177" s="241">
        <f>VLOOKUP(AC177,[2]תחזיות!$B$4:$H$1000,6)</f>
        <v>1.1164818181818218E-2</v>
      </c>
      <c r="AB177" s="135">
        <f t="shared" si="13"/>
        <v>9.304015151515182E-4</v>
      </c>
      <c r="AC177" s="238">
        <v>125</v>
      </c>
      <c r="AD177" s="243">
        <f t="shared" si="124"/>
        <v>148417.0610007869</v>
      </c>
      <c r="AE177" s="243">
        <f t="shared" si="51"/>
        <v>934.01758327717891</v>
      </c>
      <c r="AF177" s="243">
        <f t="shared" si="14"/>
        <v>661.91963810907089</v>
      </c>
      <c r="AG177" s="243">
        <f t="shared" si="52"/>
        <v>272.09794516810803</v>
      </c>
      <c r="AH177" s="244">
        <f t="shared" si="125"/>
        <v>110616.221418758</v>
      </c>
      <c r="AI177" s="246"/>
      <c r="AJ177" s="242">
        <f t="shared" si="171"/>
        <v>3.8866666666666598E-2</v>
      </c>
      <c r="AK177" s="242">
        <f t="shared" si="126"/>
        <v>3.2388888888888832E-3</v>
      </c>
      <c r="AL177" s="241">
        <f>VLOOKUP(AN177,[2]תחזיות!$B$4:$H$1000,5)</f>
        <v>1.2281300000000042E-2</v>
      </c>
      <c r="AM177" s="135">
        <f t="shared" si="110"/>
        <v>1.0234416666666702E-3</v>
      </c>
      <c r="AN177" s="238">
        <v>125</v>
      </c>
      <c r="AO177" s="243">
        <f t="shared" si="127"/>
        <v>74877.876968428769</v>
      </c>
      <c r="AP177" s="243">
        <f t="shared" si="157"/>
        <v>558.8320714605818</v>
      </c>
      <c r="AQ177" s="243">
        <f t="shared" si="16"/>
        <v>316.31094772394908</v>
      </c>
      <c r="AR177" s="243">
        <f t="shared" si="128"/>
        <v>242.52112373663275</v>
      </c>
      <c r="AS177" s="244">
        <f t="shared" si="129"/>
        <v>60646.936381763495</v>
      </c>
      <c r="AT177" s="245"/>
      <c r="AU177" s="242">
        <f t="shared" si="172"/>
        <v>4.3666666666666604E-2</v>
      </c>
      <c r="AV177" s="242">
        <f t="shared" si="130"/>
        <v>3.6388888888888838E-3</v>
      </c>
      <c r="AW177" s="241">
        <f>VLOOKUP(AY177,[2]תחזיות!$B$4:$H$1000,7)</f>
        <v>2.0878210000000071E-2</v>
      </c>
      <c r="AX177" s="135">
        <f t="shared" si="17"/>
        <v>1.7398508333333392E-3</v>
      </c>
      <c r="AY177" s="238">
        <v>125</v>
      </c>
      <c r="AZ177" s="243">
        <f t="shared" si="131"/>
        <v>81554.289802759566</v>
      </c>
      <c r="BA177" s="243">
        <f t="shared" si="158"/>
        <v>628.30589168661083</v>
      </c>
      <c r="BB177" s="243">
        <f t="shared" si="18"/>
        <v>331.53889268212504</v>
      </c>
      <c r="BC177" s="243">
        <f t="shared" si="132"/>
        <v>296.7669990044858</v>
      </c>
      <c r="BD177" s="244">
        <f t="shared" si="133"/>
        <v>63968.477913439674</v>
      </c>
      <c r="BE177" s="246"/>
      <c r="BF177" s="246"/>
      <c r="BG177" s="246"/>
      <c r="BH177" s="241">
        <f>VLOOKUP(BJ177,[2]תחזיות!$B$4:$H$1000,6)</f>
        <v>1.1164818181818218E-2</v>
      </c>
      <c r="BI177" s="135">
        <f t="shared" si="19"/>
        <v>9.304015151515182E-4</v>
      </c>
      <c r="BJ177" s="238">
        <v>125</v>
      </c>
      <c r="BK177" s="243">
        <f t="shared" si="134"/>
        <v>71563.106412842215</v>
      </c>
      <c r="BL177" s="243">
        <f t="shared" si="159"/>
        <v>481.64894928325555</v>
      </c>
      <c r="BM177" s="243">
        <f t="shared" si="20"/>
        <v>350.44992085971205</v>
      </c>
      <c r="BN177" s="243">
        <f t="shared" si="65"/>
        <v>131.19902842354347</v>
      </c>
      <c r="BO177" s="244">
        <f t="shared" si="135"/>
        <v>57528.988752965954</v>
      </c>
      <c r="BP177" s="246"/>
      <c r="BQ177" s="247">
        <f>VLOOKUP(BT177,[2]תחזיות!$B$4:$E$1000,2)</f>
        <v>3.126737999999997E-2</v>
      </c>
      <c r="BR177" s="135">
        <f t="shared" si="21"/>
        <v>2.1056149999999977E-3</v>
      </c>
      <c r="BS177" s="3">
        <f t="shared" si="136"/>
        <v>3771</v>
      </c>
      <c r="BT177" s="238">
        <v>125</v>
      </c>
      <c r="BU177" s="239">
        <f t="shared" si="137"/>
        <v>427085.04434800072</v>
      </c>
      <c r="BV177" s="239">
        <f t="shared" si="138"/>
        <v>2298.2737017489808</v>
      </c>
      <c r="BW177" s="239">
        <f t="shared" si="22"/>
        <v>1398.9970260941664</v>
      </c>
      <c r="BX177" s="239">
        <f t="shared" si="23"/>
        <v>899.27667565481454</v>
      </c>
      <c r="BY177" s="240">
        <f t="shared" si="139"/>
        <v>263986.18066603574</v>
      </c>
      <c r="CA177" s="247">
        <f>VLOOKUP(CD177,[2]תחזיות!$B$4:$E$1000,4)</f>
        <v>4.127294159999996E-2</v>
      </c>
      <c r="CB177" s="135">
        <f t="shared" si="24"/>
        <v>2.9394117999999967E-3</v>
      </c>
      <c r="CC177" s="3">
        <f t="shared" si="140"/>
        <v>3771</v>
      </c>
      <c r="CD177" s="238">
        <v>125</v>
      </c>
      <c r="CE177" s="239">
        <f t="shared" si="141"/>
        <v>440851.05782020453</v>
      </c>
      <c r="CF177" s="239">
        <f t="shared" si="142"/>
        <v>2592.8877859814638</v>
      </c>
      <c r="CG177" s="239">
        <f t="shared" si="25"/>
        <v>1297.0449845822739</v>
      </c>
      <c r="CH177" s="239">
        <f t="shared" si="26"/>
        <v>1295.84280139919</v>
      </c>
      <c r="CI177" s="240">
        <f t="shared" si="143"/>
        <v>291115.86384245066</v>
      </c>
      <c r="CJ177" s="1"/>
      <c r="CK177" s="247">
        <f>VLOOKUP(CN177,[2]תחזיות!$B$4:$E$1000,3)</f>
        <v>2.7189026086956499E-2</v>
      </c>
      <c r="CL177" s="135">
        <f t="shared" si="27"/>
        <v>1.7657521739130415E-3</v>
      </c>
      <c r="CM177" s="3">
        <f t="shared" si="144"/>
        <v>3771</v>
      </c>
      <c r="CN177" s="238">
        <v>125</v>
      </c>
      <c r="CO177" s="239">
        <f t="shared" si="145"/>
        <v>422232.20630547433</v>
      </c>
      <c r="CP177" s="239">
        <f t="shared" si="160"/>
        <v>2189.2706535453258</v>
      </c>
      <c r="CQ177" s="239">
        <f t="shared" si="28"/>
        <v>1443.7132173653347</v>
      </c>
      <c r="CR177" s="239">
        <f t="shared" si="29"/>
        <v>745.5574361799911</v>
      </c>
      <c r="CS177" s="240">
        <f t="shared" si="146"/>
        <v>255425.57787137906</v>
      </c>
      <c r="CT177" s="1"/>
      <c r="CU177" s="238">
        <v>125</v>
      </c>
      <c r="CV177" s="239">
        <f t="shared" si="168"/>
        <v>1440699.6234677185</v>
      </c>
      <c r="CW177" s="239">
        <f t="shared" si="168"/>
        <v>8976.4585477557775</v>
      </c>
      <c r="CX177" s="239">
        <f t="shared" si="168"/>
        <v>5152.1271165367825</v>
      </c>
      <c r="CY177" s="239">
        <f t="shared" si="168"/>
        <v>3824.331431218995</v>
      </c>
      <c r="CZ177" s="239">
        <f t="shared" si="168"/>
        <v>1048337.58121478</v>
      </c>
      <c r="DB177" s="238">
        <v>125</v>
      </c>
      <c r="DC177" s="239">
        <f t="shared" si="169"/>
        <v>1475564.2210408065</v>
      </c>
      <c r="DD177" s="239">
        <f t="shared" si="169"/>
        <v>9539.1436138630215</v>
      </c>
      <c r="DE177" s="239">
        <f t="shared" si="169"/>
        <v>5065.166855544092</v>
      </c>
      <c r="DF177" s="239">
        <f t="shared" si="169"/>
        <v>4473.9767583189296</v>
      </c>
      <c r="DG177" s="239">
        <f t="shared" si="169"/>
        <v>1087324.7788303653</v>
      </c>
      <c r="DH177" s="248"/>
      <c r="DI177" s="238">
        <v>125</v>
      </c>
      <c r="DJ177" s="239">
        <f t="shared" si="170"/>
        <v>1423187.9420325039</v>
      </c>
      <c r="DK177" s="239">
        <f t="shared" si="170"/>
        <v>8385.9118424419921</v>
      </c>
      <c r="DL177" s="239">
        <f t="shared" si="170"/>
        <v>5426.2052203931571</v>
      </c>
      <c r="DM177" s="239">
        <f t="shared" si="170"/>
        <v>2959.7066220488341</v>
      </c>
      <c r="DN177" s="239">
        <f t="shared" si="170"/>
        <v>1021192.6200851325</v>
      </c>
      <c r="DP177" s="3">
        <f t="shared" si="147"/>
        <v>3771</v>
      </c>
      <c r="DQ177" s="238">
        <v>125</v>
      </c>
      <c r="DR177" s="239">
        <f t="shared" si="148"/>
        <v>0</v>
      </c>
      <c r="DS177" s="239">
        <f t="shared" si="149"/>
        <v>0</v>
      </c>
      <c r="DT177" s="239">
        <f t="shared" si="33"/>
        <v>0</v>
      </c>
      <c r="DU177" s="239">
        <f t="shared" si="150"/>
        <v>0</v>
      </c>
      <c r="DV177" s="240">
        <f t="shared" si="161"/>
        <v>0</v>
      </c>
      <c r="DX177" s="242">
        <f t="shared" si="173"/>
        <v>4.0500000000000001E-2</v>
      </c>
      <c r="DY177" s="242">
        <f t="shared" si="151"/>
        <v>3.375E-3</v>
      </c>
      <c r="DZ177" s="238">
        <v>125</v>
      </c>
      <c r="EA177" s="243">
        <f t="shared" si="162"/>
        <v>449420.54178583954</v>
      </c>
      <c r="EB177" s="243">
        <f t="shared" si="163"/>
        <v>2765.3974987519841</v>
      </c>
      <c r="EC177" s="243">
        <f t="shared" si="34"/>
        <v>1248.6031702247758</v>
      </c>
      <c r="ED177" s="243">
        <f t="shared" si="114"/>
        <v>1516.7943285272083</v>
      </c>
      <c r="EE177" s="244">
        <f t="shared" si="152"/>
        <v>311255.33988302737</v>
      </c>
      <c r="EF177" s="249"/>
      <c r="EG177" s="242">
        <f t="shared" si="174"/>
        <v>4.4999999999999998E-2</v>
      </c>
      <c r="EH177" s="242">
        <f t="shared" si="153"/>
        <v>3.7499999999999999E-3</v>
      </c>
      <c r="EI177" s="238">
        <v>125</v>
      </c>
      <c r="EJ177" s="243">
        <f t="shared" si="164"/>
        <v>451434.44209679711</v>
      </c>
      <c r="EK177" s="243">
        <f t="shared" si="165"/>
        <v>2885.9069852207549</v>
      </c>
      <c r="EL177" s="243">
        <f t="shared" si="36"/>
        <v>1193.0278273577658</v>
      </c>
      <c r="EM177" s="243">
        <f t="shared" si="115"/>
        <v>1692.8791578629891</v>
      </c>
      <c r="EN177" s="244">
        <f t="shared" si="154"/>
        <v>315406.46099977009</v>
      </c>
      <c r="EO177" s="249"/>
      <c r="EP177" s="242">
        <f t="shared" si="175"/>
        <v>2.5000000000000001E-2</v>
      </c>
      <c r="EQ177" s="242">
        <f t="shared" si="155"/>
        <v>2.0833333333333333E-3</v>
      </c>
      <c r="ER177" s="238">
        <v>125</v>
      </c>
      <c r="ES177" s="243">
        <f t="shared" si="166"/>
        <v>441615.97762243252</v>
      </c>
      <c r="ET177" s="243">
        <f t="shared" si="167"/>
        <v>2370.7253929063932</v>
      </c>
      <c r="EU177" s="243">
        <f t="shared" si="38"/>
        <v>1450.692106192992</v>
      </c>
      <c r="EV177" s="243">
        <f t="shared" si="116"/>
        <v>920.03328671340103</v>
      </c>
      <c r="EW177" s="244">
        <f t="shared" si="156"/>
        <v>296340.67411329964</v>
      </c>
    </row>
    <row r="178" spans="1:153" ht="14.25" customHeight="1" thickBot="1" x14ac:dyDescent="0.25">
      <c r="A178" s="3">
        <f t="shared" si="117"/>
        <v>3801</v>
      </c>
      <c r="B178" s="238">
        <v>126</v>
      </c>
      <c r="C178" s="239">
        <f t="shared" si="118"/>
        <v>337840.16035310173</v>
      </c>
      <c r="D178" s="239">
        <f t="shared" si="5"/>
        <v>2410.2492634298383</v>
      </c>
      <c r="E178" s="239">
        <f t="shared" si="6"/>
        <v>1523.4188425029461</v>
      </c>
      <c r="F178" s="239">
        <f t="shared" si="7"/>
        <v>886.83042092689209</v>
      </c>
      <c r="G178" s="240">
        <f t="shared" si="119"/>
        <v>303691.40719215974</v>
      </c>
      <c r="I178" s="241">
        <f>VLOOKUP(K178,[2]תחזיות!$B$4:$H$1000,5)</f>
        <v>1.2294300000000043E-2</v>
      </c>
      <c r="J178" s="135">
        <f t="shared" si="8"/>
        <v>1.0245250000000036E-3</v>
      </c>
      <c r="K178" s="238">
        <v>126</v>
      </c>
      <c r="L178" s="243">
        <f t="shared" si="120"/>
        <v>149440.7331067973</v>
      </c>
      <c r="M178" s="243">
        <f t="shared" si="44"/>
        <v>944.67286276670973</v>
      </c>
      <c r="N178" s="243">
        <f t="shared" si="9"/>
        <v>670.69818540424922</v>
      </c>
      <c r="O178" s="243">
        <f t="shared" si="10"/>
        <v>273.97467736246045</v>
      </c>
      <c r="P178" s="244">
        <f t="shared" si="121"/>
        <v>112112.6392179902</v>
      </c>
      <c r="Q178" s="245"/>
      <c r="R178" s="241">
        <f>VLOOKUP(T178,[2]תחזיות!$B$4:$H$1000,7)</f>
        <v>2.0900310000000071E-2</v>
      </c>
      <c r="S178" s="135">
        <f t="shared" si="11"/>
        <v>1.741692500000006E-3</v>
      </c>
      <c r="T178" s="238">
        <v>126</v>
      </c>
      <c r="U178" s="243">
        <f t="shared" si="122"/>
        <v>161922.24423945459</v>
      </c>
      <c r="V178" s="243">
        <f t="shared" si="47"/>
        <v>1023.5733379464959</v>
      </c>
      <c r="W178" s="243">
        <f t="shared" si="12"/>
        <v>726.71589017416386</v>
      </c>
      <c r="X178" s="243">
        <f t="shared" si="48"/>
        <v>296.85744777233202</v>
      </c>
      <c r="Y178" s="244">
        <f t="shared" si="123"/>
        <v>116576.39148392169</v>
      </c>
      <c r="Z178" s="246"/>
      <c r="AA178" s="241">
        <f>VLOOKUP(AC178,[2]תחזיות!$B$4:$H$1000,6)</f>
        <v>1.1176636363636401E-2</v>
      </c>
      <c r="AB178" s="135">
        <f t="shared" si="13"/>
        <v>9.3138636363636676E-4</v>
      </c>
      <c r="AC178" s="238">
        <v>126</v>
      </c>
      <c r="AD178" s="243">
        <f t="shared" si="124"/>
        <v>147892.75848650018</v>
      </c>
      <c r="AE178" s="243">
        <f t="shared" si="51"/>
        <v>934.88751451764006</v>
      </c>
      <c r="AF178" s="243">
        <f t="shared" si="14"/>
        <v>663.75079062572433</v>
      </c>
      <c r="AG178" s="243">
        <f t="shared" si="52"/>
        <v>271.13672389191572</v>
      </c>
      <c r="AH178" s="244">
        <f t="shared" si="125"/>
        <v>111551.10893327564</v>
      </c>
      <c r="AI178" s="246"/>
      <c r="AJ178" s="242">
        <f t="shared" si="171"/>
        <v>3.8866666666666598E-2</v>
      </c>
      <c r="AK178" s="242">
        <f t="shared" si="126"/>
        <v>3.2388888888888832E-3</v>
      </c>
      <c r="AL178" s="241">
        <f>VLOOKUP(AN178,[2]תחזיות!$B$4:$H$1000,5)</f>
        <v>1.2294300000000043E-2</v>
      </c>
      <c r="AM178" s="135">
        <f t="shared" si="110"/>
        <v>1.0245250000000036E-3</v>
      </c>
      <c r="AN178" s="238">
        <v>126</v>
      </c>
      <c r="AO178" s="243">
        <f t="shared" si="127"/>
        <v>74637.956209132186</v>
      </c>
      <c r="AP178" s="243">
        <f t="shared" si="157"/>
        <v>559.40460888859502</v>
      </c>
      <c r="AQ178" s="243">
        <f t="shared" si="16"/>
        <v>317.66056183346177</v>
      </c>
      <c r="AR178" s="243">
        <f t="shared" si="128"/>
        <v>241.74404705513325</v>
      </c>
      <c r="AS178" s="244">
        <f t="shared" si="129"/>
        <v>61206.34099065209</v>
      </c>
      <c r="AT178" s="245"/>
      <c r="AU178" s="242">
        <f t="shared" si="172"/>
        <v>4.3666666666666604E-2</v>
      </c>
      <c r="AV178" s="242">
        <f t="shared" si="130"/>
        <v>3.6388888888888838E-3</v>
      </c>
      <c r="AW178" s="241">
        <f>VLOOKUP(AY178,[2]תחזיות!$B$4:$H$1000,7)</f>
        <v>2.0900310000000071E-2</v>
      </c>
      <c r="AX178" s="135">
        <f t="shared" si="17"/>
        <v>1.741692500000006E-3</v>
      </c>
      <c r="AY178" s="238">
        <v>126</v>
      </c>
      <c r="AZ178" s="243">
        <f t="shared" si="131"/>
        <v>81364.215966166899</v>
      </c>
      <c r="BA178" s="243">
        <f t="shared" si="158"/>
        <v>629.40020734586722</v>
      </c>
      <c r="BB178" s="243">
        <f t="shared" si="18"/>
        <v>333.32486591342695</v>
      </c>
      <c r="BC178" s="243">
        <f t="shared" si="132"/>
        <v>296.07534143244027</v>
      </c>
      <c r="BD178" s="244">
        <f t="shared" si="133"/>
        <v>64597.878120785543</v>
      </c>
      <c r="BE178" s="246"/>
      <c r="BF178" s="246"/>
      <c r="BG178" s="246"/>
      <c r="BH178" s="241">
        <f>VLOOKUP(BJ178,[2]תחזיות!$B$4:$H$1000,6)</f>
        <v>1.1176636363636401E-2</v>
      </c>
      <c r="BI178" s="135">
        <f t="shared" si="19"/>
        <v>9.3138636363636676E-4</v>
      </c>
      <c r="BJ178" s="238">
        <v>126</v>
      </c>
      <c r="BK178" s="243">
        <f t="shared" si="134"/>
        <v>71278.982989157463</v>
      </c>
      <c r="BL178" s="243">
        <f t="shared" si="159"/>
        <v>482.03027243173398</v>
      </c>
      <c r="BM178" s="243">
        <f t="shared" si="20"/>
        <v>351.35213695161258</v>
      </c>
      <c r="BN178" s="243">
        <f t="shared" si="65"/>
        <v>130.6781354801214</v>
      </c>
      <c r="BO178" s="244">
        <f t="shared" si="135"/>
        <v>58011.019025397691</v>
      </c>
      <c r="BP178" s="246"/>
      <c r="BQ178" s="247">
        <f>VLOOKUP(BT178,[2]תחזיות!$B$4:$E$1000,2)</f>
        <v>3.1383379999999968E-2</v>
      </c>
      <c r="BR178" s="135">
        <f t="shared" si="21"/>
        <v>2.1152816666666643E-3</v>
      </c>
      <c r="BS178" s="3">
        <f t="shared" si="136"/>
        <v>3801</v>
      </c>
      <c r="BT178" s="238">
        <v>126</v>
      </c>
      <c r="BU178" s="239">
        <f t="shared" si="137"/>
        <v>425686.04732190655</v>
      </c>
      <c r="BV178" s="239">
        <f t="shared" si="138"/>
        <v>2300.6767821759108</v>
      </c>
      <c r="BW178" s="239">
        <f t="shared" si="22"/>
        <v>1400.2308905200839</v>
      </c>
      <c r="BX178" s="239">
        <f t="shared" si="23"/>
        <v>900.44589165582704</v>
      </c>
      <c r="BY178" s="240">
        <f t="shared" si="139"/>
        <v>266286.85744821164</v>
      </c>
      <c r="CA178" s="247">
        <f>VLOOKUP(CD178,[2]תחזיות!$B$4:$E$1000,4)</f>
        <v>4.142606159999996E-2</v>
      </c>
      <c r="CB178" s="135">
        <f t="shared" si="24"/>
        <v>2.9521717999999968E-3</v>
      </c>
      <c r="CC178" s="3">
        <f t="shared" si="140"/>
        <v>3801</v>
      </c>
      <c r="CD178" s="238">
        <v>126</v>
      </c>
      <c r="CE178" s="239">
        <f t="shared" si="141"/>
        <v>439554.01283562224</v>
      </c>
      <c r="CF178" s="239">
        <f t="shared" si="142"/>
        <v>2596.3396438616451</v>
      </c>
      <c r="CG178" s="239">
        <f t="shared" si="25"/>
        <v>1298.7006825914846</v>
      </c>
      <c r="CH178" s="239">
        <f t="shared" si="26"/>
        <v>1297.6389612701605</v>
      </c>
      <c r="CI178" s="240">
        <f t="shared" si="143"/>
        <v>293712.2034863123</v>
      </c>
      <c r="CJ178" s="1"/>
      <c r="CK178" s="247">
        <f>VLOOKUP(CN178,[2]תחזיות!$B$4:$E$1000,3)</f>
        <v>2.7289895652173886E-2</v>
      </c>
      <c r="CL178" s="135">
        <f t="shared" si="27"/>
        <v>1.7741579710144905E-3</v>
      </c>
      <c r="CM178" s="3">
        <f t="shared" si="144"/>
        <v>3801</v>
      </c>
      <c r="CN178" s="238">
        <v>126</v>
      </c>
      <c r="CO178" s="239">
        <f t="shared" si="145"/>
        <v>420788.49308810901</v>
      </c>
      <c r="CP178" s="239">
        <f t="shared" si="160"/>
        <v>2191.2901810659459</v>
      </c>
      <c r="CQ178" s="239">
        <f t="shared" si="28"/>
        <v>1444.7449219425016</v>
      </c>
      <c r="CR178" s="239">
        <f t="shared" si="29"/>
        <v>746.54525912344445</v>
      </c>
      <c r="CS178" s="240">
        <f t="shared" si="146"/>
        <v>257616.868052445</v>
      </c>
      <c r="CT178" s="1"/>
      <c r="CU178" s="238">
        <v>126</v>
      </c>
      <c r="CV178" s="239">
        <f t="shared" si="168"/>
        <v>1435776.8356065527</v>
      </c>
      <c r="CW178" s="239">
        <f t="shared" si="168"/>
        <v>8980.4010160130383</v>
      </c>
      <c r="CX178" s="239">
        <f t="shared" si="168"/>
        <v>5164.825686185025</v>
      </c>
      <c r="CY178" s="239">
        <f t="shared" si="168"/>
        <v>3815.5753298280129</v>
      </c>
      <c r="CZ178" s="239">
        <f t="shared" si="168"/>
        <v>1057317.982230793</v>
      </c>
      <c r="DB178" s="238">
        <v>126</v>
      </c>
      <c r="DC178" s="239">
        <f t="shared" si="169"/>
        <v>1470922.0476637848</v>
      </c>
      <c r="DD178" s="239">
        <f t="shared" si="169"/>
        <v>9545.4694378046024</v>
      </c>
      <c r="DE178" s="239">
        <f t="shared" si="169"/>
        <v>5079.6619628923791</v>
      </c>
      <c r="DF178" s="239">
        <f t="shared" si="169"/>
        <v>4465.8074749122225</v>
      </c>
      <c r="DG178" s="239">
        <f t="shared" si="169"/>
        <v>1096870.24826817</v>
      </c>
      <c r="DH178" s="248"/>
      <c r="DI178" s="238">
        <v>126</v>
      </c>
      <c r="DJ178" s="239">
        <f t="shared" si="170"/>
        <v>1417965.680433108</v>
      </c>
      <c r="DK178" s="239">
        <f t="shared" si="170"/>
        <v>8389.1826243515516</v>
      </c>
      <c r="DL178" s="239">
        <f t="shared" si="170"/>
        <v>5436.9810734370112</v>
      </c>
      <c r="DM178" s="239">
        <f t="shared" si="170"/>
        <v>2952.2015509145394</v>
      </c>
      <c r="DN178" s="239">
        <f t="shared" si="170"/>
        <v>1029581.8027094841</v>
      </c>
      <c r="DP178" s="3">
        <f t="shared" si="147"/>
        <v>3801</v>
      </c>
      <c r="DQ178" s="238">
        <v>126</v>
      </c>
      <c r="DR178" s="239">
        <f t="shared" si="148"/>
        <v>0</v>
      </c>
      <c r="DS178" s="239">
        <f t="shared" si="149"/>
        <v>0</v>
      </c>
      <c r="DT178" s="239">
        <f t="shared" si="33"/>
        <v>0</v>
      </c>
      <c r="DU178" s="239">
        <f t="shared" si="150"/>
        <v>0</v>
      </c>
      <c r="DV178" s="240">
        <f t="shared" si="161"/>
        <v>0</v>
      </c>
      <c r="DX178" s="242">
        <f t="shared" si="173"/>
        <v>4.0500000000000001E-2</v>
      </c>
      <c r="DY178" s="242">
        <f t="shared" si="151"/>
        <v>3.375E-3</v>
      </c>
      <c r="DZ178" s="238">
        <v>126</v>
      </c>
      <c r="EA178" s="243">
        <f t="shared" si="162"/>
        <v>448171.93861561478</v>
      </c>
      <c r="EB178" s="243">
        <f t="shared" si="163"/>
        <v>2765.3974987519841</v>
      </c>
      <c r="EC178" s="243">
        <f t="shared" si="34"/>
        <v>1252.8172059242843</v>
      </c>
      <c r="ED178" s="243">
        <f t="shared" si="114"/>
        <v>1512.5802928276999</v>
      </c>
      <c r="EE178" s="244">
        <f t="shared" si="152"/>
        <v>314020.73738177936</v>
      </c>
      <c r="EF178" s="249"/>
      <c r="EG178" s="242">
        <f t="shared" si="174"/>
        <v>4.4999999999999998E-2</v>
      </c>
      <c r="EH178" s="242">
        <f t="shared" si="153"/>
        <v>3.7499999999999999E-3</v>
      </c>
      <c r="EI178" s="238">
        <v>126</v>
      </c>
      <c r="EJ178" s="243">
        <f t="shared" si="164"/>
        <v>450241.41426943935</v>
      </c>
      <c r="EK178" s="243">
        <f t="shared" si="165"/>
        <v>2885.9069852207554</v>
      </c>
      <c r="EL178" s="243">
        <f t="shared" si="36"/>
        <v>1197.5016817103578</v>
      </c>
      <c r="EM178" s="243">
        <f t="shared" si="115"/>
        <v>1688.4053035103975</v>
      </c>
      <c r="EN178" s="244">
        <f t="shared" si="154"/>
        <v>318292.36798499082</v>
      </c>
      <c r="EO178" s="249"/>
      <c r="EP178" s="242">
        <f t="shared" si="175"/>
        <v>2.5000000000000001E-2</v>
      </c>
      <c r="EQ178" s="242">
        <f t="shared" si="155"/>
        <v>2.0833333333333333E-3</v>
      </c>
      <c r="ER178" s="238">
        <v>126</v>
      </c>
      <c r="ES178" s="243">
        <f t="shared" si="166"/>
        <v>440165.28551623953</v>
      </c>
      <c r="ET178" s="243">
        <f t="shared" si="167"/>
        <v>2370.7253929063932</v>
      </c>
      <c r="EU178" s="243">
        <f t="shared" si="38"/>
        <v>1453.7143814142273</v>
      </c>
      <c r="EV178" s="243">
        <f t="shared" si="116"/>
        <v>917.01101149216572</v>
      </c>
      <c r="EW178" s="244">
        <f t="shared" si="156"/>
        <v>298711.39950620604</v>
      </c>
    </row>
    <row r="179" spans="1:153" ht="14.25" customHeight="1" thickBot="1" x14ac:dyDescent="0.25">
      <c r="A179" s="3">
        <f t="shared" si="117"/>
        <v>3832</v>
      </c>
      <c r="B179" s="238">
        <v>127</v>
      </c>
      <c r="C179" s="239">
        <f t="shared" si="118"/>
        <v>336316.7415105988</v>
      </c>
      <c r="D179" s="239">
        <f t="shared" si="5"/>
        <v>2410.2492634298383</v>
      </c>
      <c r="E179" s="239">
        <f t="shared" si="6"/>
        <v>1527.4178169645163</v>
      </c>
      <c r="F179" s="239">
        <f t="shared" si="7"/>
        <v>882.83144646532196</v>
      </c>
      <c r="G179" s="240">
        <f t="shared" si="119"/>
        <v>306101.65645558957</v>
      </c>
      <c r="I179" s="241">
        <f>VLOOKUP(K179,[2]תחזיות!$B$4:$H$1000,5)</f>
        <v>1.2307300000000044E-2</v>
      </c>
      <c r="J179" s="135">
        <f t="shared" si="8"/>
        <v>1.025608333333337E-3</v>
      </c>
      <c r="K179" s="238">
        <v>127</v>
      </c>
      <c r="L179" s="243">
        <f t="shared" si="120"/>
        <v>148922.61470895872</v>
      </c>
      <c r="M179" s="243">
        <f t="shared" si="44"/>
        <v>945.64172712703703</v>
      </c>
      <c r="N179" s="243">
        <f t="shared" si="9"/>
        <v>672.61693349394727</v>
      </c>
      <c r="O179" s="243">
        <f t="shared" si="10"/>
        <v>273.0247936330897</v>
      </c>
      <c r="P179" s="244">
        <f t="shared" si="121"/>
        <v>113058.28094511724</v>
      </c>
      <c r="Q179" s="245"/>
      <c r="R179" s="241">
        <f>VLOOKUP(T179,[2]תחזיות!$B$4:$H$1000,7)</f>
        <v>2.0922410000000072E-2</v>
      </c>
      <c r="S179" s="135">
        <f t="shared" si="11"/>
        <v>1.7435341666666726E-3</v>
      </c>
      <c r="T179" s="238">
        <v>127</v>
      </c>
      <c r="U179" s="243">
        <f t="shared" si="122"/>
        <v>161476.57826047132</v>
      </c>
      <c r="V179" s="243">
        <f t="shared" si="47"/>
        <v>1025.3579730332949</v>
      </c>
      <c r="W179" s="243">
        <f t="shared" si="12"/>
        <v>729.31757955576552</v>
      </c>
      <c r="X179" s="243">
        <f t="shared" si="48"/>
        <v>296.04039347752939</v>
      </c>
      <c r="Y179" s="244">
        <f t="shared" si="123"/>
        <v>117601.74945695499</v>
      </c>
      <c r="Z179" s="246"/>
      <c r="AA179" s="241">
        <f>VLOOKUP(AC179,[2]תחזיות!$B$4:$H$1000,6)</f>
        <v>1.1188454545454585E-2</v>
      </c>
      <c r="AB179" s="135">
        <f t="shared" si="13"/>
        <v>9.3237121212121543E-4</v>
      </c>
      <c r="AC179" s="238">
        <v>127</v>
      </c>
      <c r="AD179" s="243">
        <f t="shared" si="124"/>
        <v>147366.27978423928</v>
      </c>
      <c r="AE179" s="243">
        <f t="shared" si="51"/>
        <v>935.75917672274784</v>
      </c>
      <c r="AF179" s="243">
        <f t="shared" si="14"/>
        <v>665.58766378497717</v>
      </c>
      <c r="AG179" s="243">
        <f t="shared" si="52"/>
        <v>270.17151293777073</v>
      </c>
      <c r="AH179" s="244">
        <f t="shared" si="125"/>
        <v>112486.86810999838</v>
      </c>
      <c r="AI179" s="246"/>
      <c r="AJ179" s="242">
        <f t="shared" si="171"/>
        <v>3.8866666666666598E-2</v>
      </c>
      <c r="AK179" s="242">
        <f t="shared" si="126"/>
        <v>3.2388888888888832E-3</v>
      </c>
      <c r="AL179" s="241">
        <f>VLOOKUP(AN179,[2]תחזיות!$B$4:$H$1000,5)</f>
        <v>1.2307300000000044E-2</v>
      </c>
      <c r="AM179" s="135">
        <f t="shared" si="110"/>
        <v>1.025608333333337E-3</v>
      </c>
      <c r="AN179" s="238">
        <v>127</v>
      </c>
      <c r="AO179" s="243">
        <f t="shared" si="127"/>
        <v>74396.519161850389</v>
      </c>
      <c r="AP179" s="243">
        <f t="shared" si="157"/>
        <v>559.97833891717607</v>
      </c>
      <c r="AQ179" s="243">
        <f t="shared" si="16"/>
        <v>319.01627963184995</v>
      </c>
      <c r="AR179" s="243">
        <f t="shared" si="128"/>
        <v>240.96205928532612</v>
      </c>
      <c r="AS179" s="244">
        <f t="shared" si="129"/>
        <v>61766.319329569269</v>
      </c>
      <c r="AT179" s="245"/>
      <c r="AU179" s="242">
        <f t="shared" si="172"/>
        <v>4.3666666666666604E-2</v>
      </c>
      <c r="AV179" s="242">
        <f t="shared" si="130"/>
        <v>3.6388888888888838E-3</v>
      </c>
      <c r="AW179" s="241">
        <f>VLOOKUP(AY179,[2]תחזיות!$B$4:$H$1000,7)</f>
        <v>2.0922410000000072E-2</v>
      </c>
      <c r="AX179" s="135">
        <f t="shared" si="17"/>
        <v>1.7435341666666726E-3</v>
      </c>
      <c r="AY179" s="238">
        <v>127</v>
      </c>
      <c r="AZ179" s="243">
        <f t="shared" si="131"/>
        <v>81172.171227442217</v>
      </c>
      <c r="BA179" s="243">
        <f t="shared" si="158"/>
        <v>630.49758811188178</v>
      </c>
      <c r="BB179" s="243">
        <f t="shared" si="18"/>
        <v>335.12107614535637</v>
      </c>
      <c r="BC179" s="243">
        <f t="shared" si="132"/>
        <v>295.37651196652541</v>
      </c>
      <c r="BD179" s="244">
        <f t="shared" si="133"/>
        <v>65228.375708897423</v>
      </c>
      <c r="BE179" s="246"/>
      <c r="BF179" s="246"/>
      <c r="BG179" s="246"/>
      <c r="BH179" s="241">
        <f>VLOOKUP(BJ179,[2]תחזיות!$B$4:$H$1000,6)</f>
        <v>1.1188454545454585E-2</v>
      </c>
      <c r="BI179" s="135">
        <f t="shared" si="19"/>
        <v>9.3237121212121543E-4</v>
      </c>
      <c r="BJ179" s="238">
        <v>127</v>
      </c>
      <c r="BK179" s="243">
        <f t="shared" si="134"/>
        <v>70993.761733356412</v>
      </c>
      <c r="BL179" s="243">
        <f t="shared" si="159"/>
        <v>482.41236995861334</v>
      </c>
      <c r="BM179" s="243">
        <f t="shared" si="20"/>
        <v>352.2571401141272</v>
      </c>
      <c r="BN179" s="243">
        <f t="shared" si="65"/>
        <v>130.15522984448614</v>
      </c>
      <c r="BO179" s="244">
        <f t="shared" si="135"/>
        <v>58493.431395356303</v>
      </c>
      <c r="BP179" s="246"/>
      <c r="BQ179" s="247">
        <f>VLOOKUP(BT179,[2]תחזיות!$B$4:$E$1000,2)</f>
        <v>3.1499379999999966E-2</v>
      </c>
      <c r="BR179" s="135">
        <f t="shared" si="21"/>
        <v>2.1249483333333308E-3</v>
      </c>
      <c r="BS179" s="3">
        <f t="shared" si="136"/>
        <v>3832</v>
      </c>
      <c r="BT179" s="238">
        <v>127</v>
      </c>
      <c r="BU179" s="239">
        <f t="shared" si="137"/>
        <v>424285.81643138645</v>
      </c>
      <c r="BV179" s="239">
        <f t="shared" si="138"/>
        <v>2303.0720937962942</v>
      </c>
      <c r="BW179" s="239">
        <f t="shared" si="22"/>
        <v>1401.486655313448</v>
      </c>
      <c r="BX179" s="239">
        <f t="shared" si="23"/>
        <v>901.58543848284614</v>
      </c>
      <c r="BY179" s="240">
        <f t="shared" si="139"/>
        <v>268589.92954200791</v>
      </c>
      <c r="CA179" s="247">
        <f>VLOOKUP(CD179,[2]תחזיות!$B$4:$E$1000,4)</f>
        <v>4.1579181599999959E-2</v>
      </c>
      <c r="CB179" s="135">
        <f t="shared" si="24"/>
        <v>2.9649317999999969E-3</v>
      </c>
      <c r="CC179" s="3">
        <f t="shared" si="140"/>
        <v>3832</v>
      </c>
      <c r="CD179" s="238">
        <v>127</v>
      </c>
      <c r="CE179" s="239">
        <f t="shared" si="141"/>
        <v>438255.31215303077</v>
      </c>
      <c r="CF179" s="239">
        <f t="shared" si="142"/>
        <v>2599.7813832830097</v>
      </c>
      <c r="CG179" s="239">
        <f t="shared" si="25"/>
        <v>1300.3842717615637</v>
      </c>
      <c r="CH179" s="239">
        <f t="shared" si="26"/>
        <v>1299.397111521446</v>
      </c>
      <c r="CI179" s="240">
        <f t="shared" si="143"/>
        <v>296311.98486959533</v>
      </c>
      <c r="CJ179" s="1"/>
      <c r="CK179" s="247">
        <f>VLOOKUP(CN179,[2]תחזיות!$B$4:$E$1000,3)</f>
        <v>2.7390765217391276E-2</v>
      </c>
      <c r="CL179" s="135">
        <f t="shared" si="27"/>
        <v>1.7825637681159398E-3</v>
      </c>
      <c r="CM179" s="3">
        <f t="shared" si="144"/>
        <v>3832</v>
      </c>
      <c r="CN179" s="238">
        <v>127</v>
      </c>
      <c r="CO179" s="239">
        <f t="shared" si="145"/>
        <v>419343.74816616654</v>
      </c>
      <c r="CP179" s="239">
        <f t="shared" si="160"/>
        <v>2193.3029187964066</v>
      </c>
      <c r="CQ179" s="239">
        <f t="shared" si="28"/>
        <v>1445.7959469294631</v>
      </c>
      <c r="CR179" s="239">
        <f t="shared" si="29"/>
        <v>747.50697186694356</v>
      </c>
      <c r="CS179" s="240">
        <f t="shared" si="146"/>
        <v>259810.1709712414</v>
      </c>
      <c r="CT179" s="1"/>
      <c r="CU179" s="238">
        <v>127</v>
      </c>
      <c r="CV179" s="239">
        <f t="shared" si="168"/>
        <v>1430840.8132224849</v>
      </c>
      <c r="CW179" s="239">
        <f t="shared" si="168"/>
        <v>8984.3389220223289</v>
      </c>
      <c r="CX179" s="239">
        <f t="shared" si="168"/>
        <v>5177.5831493980404</v>
      </c>
      <c r="CY179" s="239">
        <f t="shared" si="168"/>
        <v>3806.7557726242894</v>
      </c>
      <c r="CZ179" s="239">
        <f t="shared" si="168"/>
        <v>1066302.3211528151</v>
      </c>
      <c r="DB179" s="238">
        <v>127</v>
      </c>
      <c r="DC179" s="239">
        <f t="shared" si="169"/>
        <v>1466264.7157392721</v>
      </c>
      <c r="DD179" s="239">
        <f t="shared" si="169"/>
        <v>9551.79319307878</v>
      </c>
      <c r="DE179" s="239">
        <f t="shared" si="169"/>
        <v>5094.2330574439729</v>
      </c>
      <c r="DF179" s="239">
        <f t="shared" si="169"/>
        <v>4457.5601356348061</v>
      </c>
      <c r="DG179" s="239">
        <f t="shared" si="169"/>
        <v>1106422.0414612489</v>
      </c>
      <c r="DH179" s="248"/>
      <c r="DI179" s="238">
        <v>127</v>
      </c>
      <c r="DJ179" s="239">
        <f t="shared" si="170"/>
        <v>1412732.1023291862</v>
      </c>
      <c r="DK179" s="239">
        <f t="shared" si="170"/>
        <v>8392.4491218139992</v>
      </c>
      <c r="DL179" s="239">
        <f t="shared" si="170"/>
        <v>5447.8015208352572</v>
      </c>
      <c r="DM179" s="239">
        <f t="shared" si="170"/>
        <v>2944.647600978742</v>
      </c>
      <c r="DN179" s="239">
        <f t="shared" si="170"/>
        <v>1037974.2518312982</v>
      </c>
      <c r="DP179" s="3">
        <f t="shared" si="147"/>
        <v>3832</v>
      </c>
      <c r="DQ179" s="238">
        <v>127</v>
      </c>
      <c r="DR179" s="239">
        <f t="shared" si="148"/>
        <v>0</v>
      </c>
      <c r="DS179" s="239">
        <f t="shared" si="149"/>
        <v>0</v>
      </c>
      <c r="DT179" s="239">
        <f t="shared" si="33"/>
        <v>0</v>
      </c>
      <c r="DU179" s="239">
        <f t="shared" si="150"/>
        <v>0</v>
      </c>
      <c r="DV179" s="240">
        <f t="shared" si="161"/>
        <v>0</v>
      </c>
      <c r="DX179" s="242">
        <f t="shared" si="173"/>
        <v>4.0500000000000001E-2</v>
      </c>
      <c r="DY179" s="242">
        <f t="shared" si="151"/>
        <v>3.375E-3</v>
      </c>
      <c r="DZ179" s="238">
        <v>127</v>
      </c>
      <c r="EA179" s="243">
        <f t="shared" si="162"/>
        <v>446919.12140969047</v>
      </c>
      <c r="EB179" s="243">
        <f t="shared" si="163"/>
        <v>2765.3974987519841</v>
      </c>
      <c r="EC179" s="243">
        <f t="shared" si="34"/>
        <v>1257.0454639942789</v>
      </c>
      <c r="ED179" s="243">
        <f t="shared" si="114"/>
        <v>1508.3520347577053</v>
      </c>
      <c r="EE179" s="244">
        <f t="shared" si="152"/>
        <v>316786.13488053135</v>
      </c>
      <c r="EF179" s="249"/>
      <c r="EG179" s="242">
        <f t="shared" si="174"/>
        <v>4.4999999999999998E-2</v>
      </c>
      <c r="EH179" s="242">
        <f t="shared" si="153"/>
        <v>3.7499999999999999E-3</v>
      </c>
      <c r="EI179" s="238">
        <v>127</v>
      </c>
      <c r="EJ179" s="243">
        <f t="shared" si="164"/>
        <v>449043.91258772899</v>
      </c>
      <c r="EK179" s="243">
        <f t="shared" si="165"/>
        <v>2885.9069852207544</v>
      </c>
      <c r="EL179" s="243">
        <f t="shared" si="36"/>
        <v>1201.9923130167708</v>
      </c>
      <c r="EM179" s="243">
        <f t="shared" si="115"/>
        <v>1683.9146722039836</v>
      </c>
      <c r="EN179" s="244">
        <f t="shared" si="154"/>
        <v>321178.27497021155</v>
      </c>
      <c r="EO179" s="249"/>
      <c r="EP179" s="242">
        <f t="shared" si="175"/>
        <v>2.5000000000000001E-2</v>
      </c>
      <c r="EQ179" s="242">
        <f t="shared" si="155"/>
        <v>2.0833333333333333E-3</v>
      </c>
      <c r="ER179" s="238">
        <v>127</v>
      </c>
      <c r="ES179" s="243">
        <f t="shared" si="166"/>
        <v>438711.5711348253</v>
      </c>
      <c r="ET179" s="243">
        <f t="shared" si="167"/>
        <v>2370.7253929063932</v>
      </c>
      <c r="EU179" s="243">
        <f t="shared" si="38"/>
        <v>1456.7429530421737</v>
      </c>
      <c r="EV179" s="243">
        <f t="shared" si="116"/>
        <v>913.98243986421937</v>
      </c>
      <c r="EW179" s="244">
        <f t="shared" si="156"/>
        <v>301082.12489911244</v>
      </c>
    </row>
    <row r="180" spans="1:153" ht="14.25" customHeight="1" thickBot="1" x14ac:dyDescent="0.25">
      <c r="A180" s="3">
        <f t="shared" si="117"/>
        <v>3862</v>
      </c>
      <c r="B180" s="238">
        <v>128</v>
      </c>
      <c r="C180" s="239">
        <f t="shared" si="118"/>
        <v>334789.3236936343</v>
      </c>
      <c r="D180" s="239">
        <f t="shared" si="5"/>
        <v>2410.2492634298383</v>
      </c>
      <c r="E180" s="239">
        <f t="shared" si="6"/>
        <v>1531.427288734048</v>
      </c>
      <c r="F180" s="239">
        <f t="shared" si="7"/>
        <v>878.82197469579012</v>
      </c>
      <c r="G180" s="240">
        <f t="shared" si="119"/>
        <v>308511.90571901941</v>
      </c>
      <c r="I180" s="241">
        <f>VLOOKUP(K180,[2]תחזיות!$B$4:$H$1000,5)</f>
        <v>1.2320300000000044E-2</v>
      </c>
      <c r="J180" s="135">
        <f t="shared" si="8"/>
        <v>1.0266916666666704E-3</v>
      </c>
      <c r="K180" s="238">
        <v>128</v>
      </c>
      <c r="L180" s="243">
        <f t="shared" si="120"/>
        <v>148402.20481276419</v>
      </c>
      <c r="M180" s="243">
        <f t="shared" si="44"/>
        <v>946.61260960793049</v>
      </c>
      <c r="N180" s="243">
        <f t="shared" si="9"/>
        <v>674.54190078453075</v>
      </c>
      <c r="O180" s="243">
        <f t="shared" si="10"/>
        <v>272.07070882339974</v>
      </c>
      <c r="P180" s="244">
        <f t="shared" si="121"/>
        <v>114004.89355472516</v>
      </c>
      <c r="Q180" s="245"/>
      <c r="R180" s="241">
        <f>VLOOKUP(T180,[2]תחזיות!$B$4:$H$1000,7)</f>
        <v>2.0944510000000076E-2</v>
      </c>
      <c r="S180" s="135">
        <f t="shared" si="11"/>
        <v>1.7453758333333396E-3</v>
      </c>
      <c r="T180" s="238">
        <v>128</v>
      </c>
      <c r="U180" s="243">
        <f t="shared" si="122"/>
        <v>161027.82506498255</v>
      </c>
      <c r="V180" s="243">
        <f t="shared" si="47"/>
        <v>1027.1476080599427</v>
      </c>
      <c r="W180" s="243">
        <f t="shared" si="12"/>
        <v>731.92992877414281</v>
      </c>
      <c r="X180" s="243">
        <f t="shared" si="48"/>
        <v>295.21767928579999</v>
      </c>
      <c r="Y180" s="244">
        <f t="shared" si="123"/>
        <v>118628.89706501493</v>
      </c>
      <c r="Z180" s="246"/>
      <c r="AA180" s="241">
        <f>VLOOKUP(AC180,[2]תחזיות!$B$4:$H$1000,6)</f>
        <v>1.1200272727272767E-2</v>
      </c>
      <c r="AB180" s="135">
        <f t="shared" si="13"/>
        <v>9.3335606060606388E-4</v>
      </c>
      <c r="AC180" s="238">
        <v>128</v>
      </c>
      <c r="AD180" s="243">
        <f t="shared" si="124"/>
        <v>146837.61610054001</v>
      </c>
      <c r="AE180" s="243">
        <f t="shared" si="51"/>
        <v>936.63257322160962</v>
      </c>
      <c r="AF180" s="243">
        <f t="shared" si="14"/>
        <v>667.43027703728751</v>
      </c>
      <c r="AG180" s="243">
        <f t="shared" si="52"/>
        <v>269.20229618432211</v>
      </c>
      <c r="AH180" s="244">
        <f t="shared" si="125"/>
        <v>113423.50068321999</v>
      </c>
      <c r="AI180" s="246"/>
      <c r="AJ180" s="242">
        <f t="shared" si="171"/>
        <v>3.8866666666666598E-2</v>
      </c>
      <c r="AK180" s="242">
        <f t="shared" si="126"/>
        <v>3.2388888888888832E-3</v>
      </c>
      <c r="AL180" s="241">
        <f>VLOOKUP(AN180,[2]תחזיות!$B$4:$H$1000,5)</f>
        <v>1.2320300000000044E-2</v>
      </c>
      <c r="AM180" s="135">
        <f t="shared" si="110"/>
        <v>1.0266916666666704E-3</v>
      </c>
      <c r="AN180" s="238">
        <v>128</v>
      </c>
      <c r="AO180" s="243">
        <f t="shared" si="127"/>
        <v>74153.557637115184</v>
      </c>
      <c r="AP180" s="243">
        <f t="shared" si="157"/>
        <v>560.55326401125626</v>
      </c>
      <c r="AQ180" s="243">
        <f t="shared" si="16"/>
        <v>320.37813010882252</v>
      </c>
      <c r="AR180" s="243">
        <f t="shared" si="128"/>
        <v>240.17513390243374</v>
      </c>
      <c r="AS180" s="244">
        <f t="shared" si="129"/>
        <v>62326.872593580527</v>
      </c>
      <c r="AT180" s="245"/>
      <c r="AU180" s="242">
        <f t="shared" si="172"/>
        <v>4.3666666666666604E-2</v>
      </c>
      <c r="AV180" s="242">
        <f t="shared" si="130"/>
        <v>3.6388888888888838E-3</v>
      </c>
      <c r="AW180" s="241">
        <f>VLOOKUP(AY180,[2]תחזיות!$B$4:$H$1000,7)</f>
        <v>2.0944510000000076E-2</v>
      </c>
      <c r="AX180" s="135">
        <f t="shared" si="17"/>
        <v>1.7453758333333396E-3</v>
      </c>
      <c r="AY180" s="238">
        <v>128</v>
      </c>
      <c r="AZ180" s="243">
        <f t="shared" si="131"/>
        <v>80978.141185068889</v>
      </c>
      <c r="BA180" s="243">
        <f t="shared" si="158"/>
        <v>631.5980433651473</v>
      </c>
      <c r="BB180" s="243">
        <f t="shared" si="18"/>
        <v>336.92758516392479</v>
      </c>
      <c r="BC180" s="243">
        <f t="shared" si="132"/>
        <v>294.67045820122252</v>
      </c>
      <c r="BD180" s="244">
        <f t="shared" si="133"/>
        <v>65859.973752262566</v>
      </c>
      <c r="BE180" s="246"/>
      <c r="BF180" s="246"/>
      <c r="BG180" s="246"/>
      <c r="BH180" s="241">
        <f>VLOOKUP(BJ180,[2]תחזיות!$B$4:$H$1000,6)</f>
        <v>1.1200272727272767E-2</v>
      </c>
      <c r="BI180" s="135">
        <f t="shared" si="19"/>
        <v>9.3335606060606388E-4</v>
      </c>
      <c r="BJ180" s="238">
        <v>128</v>
      </c>
      <c r="BK180" s="243">
        <f t="shared" si="134"/>
        <v>70707.438269684702</v>
      </c>
      <c r="BL180" s="243">
        <f t="shared" si="159"/>
        <v>482.7952432005921</v>
      </c>
      <c r="BM180" s="243">
        <f t="shared" si="20"/>
        <v>353.16493970617074</v>
      </c>
      <c r="BN180" s="243">
        <f t="shared" si="65"/>
        <v>129.63030349442136</v>
      </c>
      <c r="BO180" s="244">
        <f t="shared" si="135"/>
        <v>58976.226638556895</v>
      </c>
      <c r="BP180" s="246"/>
      <c r="BQ180" s="247">
        <f>VLOOKUP(BT180,[2]תחזיות!$B$4:$E$1000,2)</f>
        <v>3.1615379999999964E-2</v>
      </c>
      <c r="BR180" s="135">
        <f t="shared" si="21"/>
        <v>2.1346149999999973E-3</v>
      </c>
      <c r="BS180" s="3">
        <f t="shared" si="136"/>
        <v>3862</v>
      </c>
      <c r="BT180" s="238">
        <v>128</v>
      </c>
      <c r="BU180" s="239">
        <f t="shared" si="137"/>
        <v>422884.32977607299</v>
      </c>
      <c r="BV180" s="239">
        <f t="shared" si="138"/>
        <v>2305.4596161072336</v>
      </c>
      <c r="BW180" s="239">
        <f t="shared" si="22"/>
        <v>1402.7643825022828</v>
      </c>
      <c r="BX180" s="239">
        <f t="shared" si="23"/>
        <v>902.69523360495089</v>
      </c>
      <c r="BY180" s="240">
        <f t="shared" si="139"/>
        <v>270895.38915811514</v>
      </c>
      <c r="CA180" s="247">
        <f>VLOOKUP(CD180,[2]תחזיות!$B$4:$E$1000,4)</f>
        <v>4.1732301599999952E-2</v>
      </c>
      <c r="CB180" s="135">
        <f t="shared" si="24"/>
        <v>2.9776917999999961E-3</v>
      </c>
      <c r="CC180" s="3">
        <f t="shared" si="140"/>
        <v>3862</v>
      </c>
      <c r="CD180" s="238">
        <v>128</v>
      </c>
      <c r="CE180" s="239">
        <f t="shared" si="141"/>
        <v>436954.92788126919</v>
      </c>
      <c r="CF180" s="239">
        <f t="shared" si="142"/>
        <v>2603.2129684179131</v>
      </c>
      <c r="CG180" s="239">
        <f t="shared" si="25"/>
        <v>1302.0958626962681</v>
      </c>
      <c r="CH180" s="239">
        <f t="shared" si="26"/>
        <v>1301.117105721645</v>
      </c>
      <c r="CI180" s="240">
        <f t="shared" si="143"/>
        <v>298915.19783801324</v>
      </c>
      <c r="CJ180" s="1"/>
      <c r="CK180" s="247">
        <f>VLOOKUP(CN180,[2]תחזיות!$B$4:$E$1000,3)</f>
        <v>2.7491634782608666E-2</v>
      </c>
      <c r="CL180" s="135">
        <f t="shared" si="27"/>
        <v>1.7909695652173891E-3</v>
      </c>
      <c r="CM180" s="3">
        <f t="shared" si="144"/>
        <v>3862</v>
      </c>
      <c r="CN180" s="238">
        <v>128</v>
      </c>
      <c r="CO180" s="239">
        <f t="shared" si="145"/>
        <v>417897.95221923705</v>
      </c>
      <c r="CP180" s="239">
        <f t="shared" si="160"/>
        <v>2195.308851308308</v>
      </c>
      <c r="CQ180" s="239">
        <f t="shared" si="28"/>
        <v>1446.8663375169838</v>
      </c>
      <c r="CR180" s="239">
        <f t="shared" si="29"/>
        <v>748.44251379132425</v>
      </c>
      <c r="CS180" s="240">
        <f t="shared" si="146"/>
        <v>262005.47982254971</v>
      </c>
      <c r="CT180" s="1"/>
      <c r="CU180" s="238">
        <v>128</v>
      </c>
      <c r="CV180" s="239">
        <f t="shared" si="168"/>
        <v>1425891.4918652829</v>
      </c>
      <c r="CW180" s="239">
        <f t="shared" si="168"/>
        <v>8988.2722519082436</v>
      </c>
      <c r="CX180" s="239">
        <f t="shared" si="168"/>
        <v>5190.3996945649442</v>
      </c>
      <c r="CY180" s="239">
        <f t="shared" si="168"/>
        <v>3797.8725573432994</v>
      </c>
      <c r="CZ180" s="239">
        <f t="shared" si="168"/>
        <v>1075290.5934047236</v>
      </c>
      <c r="DB180" s="238">
        <v>128</v>
      </c>
      <c r="DC180" s="239">
        <f t="shared" si="169"/>
        <v>1461592.1380996672</v>
      </c>
      <c r="DD180" s="239">
        <f t="shared" si="169"/>
        <v>9558.1148684935979</v>
      </c>
      <c r="DE180" s="239">
        <f t="shared" si="169"/>
        <v>5108.8804495589684</v>
      </c>
      <c r="DF180" s="239">
        <f t="shared" si="169"/>
        <v>4449.2344189346277</v>
      </c>
      <c r="DG180" s="239">
        <f t="shared" si="169"/>
        <v>1115980.1563297424</v>
      </c>
      <c r="DH180" s="248"/>
      <c r="DI180" s="238">
        <v>128</v>
      </c>
      <c r="DJ180" s="239">
        <f t="shared" si="170"/>
        <v>1407487.158464879</v>
      </c>
      <c r="DK180" s="239">
        <f t="shared" si="170"/>
        <v>8395.7113240667422</v>
      </c>
      <c r="DL180" s="239">
        <f t="shared" si="170"/>
        <v>5458.6666771888349</v>
      </c>
      <c r="DM180" s="239">
        <f t="shared" si="170"/>
        <v>2937.044646877906</v>
      </c>
      <c r="DN180" s="239">
        <f t="shared" si="170"/>
        <v>1046369.9631553649</v>
      </c>
      <c r="DP180" s="3">
        <f t="shared" si="147"/>
        <v>3862</v>
      </c>
      <c r="DQ180" s="238">
        <v>128</v>
      </c>
      <c r="DR180" s="239">
        <f t="shared" si="148"/>
        <v>0</v>
      </c>
      <c r="DS180" s="239">
        <f t="shared" si="149"/>
        <v>0</v>
      </c>
      <c r="DT180" s="239">
        <f t="shared" si="33"/>
        <v>0</v>
      </c>
      <c r="DU180" s="239">
        <f t="shared" si="150"/>
        <v>0</v>
      </c>
      <c r="DV180" s="240">
        <f t="shared" si="161"/>
        <v>0</v>
      </c>
      <c r="DX180" s="242">
        <f t="shared" si="173"/>
        <v>4.0500000000000001E-2</v>
      </c>
      <c r="DY180" s="242">
        <f t="shared" si="151"/>
        <v>3.375E-3</v>
      </c>
      <c r="DZ180" s="238">
        <v>128</v>
      </c>
      <c r="EA180" s="243">
        <f t="shared" si="162"/>
        <v>445662.07594569621</v>
      </c>
      <c r="EB180" s="243">
        <f t="shared" si="163"/>
        <v>2765.3974987519846</v>
      </c>
      <c r="EC180" s="243">
        <f t="shared" si="34"/>
        <v>1261.2879924352599</v>
      </c>
      <c r="ED180" s="243">
        <f t="shared" si="114"/>
        <v>1504.1095063167247</v>
      </c>
      <c r="EE180" s="244">
        <f t="shared" si="152"/>
        <v>319551.53237928334</v>
      </c>
      <c r="EF180" s="249"/>
      <c r="EG180" s="242">
        <f t="shared" si="174"/>
        <v>4.4999999999999998E-2</v>
      </c>
      <c r="EH180" s="242">
        <f t="shared" si="153"/>
        <v>3.7499999999999999E-3</v>
      </c>
      <c r="EI180" s="238">
        <v>128</v>
      </c>
      <c r="EJ180" s="243">
        <f t="shared" si="164"/>
        <v>447841.9202747122</v>
      </c>
      <c r="EK180" s="243">
        <f t="shared" si="165"/>
        <v>2885.9069852207549</v>
      </c>
      <c r="EL180" s="243">
        <f t="shared" si="36"/>
        <v>1206.4997841905843</v>
      </c>
      <c r="EM180" s="243">
        <f t="shared" si="115"/>
        <v>1679.4072010301707</v>
      </c>
      <c r="EN180" s="244">
        <f t="shared" si="154"/>
        <v>324064.18195543229</v>
      </c>
      <c r="EO180" s="249"/>
      <c r="EP180" s="242">
        <f t="shared" si="175"/>
        <v>2.5000000000000001E-2</v>
      </c>
      <c r="EQ180" s="242">
        <f t="shared" si="155"/>
        <v>2.0833333333333333E-3</v>
      </c>
      <c r="ER180" s="238">
        <v>128</v>
      </c>
      <c r="ES180" s="243">
        <f t="shared" si="166"/>
        <v>437254.82818178314</v>
      </c>
      <c r="ET180" s="243">
        <f t="shared" si="167"/>
        <v>2370.7253929063936</v>
      </c>
      <c r="EU180" s="243">
        <f t="shared" si="38"/>
        <v>1459.7778341943454</v>
      </c>
      <c r="EV180" s="243">
        <f t="shared" si="116"/>
        <v>910.94755871204825</v>
      </c>
      <c r="EW180" s="244">
        <f t="shared" si="156"/>
        <v>303452.85029201885</v>
      </c>
    </row>
    <row r="181" spans="1:153" ht="14.25" customHeight="1" thickBot="1" x14ac:dyDescent="0.25">
      <c r="A181" s="3">
        <f t="shared" si="117"/>
        <v>3893</v>
      </c>
      <c r="B181" s="238">
        <v>129</v>
      </c>
      <c r="C181" s="239">
        <f t="shared" si="118"/>
        <v>333257.89640490024</v>
      </c>
      <c r="D181" s="239">
        <f t="shared" si="5"/>
        <v>2410.2492634298383</v>
      </c>
      <c r="E181" s="239">
        <f t="shared" si="6"/>
        <v>1535.4472853669749</v>
      </c>
      <c r="F181" s="239">
        <f t="shared" si="7"/>
        <v>874.80197806286321</v>
      </c>
      <c r="G181" s="240">
        <f t="shared" si="119"/>
        <v>310922.15498244925</v>
      </c>
      <c r="I181" s="241">
        <f>VLOOKUP(K181,[2]תחזיות!$B$4:$H$1000,5)</f>
        <v>1.2333300000000045E-2</v>
      </c>
      <c r="J181" s="135">
        <f t="shared" si="8"/>
        <v>1.0277750000000038E-3</v>
      </c>
      <c r="K181" s="238">
        <v>129</v>
      </c>
      <c r="L181" s="243">
        <f t="shared" si="120"/>
        <v>147879.49371072903</v>
      </c>
      <c r="M181" s="243">
        <f t="shared" si="44"/>
        <v>947.5855143827705</v>
      </c>
      <c r="N181" s="243">
        <f t="shared" si="9"/>
        <v>676.47310924643511</v>
      </c>
      <c r="O181" s="243">
        <f t="shared" si="10"/>
        <v>271.11240513633533</v>
      </c>
      <c r="P181" s="244">
        <f t="shared" si="121"/>
        <v>114952.47906910793</v>
      </c>
      <c r="Q181" s="245"/>
      <c r="R181" s="241">
        <f>VLOOKUP(T181,[2]תחזיות!$B$4:$H$1000,7)</f>
        <v>2.0966610000000076E-2</v>
      </c>
      <c r="S181" s="135">
        <f t="shared" si="11"/>
        <v>1.7472175000000064E-3</v>
      </c>
      <c r="T181" s="238">
        <v>129</v>
      </c>
      <c r="U181" s="243">
        <f t="shared" si="122"/>
        <v>160575.96692936856</v>
      </c>
      <c r="V181" s="243">
        <f t="shared" si="47"/>
        <v>1028.9422583358282</v>
      </c>
      <c r="W181" s="243">
        <f t="shared" si="12"/>
        <v>734.55298563198721</v>
      </c>
      <c r="X181" s="243">
        <f t="shared" si="48"/>
        <v>294.38927270384102</v>
      </c>
      <c r="Y181" s="244">
        <f t="shared" si="123"/>
        <v>119657.83932335075</v>
      </c>
      <c r="Z181" s="246"/>
      <c r="AA181" s="241">
        <f>VLOOKUP(AC181,[2]תחזיות!$B$4:$H$1000,6)</f>
        <v>1.1212090909090949E-2</v>
      </c>
      <c r="AB181" s="135">
        <f t="shared" si="13"/>
        <v>9.3434090909091244E-4</v>
      </c>
      <c r="AC181" s="238">
        <v>129</v>
      </c>
      <c r="AD181" s="243">
        <f t="shared" si="124"/>
        <v>146306.75860780705</v>
      </c>
      <c r="AE181" s="243">
        <f t="shared" si="51"/>
        <v>937.50770735155766</v>
      </c>
      <c r="AF181" s="243">
        <f t="shared" si="14"/>
        <v>669.27864990391265</v>
      </c>
      <c r="AG181" s="243">
        <f t="shared" si="52"/>
        <v>268.229057447645</v>
      </c>
      <c r="AH181" s="244">
        <f t="shared" si="125"/>
        <v>114361.00839057154</v>
      </c>
      <c r="AI181" s="246"/>
      <c r="AJ181" s="242">
        <f t="shared" si="171"/>
        <v>3.8866666666666598E-2</v>
      </c>
      <c r="AK181" s="242">
        <f t="shared" si="126"/>
        <v>3.2388888888888832E-3</v>
      </c>
      <c r="AL181" s="241">
        <f>VLOOKUP(AN181,[2]תחזיות!$B$4:$H$1000,5)</f>
        <v>1.2333300000000045E-2</v>
      </c>
      <c r="AM181" s="135">
        <f t="shared" ref="AM181:AM244" si="176">AL181/12</f>
        <v>1.0277750000000038E-3</v>
      </c>
      <c r="AN181" s="238">
        <v>129</v>
      </c>
      <c r="AO181" s="243">
        <f t="shared" si="127"/>
        <v>73909.063403074178</v>
      </c>
      <c r="AP181" s="243">
        <f t="shared" si="157"/>
        <v>561.1293866421754</v>
      </c>
      <c r="AQ181" s="243">
        <f t="shared" si="16"/>
        <v>321.74614239777446</v>
      </c>
      <c r="AR181" s="243">
        <f t="shared" si="128"/>
        <v>239.38324424440094</v>
      </c>
      <c r="AS181" s="244">
        <f t="shared" si="129"/>
        <v>62888.001980222703</v>
      </c>
      <c r="AT181" s="245"/>
      <c r="AU181" s="242">
        <f t="shared" si="172"/>
        <v>4.3666666666666604E-2</v>
      </c>
      <c r="AV181" s="242">
        <f t="shared" si="130"/>
        <v>3.6388888888888838E-3</v>
      </c>
      <c r="AW181" s="241">
        <f>VLOOKUP(AY181,[2]תחזיות!$B$4:$H$1000,7)</f>
        <v>2.0966610000000076E-2</v>
      </c>
      <c r="AX181" s="135">
        <f t="shared" si="17"/>
        <v>1.7472175000000064E-3</v>
      </c>
      <c r="AY181" s="238">
        <v>129</v>
      </c>
      <c r="AZ181" s="243">
        <f t="shared" si="131"/>
        <v>80782.111339527954</v>
      </c>
      <c r="BA181" s="243">
        <f t="shared" si="158"/>
        <v>632.70158251948055</v>
      </c>
      <c r="BB181" s="243">
        <f t="shared" si="18"/>
        <v>338.74445514508756</v>
      </c>
      <c r="BC181" s="243">
        <f t="shared" si="132"/>
        <v>293.957127374393</v>
      </c>
      <c r="BD181" s="244">
        <f t="shared" si="133"/>
        <v>66492.675334782049</v>
      </c>
      <c r="BE181" s="246"/>
      <c r="BF181" s="246"/>
      <c r="BG181" s="246"/>
      <c r="BH181" s="241">
        <f>VLOOKUP(BJ181,[2]תחזיות!$B$4:$H$1000,6)</f>
        <v>1.1212090909090949E-2</v>
      </c>
      <c r="BI181" s="135">
        <f t="shared" si="19"/>
        <v>9.3434090909091244E-4</v>
      </c>
      <c r="BJ181" s="238">
        <v>129</v>
      </c>
      <c r="BK181" s="243">
        <f t="shared" si="134"/>
        <v>70420.008205680104</v>
      </c>
      <c r="BL181" s="243">
        <f t="shared" si="159"/>
        <v>483.1788934972036</v>
      </c>
      <c r="BM181" s="243">
        <f t="shared" si="20"/>
        <v>354.07554512012405</v>
      </c>
      <c r="BN181" s="243">
        <f t="shared" si="65"/>
        <v>129.10334837707958</v>
      </c>
      <c r="BO181" s="244">
        <f t="shared" si="135"/>
        <v>59459.405532054101</v>
      </c>
      <c r="BP181" s="246"/>
      <c r="BQ181" s="247">
        <f>VLOOKUP(BT181,[2]תחזיות!$B$4:$E$1000,2)</f>
        <v>3.1731379999999962E-2</v>
      </c>
      <c r="BR181" s="135">
        <f t="shared" si="21"/>
        <v>2.1442816666666638E-3</v>
      </c>
      <c r="BS181" s="3">
        <f t="shared" si="136"/>
        <v>3893</v>
      </c>
      <c r="BT181" s="238">
        <v>129</v>
      </c>
      <c r="BU181" s="239">
        <f t="shared" si="137"/>
        <v>421481.56539357069</v>
      </c>
      <c r="BV181" s="239">
        <f t="shared" si="138"/>
        <v>2307.8393286100581</v>
      </c>
      <c r="BW181" s="239">
        <f t="shared" si="22"/>
        <v>1404.064135098658</v>
      </c>
      <c r="BX181" s="239">
        <f t="shared" si="23"/>
        <v>903.77519351140018</v>
      </c>
      <c r="BY181" s="240">
        <f t="shared" si="139"/>
        <v>273203.22848672519</v>
      </c>
      <c r="CA181" s="247">
        <f>VLOOKUP(CD181,[2]תחזיות!$B$4:$E$1000,4)</f>
        <v>4.1885421599999952E-2</v>
      </c>
      <c r="CB181" s="135">
        <f t="shared" si="24"/>
        <v>2.9904517999999962E-3</v>
      </c>
      <c r="CC181" s="3">
        <f t="shared" si="140"/>
        <v>3893</v>
      </c>
      <c r="CD181" s="238">
        <v>129</v>
      </c>
      <c r="CE181" s="239">
        <f t="shared" si="141"/>
        <v>435652.8320185729</v>
      </c>
      <c r="CF181" s="239">
        <f t="shared" si="142"/>
        <v>2606.6343634220316</v>
      </c>
      <c r="CG181" s="239">
        <f t="shared" si="25"/>
        <v>1303.8355677369943</v>
      </c>
      <c r="CH181" s="239">
        <f t="shared" si="26"/>
        <v>1302.7987956850372</v>
      </c>
      <c r="CI181" s="240">
        <f t="shared" si="143"/>
        <v>301521.83220143529</v>
      </c>
      <c r="CJ181" s="1"/>
      <c r="CK181" s="247">
        <f>VLOOKUP(CN181,[2]תחזיות!$B$4:$E$1000,3)</f>
        <v>2.7592504347826056E-2</v>
      </c>
      <c r="CL181" s="135">
        <f t="shared" si="27"/>
        <v>1.7993753623188381E-3</v>
      </c>
      <c r="CM181" s="3">
        <f t="shared" si="144"/>
        <v>3893</v>
      </c>
      <c r="CN181" s="238">
        <v>129</v>
      </c>
      <c r="CO181" s="239">
        <f t="shared" si="145"/>
        <v>416451.08588172006</v>
      </c>
      <c r="CP181" s="239">
        <f t="shared" si="160"/>
        <v>2197.3079631808791</v>
      </c>
      <c r="CQ181" s="239">
        <f t="shared" si="28"/>
        <v>1447.9561396343856</v>
      </c>
      <c r="CR181" s="239">
        <f t="shared" si="29"/>
        <v>749.35182354649362</v>
      </c>
      <c r="CS181" s="240">
        <f t="shared" si="146"/>
        <v>264202.78778573056</v>
      </c>
      <c r="CT181" s="1"/>
      <c r="CU181" s="238">
        <v>129</v>
      </c>
      <c r="CV181" s="239">
        <f t="shared" si="168"/>
        <v>1420928.8068655352</v>
      </c>
      <c r="CW181" s="239">
        <f t="shared" si="168"/>
        <v>8992.200991816826</v>
      </c>
      <c r="CX181" s="239">
        <f t="shared" si="168"/>
        <v>5203.2755115195714</v>
      </c>
      <c r="CY181" s="239">
        <f t="shared" si="168"/>
        <v>3788.9254802972555</v>
      </c>
      <c r="CZ181" s="239">
        <f t="shared" si="168"/>
        <v>1084282.7943965404</v>
      </c>
      <c r="DB181" s="238">
        <v>129</v>
      </c>
      <c r="DC181" s="239">
        <f t="shared" si="169"/>
        <v>1456904.2271828915</v>
      </c>
      <c r="DD181" s="239">
        <f t="shared" si="169"/>
        <v>9564.4344529279333</v>
      </c>
      <c r="DE181" s="239">
        <f t="shared" si="169"/>
        <v>5123.6044522623433</v>
      </c>
      <c r="DF181" s="239">
        <f t="shared" si="169"/>
        <v>4440.8300006655909</v>
      </c>
      <c r="DG181" s="239">
        <f t="shared" si="169"/>
        <v>1125544.5907826703</v>
      </c>
      <c r="DH181" s="248"/>
      <c r="DI181" s="238">
        <v>129</v>
      </c>
      <c r="DJ181" s="239">
        <f t="shared" si="170"/>
        <v>1402230.7994476962</v>
      </c>
      <c r="DK181" s="239">
        <f t="shared" si="170"/>
        <v>8398.9692203658724</v>
      </c>
      <c r="DL181" s="239">
        <f t="shared" si="170"/>
        <v>5469.57665804098</v>
      </c>
      <c r="DM181" s="239">
        <f t="shared" si="170"/>
        <v>2929.3925623248915</v>
      </c>
      <c r="DN181" s="239">
        <f t="shared" si="170"/>
        <v>1054768.9323757307</v>
      </c>
      <c r="DP181" s="3">
        <f t="shared" si="147"/>
        <v>3893</v>
      </c>
      <c r="DQ181" s="238">
        <v>129</v>
      </c>
      <c r="DR181" s="239">
        <f t="shared" si="148"/>
        <v>0</v>
      </c>
      <c r="DS181" s="239">
        <f t="shared" si="149"/>
        <v>0</v>
      </c>
      <c r="DT181" s="239">
        <f t="shared" si="33"/>
        <v>0</v>
      </c>
      <c r="DU181" s="239">
        <f t="shared" si="150"/>
        <v>0</v>
      </c>
      <c r="DV181" s="240">
        <f t="shared" si="161"/>
        <v>0</v>
      </c>
      <c r="DX181" s="242">
        <f t="shared" si="173"/>
        <v>4.0500000000000001E-2</v>
      </c>
      <c r="DY181" s="242">
        <f t="shared" si="151"/>
        <v>3.375E-3</v>
      </c>
      <c r="DZ181" s="238">
        <v>129</v>
      </c>
      <c r="EA181" s="243">
        <f t="shared" si="162"/>
        <v>444400.78795326094</v>
      </c>
      <c r="EB181" s="243">
        <f t="shared" si="163"/>
        <v>2765.3974987519846</v>
      </c>
      <c r="EC181" s="243">
        <f t="shared" si="34"/>
        <v>1265.5448394097289</v>
      </c>
      <c r="ED181" s="243">
        <f t="shared" ref="ED181:ED244" si="177">EA181*DY181</f>
        <v>1499.8526593422557</v>
      </c>
      <c r="EE181" s="244">
        <f t="shared" si="152"/>
        <v>322316.92987803533</v>
      </c>
      <c r="EF181" s="249"/>
      <c r="EG181" s="242">
        <f t="shared" si="174"/>
        <v>4.4999999999999998E-2</v>
      </c>
      <c r="EH181" s="242">
        <f t="shared" si="153"/>
        <v>3.7499999999999999E-3</v>
      </c>
      <c r="EI181" s="238">
        <v>129</v>
      </c>
      <c r="EJ181" s="243">
        <f t="shared" si="164"/>
        <v>446635.42049052165</v>
      </c>
      <c r="EK181" s="243">
        <f t="shared" si="165"/>
        <v>2885.9069852207554</v>
      </c>
      <c r="EL181" s="243">
        <f t="shared" si="36"/>
        <v>1211.0241583812992</v>
      </c>
      <c r="EM181" s="243">
        <f t="shared" ref="EM181:EM244" si="178">EJ181*EH181</f>
        <v>1674.8828268394561</v>
      </c>
      <c r="EN181" s="244">
        <f t="shared" si="154"/>
        <v>326950.08894065302</v>
      </c>
      <c r="EO181" s="249"/>
      <c r="EP181" s="242">
        <f t="shared" si="175"/>
        <v>2.5000000000000001E-2</v>
      </c>
      <c r="EQ181" s="242">
        <f t="shared" si="155"/>
        <v>2.0833333333333333E-3</v>
      </c>
      <c r="ER181" s="238">
        <v>129</v>
      </c>
      <c r="ES181" s="243">
        <f t="shared" si="166"/>
        <v>435795.05034758878</v>
      </c>
      <c r="ET181" s="243">
        <f t="shared" si="167"/>
        <v>2370.7253929063932</v>
      </c>
      <c r="EU181" s="243">
        <f t="shared" si="38"/>
        <v>1462.8190380155834</v>
      </c>
      <c r="EV181" s="243">
        <f t="shared" ref="EV181:EV244" si="179">ES181*EQ181</f>
        <v>907.90635489080989</v>
      </c>
      <c r="EW181" s="244">
        <f t="shared" si="156"/>
        <v>305823.57568492525</v>
      </c>
    </row>
    <row r="182" spans="1:153" ht="14.25" customHeight="1" thickBot="1" x14ac:dyDescent="0.25">
      <c r="A182" s="3">
        <f t="shared" ref="A182:A245" si="180">EDATE(A181,1)</f>
        <v>3924</v>
      </c>
      <c r="B182" s="238">
        <v>130</v>
      </c>
      <c r="C182" s="239">
        <f t="shared" ref="C182:C245" si="181">C181-E181</f>
        <v>331722.44911953324</v>
      </c>
      <c r="D182" s="239">
        <f t="shared" si="5"/>
        <v>2410.2492634298383</v>
      </c>
      <c r="E182" s="239">
        <f t="shared" si="6"/>
        <v>1539.4778344910635</v>
      </c>
      <c r="F182" s="239">
        <f t="shared" si="7"/>
        <v>870.77142893877476</v>
      </c>
      <c r="G182" s="240">
        <f t="shared" ref="G182:G245" si="182">IF(C182&gt;0,G181+D182,G181)</f>
        <v>313332.40424587909</v>
      </c>
      <c r="I182" s="241">
        <f>VLOOKUP(K182,[2]תחזיות!$B$4:$H$1000,5)</f>
        <v>1.2346300000000046E-2</v>
      </c>
      <c r="J182" s="135">
        <f t="shared" si="8"/>
        <v>1.0288583333333372E-3</v>
      </c>
      <c r="K182" s="238">
        <v>130</v>
      </c>
      <c r="L182" s="243">
        <f t="shared" ref="L182:L245" si="183">(L181-N181)*(1+J182)</f>
        <v>147354.47165592026</v>
      </c>
      <c r="M182" s="243">
        <f t="shared" si="44"/>
        <v>948.56044563578916</v>
      </c>
      <c r="N182" s="243">
        <f t="shared" si="9"/>
        <v>678.41058093327001</v>
      </c>
      <c r="O182" s="243">
        <f t="shared" si="10"/>
        <v>270.14986470251921</v>
      </c>
      <c r="P182" s="244">
        <f t="shared" ref="P182:P245" si="184">IF(L182&gt;0,P181+M182,P181)</f>
        <v>115901.03951474371</v>
      </c>
      <c r="Q182" s="245"/>
      <c r="R182" s="241">
        <f>VLOOKUP(T182,[2]תחזיות!$B$4:$H$1000,7)</f>
        <v>2.0988710000000077E-2</v>
      </c>
      <c r="S182" s="135">
        <f t="shared" si="11"/>
        <v>1.7490591666666732E-3</v>
      </c>
      <c r="T182" s="238">
        <v>130</v>
      </c>
      <c r="U182" s="243">
        <f t="shared" ref="U182:U245" si="185">(U181-W181)*(1+S182)</f>
        <v>160120.98603400783</v>
      </c>
      <c r="V182" s="243">
        <f t="shared" si="47"/>
        <v>1030.7419392247414</v>
      </c>
      <c r="W182" s="243">
        <f t="shared" si="12"/>
        <v>737.18679816239501</v>
      </c>
      <c r="X182" s="243">
        <f t="shared" si="48"/>
        <v>293.55514106234631</v>
      </c>
      <c r="Y182" s="244">
        <f t="shared" ref="Y182:Y245" si="186">IF(U182&gt;0,Y181+V182,Y181)</f>
        <v>120688.58126257549</v>
      </c>
      <c r="Z182" s="246"/>
      <c r="AA182" s="241">
        <f>VLOOKUP(AC182,[2]תחזיות!$B$4:$H$1000,6)</f>
        <v>1.1223909090909132E-2</v>
      </c>
      <c r="AB182" s="135">
        <f t="shared" si="13"/>
        <v>9.35325757575761E-4</v>
      </c>
      <c r="AC182" s="238">
        <v>130</v>
      </c>
      <c r="AD182" s="243">
        <f t="shared" ref="AD182:AD245" si="187">(AD181-AF181)*(1+AB182)</f>
        <v>145773.69844417617</v>
      </c>
      <c r="AE182" s="243">
        <f t="shared" si="51"/>
        <v>938.38458245816946</v>
      </c>
      <c r="AF182" s="243">
        <f t="shared" si="14"/>
        <v>671.13280197718109</v>
      </c>
      <c r="AG182" s="243">
        <f t="shared" si="52"/>
        <v>267.25178048098843</v>
      </c>
      <c r="AH182" s="244">
        <f t="shared" ref="AH182:AH245" si="188">IF(AD182&gt;0,AH181+AE182,AH181)</f>
        <v>115299.39297302971</v>
      </c>
      <c r="AI182" s="246"/>
      <c r="AJ182" s="242">
        <f t="shared" si="171"/>
        <v>3.8866666666666598E-2</v>
      </c>
      <c r="AK182" s="242">
        <f t="shared" ref="AK182:AK245" si="189">AJ182/12</f>
        <v>3.2388888888888832E-3</v>
      </c>
      <c r="AL182" s="241">
        <f>VLOOKUP(AN182,[2]תחזיות!$B$4:$H$1000,5)</f>
        <v>1.2346300000000046E-2</v>
      </c>
      <c r="AM182" s="135">
        <f t="shared" si="176"/>
        <v>1.0288583333333372E-3</v>
      </c>
      <c r="AN182" s="238">
        <v>130</v>
      </c>
      <c r="AO182" s="243">
        <f t="shared" ref="AO182:AO245" si="190">(AO181-AQ181)*(1+AM182)</f>
        <v>73663.028185267685</v>
      </c>
      <c r="AP182" s="243">
        <f t="shared" si="157"/>
        <v>561.70670928770039</v>
      </c>
      <c r="AQ182" s="243">
        <f t="shared" si="16"/>
        <v>323.12034577652827</v>
      </c>
      <c r="AR182" s="243">
        <f t="shared" ref="AR182:AR245" si="191">AO182*AK182</f>
        <v>238.58636351117212</v>
      </c>
      <c r="AS182" s="244">
        <f t="shared" ref="AS182:AS245" si="192">IF(AO182&gt;0,AS181+AP182,AS181)</f>
        <v>63449.7086895104</v>
      </c>
      <c r="AT182" s="245"/>
      <c r="AU182" s="242">
        <f t="shared" si="172"/>
        <v>4.3666666666666604E-2</v>
      </c>
      <c r="AV182" s="242">
        <f t="shared" ref="AV182:AV245" si="193">AU182/12</f>
        <v>3.6388888888888838E-3</v>
      </c>
      <c r="AW182" s="241">
        <f>VLOOKUP(AY182,[2]תחזיות!$B$4:$H$1000,7)</f>
        <v>2.0988710000000077E-2</v>
      </c>
      <c r="AX182" s="135">
        <f t="shared" si="17"/>
        <v>1.7490591666666732E-3</v>
      </c>
      <c r="AY182" s="238">
        <v>130</v>
      </c>
      <c r="AZ182" s="243">
        <f t="shared" ref="AZ182:AZ245" si="194">(AZ181-BB181)*(1+AX182)</f>
        <v>80584.067092629528</v>
      </c>
      <c r="BA182" s="243">
        <f t="shared" si="158"/>
        <v>633.80821502215088</v>
      </c>
      <c r="BB182" s="243">
        <f t="shared" si="18"/>
        <v>340.57174865730497</v>
      </c>
      <c r="BC182" s="243">
        <f t="shared" ref="BC182:BC245" si="195">AZ182*AV182</f>
        <v>293.23646636484591</v>
      </c>
      <c r="BD182" s="244">
        <f t="shared" ref="BD182:BD245" si="196">IF(AZ182&gt;0,BD181+BA182,BD181)</f>
        <v>67126.483549804194</v>
      </c>
      <c r="BE182" s="246"/>
      <c r="BF182" s="246"/>
      <c r="BG182" s="246"/>
      <c r="BH182" s="241">
        <f>VLOOKUP(BJ182,[2]תחזיות!$B$4:$H$1000,6)</f>
        <v>1.1223909090909132E-2</v>
      </c>
      <c r="BI182" s="135">
        <f t="shared" si="19"/>
        <v>9.35325757575761E-4</v>
      </c>
      <c r="BJ182" s="238">
        <v>130</v>
      </c>
      <c r="BK182" s="243">
        <f t="shared" ref="BK182:BK245" si="197">(BK181-BM181)*(1+BI182)</f>
        <v>70131.467132105972</v>
      </c>
      <c r="BL182" s="243">
        <f t="shared" si="159"/>
        <v>483.56332219081116</v>
      </c>
      <c r="BM182" s="243">
        <f t="shared" si="20"/>
        <v>354.98896578195081</v>
      </c>
      <c r="BN182" s="243">
        <f t="shared" si="65"/>
        <v>128.57435640886035</v>
      </c>
      <c r="BO182" s="244">
        <f t="shared" ref="BO182:BO245" si="198">IF(BK182&gt;0,BO181+BL182,BO181)</f>
        <v>59942.968854244915</v>
      </c>
      <c r="BP182" s="246"/>
      <c r="BQ182" s="247">
        <f>VLOOKUP(BT182,[2]תחזיות!$B$4:$E$1000,2)</f>
        <v>3.184737999999996E-2</v>
      </c>
      <c r="BR182" s="135">
        <f t="shared" si="21"/>
        <v>2.1539483333333303E-3</v>
      </c>
      <c r="BS182" s="3">
        <f t="shared" ref="BS182:BS245" si="199">EDATE(A181,1)</f>
        <v>3924</v>
      </c>
      <c r="BT182" s="238">
        <v>130</v>
      </c>
      <c r="BU182" s="239">
        <f t="shared" ref="BU182:BU245" si="200">BU181-BW181</f>
        <v>420077.50125847204</v>
      </c>
      <c r="BV182" s="239">
        <f t="shared" ref="BV182:BV245" si="201">IF(BU182&lt;=0,0,(PMT(BR182,$BS$42-BT181,BU182))*-1)</f>
        <v>2310.2112108101051</v>
      </c>
      <c r="BW182" s="239">
        <f t="shared" si="22"/>
        <v>1405.3859771035893</v>
      </c>
      <c r="BX182" s="239">
        <f t="shared" si="23"/>
        <v>904.82523370651575</v>
      </c>
      <c r="BY182" s="240">
        <f t="shared" ref="BY182:BY245" si="202">BY181+BV182</f>
        <v>275513.4396975353</v>
      </c>
      <c r="CA182" s="247">
        <f>VLOOKUP(CD182,[2]תחזיות!$B$4:$E$1000,4)</f>
        <v>4.2038541599999951E-2</v>
      </c>
      <c r="CB182" s="135">
        <f t="shared" si="24"/>
        <v>3.0032117999999959E-3</v>
      </c>
      <c r="CC182" s="3">
        <f t="shared" ref="CC182:CC245" si="203">EDATE(A181,1)</f>
        <v>3924</v>
      </c>
      <c r="CD182" s="238">
        <v>130</v>
      </c>
      <c r="CE182" s="239">
        <f t="shared" ref="CE182:CE245" si="204">CE181-CG181</f>
        <v>434348.9964508359</v>
      </c>
      <c r="CF182" s="239">
        <f t="shared" ref="CF182:CF245" si="205">IF(CE182&lt;=0,0,(PMT(CB182,$CD$42-CD181,CE182))*-1)</f>
        <v>2610.045532433775</v>
      </c>
      <c r="CG182" s="239">
        <f t="shared" si="25"/>
        <v>1305.6035009744683</v>
      </c>
      <c r="CH182" s="239">
        <f t="shared" si="26"/>
        <v>1304.4420314593067</v>
      </c>
      <c r="CI182" s="240">
        <f t="shared" ref="CI182:CI245" si="206">CI181+CF182</f>
        <v>304131.87773386907</v>
      </c>
      <c r="CJ182" s="1"/>
      <c r="CK182" s="247">
        <f>VLOOKUP(CN182,[2]תחזיות!$B$4:$E$1000,3)</f>
        <v>2.7693373913043447E-2</v>
      </c>
      <c r="CL182" s="135">
        <f t="shared" si="27"/>
        <v>1.8077811594202874E-3</v>
      </c>
      <c r="CM182" s="3">
        <f t="shared" ref="CM182:CM245" si="207">CC182</f>
        <v>3924</v>
      </c>
      <c r="CN182" s="238">
        <v>130</v>
      </c>
      <c r="CO182" s="239">
        <f t="shared" ref="CO182:CO245" si="208">CO181-CQ181</f>
        <v>415003.1297420857</v>
      </c>
      <c r="CP182" s="239">
        <f t="shared" si="160"/>
        <v>2199.3002390008355</v>
      </c>
      <c r="CQ182" s="239">
        <f t="shared" si="28"/>
        <v>1449.0653999526398</v>
      </c>
      <c r="CR182" s="239">
        <f t="shared" si="29"/>
        <v>750.23483904819568</v>
      </c>
      <c r="CS182" s="240">
        <f t="shared" ref="CS182:CS245" si="209">CS181+CP182</f>
        <v>266402.08802473138</v>
      </c>
      <c r="CT182" s="1"/>
      <c r="CU182" s="238">
        <v>130</v>
      </c>
      <c r="CV182" s="239">
        <f t="shared" si="168"/>
        <v>1415952.6933330444</v>
      </c>
      <c r="CW182" s="239">
        <f t="shared" si="168"/>
        <v>8996.1251279154167</v>
      </c>
      <c r="CX182" s="239">
        <f t="shared" si="168"/>
        <v>5216.210791547187</v>
      </c>
      <c r="CY182" s="239">
        <f t="shared" si="168"/>
        <v>3779.9143363682297</v>
      </c>
      <c r="CZ182" s="239">
        <f t="shared" si="168"/>
        <v>1093278.9195244559</v>
      </c>
      <c r="DB182" s="238">
        <v>130</v>
      </c>
      <c r="DC182" s="239">
        <f t="shared" si="169"/>
        <v>1452200.8950291469</v>
      </c>
      <c r="DD182" s="239">
        <f t="shared" si="169"/>
        <v>9570.7519353312618</v>
      </c>
      <c r="DE182" s="239">
        <f t="shared" si="169"/>
        <v>5138.4053812604607</v>
      </c>
      <c r="DF182" s="239">
        <f t="shared" si="169"/>
        <v>4432.3465540708003</v>
      </c>
      <c r="DG182" s="239">
        <f t="shared" si="169"/>
        <v>1135115.3427180017</v>
      </c>
      <c r="DH182" s="248"/>
      <c r="DI182" s="238">
        <v>130</v>
      </c>
      <c r="DJ182" s="239">
        <f t="shared" si="170"/>
        <v>1396962.9757474742</v>
      </c>
      <c r="DK182" s="239">
        <f t="shared" si="170"/>
        <v>8402.2227999860479</v>
      </c>
      <c r="DL182" s="239">
        <f t="shared" si="170"/>
        <v>5480.5315798809506</v>
      </c>
      <c r="DM182" s="239">
        <f t="shared" si="170"/>
        <v>2921.6912201050964</v>
      </c>
      <c r="DN182" s="239">
        <f t="shared" si="170"/>
        <v>1063171.1551757166</v>
      </c>
      <c r="DP182" s="3">
        <f t="shared" ref="DP182:DP245" si="210">EDATE(DP181,1)</f>
        <v>3924</v>
      </c>
      <c r="DQ182" s="238">
        <v>130</v>
      </c>
      <c r="DR182" s="239">
        <f t="shared" ref="DR182:DR245" si="211">DR181-DT181</f>
        <v>0</v>
      </c>
      <c r="DS182" s="239">
        <f t="shared" ref="DS182:DS245" si="212">IF(DR182&lt;=0,0,$DR$48)</f>
        <v>0</v>
      </c>
      <c r="DT182" s="239">
        <f t="shared" si="33"/>
        <v>0</v>
      </c>
      <c r="DU182" s="239">
        <f t="shared" ref="DU182:DU245" si="213">DR182*$DR$44</f>
        <v>0</v>
      </c>
      <c r="DV182" s="240">
        <f t="shared" si="161"/>
        <v>0</v>
      </c>
      <c r="DX182" s="242">
        <f t="shared" si="173"/>
        <v>4.0500000000000001E-2</v>
      </c>
      <c r="DY182" s="242">
        <f t="shared" ref="DY182:DY245" si="214">DX182/12</f>
        <v>3.375E-3</v>
      </c>
      <c r="DZ182" s="238">
        <v>130</v>
      </c>
      <c r="EA182" s="243">
        <f t="shared" si="162"/>
        <v>443135.24311385123</v>
      </c>
      <c r="EB182" s="243">
        <f t="shared" si="163"/>
        <v>2765.3974987519841</v>
      </c>
      <c r="EC182" s="243">
        <f t="shared" si="34"/>
        <v>1269.8160532427362</v>
      </c>
      <c r="ED182" s="243">
        <f t="shared" si="177"/>
        <v>1495.5814455092479</v>
      </c>
      <c r="EE182" s="244">
        <f t="shared" ref="EE182:EE245" si="215">IF(EA182&gt;0,EE181+EB182,EE181)</f>
        <v>325082.32737678732</v>
      </c>
      <c r="EF182" s="249"/>
      <c r="EG182" s="242">
        <f t="shared" si="174"/>
        <v>4.4999999999999998E-2</v>
      </c>
      <c r="EH182" s="242">
        <f t="shared" ref="EH182:EH245" si="216">EG182/12</f>
        <v>3.7499999999999999E-3</v>
      </c>
      <c r="EI182" s="238">
        <v>130</v>
      </c>
      <c r="EJ182" s="243">
        <f t="shared" si="164"/>
        <v>445424.39633214037</v>
      </c>
      <c r="EK182" s="243">
        <f t="shared" si="165"/>
        <v>2885.9069852207554</v>
      </c>
      <c r="EL182" s="243">
        <f t="shared" si="36"/>
        <v>1215.565498975229</v>
      </c>
      <c r="EM182" s="243">
        <f t="shared" si="178"/>
        <v>1670.3414862455263</v>
      </c>
      <c r="EN182" s="244">
        <f t="shared" ref="EN182:EN245" si="217">IF(EJ182&gt;0,EN181+EK182,EN181)</f>
        <v>329835.99592587375</v>
      </c>
      <c r="EO182" s="249"/>
      <c r="EP182" s="242">
        <f t="shared" si="175"/>
        <v>2.5000000000000001E-2</v>
      </c>
      <c r="EQ182" s="242">
        <f t="shared" ref="EQ182:EQ245" si="218">EP182/12</f>
        <v>2.0833333333333333E-3</v>
      </c>
      <c r="ER182" s="238">
        <v>130</v>
      </c>
      <c r="ES182" s="243">
        <f t="shared" si="166"/>
        <v>434332.23130957322</v>
      </c>
      <c r="ET182" s="243">
        <f t="shared" si="167"/>
        <v>2370.7253929063932</v>
      </c>
      <c r="EU182" s="243">
        <f t="shared" si="38"/>
        <v>1465.8665776781156</v>
      </c>
      <c r="EV182" s="243">
        <f t="shared" si="179"/>
        <v>904.85881522827754</v>
      </c>
      <c r="EW182" s="244">
        <f t="shared" ref="EW182:EW245" si="219">IF(ES182&gt;0,EW181+ET182,EW181)</f>
        <v>308194.30107783165</v>
      </c>
    </row>
    <row r="183" spans="1:153" ht="14.25" customHeight="1" thickBot="1" x14ac:dyDescent="0.25">
      <c r="A183" s="3">
        <f t="shared" si="180"/>
        <v>3954</v>
      </c>
      <c r="B183" s="238">
        <v>131</v>
      </c>
      <c r="C183" s="239">
        <f t="shared" si="181"/>
        <v>330182.97128504218</v>
      </c>
      <c r="D183" s="239">
        <f t="shared" si="5"/>
        <v>2410.2492634298383</v>
      </c>
      <c r="E183" s="239">
        <f t="shared" si="6"/>
        <v>1543.5189638066026</v>
      </c>
      <c r="F183" s="239">
        <f t="shared" si="7"/>
        <v>866.73029962323574</v>
      </c>
      <c r="G183" s="240">
        <f t="shared" si="182"/>
        <v>315742.65350930893</v>
      </c>
      <c r="I183" s="241">
        <f>VLOOKUP(K183,[2]תחזיות!$B$4:$H$1000,5)</f>
        <v>1.2359300000000047E-2</v>
      </c>
      <c r="J183" s="135">
        <f t="shared" si="8"/>
        <v>1.0299416666666706E-3</v>
      </c>
      <c r="K183" s="238">
        <v>131</v>
      </c>
      <c r="L183" s="243">
        <f t="shared" si="183"/>
        <v>146827.12886179067</v>
      </c>
      <c r="M183" s="243">
        <f t="shared" si="44"/>
        <v>949.53740756210141</v>
      </c>
      <c r="N183" s="243">
        <f t="shared" si="9"/>
        <v>680.35433798215308</v>
      </c>
      <c r="O183" s="243">
        <f t="shared" si="10"/>
        <v>269.18306957994832</v>
      </c>
      <c r="P183" s="244">
        <f t="shared" si="184"/>
        <v>116850.57692230582</v>
      </c>
      <c r="Q183" s="245"/>
      <c r="R183" s="241">
        <f>VLOOKUP(T183,[2]תחזיות!$B$4:$H$1000,7)</f>
        <v>2.1010810000000078E-2</v>
      </c>
      <c r="S183" s="135">
        <f t="shared" si="11"/>
        <v>1.7509008333333397E-3</v>
      </c>
      <c r="T183" s="238">
        <v>131</v>
      </c>
      <c r="U183" s="243">
        <f t="shared" si="185"/>
        <v>159662.8644627473</v>
      </c>
      <c r="V183" s="243">
        <f t="shared" si="47"/>
        <v>1032.5466661450816</v>
      </c>
      <c r="W183" s="243">
        <f t="shared" si="12"/>
        <v>739.83141463004631</v>
      </c>
      <c r="X183" s="243">
        <f t="shared" si="48"/>
        <v>292.71525151503533</v>
      </c>
      <c r="Y183" s="244">
        <f t="shared" si="186"/>
        <v>121721.12792872057</v>
      </c>
      <c r="Z183" s="246"/>
      <c r="AA183" s="241">
        <f>VLOOKUP(AC183,[2]תחזיות!$B$4:$H$1000,6)</f>
        <v>1.1235727272727314E-2</v>
      </c>
      <c r="AB183" s="135">
        <f t="shared" si="13"/>
        <v>9.3631060606060945E-4</v>
      </c>
      <c r="AC183" s="238">
        <v>131</v>
      </c>
      <c r="AD183" s="243">
        <f t="shared" si="187"/>
        <v>145238.42671337639</v>
      </c>
      <c r="AE183" s="243">
        <f t="shared" si="51"/>
        <v>939.26320189528872</v>
      </c>
      <c r="AF183" s="243">
        <f t="shared" si="14"/>
        <v>672.99275292076663</v>
      </c>
      <c r="AG183" s="243">
        <f t="shared" si="52"/>
        <v>266.27044897452214</v>
      </c>
      <c r="AH183" s="244">
        <f t="shared" si="188"/>
        <v>116238.656174925</v>
      </c>
      <c r="AI183" s="246"/>
      <c r="AJ183" s="242">
        <f t="shared" si="171"/>
        <v>3.8866666666666598E-2</v>
      </c>
      <c r="AK183" s="242">
        <f t="shared" si="189"/>
        <v>3.2388888888888832E-3</v>
      </c>
      <c r="AL183" s="241">
        <f>VLOOKUP(AN183,[2]תחזיות!$B$4:$H$1000,5)</f>
        <v>1.2359300000000047E-2</v>
      </c>
      <c r="AM183" s="135">
        <f t="shared" si="176"/>
        <v>1.0299416666666706E-3</v>
      </c>
      <c r="AN183" s="238">
        <v>131</v>
      </c>
      <c r="AO183" s="243">
        <f t="shared" si="190"/>
        <v>73415.44366640455</v>
      </c>
      <c r="AP183" s="243">
        <f t="shared" ref="AP183:AP246" si="220">IF(AN182=$AN$42,0,(PMT(AK183,$AN$42-AN182,AO183))*-1)</f>
        <v>562.2852344320421</v>
      </c>
      <c r="AQ183" s="243">
        <f t="shared" si="16"/>
        <v>324.50076966807671</v>
      </c>
      <c r="AR183" s="243">
        <f t="shared" si="191"/>
        <v>237.78446476396542</v>
      </c>
      <c r="AS183" s="244">
        <f t="shared" si="192"/>
        <v>64011.993923942442</v>
      </c>
      <c r="AT183" s="245"/>
      <c r="AU183" s="242">
        <f t="shared" si="172"/>
        <v>4.3666666666666604E-2</v>
      </c>
      <c r="AV183" s="242">
        <f t="shared" si="193"/>
        <v>3.6388888888888838E-3</v>
      </c>
      <c r="AW183" s="241">
        <f>VLOOKUP(AY183,[2]תחזיות!$B$4:$H$1000,7)</f>
        <v>2.1010810000000078E-2</v>
      </c>
      <c r="AX183" s="135">
        <f t="shared" si="17"/>
        <v>1.7509008333333397E-3</v>
      </c>
      <c r="AY183" s="238">
        <v>131</v>
      </c>
      <c r="AZ183" s="243">
        <f t="shared" si="194"/>
        <v>80383.993746839566</v>
      </c>
      <c r="BA183" s="243">
        <f t="shared" ref="BA183:BA246" si="221">IF(AY182=$AY$42,0,(PMT(AV183,$AY$42-AY182,AZ183))*-1)</f>
        <v>634.91795035400651</v>
      </c>
      <c r="BB183" s="243">
        <f t="shared" si="18"/>
        <v>342.40952866411851</v>
      </c>
      <c r="BC183" s="243">
        <f t="shared" si="195"/>
        <v>292.508421689888</v>
      </c>
      <c r="BD183" s="244">
        <f t="shared" si="196"/>
        <v>67761.401500158201</v>
      </c>
      <c r="BE183" s="246"/>
      <c r="BF183" s="246"/>
      <c r="BG183" s="246"/>
      <c r="BH183" s="241">
        <f>VLOOKUP(BJ183,[2]תחזיות!$B$4:$H$1000,6)</f>
        <v>1.1235727272727314E-2</v>
      </c>
      <c r="BI183" s="135">
        <f t="shared" si="19"/>
        <v>9.3631060606060945E-4</v>
      </c>
      <c r="BJ183" s="238">
        <v>131</v>
      </c>
      <c r="BK183" s="243">
        <f t="shared" si="197"/>
        <v>69841.810622884717</v>
      </c>
      <c r="BL183" s="243">
        <f t="shared" ref="BL183:BL246" si="222">IF(BJ182=$BJ$42,0,(PMT($BJ$44,$BJ$42-BJ182,BK183))*-1)</f>
        <v>483.94853062660331</v>
      </c>
      <c r="BM183" s="243">
        <f t="shared" si="20"/>
        <v>355.90521115131526</v>
      </c>
      <c r="BN183" s="243">
        <f t="shared" si="65"/>
        <v>128.04331947528806</v>
      </c>
      <c r="BO183" s="244">
        <f t="shared" si="198"/>
        <v>60426.917384871515</v>
      </c>
      <c r="BP183" s="246"/>
      <c r="BQ183" s="247">
        <f>VLOOKUP(BT183,[2]תחזיות!$B$4:$E$1000,2)</f>
        <v>3.1963379999999958E-2</v>
      </c>
      <c r="BR183" s="135">
        <f t="shared" si="21"/>
        <v>2.1636149999999968E-3</v>
      </c>
      <c r="BS183" s="3">
        <f t="shared" si="199"/>
        <v>3954</v>
      </c>
      <c r="BT183" s="238">
        <v>131</v>
      </c>
      <c r="BU183" s="239">
        <f t="shared" si="200"/>
        <v>418672.11528136843</v>
      </c>
      <c r="BV183" s="239">
        <f t="shared" si="201"/>
        <v>2312.5752422164956</v>
      </c>
      <c r="BW183" s="239">
        <f t="shared" si="22"/>
        <v>1406.7299735119991</v>
      </c>
      <c r="BX183" s="239">
        <f t="shared" si="23"/>
        <v>905.84526870449656</v>
      </c>
      <c r="BY183" s="240">
        <f t="shared" si="202"/>
        <v>277826.01493975183</v>
      </c>
      <c r="CA183" s="247">
        <f>VLOOKUP(CD183,[2]תחזיות!$B$4:$E$1000,4)</f>
        <v>4.2191661599999944E-2</v>
      </c>
      <c r="CB183" s="135">
        <f t="shared" si="24"/>
        <v>3.0159717999999956E-3</v>
      </c>
      <c r="CC183" s="3">
        <f t="shared" si="203"/>
        <v>3954</v>
      </c>
      <c r="CD183" s="238">
        <v>131</v>
      </c>
      <c r="CE183" s="239">
        <f t="shared" si="204"/>
        <v>433043.39294986142</v>
      </c>
      <c r="CF183" s="239">
        <f t="shared" si="205"/>
        <v>2613.4464395737036</v>
      </c>
      <c r="CG183" s="239">
        <f t="shared" si="25"/>
        <v>1307.3997782606048</v>
      </c>
      <c r="CH183" s="239">
        <f t="shared" si="26"/>
        <v>1306.0466613130989</v>
      </c>
      <c r="CI183" s="240">
        <f t="shared" si="206"/>
        <v>306745.32417344279</v>
      </c>
      <c r="CJ183" s="1"/>
      <c r="CK183" s="247">
        <f>VLOOKUP(CN183,[2]תחזיות!$B$4:$E$1000,3)</f>
        <v>2.7794243478260833E-2</v>
      </c>
      <c r="CL183" s="135">
        <f t="shared" si="27"/>
        <v>1.816186956521736E-3</v>
      </c>
      <c r="CM183" s="3">
        <f t="shared" si="207"/>
        <v>3954</v>
      </c>
      <c r="CN183" s="238">
        <v>131</v>
      </c>
      <c r="CO183" s="239">
        <f t="shared" si="208"/>
        <v>413554.06434213306</v>
      </c>
      <c r="CP183" s="239">
        <f t="shared" ref="CP183:CP246" si="223">IF(CO183&lt;=0,0,(PMT(CL183,$CN$42-CN182,CO183))*-1)</f>
        <v>2201.2856633622459</v>
      </c>
      <c r="CQ183" s="239">
        <f t="shared" si="28"/>
        <v>1450.194165887513</v>
      </c>
      <c r="CR183" s="239">
        <f t="shared" si="29"/>
        <v>751.09149747473282</v>
      </c>
      <c r="CS183" s="240">
        <f t="shared" si="209"/>
        <v>268603.37368809362</v>
      </c>
      <c r="CT183" s="1"/>
      <c r="CU183" s="238">
        <v>131</v>
      </c>
      <c r="CV183" s="239">
        <f t="shared" si="168"/>
        <v>1410963.0861552143</v>
      </c>
      <c r="CW183" s="239">
        <f t="shared" si="168"/>
        <v>9000.04464639246</v>
      </c>
      <c r="CX183" s="239">
        <f t="shared" si="168"/>
        <v>5229.2057273912624</v>
      </c>
      <c r="CY183" s="239">
        <f t="shared" si="168"/>
        <v>3770.8389190011994</v>
      </c>
      <c r="CZ183" s="239">
        <f t="shared" si="168"/>
        <v>1102278.9641708485</v>
      </c>
      <c r="DB183" s="238">
        <v>131</v>
      </c>
      <c r="DC183" s="239">
        <f t="shared" si="169"/>
        <v>1447482.0532776555</v>
      </c>
      <c r="DD183" s="239">
        <f t="shared" si="169"/>
        <v>9577.067304723385</v>
      </c>
      <c r="DE183" s="239">
        <f t="shared" si="169"/>
        <v>5153.2835549577576</v>
      </c>
      <c r="DF183" s="239">
        <f t="shared" si="169"/>
        <v>4423.7837497656274</v>
      </c>
      <c r="DG183" s="239">
        <f t="shared" si="169"/>
        <v>1144692.4100227249</v>
      </c>
      <c r="DH183" s="248"/>
      <c r="DI183" s="238">
        <v>131</v>
      </c>
      <c r="DJ183" s="239">
        <f t="shared" si="170"/>
        <v>1391683.6376953314</v>
      </c>
      <c r="DK183" s="239">
        <f t="shared" si="170"/>
        <v>8405.4720522203697</v>
      </c>
      <c r="DL183" s="239">
        <f t="shared" si="170"/>
        <v>5491.5315601478096</v>
      </c>
      <c r="DM183" s="239">
        <f t="shared" si="170"/>
        <v>2913.9404920725601</v>
      </c>
      <c r="DN183" s="239">
        <f t="shared" si="170"/>
        <v>1071576.6272279371</v>
      </c>
      <c r="DP183" s="3">
        <f t="shared" si="210"/>
        <v>3954</v>
      </c>
      <c r="DQ183" s="238">
        <v>131</v>
      </c>
      <c r="DR183" s="239">
        <f t="shared" si="211"/>
        <v>0</v>
      </c>
      <c r="DS183" s="239">
        <f t="shared" si="212"/>
        <v>0</v>
      </c>
      <c r="DT183" s="239">
        <f t="shared" si="33"/>
        <v>0</v>
      </c>
      <c r="DU183" s="239">
        <f t="shared" si="213"/>
        <v>0</v>
      </c>
      <c r="DV183" s="240">
        <f t="shared" ref="DV183:DV246" si="224">IF(DR183&gt;0,DV182+DS183,DV182)</f>
        <v>0</v>
      </c>
      <c r="DX183" s="242">
        <f t="shared" si="173"/>
        <v>4.0500000000000001E-2</v>
      </c>
      <c r="DY183" s="242">
        <f t="shared" si="214"/>
        <v>3.375E-3</v>
      </c>
      <c r="DZ183" s="238">
        <v>131</v>
      </c>
      <c r="EA183" s="243">
        <f t="shared" ref="EA183:EA246" si="225">(EA182-EC182)</f>
        <v>441865.42706060852</v>
      </c>
      <c r="EB183" s="243">
        <f t="shared" ref="EB183:EB246" si="226">IF(DZ182&gt;=$DZ$42,0,(PMT(DY183,$DZ$42-DZ182,EA183))*-1)</f>
        <v>2765.3974987519841</v>
      </c>
      <c r="EC183" s="243">
        <f t="shared" si="34"/>
        <v>1274.1016824224305</v>
      </c>
      <c r="ED183" s="243">
        <f t="shared" si="177"/>
        <v>1491.2958163295536</v>
      </c>
      <c r="EE183" s="244">
        <f t="shared" si="215"/>
        <v>327847.72487553931</v>
      </c>
      <c r="EF183" s="249"/>
      <c r="EG183" s="242">
        <f t="shared" si="174"/>
        <v>4.4999999999999998E-2</v>
      </c>
      <c r="EH183" s="242">
        <f t="shared" si="216"/>
        <v>3.7499999999999999E-3</v>
      </c>
      <c r="EI183" s="238">
        <v>131</v>
      </c>
      <c r="EJ183" s="243">
        <f t="shared" ref="EJ183:EJ246" si="227">(EJ182-EL182)</f>
        <v>444208.83083316515</v>
      </c>
      <c r="EK183" s="243">
        <f t="shared" ref="EK183:EK246" si="228">IF(EI182&gt;=$EI$42,0,(PMT(EH183,$EI$42-EI182,EJ183))*-1)</f>
        <v>2885.9069852207549</v>
      </c>
      <c r="EL183" s="243">
        <f t="shared" si="36"/>
        <v>1220.1238695963857</v>
      </c>
      <c r="EM183" s="243">
        <f t="shared" si="178"/>
        <v>1665.7831156243692</v>
      </c>
      <c r="EN183" s="244">
        <f t="shared" si="217"/>
        <v>332721.90291109448</v>
      </c>
      <c r="EO183" s="249"/>
      <c r="EP183" s="242">
        <f t="shared" si="175"/>
        <v>2.5000000000000001E-2</v>
      </c>
      <c r="EQ183" s="242">
        <f t="shared" si="218"/>
        <v>2.0833333333333333E-3</v>
      </c>
      <c r="ER183" s="238">
        <v>131</v>
      </c>
      <c r="ES183" s="243">
        <f t="shared" ref="ES183:ES246" si="229">(ES182-EU182)</f>
        <v>432866.3647318951</v>
      </c>
      <c r="ET183" s="243">
        <f t="shared" ref="ET183:ET246" si="230">IF(ER182&gt;=$ER$42,0,(PMT(EQ183,$ER$42-ER182,ES183))*-1)</f>
        <v>2370.7253929063936</v>
      </c>
      <c r="EU183" s="243">
        <f t="shared" si="38"/>
        <v>1468.9204663816122</v>
      </c>
      <c r="EV183" s="243">
        <f t="shared" si="179"/>
        <v>901.80492652478142</v>
      </c>
      <c r="EW183" s="244">
        <f t="shared" si="219"/>
        <v>310565.02647073806</v>
      </c>
    </row>
    <row r="184" spans="1:153" ht="14.25" customHeight="1" thickBot="1" x14ac:dyDescent="0.25">
      <c r="A184" s="3">
        <f t="shared" si="180"/>
        <v>3985</v>
      </c>
      <c r="B184" s="238">
        <v>132</v>
      </c>
      <c r="C184" s="239">
        <f t="shared" si="181"/>
        <v>328639.45232123556</v>
      </c>
      <c r="D184" s="239">
        <f t="shared" si="5"/>
        <v>2410.2492634298383</v>
      </c>
      <c r="E184" s="239">
        <f t="shared" si="6"/>
        <v>1547.5707010865949</v>
      </c>
      <c r="F184" s="239">
        <f t="shared" si="7"/>
        <v>862.67856234324336</v>
      </c>
      <c r="G184" s="240">
        <f t="shared" si="182"/>
        <v>318152.90277273877</v>
      </c>
      <c r="I184" s="241">
        <f>VLOOKUP(K184,[2]תחזיות!$B$4:$H$1000,5)</f>
        <v>1.2372300000000048E-2</v>
      </c>
      <c r="J184" s="135">
        <f t="shared" si="8"/>
        <v>1.031025000000004E-3</v>
      </c>
      <c r="K184" s="238">
        <v>132</v>
      </c>
      <c r="L184" s="243">
        <f t="shared" si="183"/>
        <v>146297.45550201193</v>
      </c>
      <c r="M184" s="243">
        <f t="shared" si="44"/>
        <v>950.51640436773312</v>
      </c>
      <c r="N184" s="243">
        <f t="shared" si="9"/>
        <v>682.30440261404578</v>
      </c>
      <c r="O184" s="243">
        <f t="shared" si="10"/>
        <v>268.21200175368728</v>
      </c>
      <c r="P184" s="244">
        <f t="shared" si="184"/>
        <v>117801.09332667355</v>
      </c>
      <c r="Q184" s="245"/>
      <c r="R184" s="241">
        <f>VLOOKUP(T184,[2]תחזיות!$B$4:$H$1000,7)</f>
        <v>2.1032910000000082E-2</v>
      </c>
      <c r="S184" s="135">
        <f t="shared" si="11"/>
        <v>1.7527425000000067E-3</v>
      </c>
      <c r="T184" s="238">
        <v>132</v>
      </c>
      <c r="U184" s="243">
        <f t="shared" si="185"/>
        <v>159201.58420236956</v>
      </c>
      <c r="V184" s="243">
        <f t="shared" si="47"/>
        <v>1034.3564545700672</v>
      </c>
      <c r="W184" s="243">
        <f t="shared" si="12"/>
        <v>742.48688353239095</v>
      </c>
      <c r="X184" s="243">
        <f t="shared" si="48"/>
        <v>291.86957103767617</v>
      </c>
      <c r="Y184" s="244">
        <f t="shared" si="186"/>
        <v>122755.48438329063</v>
      </c>
      <c r="Z184" s="246"/>
      <c r="AA184" s="241">
        <f>VLOOKUP(AC184,[2]תחזיות!$B$4:$H$1000,6)</f>
        <v>1.1247545454545498E-2</v>
      </c>
      <c r="AB184" s="135">
        <f t="shared" si="13"/>
        <v>9.3729545454545812E-4</v>
      </c>
      <c r="AC184" s="238">
        <v>132</v>
      </c>
      <c r="AD184" s="243">
        <f t="shared" si="187"/>
        <v>144700.93448459115</v>
      </c>
      <c r="AE184" s="243">
        <f t="shared" si="51"/>
        <v>940.1435690250471</v>
      </c>
      <c r="AF184" s="243">
        <f t="shared" si="14"/>
        <v>674.85852246996456</v>
      </c>
      <c r="AG184" s="243">
        <f t="shared" si="52"/>
        <v>265.28504655508254</v>
      </c>
      <c r="AH184" s="244">
        <f t="shared" si="188"/>
        <v>117178.79974395005</v>
      </c>
      <c r="AI184" s="246"/>
      <c r="AJ184" s="242">
        <f t="shared" si="171"/>
        <v>3.8866666666666598E-2</v>
      </c>
      <c r="AK184" s="242">
        <f t="shared" si="189"/>
        <v>3.2388888888888832E-3</v>
      </c>
      <c r="AL184" s="241">
        <f>VLOOKUP(AN184,[2]תחזיות!$B$4:$H$1000,5)</f>
        <v>1.2372300000000048E-2</v>
      </c>
      <c r="AM184" s="135">
        <f t="shared" si="176"/>
        <v>1.031025000000004E-3</v>
      </c>
      <c r="AN184" s="238">
        <v>132</v>
      </c>
      <c r="AO184" s="243">
        <f t="shared" si="190"/>
        <v>73166.301486136595</v>
      </c>
      <c r="AP184" s="243">
        <f t="shared" si="220"/>
        <v>562.86496456587247</v>
      </c>
      <c r="AQ184" s="243">
        <f t="shared" si="16"/>
        <v>325.88744364133049</v>
      </c>
      <c r="AR184" s="243">
        <f t="shared" si="191"/>
        <v>236.97752092454201</v>
      </c>
      <c r="AS184" s="244">
        <f t="shared" si="192"/>
        <v>64574.858888508315</v>
      </c>
      <c r="AT184" s="245"/>
      <c r="AU184" s="242">
        <f t="shared" si="172"/>
        <v>4.3666666666666604E-2</v>
      </c>
      <c r="AV184" s="242">
        <f t="shared" si="193"/>
        <v>3.6388888888888838E-3</v>
      </c>
      <c r="AW184" s="241">
        <f>VLOOKUP(AY184,[2]תחזיות!$B$4:$H$1000,7)</f>
        <v>2.1032910000000082E-2</v>
      </c>
      <c r="AX184" s="135">
        <f t="shared" si="17"/>
        <v>1.7527425000000067E-3</v>
      </c>
      <c r="AY184" s="238">
        <v>132</v>
      </c>
      <c r="AZ184" s="243">
        <f t="shared" si="194"/>
        <v>80181.876504601954</v>
      </c>
      <c r="BA184" s="243">
        <f t="shared" si="221"/>
        <v>636.03079802960463</v>
      </c>
      <c r="BB184" s="243">
        <f t="shared" si="18"/>
        <v>344.2578585267479</v>
      </c>
      <c r="BC184" s="243">
        <f t="shared" si="195"/>
        <v>291.77293950285673</v>
      </c>
      <c r="BD184" s="244">
        <f t="shared" si="196"/>
        <v>68397.432298187807</v>
      </c>
      <c r="BE184" s="246"/>
      <c r="BF184" s="246"/>
      <c r="BG184" s="246"/>
      <c r="BH184" s="241">
        <f>VLOOKUP(BJ184,[2]תחזיות!$B$4:$H$1000,6)</f>
        <v>1.1247545454545498E-2</v>
      </c>
      <c r="BI184" s="135">
        <f t="shared" si="19"/>
        <v>9.3729545454545812E-4</v>
      </c>
      <c r="BJ184" s="238">
        <v>132</v>
      </c>
      <c r="BK184" s="243">
        <f t="shared" si="197"/>
        <v>69551.034235030791</v>
      </c>
      <c r="BL184" s="243">
        <f t="shared" si="222"/>
        <v>484.33452015258837</v>
      </c>
      <c r="BM184" s="243">
        <f t="shared" si="20"/>
        <v>356.82429072169919</v>
      </c>
      <c r="BN184" s="243">
        <f t="shared" si="65"/>
        <v>127.5102294308892</v>
      </c>
      <c r="BO184" s="244">
        <f t="shared" si="198"/>
        <v>60911.251905024103</v>
      </c>
      <c r="BP184" s="246"/>
      <c r="BQ184" s="247">
        <f>VLOOKUP(BT184,[2]תחזיות!$B$4:$E$1000,2)</f>
        <v>3.2079379999999956E-2</v>
      </c>
      <c r="BR184" s="135">
        <f t="shared" si="21"/>
        <v>2.1732816666666633E-3</v>
      </c>
      <c r="BS184" s="3">
        <f t="shared" si="199"/>
        <v>3985</v>
      </c>
      <c r="BT184" s="238">
        <v>132</v>
      </c>
      <c r="BU184" s="239">
        <f t="shared" si="200"/>
        <v>417265.38530785643</v>
      </c>
      <c r="BV184" s="239">
        <f t="shared" si="201"/>
        <v>2314.931402341927</v>
      </c>
      <c r="BW184" s="239">
        <f t="shared" si="22"/>
        <v>1408.0961903177613</v>
      </c>
      <c r="BX184" s="239">
        <f t="shared" si="23"/>
        <v>906.83521202416568</v>
      </c>
      <c r="BY184" s="240">
        <f t="shared" si="202"/>
        <v>280140.94634209375</v>
      </c>
      <c r="CA184" s="247">
        <f>VLOOKUP(CD184,[2]תחזיות!$B$4:$E$1000,4)</f>
        <v>4.2344781599999944E-2</v>
      </c>
      <c r="CB184" s="135">
        <f t="shared" si="24"/>
        <v>3.0287317999999953E-3</v>
      </c>
      <c r="CC184" s="3">
        <f t="shared" si="203"/>
        <v>3985</v>
      </c>
      <c r="CD184" s="238">
        <v>132</v>
      </c>
      <c r="CE184" s="239">
        <f t="shared" si="204"/>
        <v>431735.9931716008</v>
      </c>
      <c r="CF184" s="239">
        <f t="shared" si="205"/>
        <v>2616.8370489439476</v>
      </c>
      <c r="CG184" s="239">
        <f t="shared" si="25"/>
        <v>1309.2245172205394</v>
      </c>
      <c r="CH184" s="239">
        <f t="shared" si="26"/>
        <v>1307.6125317234082</v>
      </c>
      <c r="CI184" s="240">
        <f t="shared" si="206"/>
        <v>309362.16122238676</v>
      </c>
      <c r="CJ184" s="1"/>
      <c r="CK184" s="247">
        <f>VLOOKUP(CN184,[2]תחזיות!$B$4:$E$1000,3)</f>
        <v>2.7895113043478224E-2</v>
      </c>
      <c r="CL184" s="135">
        <f t="shared" si="27"/>
        <v>1.8245927536231852E-3</v>
      </c>
      <c r="CM184" s="3">
        <f t="shared" si="207"/>
        <v>3985</v>
      </c>
      <c r="CN184" s="238">
        <v>132</v>
      </c>
      <c r="CO184" s="239">
        <f t="shared" si="208"/>
        <v>412103.87017624557</v>
      </c>
      <c r="CP184" s="239">
        <f t="shared" si="223"/>
        <v>2203.2642208664038</v>
      </c>
      <c r="CQ184" s="239">
        <f t="shared" si="28"/>
        <v>1451.3424856027564</v>
      </c>
      <c r="CR184" s="239">
        <f t="shared" si="29"/>
        <v>751.92173526364752</v>
      </c>
      <c r="CS184" s="240">
        <f t="shared" si="209"/>
        <v>270806.63790895999</v>
      </c>
      <c r="CT184" s="1"/>
      <c r="CU184" s="238">
        <v>132</v>
      </c>
      <c r="CV184" s="239">
        <f t="shared" si="168"/>
        <v>1405959.9199954267</v>
      </c>
      <c r="CW184" s="239">
        <f t="shared" si="168"/>
        <v>9003.9595334573551</v>
      </c>
      <c r="CX184" s="239">
        <f t="shared" si="168"/>
        <v>5242.2605132603385</v>
      </c>
      <c r="CY184" s="239">
        <f t="shared" si="168"/>
        <v>3761.6990201970166</v>
      </c>
      <c r="CZ184" s="239">
        <f t="shared" si="168"/>
        <v>1111282.9237043057</v>
      </c>
      <c r="DB184" s="238">
        <v>132</v>
      </c>
      <c r="DC184" s="239">
        <f t="shared" si="169"/>
        <v>1442747.6131633765</v>
      </c>
      <c r="DD184" s="239">
        <f t="shared" si="169"/>
        <v>9583.3805501942134</v>
      </c>
      <c r="DE184" s="239">
        <f t="shared" si="169"/>
        <v>5168.2392944736448</v>
      </c>
      <c r="DF184" s="239">
        <f t="shared" si="169"/>
        <v>4415.1412557205676</v>
      </c>
      <c r="DG184" s="239">
        <f t="shared" si="169"/>
        <v>1154275.7905729192</v>
      </c>
      <c r="DH184" s="248"/>
      <c r="DI184" s="238">
        <v>132</v>
      </c>
      <c r="DJ184" s="239">
        <f t="shared" si="170"/>
        <v>1386392.7354826166</v>
      </c>
      <c r="DK184" s="239">
        <f t="shared" si="170"/>
        <v>8408.7169663802706</v>
      </c>
      <c r="DL184" s="239">
        <f t="shared" si="170"/>
        <v>5502.5767172342548</v>
      </c>
      <c r="DM184" s="239">
        <f t="shared" si="170"/>
        <v>2906.1402491460158</v>
      </c>
      <c r="DN184" s="239">
        <f t="shared" si="170"/>
        <v>1079985.3441943172</v>
      </c>
      <c r="DP184" s="3">
        <f t="shared" si="210"/>
        <v>3985</v>
      </c>
      <c r="DQ184" s="238">
        <v>132</v>
      </c>
      <c r="DR184" s="239">
        <f t="shared" si="211"/>
        <v>0</v>
      </c>
      <c r="DS184" s="239">
        <f t="shared" si="212"/>
        <v>0</v>
      </c>
      <c r="DT184" s="239">
        <f t="shared" si="33"/>
        <v>0</v>
      </c>
      <c r="DU184" s="239">
        <f t="shared" si="213"/>
        <v>0</v>
      </c>
      <c r="DV184" s="240">
        <f t="shared" si="224"/>
        <v>0</v>
      </c>
      <c r="DX184" s="242">
        <f t="shared" si="173"/>
        <v>4.0500000000000001E-2</v>
      </c>
      <c r="DY184" s="242">
        <f t="shared" si="214"/>
        <v>3.375E-3</v>
      </c>
      <c r="DZ184" s="238">
        <v>132</v>
      </c>
      <c r="EA184" s="243">
        <f t="shared" si="225"/>
        <v>440591.32537818607</v>
      </c>
      <c r="EB184" s="243">
        <f t="shared" si="226"/>
        <v>2765.3974987519841</v>
      </c>
      <c r="EC184" s="243">
        <f t="shared" si="34"/>
        <v>1278.4017756006062</v>
      </c>
      <c r="ED184" s="243">
        <f t="shared" si="177"/>
        <v>1486.9957231513779</v>
      </c>
      <c r="EE184" s="244">
        <f t="shared" si="215"/>
        <v>330613.1223742913</v>
      </c>
      <c r="EF184" s="249"/>
      <c r="EG184" s="242">
        <f t="shared" si="174"/>
        <v>4.4999999999999998E-2</v>
      </c>
      <c r="EH184" s="242">
        <f t="shared" si="216"/>
        <v>3.7499999999999999E-3</v>
      </c>
      <c r="EI184" s="238">
        <v>132</v>
      </c>
      <c r="EJ184" s="243">
        <f t="shared" si="227"/>
        <v>442988.70696356875</v>
      </c>
      <c r="EK184" s="243">
        <f t="shared" si="228"/>
        <v>2885.9069852207544</v>
      </c>
      <c r="EL184" s="243">
        <f t="shared" si="36"/>
        <v>1224.6993341073717</v>
      </c>
      <c r="EM184" s="243">
        <f t="shared" si="178"/>
        <v>1661.2076511133828</v>
      </c>
      <c r="EN184" s="244">
        <f t="shared" si="217"/>
        <v>335607.80989631522</v>
      </c>
      <c r="EO184" s="249"/>
      <c r="EP184" s="242">
        <f t="shared" si="175"/>
        <v>2.5000000000000001E-2</v>
      </c>
      <c r="EQ184" s="242">
        <f t="shared" si="218"/>
        <v>2.0833333333333333E-3</v>
      </c>
      <c r="ER184" s="238">
        <v>132</v>
      </c>
      <c r="ES184" s="243">
        <f t="shared" si="229"/>
        <v>431397.44426551351</v>
      </c>
      <c r="ET184" s="243">
        <f t="shared" si="230"/>
        <v>2370.7253929063932</v>
      </c>
      <c r="EU184" s="243">
        <f t="shared" si="38"/>
        <v>1471.9807173532399</v>
      </c>
      <c r="EV184" s="243">
        <f t="shared" si="179"/>
        <v>898.74467555315312</v>
      </c>
      <c r="EW184" s="244">
        <f t="shared" si="219"/>
        <v>312935.75186364446</v>
      </c>
    </row>
    <row r="185" spans="1:153" ht="14.25" customHeight="1" thickBot="1" x14ac:dyDescent="0.25">
      <c r="A185" s="3">
        <f t="shared" si="180"/>
        <v>4015</v>
      </c>
      <c r="B185" s="238">
        <v>133</v>
      </c>
      <c r="C185" s="239">
        <f t="shared" si="181"/>
        <v>327091.88162014895</v>
      </c>
      <c r="D185" s="239">
        <f t="shared" si="5"/>
        <v>2410.2492634298383</v>
      </c>
      <c r="E185" s="239">
        <f t="shared" si="6"/>
        <v>1551.633074176947</v>
      </c>
      <c r="F185" s="239">
        <f t="shared" si="7"/>
        <v>858.6161892528911</v>
      </c>
      <c r="G185" s="240">
        <f t="shared" si="182"/>
        <v>320563.15203616861</v>
      </c>
      <c r="I185" s="241">
        <f>VLOOKUP(K185,[2]תחזיות!$B$4:$H$1000,5)</f>
        <v>1.2385300000000049E-2</v>
      </c>
      <c r="J185" s="135">
        <f t="shared" si="8"/>
        <v>1.0321083333333374E-3</v>
      </c>
      <c r="K185" s="238">
        <v>133</v>
      </c>
      <c r="L185" s="243">
        <f t="shared" si="183"/>
        <v>145765.44171030718</v>
      </c>
      <c r="M185" s="243">
        <f t="shared" si="44"/>
        <v>951.49744026965118</v>
      </c>
      <c r="N185" s="243">
        <f t="shared" si="9"/>
        <v>684.26079713408922</v>
      </c>
      <c r="O185" s="243">
        <f t="shared" si="10"/>
        <v>267.23664313556191</v>
      </c>
      <c r="P185" s="244">
        <f t="shared" si="184"/>
        <v>118752.59076694321</v>
      </c>
      <c r="Q185" s="245"/>
      <c r="R185" s="241">
        <f>VLOOKUP(T185,[2]תחזיות!$B$4:$H$1000,7)</f>
        <v>2.1055010000000082E-2</v>
      </c>
      <c r="S185" s="135">
        <f t="shared" si="11"/>
        <v>1.7545841666666735E-3</v>
      </c>
      <c r="T185" s="238">
        <v>133</v>
      </c>
      <c r="U185" s="243">
        <f t="shared" si="185"/>
        <v>158737.12714205708</v>
      </c>
      <c r="V185" s="243">
        <f t="shared" si="47"/>
        <v>1036.1713200279453</v>
      </c>
      <c r="W185" s="243">
        <f t="shared" si="12"/>
        <v>745.15325360084194</v>
      </c>
      <c r="X185" s="243">
        <f t="shared" si="48"/>
        <v>291.01806642710329</v>
      </c>
      <c r="Y185" s="244">
        <f t="shared" si="186"/>
        <v>123791.65570331858</v>
      </c>
      <c r="Z185" s="246"/>
      <c r="AA185" s="241">
        <f>VLOOKUP(AC185,[2]תחזיות!$B$4:$H$1000,6)</f>
        <v>1.125936363636368E-2</v>
      </c>
      <c r="AB185" s="135">
        <f t="shared" si="13"/>
        <v>9.3828030303030668E-4</v>
      </c>
      <c r="AC185" s="238">
        <v>133</v>
      </c>
      <c r="AD185" s="243">
        <f t="shared" si="187"/>
        <v>144161.21279231919</v>
      </c>
      <c r="AE185" s="243">
        <f t="shared" si="51"/>
        <v>941.02568721788384</v>
      </c>
      <c r="AF185" s="243">
        <f t="shared" si="14"/>
        <v>676.73013043196647</v>
      </c>
      <c r="AG185" s="243">
        <f t="shared" si="52"/>
        <v>264.29555678591731</v>
      </c>
      <c r="AH185" s="244">
        <f t="shared" si="188"/>
        <v>118119.82543116793</v>
      </c>
      <c r="AI185" s="246"/>
      <c r="AJ185" s="242">
        <f t="shared" si="171"/>
        <v>3.8866666666666598E-2</v>
      </c>
      <c r="AK185" s="242">
        <f t="shared" si="189"/>
        <v>3.2388888888888832E-3</v>
      </c>
      <c r="AL185" s="241">
        <f>VLOOKUP(AN185,[2]תחזיות!$B$4:$H$1000,5)</f>
        <v>1.2385300000000049E-2</v>
      </c>
      <c r="AM185" s="135">
        <f t="shared" si="176"/>
        <v>1.0321083333333374E-3</v>
      </c>
      <c r="AN185" s="238">
        <v>133</v>
      </c>
      <c r="AO185" s="243">
        <f t="shared" si="190"/>
        <v>72915.593240831979</v>
      </c>
      <c r="AP185" s="243">
        <f t="shared" si="220"/>
        <v>563.44590218634232</v>
      </c>
      <c r="AQ185" s="243">
        <f t="shared" si="16"/>
        <v>327.28039741187024</v>
      </c>
      <c r="AR185" s="243">
        <f t="shared" si="191"/>
        <v>236.16550477447205</v>
      </c>
      <c r="AS185" s="244">
        <f t="shared" si="192"/>
        <v>65138.304790694659</v>
      </c>
      <c r="AT185" s="245"/>
      <c r="AU185" s="242">
        <f t="shared" si="172"/>
        <v>4.3666666666666604E-2</v>
      </c>
      <c r="AV185" s="242">
        <f t="shared" si="193"/>
        <v>3.6388888888888838E-3</v>
      </c>
      <c r="AW185" s="241">
        <f>VLOOKUP(AY185,[2]תחזיות!$B$4:$H$1000,7)</f>
        <v>2.1055010000000082E-2</v>
      </c>
      <c r="AX185" s="135">
        <f t="shared" si="17"/>
        <v>1.7545841666666735E-3</v>
      </c>
      <c r="AY185" s="238">
        <v>133</v>
      </c>
      <c r="AZ185" s="243">
        <f t="shared" si="194"/>
        <v>79977.700467655974</v>
      </c>
      <c r="BA185" s="243">
        <f t="shared" si="221"/>
        <v>637.14676759733993</v>
      </c>
      <c r="BB185" s="243">
        <f t="shared" si="18"/>
        <v>346.11680200670332</v>
      </c>
      <c r="BC185" s="243">
        <f t="shared" si="195"/>
        <v>291.02996559063661</v>
      </c>
      <c r="BD185" s="244">
        <f t="shared" si="196"/>
        <v>69034.579065785147</v>
      </c>
      <c r="BE185" s="246"/>
      <c r="BF185" s="246"/>
      <c r="BG185" s="246"/>
      <c r="BH185" s="241">
        <f>VLOOKUP(BJ185,[2]תחזיות!$B$4:$H$1000,6)</f>
        <v>1.125936363636368E-2</v>
      </c>
      <c r="BI185" s="135">
        <f t="shared" si="19"/>
        <v>9.3828030303030668E-4</v>
      </c>
      <c r="BJ185" s="238">
        <v>133</v>
      </c>
      <c r="BK185" s="243">
        <f t="shared" si="197"/>
        <v>69259.133508583574</v>
      </c>
      <c r="BL185" s="243">
        <f t="shared" si="222"/>
        <v>484.72129211958901</v>
      </c>
      <c r="BM185" s="243">
        <f t="shared" si="20"/>
        <v>357.74621402051969</v>
      </c>
      <c r="BN185" s="243">
        <f t="shared" si="65"/>
        <v>126.97507809906929</v>
      </c>
      <c r="BO185" s="244">
        <f t="shared" si="198"/>
        <v>61395.973197143692</v>
      </c>
      <c r="BP185" s="246"/>
      <c r="BQ185" s="247">
        <f>VLOOKUP(BT185,[2]תחזיות!$B$4:$E$1000,2)</f>
        <v>3.2195379999999954E-2</v>
      </c>
      <c r="BR185" s="135">
        <f t="shared" si="21"/>
        <v>2.1829483333333298E-3</v>
      </c>
      <c r="BS185" s="3">
        <f t="shared" si="199"/>
        <v>4015</v>
      </c>
      <c r="BT185" s="238">
        <v>133</v>
      </c>
      <c r="BU185" s="239">
        <f t="shared" si="200"/>
        <v>415857.28911753866</v>
      </c>
      <c r="BV185" s="239">
        <f t="shared" si="201"/>
        <v>2317.2796707024527</v>
      </c>
      <c r="BW185" s="239">
        <f t="shared" si="22"/>
        <v>1409.4846945188051</v>
      </c>
      <c r="BX185" s="239">
        <f t="shared" si="23"/>
        <v>907.79497618364769</v>
      </c>
      <c r="BY185" s="240">
        <f t="shared" si="202"/>
        <v>282458.22601279622</v>
      </c>
      <c r="CA185" s="247">
        <f>VLOOKUP(CD185,[2]תחזיות!$B$4:$E$1000,4)</f>
        <v>4.2497901599999943E-2</v>
      </c>
      <c r="CB185" s="135">
        <f t="shared" si="24"/>
        <v>3.0414917999999954E-3</v>
      </c>
      <c r="CC185" s="3">
        <f t="shared" si="203"/>
        <v>4015</v>
      </c>
      <c r="CD185" s="238">
        <v>133</v>
      </c>
      <c r="CE185" s="239">
        <f t="shared" si="204"/>
        <v>430426.76865438028</v>
      </c>
      <c r="CF185" s="239">
        <f t="shared" si="205"/>
        <v>2620.2173246276311</v>
      </c>
      <c r="CG185" s="239">
        <f t="shared" si="25"/>
        <v>1311.0778372648385</v>
      </c>
      <c r="CH185" s="239">
        <f t="shared" si="26"/>
        <v>1309.1394873627926</v>
      </c>
      <c r="CI185" s="240">
        <f t="shared" si="206"/>
        <v>311982.37854701438</v>
      </c>
      <c r="CJ185" s="1"/>
      <c r="CK185" s="247">
        <f>VLOOKUP(CN185,[2]תחזיות!$B$4:$E$1000,3)</f>
        <v>2.7995982608695614E-2</v>
      </c>
      <c r="CL185" s="135">
        <f t="shared" si="27"/>
        <v>1.8329985507246343E-3</v>
      </c>
      <c r="CM185" s="3">
        <f t="shared" si="207"/>
        <v>4015</v>
      </c>
      <c r="CN185" s="238">
        <v>133</v>
      </c>
      <c r="CO185" s="239">
        <f t="shared" si="208"/>
        <v>410652.5276906428</v>
      </c>
      <c r="CP185" s="239">
        <f t="shared" si="223"/>
        <v>2205.2358961216864</v>
      </c>
      <c r="CQ185" s="239">
        <f t="shared" si="28"/>
        <v>1452.5104080133306</v>
      </c>
      <c r="CR185" s="239">
        <f t="shared" si="29"/>
        <v>752.72548810835599</v>
      </c>
      <c r="CS185" s="240">
        <f t="shared" si="209"/>
        <v>273011.8738050817</v>
      </c>
      <c r="CT185" s="1"/>
      <c r="CU185" s="238">
        <v>133</v>
      </c>
      <c r="CV185" s="239">
        <f t="shared" si="168"/>
        <v>1400943.1292914122</v>
      </c>
      <c r="CW185" s="239">
        <f t="shared" si="168"/>
        <v>9007.8697753402685</v>
      </c>
      <c r="CX185" s="239">
        <f t="shared" si="168"/>
        <v>5255.3753448349698</v>
      </c>
      <c r="CY185" s="239">
        <f t="shared" si="168"/>
        <v>3752.4944305052986</v>
      </c>
      <c r="CZ185" s="239">
        <f t="shared" si="168"/>
        <v>1120290.7934796461</v>
      </c>
      <c r="DB185" s="238">
        <v>133</v>
      </c>
      <c r="DC185" s="239">
        <f t="shared" si="169"/>
        <v>1437997.4855137039</v>
      </c>
      <c r="DD185" s="239">
        <f t="shared" si="169"/>
        <v>9589.6916609035106</v>
      </c>
      <c r="DE185" s="239">
        <f t="shared" si="169"/>
        <v>5183.272923659606</v>
      </c>
      <c r="DF185" s="239">
        <f t="shared" si="169"/>
        <v>4406.4187372439037</v>
      </c>
      <c r="DG185" s="239">
        <f t="shared" si="169"/>
        <v>1163865.4822338228</v>
      </c>
      <c r="DH185" s="248"/>
      <c r="DI185" s="238">
        <v>133</v>
      </c>
      <c r="DJ185" s="239">
        <f t="shared" si="170"/>
        <v>1381090.2191598546</v>
      </c>
      <c r="DK185" s="239">
        <f t="shared" si="170"/>
        <v>8411.9575317953895</v>
      </c>
      <c r="DL185" s="239">
        <f t="shared" si="170"/>
        <v>5513.6671704904893</v>
      </c>
      <c r="DM185" s="239">
        <f t="shared" si="170"/>
        <v>2898.2903613049007</v>
      </c>
      <c r="DN185" s="239">
        <f t="shared" si="170"/>
        <v>1088397.3017261128</v>
      </c>
      <c r="DP185" s="3">
        <f t="shared" si="210"/>
        <v>4015</v>
      </c>
      <c r="DQ185" s="238">
        <v>133</v>
      </c>
      <c r="DR185" s="239">
        <f t="shared" si="211"/>
        <v>0</v>
      </c>
      <c r="DS185" s="239">
        <f t="shared" si="212"/>
        <v>0</v>
      </c>
      <c r="DT185" s="239">
        <f t="shared" si="33"/>
        <v>0</v>
      </c>
      <c r="DU185" s="239">
        <f t="shared" si="213"/>
        <v>0</v>
      </c>
      <c r="DV185" s="240">
        <f t="shared" si="224"/>
        <v>0</v>
      </c>
      <c r="DX185" s="242">
        <f t="shared" si="173"/>
        <v>4.0500000000000001E-2</v>
      </c>
      <c r="DY185" s="242">
        <f t="shared" si="214"/>
        <v>3.375E-3</v>
      </c>
      <c r="DZ185" s="238">
        <v>133</v>
      </c>
      <c r="EA185" s="243">
        <f t="shared" si="225"/>
        <v>439312.92360258545</v>
      </c>
      <c r="EB185" s="243">
        <f t="shared" si="226"/>
        <v>2765.3974987519846</v>
      </c>
      <c r="EC185" s="243">
        <f t="shared" si="34"/>
        <v>1282.7163815932588</v>
      </c>
      <c r="ED185" s="243">
        <f t="shared" si="177"/>
        <v>1482.6811171587258</v>
      </c>
      <c r="EE185" s="244">
        <f t="shared" si="215"/>
        <v>333378.51987304329</v>
      </c>
      <c r="EF185" s="249"/>
      <c r="EG185" s="242">
        <f t="shared" si="174"/>
        <v>4.4999999999999998E-2</v>
      </c>
      <c r="EH185" s="242">
        <f t="shared" si="216"/>
        <v>3.7499999999999999E-3</v>
      </c>
      <c r="EI185" s="238">
        <v>133</v>
      </c>
      <c r="EJ185" s="243">
        <f t="shared" si="227"/>
        <v>441764.00762946135</v>
      </c>
      <c r="EK185" s="243">
        <f t="shared" si="228"/>
        <v>2885.9069852207549</v>
      </c>
      <c r="EL185" s="243">
        <f t="shared" si="36"/>
        <v>1229.2919566102748</v>
      </c>
      <c r="EM185" s="243">
        <f t="shared" si="178"/>
        <v>1656.6150286104801</v>
      </c>
      <c r="EN185" s="244">
        <f t="shared" si="217"/>
        <v>338493.71688153595</v>
      </c>
      <c r="EO185" s="249"/>
      <c r="EP185" s="242">
        <f t="shared" si="175"/>
        <v>2.5000000000000001E-2</v>
      </c>
      <c r="EQ185" s="242">
        <f t="shared" si="218"/>
        <v>2.0833333333333333E-3</v>
      </c>
      <c r="ER185" s="238">
        <v>133</v>
      </c>
      <c r="ES185" s="243">
        <f t="shared" si="229"/>
        <v>429925.46354816027</v>
      </c>
      <c r="ET185" s="243">
        <f t="shared" si="230"/>
        <v>2370.7253929063932</v>
      </c>
      <c r="EU185" s="243">
        <f t="shared" si="38"/>
        <v>1475.0473438477261</v>
      </c>
      <c r="EV185" s="243">
        <f t="shared" si="179"/>
        <v>895.67804905866717</v>
      </c>
      <c r="EW185" s="244">
        <f t="shared" si="219"/>
        <v>315306.47725655086</v>
      </c>
    </row>
    <row r="186" spans="1:153" ht="14.25" customHeight="1" thickBot="1" x14ac:dyDescent="0.25">
      <c r="A186" s="3">
        <f t="shared" si="180"/>
        <v>4046</v>
      </c>
      <c r="B186" s="238">
        <v>134</v>
      </c>
      <c r="C186" s="239">
        <f t="shared" si="181"/>
        <v>325540.24854597199</v>
      </c>
      <c r="D186" s="239">
        <f t="shared" si="5"/>
        <v>2410.2492634298383</v>
      </c>
      <c r="E186" s="239">
        <f t="shared" si="6"/>
        <v>1555.7061109966617</v>
      </c>
      <c r="F186" s="239">
        <f t="shared" si="7"/>
        <v>854.54315243317649</v>
      </c>
      <c r="G186" s="240">
        <f t="shared" si="182"/>
        <v>322973.40129959845</v>
      </c>
      <c r="I186" s="241">
        <f>VLOOKUP(K186,[2]תחזיות!$B$4:$H$1000,5)</f>
        <v>1.239830000000005E-2</v>
      </c>
      <c r="J186" s="135">
        <f t="shared" si="8"/>
        <v>1.0331916666666708E-3</v>
      </c>
      <c r="K186" s="238">
        <v>134</v>
      </c>
      <c r="L186" s="243">
        <f t="shared" si="183"/>
        <v>145231.07758028273</v>
      </c>
      <c r="M186" s="243">
        <f t="shared" si="44"/>
        <v>952.48051949579224</v>
      </c>
      <c r="N186" s="243">
        <f t="shared" si="9"/>
        <v>686.22354393194178</v>
      </c>
      <c r="O186" s="243">
        <f t="shared" si="10"/>
        <v>266.25697556385046</v>
      </c>
      <c r="P186" s="244">
        <f t="shared" si="184"/>
        <v>119705.07128643899</v>
      </c>
      <c r="Q186" s="245"/>
      <c r="R186" s="241">
        <f>VLOOKUP(T186,[2]תחזיות!$B$4:$H$1000,7)</f>
        <v>2.1077110000000083E-2</v>
      </c>
      <c r="S186" s="135">
        <f t="shared" si="11"/>
        <v>1.7564258333333403E-3</v>
      </c>
      <c r="T186" s="238">
        <v>134</v>
      </c>
      <c r="U186" s="243">
        <f t="shared" si="185"/>
        <v>158269.47507285324</v>
      </c>
      <c r="V186" s="243">
        <f t="shared" si="47"/>
        <v>1037.991278102201</v>
      </c>
      <c r="W186" s="243">
        <f t="shared" si="12"/>
        <v>747.83057380197147</v>
      </c>
      <c r="X186" s="243">
        <f t="shared" si="48"/>
        <v>290.16070430022961</v>
      </c>
      <c r="Y186" s="244">
        <f t="shared" si="186"/>
        <v>124829.64698142078</v>
      </c>
      <c r="Z186" s="246"/>
      <c r="AA186" s="241">
        <f>VLOOKUP(AC186,[2]תחזיות!$B$4:$H$1000,6)</f>
        <v>1.1271181818181862E-2</v>
      </c>
      <c r="AB186" s="135">
        <f t="shared" si="13"/>
        <v>9.3926515151515524E-4</v>
      </c>
      <c r="AC186" s="238">
        <v>134</v>
      </c>
      <c r="AD186" s="243">
        <f t="shared" si="187"/>
        <v>143619.25263623471</v>
      </c>
      <c r="AE186" s="243">
        <f t="shared" si="51"/>
        <v>941.90955985256801</v>
      </c>
      <c r="AF186" s="243">
        <f t="shared" si="14"/>
        <v>678.607596686139</v>
      </c>
      <c r="AG186" s="243">
        <f t="shared" si="52"/>
        <v>263.30196316642906</v>
      </c>
      <c r="AH186" s="244">
        <f t="shared" si="188"/>
        <v>119061.73499102051</v>
      </c>
      <c r="AI186" s="246"/>
      <c r="AJ186" s="242">
        <f t="shared" si="171"/>
        <v>3.8866666666666598E-2</v>
      </c>
      <c r="AK186" s="242">
        <f t="shared" si="189"/>
        <v>3.2388888888888832E-3</v>
      </c>
      <c r="AL186" s="241">
        <f>VLOOKUP(AN186,[2]תחזיות!$B$4:$H$1000,5)</f>
        <v>1.239830000000005E-2</v>
      </c>
      <c r="AM186" s="135">
        <f t="shared" si="176"/>
        <v>1.0331916666666708E-3</v>
      </c>
      <c r="AN186" s="238">
        <v>134</v>
      </c>
      <c r="AO186" s="243">
        <f t="shared" si="190"/>
        <v>72663.310483347319</v>
      </c>
      <c r="AP186" s="243">
        <f t="shared" si="220"/>
        <v>564.02804979709867</v>
      </c>
      <c r="AQ186" s="243">
        <f t="shared" si="16"/>
        <v>328.67966084270194</v>
      </c>
      <c r="AR186" s="243">
        <f t="shared" si="191"/>
        <v>235.34838895439674</v>
      </c>
      <c r="AS186" s="244">
        <f t="shared" si="192"/>
        <v>65702.332840491756</v>
      </c>
      <c r="AT186" s="245"/>
      <c r="AU186" s="242">
        <f t="shared" si="172"/>
        <v>4.3666666666666604E-2</v>
      </c>
      <c r="AV186" s="242">
        <f t="shared" si="193"/>
        <v>3.6388888888888838E-3</v>
      </c>
      <c r="AW186" s="241">
        <f>VLOOKUP(AY186,[2]תחזיות!$B$4:$H$1000,7)</f>
        <v>2.1077110000000083E-2</v>
      </c>
      <c r="AX186" s="135">
        <f t="shared" si="17"/>
        <v>1.7564258333333403E-3</v>
      </c>
      <c r="AY186" s="238">
        <v>134</v>
      </c>
      <c r="AZ186" s="243">
        <f t="shared" si="194"/>
        <v>79771.450636348862</v>
      </c>
      <c r="BA186" s="243">
        <f t="shared" si="221"/>
        <v>638.26586863957266</v>
      </c>
      <c r="BB186" s="243">
        <f t="shared" si="18"/>
        <v>347.98642326841468</v>
      </c>
      <c r="BC186" s="243">
        <f t="shared" si="195"/>
        <v>290.27944537115798</v>
      </c>
      <c r="BD186" s="244">
        <f t="shared" si="196"/>
        <v>69672.84493442472</v>
      </c>
      <c r="BE186" s="246"/>
      <c r="BF186" s="246"/>
      <c r="BG186" s="246"/>
      <c r="BH186" s="241">
        <f>VLOOKUP(BJ186,[2]תחזיות!$B$4:$H$1000,6)</f>
        <v>1.1271181818181862E-2</v>
      </c>
      <c r="BI186" s="135">
        <f t="shared" si="19"/>
        <v>9.3926515151515524E-4</v>
      </c>
      <c r="BJ186" s="238">
        <v>134</v>
      </c>
      <c r="BK186" s="243">
        <f t="shared" si="197"/>
        <v>68966.1039665399</v>
      </c>
      <c r="BL186" s="243">
        <f t="shared" si="222"/>
        <v>485.10884788123656</v>
      </c>
      <c r="BM186" s="243">
        <f t="shared" si="20"/>
        <v>358.67099060924733</v>
      </c>
      <c r="BN186" s="243">
        <f t="shared" si="65"/>
        <v>126.43785727198923</v>
      </c>
      <c r="BO186" s="244">
        <f t="shared" si="198"/>
        <v>61881.08204502493</v>
      </c>
      <c r="BP186" s="246"/>
      <c r="BQ186" s="247">
        <f>VLOOKUP(BT186,[2]תחזיות!$B$4:$E$1000,2)</f>
        <v>3.2311379999999952E-2</v>
      </c>
      <c r="BR186" s="135">
        <f t="shared" si="21"/>
        <v>2.1926149999999963E-3</v>
      </c>
      <c r="BS186" s="3">
        <f t="shared" si="199"/>
        <v>4046</v>
      </c>
      <c r="BT186" s="238">
        <v>134</v>
      </c>
      <c r="BU186" s="239">
        <f t="shared" si="200"/>
        <v>414447.80442301987</v>
      </c>
      <c r="BV186" s="239">
        <f t="shared" si="201"/>
        <v>2319.620026817277</v>
      </c>
      <c r="BW186" s="239">
        <f t="shared" si="22"/>
        <v>1410.8955541222988</v>
      </c>
      <c r="BX186" s="239">
        <f t="shared" si="23"/>
        <v>908.7244726949782</v>
      </c>
      <c r="BY186" s="240">
        <f t="shared" si="202"/>
        <v>284777.84603961348</v>
      </c>
      <c r="CA186" s="247">
        <f>VLOOKUP(CD186,[2]תחזיות!$B$4:$E$1000,4)</f>
        <v>4.2651021599999936E-2</v>
      </c>
      <c r="CB186" s="135">
        <f t="shared" si="24"/>
        <v>3.0542517999999946E-3</v>
      </c>
      <c r="CC186" s="3">
        <f t="shared" si="203"/>
        <v>4046</v>
      </c>
      <c r="CD186" s="238">
        <v>134</v>
      </c>
      <c r="CE186" s="239">
        <f t="shared" si="204"/>
        <v>429115.69081711542</v>
      </c>
      <c r="CF186" s="239">
        <f t="shared" si="205"/>
        <v>2623.587230688307</v>
      </c>
      <c r="CG186" s="239">
        <f t="shared" si="25"/>
        <v>1312.9598596018911</v>
      </c>
      <c r="CH186" s="239">
        <f t="shared" si="26"/>
        <v>1310.6273710864159</v>
      </c>
      <c r="CI186" s="240">
        <f t="shared" si="206"/>
        <v>314605.96577770269</v>
      </c>
      <c r="CJ186" s="1"/>
      <c r="CK186" s="247">
        <f>VLOOKUP(CN186,[2]תחזיות!$B$4:$E$1000,3)</f>
        <v>2.8096852173913004E-2</v>
      </c>
      <c r="CL186" s="135">
        <f t="shared" si="27"/>
        <v>1.8414043478260835E-3</v>
      </c>
      <c r="CM186" s="3">
        <f t="shared" si="207"/>
        <v>4046</v>
      </c>
      <c r="CN186" s="238">
        <v>134</v>
      </c>
      <c r="CO186" s="239">
        <f t="shared" si="208"/>
        <v>409200.0172826295</v>
      </c>
      <c r="CP186" s="239">
        <f t="shared" si="223"/>
        <v>2207.2006737434322</v>
      </c>
      <c r="CQ186" s="239">
        <f t="shared" si="28"/>
        <v>1453.6979827886898</v>
      </c>
      <c r="CR186" s="239">
        <f t="shared" si="29"/>
        <v>753.50269095474243</v>
      </c>
      <c r="CS186" s="240">
        <f t="shared" si="209"/>
        <v>275219.07447882515</v>
      </c>
      <c r="CT186" s="1"/>
      <c r="CU186" s="238">
        <v>134</v>
      </c>
      <c r="CV186" s="239">
        <f t="shared" si="168"/>
        <v>1395912.6482536141</v>
      </c>
      <c r="CW186" s="239">
        <f t="shared" si="168"/>
        <v>9011.7753582919904</v>
      </c>
      <c r="CX186" s="239">
        <f t="shared" si="168"/>
        <v>5268.5504192747394</v>
      </c>
      <c r="CY186" s="239">
        <f t="shared" si="168"/>
        <v>3743.2249390172506</v>
      </c>
      <c r="CZ186" s="239">
        <f t="shared" si="168"/>
        <v>1129302.5688379379</v>
      </c>
      <c r="DB186" s="238">
        <v>134</v>
      </c>
      <c r="DC186" s="239">
        <f t="shared" si="169"/>
        <v>1433231.5807451406</v>
      </c>
      <c r="DD186" s="239">
        <f t="shared" si="169"/>
        <v>9596.0006260806731</v>
      </c>
      <c r="DE186" s="239">
        <f t="shared" si="169"/>
        <v>5198.384769116502</v>
      </c>
      <c r="DF186" s="239">
        <f t="shared" si="169"/>
        <v>4397.6158569641711</v>
      </c>
      <c r="DG186" s="239">
        <f t="shared" si="169"/>
        <v>1173461.4828599035</v>
      </c>
      <c r="DH186" s="248"/>
      <c r="DI186" s="238">
        <v>134</v>
      </c>
      <c r="DJ186" s="239">
        <f t="shared" si="170"/>
        <v>1375776.0386356886</v>
      </c>
      <c r="DK186" s="239">
        <f t="shared" si="170"/>
        <v>8415.193737813468</v>
      </c>
      <c r="DL186" s="239">
        <f t="shared" si="170"/>
        <v>5524.8030402281474</v>
      </c>
      <c r="DM186" s="239">
        <f t="shared" si="170"/>
        <v>2890.390697585322</v>
      </c>
      <c r="DN186" s="239">
        <f t="shared" si="170"/>
        <v>1096812.4954639263</v>
      </c>
      <c r="DP186" s="3">
        <f t="shared" si="210"/>
        <v>4046</v>
      </c>
      <c r="DQ186" s="238">
        <v>134</v>
      </c>
      <c r="DR186" s="239">
        <f t="shared" si="211"/>
        <v>0</v>
      </c>
      <c r="DS186" s="239">
        <f t="shared" si="212"/>
        <v>0</v>
      </c>
      <c r="DT186" s="239">
        <f t="shared" si="33"/>
        <v>0</v>
      </c>
      <c r="DU186" s="239">
        <f t="shared" si="213"/>
        <v>0</v>
      </c>
      <c r="DV186" s="240">
        <f t="shared" si="224"/>
        <v>0</v>
      </c>
      <c r="DX186" s="242">
        <f t="shared" si="173"/>
        <v>4.0500000000000001E-2</v>
      </c>
      <c r="DY186" s="242">
        <f t="shared" si="214"/>
        <v>3.375E-3</v>
      </c>
      <c r="DZ186" s="238">
        <v>134</v>
      </c>
      <c r="EA186" s="243">
        <f t="shared" si="225"/>
        <v>438030.20722099219</v>
      </c>
      <c r="EB186" s="243">
        <f t="shared" si="226"/>
        <v>2765.3974987519841</v>
      </c>
      <c r="EC186" s="243">
        <f t="shared" si="34"/>
        <v>1287.0455493811355</v>
      </c>
      <c r="ED186" s="243">
        <f t="shared" si="177"/>
        <v>1478.3519493708486</v>
      </c>
      <c r="EE186" s="244">
        <f t="shared" si="215"/>
        <v>336143.91737179528</v>
      </c>
      <c r="EF186" s="249"/>
      <c r="EG186" s="242">
        <f t="shared" si="174"/>
        <v>4.4999999999999998E-2</v>
      </c>
      <c r="EH186" s="242">
        <f t="shared" si="216"/>
        <v>3.7499999999999999E-3</v>
      </c>
      <c r="EI186" s="238">
        <v>134</v>
      </c>
      <c r="EJ186" s="243">
        <f t="shared" si="227"/>
        <v>440534.71567285107</v>
      </c>
      <c r="EK186" s="243">
        <f t="shared" si="228"/>
        <v>2885.9069852207549</v>
      </c>
      <c r="EL186" s="243">
        <f t="shared" si="36"/>
        <v>1233.9018014475635</v>
      </c>
      <c r="EM186" s="243">
        <f t="shared" si="178"/>
        <v>1652.0051837731914</v>
      </c>
      <c r="EN186" s="244">
        <f t="shared" si="217"/>
        <v>341379.62386675668</v>
      </c>
      <c r="EO186" s="249"/>
      <c r="EP186" s="242">
        <f t="shared" si="175"/>
        <v>2.5000000000000001E-2</v>
      </c>
      <c r="EQ186" s="242">
        <f t="shared" si="218"/>
        <v>2.0833333333333333E-3</v>
      </c>
      <c r="ER186" s="238">
        <v>134</v>
      </c>
      <c r="ES186" s="243">
        <f t="shared" si="229"/>
        <v>428450.41620431253</v>
      </c>
      <c r="ET186" s="243">
        <f t="shared" si="230"/>
        <v>2370.7253929063936</v>
      </c>
      <c r="EU186" s="243">
        <f t="shared" si="38"/>
        <v>1478.1203591474091</v>
      </c>
      <c r="EV186" s="243">
        <f t="shared" si="179"/>
        <v>892.6050337589844</v>
      </c>
      <c r="EW186" s="244">
        <f t="shared" si="219"/>
        <v>317677.20264945726</v>
      </c>
    </row>
    <row r="187" spans="1:153" ht="14.25" customHeight="1" thickBot="1" x14ac:dyDescent="0.25">
      <c r="A187" s="3">
        <f t="shared" si="180"/>
        <v>4077</v>
      </c>
      <c r="B187" s="238">
        <v>135</v>
      </c>
      <c r="C187" s="239">
        <f t="shared" si="181"/>
        <v>323984.54243497533</v>
      </c>
      <c r="D187" s="239">
        <f t="shared" si="5"/>
        <v>2410.2492634298383</v>
      </c>
      <c r="E187" s="239">
        <f t="shared" si="6"/>
        <v>1559.789839538028</v>
      </c>
      <c r="F187" s="239">
        <f t="shared" si="7"/>
        <v>850.45942389181027</v>
      </c>
      <c r="G187" s="240">
        <f t="shared" si="182"/>
        <v>325383.65056302829</v>
      </c>
      <c r="I187" s="241">
        <f>VLOOKUP(K187,[2]תחזיות!$B$4:$H$1000,5)</f>
        <v>1.241130000000005E-2</v>
      </c>
      <c r="J187" s="135">
        <f t="shared" si="8"/>
        <v>1.0342750000000042E-3</v>
      </c>
      <c r="K187" s="238">
        <v>135</v>
      </c>
      <c r="L187" s="243">
        <f t="shared" si="183"/>
        <v>144694.35316525926</v>
      </c>
      <c r="M187" s="243">
        <f t="shared" si="44"/>
        <v>953.46564628509395</v>
      </c>
      <c r="N187" s="243">
        <f t="shared" si="9"/>
        <v>688.19266548211988</v>
      </c>
      <c r="O187" s="243">
        <f t="shared" si="10"/>
        <v>265.27298080297408</v>
      </c>
      <c r="P187" s="244">
        <f t="shared" si="184"/>
        <v>120658.53693272409</v>
      </c>
      <c r="Q187" s="245"/>
      <c r="R187" s="241">
        <f>VLOOKUP(T187,[2]תחזיות!$B$4:$H$1000,7)</f>
        <v>2.1099210000000083E-2</v>
      </c>
      <c r="S187" s="135">
        <f t="shared" si="11"/>
        <v>1.7582675000000069E-3</v>
      </c>
      <c r="T187" s="238">
        <v>135</v>
      </c>
      <c r="U187" s="243">
        <f t="shared" si="185"/>
        <v>157798.60968712051</v>
      </c>
      <c r="V187" s="243">
        <f t="shared" si="47"/>
        <v>1039.8163444317718</v>
      </c>
      <c r="W187" s="243">
        <f t="shared" si="12"/>
        <v>750.51889333871884</v>
      </c>
      <c r="X187" s="243">
        <f t="shared" si="48"/>
        <v>289.29745109305293</v>
      </c>
      <c r="Y187" s="244">
        <f t="shared" si="186"/>
        <v>125869.46332585256</v>
      </c>
      <c r="Z187" s="246"/>
      <c r="AA187" s="241">
        <f>VLOOKUP(AC187,[2]תחזיות!$B$4:$H$1000,6)</f>
        <v>1.1283000000000045E-2</v>
      </c>
      <c r="AB187" s="135">
        <f t="shared" si="13"/>
        <v>9.4025000000000369E-4</v>
      </c>
      <c r="AC187" s="238">
        <v>135</v>
      </c>
      <c r="AD187" s="243">
        <f t="shared" si="187"/>
        <v>143075.04498104702</v>
      </c>
      <c r="AE187" s="243">
        <f t="shared" si="51"/>
        <v>942.79519031621953</v>
      </c>
      <c r="AF187" s="243">
        <f t="shared" si="14"/>
        <v>680.49094118430116</v>
      </c>
      <c r="AG187" s="243">
        <f t="shared" si="52"/>
        <v>262.30424913191831</v>
      </c>
      <c r="AH187" s="244">
        <f t="shared" si="188"/>
        <v>120004.53018133673</v>
      </c>
      <c r="AI187" s="246"/>
      <c r="AJ187" s="242">
        <f t="shared" si="171"/>
        <v>3.8866666666666598E-2</v>
      </c>
      <c r="AK187" s="242">
        <f t="shared" si="189"/>
        <v>3.2388888888888832E-3</v>
      </c>
      <c r="AL187" s="241">
        <f>VLOOKUP(AN187,[2]תחזיות!$B$4:$H$1000,5)</f>
        <v>1.241130000000005E-2</v>
      </c>
      <c r="AM187" s="135">
        <f t="shared" si="176"/>
        <v>1.0342750000000042E-3</v>
      </c>
      <c r="AN187" s="238">
        <v>135</v>
      </c>
      <c r="AO187" s="243">
        <f t="shared" si="190"/>
        <v>72409.44472279858</v>
      </c>
      <c r="AP187" s="243">
        <f t="shared" si="220"/>
        <v>564.61140990830268</v>
      </c>
      <c r="AQ187" s="243">
        <f t="shared" si="16"/>
        <v>330.08526394501655</v>
      </c>
      <c r="AR187" s="243">
        <f t="shared" si="191"/>
        <v>234.5261459632861</v>
      </c>
      <c r="AS187" s="244">
        <f t="shared" si="192"/>
        <v>66266.944250400062</v>
      </c>
      <c r="AT187" s="245"/>
      <c r="AU187" s="242">
        <f t="shared" si="172"/>
        <v>4.3666666666666604E-2</v>
      </c>
      <c r="AV187" s="242">
        <f t="shared" si="193"/>
        <v>3.6388888888888838E-3</v>
      </c>
      <c r="AW187" s="241">
        <f>VLOOKUP(AY187,[2]תחזיות!$B$4:$H$1000,7)</f>
        <v>2.1099210000000083E-2</v>
      </c>
      <c r="AX187" s="135">
        <f t="shared" si="17"/>
        <v>1.7582675000000069E-3</v>
      </c>
      <c r="AY187" s="238">
        <v>135</v>
      </c>
      <c r="AZ187" s="243">
        <f t="shared" si="194"/>
        <v>79563.111908943727</v>
      </c>
      <c r="BA187" s="243">
        <f t="shared" si="221"/>
        <v>639.38811077276091</v>
      </c>
      <c r="BB187" s="243">
        <f t="shared" si="18"/>
        <v>349.86678688188277</v>
      </c>
      <c r="BC187" s="243">
        <f t="shared" si="195"/>
        <v>289.52132389087814</v>
      </c>
      <c r="BD187" s="244">
        <f t="shared" si="196"/>
        <v>70312.233045197485</v>
      </c>
      <c r="BE187" s="246"/>
      <c r="BF187" s="246"/>
      <c r="BG187" s="246"/>
      <c r="BH187" s="241">
        <f>VLOOKUP(BJ187,[2]תחזיות!$B$4:$H$1000,6)</f>
        <v>1.1283000000000045E-2</v>
      </c>
      <c r="BI187" s="135">
        <f t="shared" si="19"/>
        <v>9.4025000000000369E-4</v>
      </c>
      <c r="BJ187" s="238">
        <v>135</v>
      </c>
      <c r="BK187" s="243">
        <f t="shared" si="197"/>
        <v>68671.94111478627</v>
      </c>
      <c r="BL187" s="243">
        <f t="shared" si="222"/>
        <v>485.49718879396363</v>
      </c>
      <c r="BM187" s="243">
        <f t="shared" si="20"/>
        <v>359.59863008352272</v>
      </c>
      <c r="BN187" s="243">
        <f t="shared" si="65"/>
        <v>125.89855871044091</v>
      </c>
      <c r="BO187" s="244">
        <f t="shared" si="198"/>
        <v>62366.579233818891</v>
      </c>
      <c r="BP187" s="246"/>
      <c r="BQ187" s="247">
        <f>VLOOKUP(BT187,[2]תחזיות!$B$4:$E$1000,2)</f>
        <v>3.242737999999995E-2</v>
      </c>
      <c r="BR187" s="135">
        <f t="shared" si="21"/>
        <v>2.2022816666666628E-3</v>
      </c>
      <c r="BS187" s="3">
        <f t="shared" si="199"/>
        <v>4077</v>
      </c>
      <c r="BT187" s="238">
        <v>135</v>
      </c>
      <c r="BU187" s="239">
        <f t="shared" si="200"/>
        <v>413036.90886889759</v>
      </c>
      <c r="BV187" s="239">
        <f t="shared" si="201"/>
        <v>2321.9524502085437</v>
      </c>
      <c r="BW187" s="239">
        <f t="shared" si="22"/>
        <v>1412.3288381499015</v>
      </c>
      <c r="BX187" s="239">
        <f t="shared" si="23"/>
        <v>909.62361205864227</v>
      </c>
      <c r="BY187" s="240">
        <f t="shared" si="202"/>
        <v>287099.79848982202</v>
      </c>
      <c r="CA187" s="247">
        <f>VLOOKUP(CD187,[2]תחזיות!$B$4:$E$1000,4)</f>
        <v>4.2804141599999936E-2</v>
      </c>
      <c r="CB187" s="135">
        <f t="shared" si="24"/>
        <v>3.0670117999999948E-3</v>
      </c>
      <c r="CC187" s="3">
        <f t="shared" si="203"/>
        <v>4077</v>
      </c>
      <c r="CD187" s="238">
        <v>135</v>
      </c>
      <c r="CE187" s="239">
        <f t="shared" si="204"/>
        <v>427802.73095751356</v>
      </c>
      <c r="CF187" s="239">
        <f t="shared" si="205"/>
        <v>2626.9467311693866</v>
      </c>
      <c r="CG187" s="239">
        <f t="shared" si="25"/>
        <v>1314.8707072504694</v>
      </c>
      <c r="CH187" s="239">
        <f t="shared" si="26"/>
        <v>1312.0760239189171</v>
      </c>
      <c r="CI187" s="240">
        <f t="shared" si="206"/>
        <v>317232.91250887205</v>
      </c>
      <c r="CJ187" s="1"/>
      <c r="CK187" s="247">
        <f>VLOOKUP(CN187,[2]תחזיות!$B$4:$E$1000,3)</f>
        <v>2.8197721739130394E-2</v>
      </c>
      <c r="CL187" s="135">
        <f t="shared" si="27"/>
        <v>1.8498101449275328E-3</v>
      </c>
      <c r="CM187" s="3">
        <f t="shared" si="207"/>
        <v>4077</v>
      </c>
      <c r="CN187" s="238">
        <v>135</v>
      </c>
      <c r="CO187" s="239">
        <f t="shared" si="208"/>
        <v>407746.31929984083</v>
      </c>
      <c r="CP187" s="239">
        <f t="shared" si="223"/>
        <v>2209.1585383538072</v>
      </c>
      <c r="CQ187" s="239">
        <f t="shared" si="28"/>
        <v>1454.9052603561006</v>
      </c>
      <c r="CR187" s="239">
        <f t="shared" si="29"/>
        <v>754.25327799770662</v>
      </c>
      <c r="CS187" s="240">
        <f t="shared" si="209"/>
        <v>277428.23301717895</v>
      </c>
      <c r="CT187" s="1"/>
      <c r="CU187" s="238">
        <v>135</v>
      </c>
      <c r="CV187" s="239">
        <f t="shared" si="168"/>
        <v>1390868.4108635418</v>
      </c>
      <c r="CW187" s="239">
        <f t="shared" si="168"/>
        <v>9015.6762685837639</v>
      </c>
      <c r="CX187" s="239">
        <f t="shared" si="168"/>
        <v>5281.7859352253636</v>
      </c>
      <c r="CY187" s="239">
        <f t="shared" si="168"/>
        <v>3733.8903333584003</v>
      </c>
      <c r="CZ187" s="239">
        <f t="shared" si="168"/>
        <v>1138318.2451065218</v>
      </c>
      <c r="DB187" s="238">
        <v>135</v>
      </c>
      <c r="DC187" s="239">
        <f t="shared" si="169"/>
        <v>1428449.8088599567</v>
      </c>
      <c r="DD187" s="239">
        <f t="shared" si="169"/>
        <v>9602.3074350245133</v>
      </c>
      <c r="DE187" s="239">
        <f t="shared" si="169"/>
        <v>5213.5751602120918</v>
      </c>
      <c r="DF187" s="239">
        <f t="shared" si="169"/>
        <v>4388.7322748124216</v>
      </c>
      <c r="DG187" s="239">
        <f t="shared" si="169"/>
        <v>1183063.7902949278</v>
      </c>
      <c r="DH187" s="248"/>
      <c r="DI187" s="238">
        <v>135</v>
      </c>
      <c r="DJ187" s="239">
        <f t="shared" si="170"/>
        <v>1370450.1436758146</v>
      </c>
      <c r="DK187" s="239">
        <f t="shared" si="170"/>
        <v>8418.4255738002212</v>
      </c>
      <c r="DL187" s="239">
        <f t="shared" si="170"/>
        <v>5535.9844477242514</v>
      </c>
      <c r="DM187" s="239">
        <f t="shared" si="170"/>
        <v>2882.4411260759703</v>
      </c>
      <c r="DN187" s="239">
        <f t="shared" si="170"/>
        <v>1105230.9210377266</v>
      </c>
      <c r="DP187" s="3">
        <f t="shared" si="210"/>
        <v>4077</v>
      </c>
      <c r="DQ187" s="238">
        <v>135</v>
      </c>
      <c r="DR187" s="239">
        <f t="shared" si="211"/>
        <v>0</v>
      </c>
      <c r="DS187" s="239">
        <f t="shared" si="212"/>
        <v>0</v>
      </c>
      <c r="DT187" s="239">
        <f t="shared" si="33"/>
        <v>0</v>
      </c>
      <c r="DU187" s="239">
        <f t="shared" si="213"/>
        <v>0</v>
      </c>
      <c r="DV187" s="240">
        <f t="shared" si="224"/>
        <v>0</v>
      </c>
      <c r="DX187" s="242">
        <f t="shared" si="173"/>
        <v>4.0500000000000001E-2</v>
      </c>
      <c r="DY187" s="242">
        <f t="shared" si="214"/>
        <v>3.375E-3</v>
      </c>
      <c r="DZ187" s="238">
        <v>135</v>
      </c>
      <c r="EA187" s="243">
        <f t="shared" si="225"/>
        <v>436743.16167161107</v>
      </c>
      <c r="EB187" s="243">
        <f t="shared" si="226"/>
        <v>2765.3974987519846</v>
      </c>
      <c r="EC187" s="243">
        <f t="shared" si="34"/>
        <v>1291.3893281102971</v>
      </c>
      <c r="ED187" s="243">
        <f t="shared" si="177"/>
        <v>1474.0081706416875</v>
      </c>
      <c r="EE187" s="244">
        <f t="shared" si="215"/>
        <v>338909.31487054727</v>
      </c>
      <c r="EF187" s="249"/>
      <c r="EG187" s="242">
        <f t="shared" si="174"/>
        <v>4.4999999999999998E-2</v>
      </c>
      <c r="EH187" s="242">
        <f t="shared" si="216"/>
        <v>3.7499999999999999E-3</v>
      </c>
      <c r="EI187" s="238">
        <v>135</v>
      </c>
      <c r="EJ187" s="243">
        <f t="shared" si="227"/>
        <v>439300.81387140352</v>
      </c>
      <c r="EK187" s="243">
        <f t="shared" si="228"/>
        <v>2885.9069852207554</v>
      </c>
      <c r="EL187" s="243">
        <f t="shared" si="36"/>
        <v>1238.5289332029922</v>
      </c>
      <c r="EM187" s="243">
        <f t="shared" si="178"/>
        <v>1647.3780520177631</v>
      </c>
      <c r="EN187" s="244">
        <f t="shared" si="217"/>
        <v>344265.53085197741</v>
      </c>
      <c r="EO187" s="249"/>
      <c r="EP187" s="242">
        <f t="shared" si="175"/>
        <v>2.5000000000000001E-2</v>
      </c>
      <c r="EQ187" s="242">
        <f t="shared" si="218"/>
        <v>2.0833333333333333E-3</v>
      </c>
      <c r="ER187" s="238">
        <v>135</v>
      </c>
      <c r="ES187" s="243">
        <f t="shared" si="229"/>
        <v>426972.29584516509</v>
      </c>
      <c r="ET187" s="243">
        <f t="shared" si="230"/>
        <v>2370.7253929063932</v>
      </c>
      <c r="EU187" s="243">
        <f t="shared" si="38"/>
        <v>1481.1997765622991</v>
      </c>
      <c r="EV187" s="243">
        <f t="shared" si="179"/>
        <v>889.52561634409392</v>
      </c>
      <c r="EW187" s="244">
        <f t="shared" si="219"/>
        <v>320047.92804236367</v>
      </c>
    </row>
    <row r="188" spans="1:153" ht="14.25" customHeight="1" thickBot="1" x14ac:dyDescent="0.25">
      <c r="A188" s="3">
        <f t="shared" si="180"/>
        <v>4105</v>
      </c>
      <c r="B188" s="238">
        <v>136</v>
      </c>
      <c r="C188" s="239">
        <f t="shared" si="181"/>
        <v>322424.75259543728</v>
      </c>
      <c r="D188" s="239">
        <f t="shared" si="5"/>
        <v>2410.2492634298383</v>
      </c>
      <c r="E188" s="239">
        <f t="shared" si="6"/>
        <v>1563.8842878668154</v>
      </c>
      <c r="F188" s="239">
        <f t="shared" si="7"/>
        <v>846.36497556302288</v>
      </c>
      <c r="G188" s="240">
        <f t="shared" si="182"/>
        <v>327793.89982645813</v>
      </c>
      <c r="I188" s="241">
        <f>VLOOKUP(K188,[2]תחזיות!$B$4:$H$1000,5)</f>
        <v>1.2424300000000051E-2</v>
      </c>
      <c r="J188" s="135">
        <f t="shared" si="8"/>
        <v>1.0353583333333376E-3</v>
      </c>
      <c r="K188" s="238">
        <v>136</v>
      </c>
      <c r="L188" s="243">
        <f t="shared" si="183"/>
        <v>144155.25847810192</v>
      </c>
      <c r="M188" s="243">
        <f t="shared" si="44"/>
        <v>954.4528248875223</v>
      </c>
      <c r="N188" s="243">
        <f t="shared" si="9"/>
        <v>690.16818434433662</v>
      </c>
      <c r="O188" s="243">
        <f t="shared" si="10"/>
        <v>264.28464054318562</v>
      </c>
      <c r="P188" s="244">
        <f t="shared" si="184"/>
        <v>121612.98975761162</v>
      </c>
      <c r="Q188" s="245"/>
      <c r="R188" s="241">
        <f>VLOOKUP(T188,[2]תחזיות!$B$4:$H$1000,7)</f>
        <v>2.1121310000000088E-2</v>
      </c>
      <c r="S188" s="135">
        <f t="shared" si="11"/>
        <v>1.7601091666666739E-3</v>
      </c>
      <c r="T188" s="238">
        <v>136</v>
      </c>
      <c r="U188" s="243">
        <f t="shared" si="185"/>
        <v>157324.51257799543</v>
      </c>
      <c r="V188" s="243">
        <f t="shared" si="47"/>
        <v>1041.646534711256</v>
      </c>
      <c r="W188" s="243">
        <f t="shared" si="12"/>
        <v>753.21826165159905</v>
      </c>
      <c r="X188" s="243">
        <f t="shared" si="48"/>
        <v>288.42827305965693</v>
      </c>
      <c r="Y188" s="244">
        <f t="shared" si="186"/>
        <v>126911.10986056381</v>
      </c>
      <c r="Z188" s="246"/>
      <c r="AA188" s="241">
        <f>VLOOKUP(AC188,[2]תחזיות!$B$4:$H$1000,6)</f>
        <v>1.1294818181818227E-2</v>
      </c>
      <c r="AB188" s="135">
        <f t="shared" si="13"/>
        <v>9.4123484848485225E-4</v>
      </c>
      <c r="AC188" s="238">
        <v>136</v>
      </c>
      <c r="AD188" s="243">
        <f t="shared" si="187"/>
        <v>142528.5807563595</v>
      </c>
      <c r="AE188" s="243">
        <f t="shared" si="51"/>
        <v>943.68258200432911</v>
      </c>
      <c r="AF188" s="243">
        <f t="shared" si="14"/>
        <v>682.38018395100448</v>
      </c>
      <c r="AG188" s="243">
        <f t="shared" si="52"/>
        <v>261.30239805332457</v>
      </c>
      <c r="AH188" s="244">
        <f t="shared" si="188"/>
        <v>120948.21276334106</v>
      </c>
      <c r="AI188" s="246"/>
      <c r="AJ188" s="242">
        <f t="shared" si="171"/>
        <v>3.8866666666666598E-2</v>
      </c>
      <c r="AK188" s="242">
        <f t="shared" si="189"/>
        <v>3.2388888888888832E-3</v>
      </c>
      <c r="AL188" s="241">
        <f>VLOOKUP(AN188,[2]תחזיות!$B$4:$H$1000,5)</f>
        <v>1.2424300000000051E-2</v>
      </c>
      <c r="AM188" s="135">
        <f t="shared" si="176"/>
        <v>1.0353583333333376E-3</v>
      </c>
      <c r="AN188" s="238">
        <v>136</v>
      </c>
      <c r="AO188" s="243">
        <f t="shared" si="190"/>
        <v>72153.987424330611</v>
      </c>
      <c r="AP188" s="243">
        <f t="shared" si="220"/>
        <v>565.19598503664633</v>
      </c>
      <c r="AQ188" s="243">
        <f t="shared" si="16"/>
        <v>331.49723687895369</v>
      </c>
      <c r="AR188" s="243">
        <f t="shared" si="191"/>
        <v>233.69874815769262</v>
      </c>
      <c r="AS188" s="244">
        <f t="shared" si="192"/>
        <v>66832.140235436702</v>
      </c>
      <c r="AT188" s="245"/>
      <c r="AU188" s="242">
        <f t="shared" si="172"/>
        <v>4.3666666666666604E-2</v>
      </c>
      <c r="AV188" s="242">
        <f t="shared" si="193"/>
        <v>3.6388888888888838E-3</v>
      </c>
      <c r="AW188" s="241">
        <f>VLOOKUP(AY188,[2]תחזיות!$B$4:$H$1000,7)</f>
        <v>2.1121310000000088E-2</v>
      </c>
      <c r="AX188" s="135">
        <f t="shared" si="17"/>
        <v>1.7601091666666739E-3</v>
      </c>
      <c r="AY188" s="238">
        <v>136</v>
      </c>
      <c r="AZ188" s="243">
        <f t="shared" si="194"/>
        <v>79352.669080922584</v>
      </c>
      <c r="BA188" s="243">
        <f t="shared" si="221"/>
        <v>640.51350364758957</v>
      </c>
      <c r="BB188" s="243">
        <f t="shared" si="18"/>
        <v>351.75795782534391</v>
      </c>
      <c r="BC188" s="243">
        <f t="shared" si="195"/>
        <v>288.75554582224567</v>
      </c>
      <c r="BD188" s="244">
        <f t="shared" si="196"/>
        <v>70952.746548845069</v>
      </c>
      <c r="BE188" s="246"/>
      <c r="BF188" s="246"/>
      <c r="BG188" s="246"/>
      <c r="BH188" s="241">
        <f>VLOOKUP(BJ188,[2]תחזיות!$B$4:$H$1000,6)</f>
        <v>1.1294818181818227E-2</v>
      </c>
      <c r="BI188" s="135">
        <f t="shared" si="19"/>
        <v>9.4123484848485225E-4</v>
      </c>
      <c r="BJ188" s="238">
        <v>136</v>
      </c>
      <c r="BK188" s="243">
        <f t="shared" si="197"/>
        <v>68376.640442030985</v>
      </c>
      <c r="BL188" s="243">
        <f t="shared" si="222"/>
        <v>485.8863162169983</v>
      </c>
      <c r="BM188" s="243">
        <f t="shared" si="20"/>
        <v>360.52914207327541</v>
      </c>
      <c r="BN188" s="243">
        <f t="shared" si="65"/>
        <v>125.35717414372289</v>
      </c>
      <c r="BO188" s="244">
        <f t="shared" si="198"/>
        <v>62852.465550035893</v>
      </c>
      <c r="BP188" s="246"/>
      <c r="BQ188" s="247">
        <f>VLOOKUP(BT188,[2]תחזיות!$B$4:$E$1000,2)</f>
        <v>3.2543379999999948E-2</v>
      </c>
      <c r="BR188" s="135">
        <f t="shared" si="21"/>
        <v>2.2119483333333293E-3</v>
      </c>
      <c r="BS188" s="3">
        <f t="shared" si="199"/>
        <v>4105</v>
      </c>
      <c r="BT188" s="238">
        <v>136</v>
      </c>
      <c r="BU188" s="239">
        <f t="shared" si="200"/>
        <v>411624.58003074769</v>
      </c>
      <c r="BV188" s="239">
        <f t="shared" si="201"/>
        <v>2324.2769204011288</v>
      </c>
      <c r="BW188" s="239">
        <f t="shared" si="22"/>
        <v>1413.784616643085</v>
      </c>
      <c r="BX188" s="239">
        <f t="shared" si="23"/>
        <v>910.49230375804393</v>
      </c>
      <c r="BY188" s="240">
        <f t="shared" si="202"/>
        <v>289424.07541022316</v>
      </c>
      <c r="CA188" s="247">
        <f>VLOOKUP(CD188,[2]תחזיות!$B$4:$E$1000,4)</f>
        <v>4.2957261599999935E-2</v>
      </c>
      <c r="CB188" s="135">
        <f t="shared" si="24"/>
        <v>3.0797717999999949E-3</v>
      </c>
      <c r="CC188" s="3">
        <f t="shared" si="203"/>
        <v>4105</v>
      </c>
      <c r="CD188" s="238">
        <v>136</v>
      </c>
      <c r="CE188" s="239">
        <f t="shared" si="204"/>
        <v>426487.86025026307</v>
      </c>
      <c r="CF188" s="239">
        <f t="shared" si="205"/>
        <v>2630.2957900935789</v>
      </c>
      <c r="CG188" s="239">
        <f t="shared" si="25"/>
        <v>1316.81050505248</v>
      </c>
      <c r="CH188" s="239">
        <f t="shared" si="26"/>
        <v>1313.4852850410989</v>
      </c>
      <c r="CI188" s="240">
        <f t="shared" si="206"/>
        <v>319863.20829896565</v>
      </c>
      <c r="CJ188" s="1"/>
      <c r="CK188" s="247">
        <f>VLOOKUP(CN188,[2]תחזיות!$B$4:$E$1000,3)</f>
        <v>2.8298591304347784E-2</v>
      </c>
      <c r="CL188" s="135">
        <f t="shared" si="27"/>
        <v>1.8582159420289818E-3</v>
      </c>
      <c r="CM188" s="3">
        <f t="shared" si="207"/>
        <v>4105</v>
      </c>
      <c r="CN188" s="238">
        <v>136</v>
      </c>
      <c r="CO188" s="239">
        <f t="shared" si="208"/>
        <v>406291.41403948475</v>
      </c>
      <c r="CP188" s="239">
        <f t="shared" si="223"/>
        <v>2211.109474581679</v>
      </c>
      <c r="CQ188" s="239">
        <f t="shared" si="28"/>
        <v>1456.1322919040108</v>
      </c>
      <c r="CR188" s="239">
        <f t="shared" si="29"/>
        <v>754.97718267766822</v>
      </c>
      <c r="CS188" s="240">
        <f t="shared" si="209"/>
        <v>279639.34249176062</v>
      </c>
      <c r="CT188" s="1"/>
      <c r="CU188" s="238">
        <v>136</v>
      </c>
      <c r="CV188" s="239">
        <f t="shared" si="168"/>
        <v>1385810.3508721183</v>
      </c>
      <c r="CW188" s="239">
        <f t="shared" si="168"/>
        <v>9019.5724925071208</v>
      </c>
      <c r="CX188" s="239">
        <f t="shared" si="168"/>
        <v>5295.0820928258599</v>
      </c>
      <c r="CY188" s="239">
        <f t="shared" si="168"/>
        <v>3724.49039968126</v>
      </c>
      <c r="CZ188" s="239">
        <f t="shared" si="168"/>
        <v>1147337.8175990288</v>
      </c>
      <c r="DB188" s="238">
        <v>136</v>
      </c>
      <c r="DC188" s="239">
        <f t="shared" si="169"/>
        <v>1423652.0794428189</v>
      </c>
      <c r="DD188" s="239">
        <f t="shared" si="169"/>
        <v>9608.6120771030182</v>
      </c>
      <c r="DE188" s="239">
        <f t="shared" si="169"/>
        <v>5228.8444290987418</v>
      </c>
      <c r="DF188" s="239">
        <f t="shared" si="169"/>
        <v>4379.7676480042765</v>
      </c>
      <c r="DG188" s="239">
        <f t="shared" si="169"/>
        <v>1192672.402372031</v>
      </c>
      <c r="DH188" s="248"/>
      <c r="DI188" s="238">
        <v>136</v>
      </c>
      <c r="DJ188" s="239">
        <f t="shared" si="170"/>
        <v>1365112.4839019154</v>
      </c>
      <c r="DK188" s="239">
        <f t="shared" si="170"/>
        <v>8421.6530291392373</v>
      </c>
      <c r="DL188" s="239">
        <f t="shared" si="170"/>
        <v>5547.2115152252445</v>
      </c>
      <c r="DM188" s="239">
        <f t="shared" si="170"/>
        <v>2874.4415139139946</v>
      </c>
      <c r="DN188" s="239">
        <f t="shared" si="170"/>
        <v>1113652.5740668657</v>
      </c>
      <c r="DP188" s="3">
        <f t="shared" si="210"/>
        <v>4105</v>
      </c>
      <c r="DQ188" s="238">
        <v>136</v>
      </c>
      <c r="DR188" s="239">
        <f t="shared" si="211"/>
        <v>0</v>
      </c>
      <c r="DS188" s="239">
        <f t="shared" si="212"/>
        <v>0</v>
      </c>
      <c r="DT188" s="239">
        <f t="shared" si="33"/>
        <v>0</v>
      </c>
      <c r="DU188" s="239">
        <f t="shared" si="213"/>
        <v>0</v>
      </c>
      <c r="DV188" s="240">
        <f t="shared" si="224"/>
        <v>0</v>
      </c>
      <c r="DX188" s="242">
        <f t="shared" si="173"/>
        <v>4.0500000000000001E-2</v>
      </c>
      <c r="DY188" s="242">
        <f t="shared" si="214"/>
        <v>3.375E-3</v>
      </c>
      <c r="DZ188" s="238">
        <v>136</v>
      </c>
      <c r="EA188" s="243">
        <f t="shared" si="225"/>
        <v>435451.77234350075</v>
      </c>
      <c r="EB188" s="243">
        <f t="shared" si="226"/>
        <v>2765.3974987519846</v>
      </c>
      <c r="EC188" s="243">
        <f t="shared" si="34"/>
        <v>1295.7477670926696</v>
      </c>
      <c r="ED188" s="243">
        <f t="shared" si="177"/>
        <v>1469.649731659315</v>
      </c>
      <c r="EE188" s="244">
        <f t="shared" si="215"/>
        <v>341674.71236929926</v>
      </c>
      <c r="EF188" s="249"/>
      <c r="EG188" s="242">
        <f t="shared" si="174"/>
        <v>4.4999999999999998E-2</v>
      </c>
      <c r="EH188" s="242">
        <f t="shared" si="216"/>
        <v>3.7499999999999999E-3</v>
      </c>
      <c r="EI188" s="238">
        <v>136</v>
      </c>
      <c r="EJ188" s="243">
        <f t="shared" si="227"/>
        <v>438062.28493820055</v>
      </c>
      <c r="EK188" s="243">
        <f t="shared" si="228"/>
        <v>2885.9069852207549</v>
      </c>
      <c r="EL188" s="243">
        <f t="shared" si="36"/>
        <v>1243.1734167025029</v>
      </c>
      <c r="EM188" s="243">
        <f t="shared" si="178"/>
        <v>1642.733568518252</v>
      </c>
      <c r="EN188" s="244">
        <f t="shared" si="217"/>
        <v>347151.43783719814</v>
      </c>
      <c r="EO188" s="249"/>
      <c r="EP188" s="242">
        <f t="shared" si="175"/>
        <v>2.5000000000000001E-2</v>
      </c>
      <c r="EQ188" s="242">
        <f t="shared" si="218"/>
        <v>2.0833333333333333E-3</v>
      </c>
      <c r="ER188" s="238">
        <v>136</v>
      </c>
      <c r="ES188" s="243">
        <f t="shared" si="229"/>
        <v>425491.09606860281</v>
      </c>
      <c r="ET188" s="243">
        <f t="shared" si="230"/>
        <v>2370.7253929063936</v>
      </c>
      <c r="EU188" s="243">
        <f t="shared" si="38"/>
        <v>1484.2856094301378</v>
      </c>
      <c r="EV188" s="243">
        <f t="shared" si="179"/>
        <v>886.4397834762558</v>
      </c>
      <c r="EW188" s="244">
        <f t="shared" si="219"/>
        <v>322418.65343527007</v>
      </c>
    </row>
    <row r="189" spans="1:153" ht="14.25" customHeight="1" thickBot="1" x14ac:dyDescent="0.25">
      <c r="A189" s="3">
        <f t="shared" si="180"/>
        <v>4136</v>
      </c>
      <c r="B189" s="238">
        <v>137</v>
      </c>
      <c r="C189" s="239">
        <f t="shared" si="181"/>
        <v>320860.86830757046</v>
      </c>
      <c r="D189" s="239">
        <f t="shared" si="5"/>
        <v>2410.2492634298383</v>
      </c>
      <c r="E189" s="239">
        <f t="shared" si="6"/>
        <v>1567.9894841224659</v>
      </c>
      <c r="F189" s="239">
        <f t="shared" si="7"/>
        <v>842.25977930737247</v>
      </c>
      <c r="G189" s="240">
        <f t="shared" si="182"/>
        <v>330204.14908988797</v>
      </c>
      <c r="I189" s="241">
        <f>VLOOKUP(K189,[2]תחזיות!$B$4:$H$1000,5)</f>
        <v>1.2437300000000052E-2</v>
      </c>
      <c r="J189" s="135">
        <f t="shared" si="8"/>
        <v>1.036441666666671E-3</v>
      </c>
      <c r="K189" s="238">
        <v>137</v>
      </c>
      <c r="L189" s="243">
        <f t="shared" si="183"/>
        <v>143613.78349105013</v>
      </c>
      <c r="M189" s="243">
        <f t="shared" si="44"/>
        <v>955.44205956410337</v>
      </c>
      <c r="N189" s="243">
        <f t="shared" si="9"/>
        <v>692.15012316384605</v>
      </c>
      <c r="O189" s="243">
        <f t="shared" si="10"/>
        <v>263.29193640025733</v>
      </c>
      <c r="P189" s="244">
        <f t="shared" si="184"/>
        <v>122568.43181717572</v>
      </c>
      <c r="Q189" s="245"/>
      <c r="R189" s="241">
        <f>VLOOKUP(T189,[2]תחזיות!$B$4:$H$1000,7)</f>
        <v>2.1143410000000088E-2</v>
      </c>
      <c r="S189" s="135">
        <f t="shared" si="11"/>
        <v>1.7619508333333407E-3</v>
      </c>
      <c r="T189" s="238">
        <v>137</v>
      </c>
      <c r="U189" s="243">
        <f t="shared" si="185"/>
        <v>156847.16523884056</v>
      </c>
      <c r="V189" s="243">
        <f t="shared" si="47"/>
        <v>1043.4818646911292</v>
      </c>
      <c r="W189" s="243">
        <f t="shared" si="12"/>
        <v>755.92872841992289</v>
      </c>
      <c r="X189" s="243">
        <f t="shared" si="48"/>
        <v>287.55313627120637</v>
      </c>
      <c r="Y189" s="244">
        <f t="shared" si="186"/>
        <v>127954.59172525494</v>
      </c>
      <c r="Z189" s="246"/>
      <c r="AA189" s="241">
        <f>VLOOKUP(AC189,[2]תחזיות!$B$4:$H$1000,6)</f>
        <v>1.1306636363636409E-2</v>
      </c>
      <c r="AB189" s="135">
        <f t="shared" si="13"/>
        <v>9.4221969696970081E-4</v>
      </c>
      <c r="AC189" s="238">
        <v>137</v>
      </c>
      <c r="AD189" s="243">
        <f t="shared" si="187"/>
        <v>141979.85085652815</v>
      </c>
      <c r="AE189" s="243">
        <f t="shared" si="51"/>
        <v>944.57173832078104</v>
      </c>
      <c r="AF189" s="243">
        <f t="shared" si="14"/>
        <v>684.27534508381405</v>
      </c>
      <c r="AG189" s="243">
        <f t="shared" si="52"/>
        <v>260.29639323696705</v>
      </c>
      <c r="AH189" s="244">
        <f t="shared" si="188"/>
        <v>121892.78450166184</v>
      </c>
      <c r="AI189" s="246"/>
      <c r="AJ189" s="242">
        <f t="shared" si="171"/>
        <v>3.8866666666666598E-2</v>
      </c>
      <c r="AK189" s="242">
        <f t="shared" si="189"/>
        <v>3.2388888888888832E-3</v>
      </c>
      <c r="AL189" s="241">
        <f>VLOOKUP(AN189,[2]תחזיות!$B$4:$H$1000,5)</f>
        <v>1.2437300000000052E-2</v>
      </c>
      <c r="AM189" s="135">
        <f t="shared" si="176"/>
        <v>1.036441666666671E-3</v>
      </c>
      <c r="AN189" s="238">
        <v>137</v>
      </c>
      <c r="AO189" s="243">
        <f t="shared" si="190"/>
        <v>71896.930008885683</v>
      </c>
      <c r="AP189" s="243">
        <f t="shared" si="220"/>
        <v>565.78177770537104</v>
      </c>
      <c r="AQ189" s="243">
        <f t="shared" si="16"/>
        <v>332.91560995436953</v>
      </c>
      <c r="AR189" s="243">
        <f t="shared" si="191"/>
        <v>232.86616775100154</v>
      </c>
      <c r="AS189" s="244">
        <f t="shared" si="192"/>
        <v>67397.922013142073</v>
      </c>
      <c r="AT189" s="245"/>
      <c r="AU189" s="242">
        <f t="shared" si="172"/>
        <v>4.3666666666666604E-2</v>
      </c>
      <c r="AV189" s="242">
        <f t="shared" si="193"/>
        <v>3.6388888888888838E-3</v>
      </c>
      <c r="AW189" s="241">
        <f>VLOOKUP(AY189,[2]תחזיות!$B$4:$H$1000,7)</f>
        <v>2.1143410000000088E-2</v>
      </c>
      <c r="AX189" s="135">
        <f t="shared" si="17"/>
        <v>1.7619508333333407E-3</v>
      </c>
      <c r="AY189" s="238">
        <v>137</v>
      </c>
      <c r="AZ189" s="243">
        <f t="shared" si="194"/>
        <v>79140.106844284659</v>
      </c>
      <c r="BA189" s="243">
        <f t="shared" si="221"/>
        <v>641.64205694910265</v>
      </c>
      <c r="BB189" s="243">
        <f t="shared" si="18"/>
        <v>353.66000148795609</v>
      </c>
      <c r="BC189" s="243">
        <f t="shared" si="195"/>
        <v>287.98205546114656</v>
      </c>
      <c r="BD189" s="244">
        <f t="shared" si="196"/>
        <v>71594.388605794171</v>
      </c>
      <c r="BE189" s="246"/>
      <c r="BF189" s="246"/>
      <c r="BG189" s="246"/>
      <c r="BH189" s="241">
        <f>VLOOKUP(BJ189,[2]תחזיות!$B$4:$H$1000,6)</f>
        <v>1.1306636363636409E-2</v>
      </c>
      <c r="BI189" s="135">
        <f t="shared" si="19"/>
        <v>9.4221969696970081E-4</v>
      </c>
      <c r="BJ189" s="238">
        <v>137</v>
      </c>
      <c r="BK189" s="243">
        <f t="shared" si="197"/>
        <v>68080.197419735821</v>
      </c>
      <c r="BL189" s="243">
        <f t="shared" si="222"/>
        <v>486.27623151235633</v>
      </c>
      <c r="BM189" s="243">
        <f t="shared" si="20"/>
        <v>361.46253624284122</v>
      </c>
      <c r="BN189" s="243">
        <f t="shared" si="65"/>
        <v>124.81369526951509</v>
      </c>
      <c r="BO189" s="244">
        <f t="shared" si="198"/>
        <v>63338.741781548248</v>
      </c>
      <c r="BP189" s="246"/>
      <c r="BQ189" s="247">
        <f>VLOOKUP(BT189,[2]תחזיות!$B$4:$E$1000,2)</f>
        <v>3.2659379999999946E-2</v>
      </c>
      <c r="BR189" s="135">
        <f t="shared" si="21"/>
        <v>2.2216149999999958E-3</v>
      </c>
      <c r="BS189" s="3">
        <f t="shared" si="199"/>
        <v>4136</v>
      </c>
      <c r="BT189" s="238">
        <v>137</v>
      </c>
      <c r="BU189" s="239">
        <f t="shared" si="200"/>
        <v>410210.79541410459</v>
      </c>
      <c r="BV189" s="239">
        <f t="shared" si="201"/>
        <v>2326.5934169224379</v>
      </c>
      <c r="BW189" s="239">
        <f t="shared" si="22"/>
        <v>1415.2629606685337</v>
      </c>
      <c r="BX189" s="239">
        <f t="shared" si="23"/>
        <v>911.33045625390423</v>
      </c>
      <c r="BY189" s="240">
        <f t="shared" si="202"/>
        <v>291750.66882714559</v>
      </c>
      <c r="CA189" s="247">
        <f>VLOOKUP(CD189,[2]תחזיות!$B$4:$E$1000,4)</f>
        <v>4.3110381599999928E-2</v>
      </c>
      <c r="CB189" s="135">
        <f t="shared" si="24"/>
        <v>3.0925317999999941E-3</v>
      </c>
      <c r="CC189" s="3">
        <f t="shared" si="203"/>
        <v>4136</v>
      </c>
      <c r="CD189" s="238">
        <v>137</v>
      </c>
      <c r="CE189" s="239">
        <f t="shared" si="204"/>
        <v>425171.04974521056</v>
      </c>
      <c r="CF189" s="239">
        <f t="shared" si="205"/>
        <v>2633.6343714623358</v>
      </c>
      <c r="CG189" s="239">
        <f t="shared" si="25"/>
        <v>1318.7793796858928</v>
      </c>
      <c r="CH189" s="239">
        <f t="shared" si="26"/>
        <v>1314.8549917764431</v>
      </c>
      <c r="CI189" s="240">
        <f t="shared" si="206"/>
        <v>322496.84267042798</v>
      </c>
      <c r="CJ189" s="1"/>
      <c r="CK189" s="247">
        <f>VLOOKUP(CN189,[2]תחזיות!$B$4:$E$1000,3)</f>
        <v>2.8399460869565171E-2</v>
      </c>
      <c r="CL189" s="135">
        <f t="shared" si="27"/>
        <v>1.8666217391304311E-3</v>
      </c>
      <c r="CM189" s="3">
        <f t="shared" si="207"/>
        <v>4136</v>
      </c>
      <c r="CN189" s="238">
        <v>137</v>
      </c>
      <c r="CO189" s="239">
        <f t="shared" si="208"/>
        <v>404835.28174758074</v>
      </c>
      <c r="CP189" s="239">
        <f t="shared" si="223"/>
        <v>2213.0534670624907</v>
      </c>
      <c r="CQ189" s="239">
        <f t="shared" si="28"/>
        <v>1457.3791293854633</v>
      </c>
      <c r="CR189" s="239">
        <f t="shared" si="29"/>
        <v>755.67433767702721</v>
      </c>
      <c r="CS189" s="240">
        <f t="shared" si="209"/>
        <v>281852.39595882309</v>
      </c>
      <c r="CT189" s="1"/>
      <c r="CU189" s="238">
        <v>137</v>
      </c>
      <c r="CV189" s="239">
        <f t="shared" si="168"/>
        <v>1380738.401798019</v>
      </c>
      <c r="CW189" s="239">
        <f t="shared" si="168"/>
        <v>9023.4640163737349</v>
      </c>
      <c r="CX189" s="239">
        <f t="shared" si="168"/>
        <v>5308.4390937158223</v>
      </c>
      <c r="CY189" s="239">
        <f t="shared" si="168"/>
        <v>3715.0249226579126</v>
      </c>
      <c r="CZ189" s="239">
        <f t="shared" si="168"/>
        <v>1156361.2816154025</v>
      </c>
      <c r="DB189" s="238">
        <v>137</v>
      </c>
      <c r="DC189" s="239">
        <f t="shared" si="169"/>
        <v>1418838.3016574043</v>
      </c>
      <c r="DD189" s="239">
        <f t="shared" si="169"/>
        <v>9614.9145417531618</v>
      </c>
      <c r="DE189" s="239">
        <f t="shared" si="169"/>
        <v>5244.1929107313754</v>
      </c>
      <c r="DF189" s="239">
        <f t="shared" si="169"/>
        <v>4370.7216310217864</v>
      </c>
      <c r="DG189" s="239">
        <f t="shared" si="169"/>
        <v>1202287.316913784</v>
      </c>
      <c r="DH189" s="248"/>
      <c r="DI189" s="238">
        <v>137</v>
      </c>
      <c r="DJ189" s="239">
        <f t="shared" si="170"/>
        <v>1359763.008790588</v>
      </c>
      <c r="DK189" s="239">
        <f t="shared" si="170"/>
        <v>8424.8760932318601</v>
      </c>
      <c r="DL189" s="239">
        <f t="shared" si="170"/>
        <v>5558.4843659510352</v>
      </c>
      <c r="DM189" s="239">
        <f t="shared" si="170"/>
        <v>2866.3917272808249</v>
      </c>
      <c r="DN189" s="239">
        <f t="shared" si="170"/>
        <v>1122077.4501600976</v>
      </c>
      <c r="DP189" s="3">
        <f t="shared" si="210"/>
        <v>4136</v>
      </c>
      <c r="DQ189" s="238">
        <v>137</v>
      </c>
      <c r="DR189" s="239">
        <f t="shared" si="211"/>
        <v>0</v>
      </c>
      <c r="DS189" s="239">
        <f t="shared" si="212"/>
        <v>0</v>
      </c>
      <c r="DT189" s="239">
        <f t="shared" si="33"/>
        <v>0</v>
      </c>
      <c r="DU189" s="239">
        <f t="shared" si="213"/>
        <v>0</v>
      </c>
      <c r="DV189" s="240">
        <f t="shared" si="224"/>
        <v>0</v>
      </c>
      <c r="DX189" s="242">
        <f t="shared" si="173"/>
        <v>4.0500000000000001E-2</v>
      </c>
      <c r="DY189" s="242">
        <f t="shared" si="214"/>
        <v>3.375E-3</v>
      </c>
      <c r="DZ189" s="238">
        <v>137</v>
      </c>
      <c r="EA189" s="243">
        <f t="shared" si="225"/>
        <v>434156.02457640809</v>
      </c>
      <c r="EB189" s="243">
        <f t="shared" si="226"/>
        <v>2765.3974987519837</v>
      </c>
      <c r="EC189" s="243">
        <f t="shared" si="34"/>
        <v>1300.1209158066065</v>
      </c>
      <c r="ED189" s="243">
        <f t="shared" si="177"/>
        <v>1465.2765829453772</v>
      </c>
      <c r="EE189" s="244">
        <f t="shared" si="215"/>
        <v>344440.10986805125</v>
      </c>
      <c r="EF189" s="249"/>
      <c r="EG189" s="242">
        <f t="shared" si="174"/>
        <v>4.4999999999999998E-2</v>
      </c>
      <c r="EH189" s="242">
        <f t="shared" si="216"/>
        <v>3.7499999999999999E-3</v>
      </c>
      <c r="EI189" s="238">
        <v>137</v>
      </c>
      <c r="EJ189" s="243">
        <f t="shared" si="227"/>
        <v>436819.11152149807</v>
      </c>
      <c r="EK189" s="243">
        <f t="shared" si="228"/>
        <v>2885.9069852207549</v>
      </c>
      <c r="EL189" s="243">
        <f t="shared" si="36"/>
        <v>1247.8353170151372</v>
      </c>
      <c r="EM189" s="243">
        <f t="shared" si="178"/>
        <v>1638.0716682056177</v>
      </c>
      <c r="EN189" s="244">
        <f t="shared" si="217"/>
        <v>350037.34482241888</v>
      </c>
      <c r="EO189" s="249"/>
      <c r="EP189" s="242">
        <f t="shared" si="175"/>
        <v>2.5000000000000001E-2</v>
      </c>
      <c r="EQ189" s="242">
        <f t="shared" si="218"/>
        <v>2.0833333333333333E-3</v>
      </c>
      <c r="ER189" s="238">
        <v>137</v>
      </c>
      <c r="ES189" s="243">
        <f t="shared" si="229"/>
        <v>424006.8104591727</v>
      </c>
      <c r="ET189" s="243">
        <f t="shared" si="230"/>
        <v>2370.7253929063936</v>
      </c>
      <c r="EU189" s="243">
        <f t="shared" si="38"/>
        <v>1487.3778711164505</v>
      </c>
      <c r="EV189" s="243">
        <f t="shared" si="179"/>
        <v>883.34752178994313</v>
      </c>
      <c r="EW189" s="244">
        <f t="shared" si="219"/>
        <v>324789.37882817647</v>
      </c>
    </row>
    <row r="190" spans="1:153" ht="14.25" customHeight="1" thickBot="1" x14ac:dyDescent="0.25">
      <c r="A190" s="3">
        <f t="shared" si="180"/>
        <v>4166</v>
      </c>
      <c r="B190" s="238">
        <v>138</v>
      </c>
      <c r="C190" s="239">
        <f t="shared" si="181"/>
        <v>319292.87882344797</v>
      </c>
      <c r="D190" s="239">
        <f t="shared" si="5"/>
        <v>2410.2492634298383</v>
      </c>
      <c r="E190" s="239">
        <f t="shared" si="6"/>
        <v>1572.1054565182872</v>
      </c>
      <c r="F190" s="239">
        <f t="shared" si="7"/>
        <v>838.143806911551</v>
      </c>
      <c r="G190" s="240">
        <f t="shared" si="182"/>
        <v>332614.39835331781</v>
      </c>
      <c r="I190" s="241">
        <f>VLOOKUP(K190,[2]תחזיות!$B$4:$H$1000,5)</f>
        <v>1.2450300000000053E-2</v>
      </c>
      <c r="J190" s="135">
        <f t="shared" si="8"/>
        <v>1.0375250000000044E-3</v>
      </c>
      <c r="K190" s="238">
        <v>138</v>
      </c>
      <c r="L190" s="243">
        <f t="shared" si="183"/>
        <v>143069.91813554629</v>
      </c>
      <c r="M190" s="243">
        <f t="shared" si="44"/>
        <v>956.43335458695276</v>
      </c>
      <c r="N190" s="243">
        <f t="shared" si="9"/>
        <v>694.13850467178577</v>
      </c>
      <c r="O190" s="243">
        <f t="shared" si="10"/>
        <v>262.29484991516699</v>
      </c>
      <c r="P190" s="244">
        <f t="shared" si="184"/>
        <v>123524.86517176268</v>
      </c>
      <c r="Q190" s="245"/>
      <c r="R190" s="241">
        <f>VLOOKUP(T190,[2]תחזיות!$B$4:$H$1000,7)</f>
        <v>2.1165510000000089E-2</v>
      </c>
      <c r="S190" s="135">
        <f t="shared" si="11"/>
        <v>1.7637925000000075E-3</v>
      </c>
      <c r="T190" s="238">
        <v>138</v>
      </c>
      <c r="U190" s="243">
        <f t="shared" si="185"/>
        <v>156366.54906269346</v>
      </c>
      <c r="V190" s="243">
        <f t="shared" si="47"/>
        <v>1045.3223501779576</v>
      </c>
      <c r="W190" s="243">
        <f t="shared" si="12"/>
        <v>758.6503435630209</v>
      </c>
      <c r="X190" s="243">
        <f t="shared" si="48"/>
        <v>286.67200661493666</v>
      </c>
      <c r="Y190" s="244">
        <f t="shared" si="186"/>
        <v>128999.9140754329</v>
      </c>
      <c r="Z190" s="246"/>
      <c r="AA190" s="241">
        <f>VLOOKUP(AC190,[2]תחזיות!$B$4:$H$1000,6)</f>
        <v>1.1318454545454593E-2</v>
      </c>
      <c r="AB190" s="135">
        <f t="shared" si="13"/>
        <v>9.4320454545454948E-4</v>
      </c>
      <c r="AC190" s="238">
        <v>138</v>
      </c>
      <c r="AD190" s="243">
        <f t="shared" si="187"/>
        <v>141428.84614051934</v>
      </c>
      <c r="AE190" s="243">
        <f t="shared" si="51"/>
        <v>945.46266267787303</v>
      </c>
      <c r="AF190" s="243">
        <f t="shared" si="14"/>
        <v>686.17644475358884</v>
      </c>
      <c r="AG190" s="243">
        <f t="shared" si="52"/>
        <v>259.28621792428424</v>
      </c>
      <c r="AH190" s="244">
        <f t="shared" si="188"/>
        <v>122838.24716433971</v>
      </c>
      <c r="AI190" s="246"/>
      <c r="AJ190" s="242">
        <f t="shared" si="171"/>
        <v>3.8866666666666598E-2</v>
      </c>
      <c r="AK190" s="242">
        <f t="shared" si="189"/>
        <v>3.2388888888888832E-3</v>
      </c>
      <c r="AL190" s="241">
        <f>VLOOKUP(AN190,[2]תחזיות!$B$4:$H$1000,5)</f>
        <v>1.2450300000000053E-2</v>
      </c>
      <c r="AM190" s="135">
        <f t="shared" si="176"/>
        <v>1.0375250000000044E-3</v>
      </c>
      <c r="AN190" s="238">
        <v>138</v>
      </c>
      <c r="AO190" s="243">
        <f t="shared" si="190"/>
        <v>71638.263852970558</v>
      </c>
      <c r="AP190" s="243">
        <f t="shared" si="220"/>
        <v>566.36879044428451</v>
      </c>
      <c r="AQ190" s="243">
        <f t="shared" si="16"/>
        <v>334.34041363160804</v>
      </c>
      <c r="AR190" s="243">
        <f t="shared" si="191"/>
        <v>232.02837681267644</v>
      </c>
      <c r="AS190" s="244">
        <f t="shared" si="192"/>
        <v>67964.290803586351</v>
      </c>
      <c r="AT190" s="245"/>
      <c r="AU190" s="242">
        <f t="shared" si="172"/>
        <v>4.3666666666666604E-2</v>
      </c>
      <c r="AV190" s="242">
        <f t="shared" si="193"/>
        <v>3.6388888888888838E-3</v>
      </c>
      <c r="AW190" s="241">
        <f>VLOOKUP(AY190,[2]תחזיות!$B$4:$H$1000,7)</f>
        <v>2.1165510000000089E-2</v>
      </c>
      <c r="AX190" s="135">
        <f t="shared" si="17"/>
        <v>1.7637925000000075E-3</v>
      </c>
      <c r="AY190" s="238">
        <v>138</v>
      </c>
      <c r="AZ190" s="243">
        <f t="shared" si="194"/>
        <v>78925.409786839678</v>
      </c>
      <c r="BA190" s="243">
        <f t="shared" si="221"/>
        <v>642.77378039683401</v>
      </c>
      <c r="BB190" s="243">
        <f t="shared" si="18"/>
        <v>355.57298367250115</v>
      </c>
      <c r="BC190" s="243">
        <f t="shared" si="195"/>
        <v>287.20079672433286</v>
      </c>
      <c r="BD190" s="244">
        <f t="shared" si="196"/>
        <v>72237.162386191005</v>
      </c>
      <c r="BE190" s="246"/>
      <c r="BF190" s="246"/>
      <c r="BG190" s="246"/>
      <c r="BH190" s="241">
        <f>VLOOKUP(BJ190,[2]תחזיות!$B$4:$H$1000,6)</f>
        <v>1.1318454545454593E-2</v>
      </c>
      <c r="BI190" s="135">
        <f t="shared" si="19"/>
        <v>9.4320454545454948E-4</v>
      </c>
      <c r="BJ190" s="238">
        <v>138</v>
      </c>
      <c r="BK190" s="243">
        <f t="shared" si="197"/>
        <v>67782.607502047525</v>
      </c>
      <c r="BL190" s="243">
        <f t="shared" si="222"/>
        <v>486.66693604483328</v>
      </c>
      <c r="BM190" s="243">
        <f t="shared" si="20"/>
        <v>362.39882229108002</v>
      </c>
      <c r="BN190" s="243">
        <f t="shared" si="65"/>
        <v>124.26811375375323</v>
      </c>
      <c r="BO190" s="244">
        <f t="shared" si="198"/>
        <v>63825.408717593084</v>
      </c>
      <c r="BP190" s="246"/>
      <c r="BQ190" s="247">
        <f>VLOOKUP(BT190,[2]תחזיות!$B$4:$E$1000,2)</f>
        <v>3.2775379999999944E-2</v>
      </c>
      <c r="BR190" s="135">
        <f t="shared" si="21"/>
        <v>2.2312816666666623E-3</v>
      </c>
      <c r="BS190" s="3">
        <f t="shared" si="199"/>
        <v>4166</v>
      </c>
      <c r="BT190" s="238">
        <v>138</v>
      </c>
      <c r="BU190" s="239">
        <f t="shared" si="200"/>
        <v>408795.53245343606</v>
      </c>
      <c r="BV190" s="239">
        <f t="shared" si="201"/>
        <v>2328.9019193022041</v>
      </c>
      <c r="BW190" s="239">
        <f t="shared" si="22"/>
        <v>1416.7639423236155</v>
      </c>
      <c r="BX190" s="239">
        <f t="shared" si="23"/>
        <v>912.13797697858843</v>
      </c>
      <c r="BY190" s="240">
        <f t="shared" si="202"/>
        <v>294079.57074644777</v>
      </c>
      <c r="CA190" s="247">
        <f>VLOOKUP(CD190,[2]תחזיות!$B$4:$E$1000,4)</f>
        <v>4.3263501599999928E-2</v>
      </c>
      <c r="CB190" s="135">
        <f t="shared" si="24"/>
        <v>3.1052917999999942E-3</v>
      </c>
      <c r="CC190" s="3">
        <f t="shared" si="203"/>
        <v>4166</v>
      </c>
      <c r="CD190" s="238">
        <v>138</v>
      </c>
      <c r="CE190" s="239">
        <f t="shared" si="204"/>
        <v>423852.27036552469</v>
      </c>
      <c r="CF190" s="239">
        <f t="shared" si="205"/>
        <v>2636.962439255301</v>
      </c>
      <c r="CG190" s="239">
        <f t="shared" si="25"/>
        <v>1320.7774596778565</v>
      </c>
      <c r="CH190" s="239">
        <f t="shared" si="26"/>
        <v>1316.1849795774444</v>
      </c>
      <c r="CI190" s="240">
        <f t="shared" si="206"/>
        <v>325133.80510968331</v>
      </c>
      <c r="CJ190" s="1"/>
      <c r="CK190" s="247">
        <f>VLOOKUP(CN190,[2]תחזיות!$B$4:$E$1000,3)</f>
        <v>2.8500330434782561E-2</v>
      </c>
      <c r="CL190" s="135">
        <f t="shared" si="27"/>
        <v>1.8750275362318803E-3</v>
      </c>
      <c r="CM190" s="3">
        <f t="shared" si="207"/>
        <v>4166</v>
      </c>
      <c r="CN190" s="238">
        <v>138</v>
      </c>
      <c r="CO190" s="239">
        <f t="shared" si="208"/>
        <v>403377.90261819528</v>
      </c>
      <c r="CP190" s="239">
        <f t="shared" si="223"/>
        <v>2214.9905004381362</v>
      </c>
      <c r="CQ190" s="239">
        <f t="shared" si="28"/>
        <v>1458.6458255215582</v>
      </c>
      <c r="CR190" s="239">
        <f t="shared" si="29"/>
        <v>756.34467491657801</v>
      </c>
      <c r="CS190" s="240">
        <f t="shared" si="209"/>
        <v>284067.38645926124</v>
      </c>
      <c r="CT190" s="1"/>
      <c r="CU190" s="238">
        <v>138</v>
      </c>
      <c r="CV190" s="239">
        <f t="shared" si="168"/>
        <v>1375652.4969260022</v>
      </c>
      <c r="CW190" s="239">
        <f t="shared" si="168"/>
        <v>9027.3508265152632</v>
      </c>
      <c r="CX190" s="239">
        <f t="shared" si="168"/>
        <v>5321.8571410427503</v>
      </c>
      <c r="CY190" s="239">
        <f t="shared" si="168"/>
        <v>3705.4936854725129</v>
      </c>
      <c r="CZ190" s="239">
        <f t="shared" si="168"/>
        <v>1165388.6324419179</v>
      </c>
      <c r="DB190" s="238">
        <v>138</v>
      </c>
      <c r="DC190" s="239">
        <f t="shared" si="169"/>
        <v>1414008.3842429887</v>
      </c>
      <c r="DD190" s="239">
        <f t="shared" si="169"/>
        <v>9621.2148184806865</v>
      </c>
      <c r="DE190" s="239">
        <f t="shared" si="169"/>
        <v>5259.62094288561</v>
      </c>
      <c r="DF190" s="239">
        <f t="shared" si="169"/>
        <v>4361.5938755950765</v>
      </c>
      <c r="DG190" s="239">
        <f t="shared" si="169"/>
        <v>1211908.5317322644</v>
      </c>
      <c r="DH190" s="248"/>
      <c r="DI190" s="238">
        <v>138</v>
      </c>
      <c r="DJ190" s="239">
        <f t="shared" si="170"/>
        <v>1354401.6676722665</v>
      </c>
      <c r="DK190" s="239">
        <f t="shared" si="170"/>
        <v>8428.0947554970735</v>
      </c>
      <c r="DL190" s="239">
        <f t="shared" si="170"/>
        <v>5569.803124099124</v>
      </c>
      <c r="DM190" s="239">
        <f t="shared" si="170"/>
        <v>2858.2916313979504</v>
      </c>
      <c r="DN190" s="239">
        <f t="shared" si="170"/>
        <v>1130505.5449155946</v>
      </c>
      <c r="DP190" s="3">
        <f t="shared" si="210"/>
        <v>4166</v>
      </c>
      <c r="DQ190" s="238">
        <v>138</v>
      </c>
      <c r="DR190" s="239">
        <f t="shared" si="211"/>
        <v>0</v>
      </c>
      <c r="DS190" s="239">
        <f t="shared" si="212"/>
        <v>0</v>
      </c>
      <c r="DT190" s="239">
        <f t="shared" si="33"/>
        <v>0</v>
      </c>
      <c r="DU190" s="239">
        <f t="shared" si="213"/>
        <v>0</v>
      </c>
      <c r="DV190" s="240">
        <f t="shared" si="224"/>
        <v>0</v>
      </c>
      <c r="DX190" s="242">
        <f t="shared" si="173"/>
        <v>4.0500000000000001E-2</v>
      </c>
      <c r="DY190" s="242">
        <f t="shared" si="214"/>
        <v>3.375E-3</v>
      </c>
      <c r="DZ190" s="238">
        <v>138</v>
      </c>
      <c r="EA190" s="243">
        <f t="shared" si="225"/>
        <v>432855.90366060147</v>
      </c>
      <c r="EB190" s="243">
        <f t="shared" si="226"/>
        <v>2765.3974987519841</v>
      </c>
      <c r="EC190" s="243">
        <f t="shared" si="34"/>
        <v>1304.5088238974542</v>
      </c>
      <c r="ED190" s="243">
        <f t="shared" si="177"/>
        <v>1460.8886748545299</v>
      </c>
      <c r="EE190" s="244">
        <f t="shared" si="215"/>
        <v>347205.50736680324</v>
      </c>
      <c r="EF190" s="249"/>
      <c r="EG190" s="242">
        <f t="shared" si="174"/>
        <v>4.4999999999999998E-2</v>
      </c>
      <c r="EH190" s="242">
        <f t="shared" si="216"/>
        <v>3.7499999999999999E-3</v>
      </c>
      <c r="EI190" s="238">
        <v>138</v>
      </c>
      <c r="EJ190" s="243">
        <f t="shared" si="227"/>
        <v>435571.27620448294</v>
      </c>
      <c r="EK190" s="243">
        <f t="shared" si="228"/>
        <v>2885.9069852207554</v>
      </c>
      <c r="EL190" s="243">
        <f t="shared" si="36"/>
        <v>1252.5146994539443</v>
      </c>
      <c r="EM190" s="243">
        <f t="shared" si="178"/>
        <v>1633.392285766811</v>
      </c>
      <c r="EN190" s="244">
        <f t="shared" si="217"/>
        <v>352923.25180763961</v>
      </c>
      <c r="EO190" s="249"/>
      <c r="EP190" s="242">
        <f t="shared" si="175"/>
        <v>2.5000000000000001E-2</v>
      </c>
      <c r="EQ190" s="242">
        <f t="shared" si="218"/>
        <v>2.0833333333333333E-3</v>
      </c>
      <c r="ER190" s="238">
        <v>138</v>
      </c>
      <c r="ES190" s="243">
        <f t="shared" si="229"/>
        <v>422519.43258805625</v>
      </c>
      <c r="ET190" s="243">
        <f t="shared" si="230"/>
        <v>2370.7253929063936</v>
      </c>
      <c r="EU190" s="243">
        <f t="shared" si="38"/>
        <v>1490.4765750146098</v>
      </c>
      <c r="EV190" s="243">
        <f t="shared" si="179"/>
        <v>880.2488178917838</v>
      </c>
      <c r="EW190" s="244">
        <f t="shared" si="219"/>
        <v>327160.10422108287</v>
      </c>
    </row>
    <row r="191" spans="1:153" ht="14.25" customHeight="1" thickBot="1" x14ac:dyDescent="0.25">
      <c r="A191" s="3">
        <f t="shared" si="180"/>
        <v>4197</v>
      </c>
      <c r="B191" s="238">
        <v>139</v>
      </c>
      <c r="C191" s="239">
        <f t="shared" si="181"/>
        <v>317720.77336692967</v>
      </c>
      <c r="D191" s="239">
        <f t="shared" si="5"/>
        <v>2410.2492634298383</v>
      </c>
      <c r="E191" s="239">
        <f t="shared" si="6"/>
        <v>1576.2322333416478</v>
      </c>
      <c r="F191" s="239">
        <f t="shared" si="7"/>
        <v>834.0170300881905</v>
      </c>
      <c r="G191" s="240">
        <f t="shared" si="182"/>
        <v>335024.64761674765</v>
      </c>
      <c r="I191" s="241">
        <f>VLOOKUP(K191,[2]תחזיות!$B$4:$H$1000,5)</f>
        <v>1.2463300000000054E-2</v>
      </c>
      <c r="J191" s="135">
        <f t="shared" si="8"/>
        <v>1.0386083333333378E-3</v>
      </c>
      <c r="K191" s="238">
        <v>139</v>
      </c>
      <c r="L191" s="243">
        <f t="shared" si="183"/>
        <v>142523.65230206397</v>
      </c>
      <c r="M191" s="243">
        <f t="shared" si="44"/>
        <v>957.4267142393046</v>
      </c>
      <c r="N191" s="243">
        <f t="shared" si="9"/>
        <v>696.1333516855218</v>
      </c>
      <c r="O191" s="243">
        <f t="shared" si="10"/>
        <v>261.29336255378274</v>
      </c>
      <c r="P191" s="244">
        <f t="shared" si="184"/>
        <v>124482.29188600199</v>
      </c>
      <c r="Q191" s="245"/>
      <c r="R191" s="241">
        <f>VLOOKUP(T191,[2]תחזיות!$B$4:$H$1000,7)</f>
        <v>2.1187610000000089E-2</v>
      </c>
      <c r="S191" s="135">
        <f t="shared" si="11"/>
        <v>1.765634166666674E-3</v>
      </c>
      <c r="T191" s="238">
        <v>139</v>
      </c>
      <c r="U191" s="243">
        <f t="shared" si="185"/>
        <v>155882.64534171214</v>
      </c>
      <c r="V191" s="243">
        <f t="shared" si="47"/>
        <v>1047.1680070346117</v>
      </c>
      <c r="W191" s="243">
        <f t="shared" si="12"/>
        <v>761.38315724147412</v>
      </c>
      <c r="X191" s="243">
        <f t="shared" si="48"/>
        <v>285.7848497931376</v>
      </c>
      <c r="Y191" s="244">
        <f t="shared" si="186"/>
        <v>130047.0820824675</v>
      </c>
      <c r="Z191" s="246"/>
      <c r="AA191" s="241">
        <f>VLOOKUP(AC191,[2]תחזיות!$B$4:$H$1000,6)</f>
        <v>1.1330272727272776E-2</v>
      </c>
      <c r="AB191" s="135">
        <f t="shared" si="13"/>
        <v>9.4418939393939793E-4</v>
      </c>
      <c r="AC191" s="238">
        <v>139</v>
      </c>
      <c r="AD191" s="243">
        <f t="shared" si="187"/>
        <v>140875.5574317672</v>
      </c>
      <c r="AE191" s="243">
        <f t="shared" si="51"/>
        <v>946.35535849633902</v>
      </c>
      <c r="AF191" s="243">
        <f t="shared" si="14"/>
        <v>688.083503204767</v>
      </c>
      <c r="AG191" s="243">
        <f t="shared" si="52"/>
        <v>258.27185529157202</v>
      </c>
      <c r="AH191" s="244">
        <f t="shared" si="188"/>
        <v>123784.60252283605</v>
      </c>
      <c r="AI191" s="246"/>
      <c r="AJ191" s="242">
        <f t="shared" si="171"/>
        <v>3.8866666666666598E-2</v>
      </c>
      <c r="AK191" s="242">
        <f t="shared" si="189"/>
        <v>3.2388888888888832E-3</v>
      </c>
      <c r="AL191" s="241">
        <f>VLOOKUP(AN191,[2]תחזיות!$B$4:$H$1000,5)</f>
        <v>1.2463300000000054E-2</v>
      </c>
      <c r="AM191" s="135">
        <f t="shared" si="176"/>
        <v>1.0386083333333378E-3</v>
      </c>
      <c r="AN191" s="238">
        <v>139</v>
      </c>
      <c r="AO191" s="243">
        <f t="shared" si="190"/>
        <v>71377.980288422405</v>
      </c>
      <c r="AP191" s="243">
        <f t="shared" si="220"/>
        <v>566.95702578978</v>
      </c>
      <c r="AQ191" s="243">
        <f t="shared" si="16"/>
        <v>335.77167852227899</v>
      </c>
      <c r="AR191" s="243">
        <f t="shared" si="191"/>
        <v>231.18534726750104</v>
      </c>
      <c r="AS191" s="244">
        <f t="shared" si="192"/>
        <v>68531.247829376138</v>
      </c>
      <c r="AT191" s="245"/>
      <c r="AU191" s="242">
        <f t="shared" si="172"/>
        <v>4.3666666666666604E-2</v>
      </c>
      <c r="AV191" s="242">
        <f t="shared" si="193"/>
        <v>3.6388888888888838E-3</v>
      </c>
      <c r="AW191" s="241">
        <f>VLOOKUP(AY191,[2]תחזיות!$B$4:$H$1000,7)</f>
        <v>2.1187610000000089E-2</v>
      </c>
      <c r="AX191" s="135">
        <f t="shared" si="17"/>
        <v>1.765634166666674E-3</v>
      </c>
      <c r="AY191" s="238">
        <v>139</v>
      </c>
      <c r="AZ191" s="243">
        <f t="shared" si="194"/>
        <v>78708.562391496278</v>
      </c>
      <c r="BA191" s="243">
        <f t="shared" si="221"/>
        <v>643.90868374494028</v>
      </c>
      <c r="BB191" s="243">
        <f t="shared" si="18"/>
        <v>357.496970598107</v>
      </c>
      <c r="BC191" s="243">
        <f t="shared" si="195"/>
        <v>286.41171314683328</v>
      </c>
      <c r="BD191" s="244">
        <f t="shared" si="196"/>
        <v>72881.071069935948</v>
      </c>
      <c r="BE191" s="246"/>
      <c r="BF191" s="246"/>
      <c r="BG191" s="246"/>
      <c r="BH191" s="241">
        <f>VLOOKUP(BJ191,[2]תחזיות!$B$4:$H$1000,6)</f>
        <v>1.1330272727272776E-2</v>
      </c>
      <c r="BI191" s="135">
        <f t="shared" si="19"/>
        <v>9.4418939393939793E-4</v>
      </c>
      <c r="BJ191" s="238">
        <v>139</v>
      </c>
      <c r="BK191" s="243">
        <f t="shared" si="197"/>
        <v>67483.866125729051</v>
      </c>
      <c r="BL191" s="243">
        <f t="shared" si="222"/>
        <v>487.05843118199692</v>
      </c>
      <c r="BM191" s="243">
        <f t="shared" si="20"/>
        <v>363.3380099514942</v>
      </c>
      <c r="BN191" s="243">
        <f t="shared" si="65"/>
        <v>123.72042123050269</v>
      </c>
      <c r="BO191" s="244">
        <f t="shared" si="198"/>
        <v>64312.467148775082</v>
      </c>
      <c r="BP191" s="246"/>
      <c r="BQ191" s="247">
        <f>VLOOKUP(BT191,[2]תחזיות!$B$4:$E$1000,2)</f>
        <v>3.2891379999999942E-2</v>
      </c>
      <c r="BR191" s="135">
        <f t="shared" si="21"/>
        <v>2.2409483333333288E-3</v>
      </c>
      <c r="BS191" s="3">
        <f t="shared" si="199"/>
        <v>4197</v>
      </c>
      <c r="BT191" s="238">
        <v>139</v>
      </c>
      <c r="BU191" s="239">
        <f t="shared" si="200"/>
        <v>407378.76851111243</v>
      </c>
      <c r="BV191" s="239">
        <f t="shared" si="201"/>
        <v>2331.2024070722887</v>
      </c>
      <c r="BW191" s="239">
        <f t="shared" si="22"/>
        <v>1418.2876347419274</v>
      </c>
      <c r="BX191" s="239">
        <f t="shared" si="23"/>
        <v>912.91477233036142</v>
      </c>
      <c r="BY191" s="240">
        <f t="shared" si="202"/>
        <v>296410.77315352007</v>
      </c>
      <c r="CA191" s="247">
        <f>VLOOKUP(CD191,[2]תחזיות!$B$4:$E$1000,4)</f>
        <v>4.3416621599999927E-2</v>
      </c>
      <c r="CB191" s="135">
        <f t="shared" si="24"/>
        <v>3.1180517999999939E-3</v>
      </c>
      <c r="CC191" s="3">
        <f t="shared" si="203"/>
        <v>4197</v>
      </c>
      <c r="CD191" s="238">
        <v>139</v>
      </c>
      <c r="CE191" s="239">
        <f t="shared" si="204"/>
        <v>422531.49290584686</v>
      </c>
      <c r="CF191" s="239">
        <f t="shared" si="205"/>
        <v>2640.2799574297605</v>
      </c>
      <c r="CG191" s="239">
        <f t="shared" si="25"/>
        <v>1322.8048754180002</v>
      </c>
      <c r="CH191" s="239">
        <f t="shared" si="26"/>
        <v>1317.4750820117604</v>
      </c>
      <c r="CI191" s="240">
        <f t="shared" si="206"/>
        <v>327774.08506711305</v>
      </c>
      <c r="CJ191" s="1"/>
      <c r="CK191" s="247">
        <f>VLOOKUP(CN191,[2]תחזיות!$B$4:$E$1000,3)</f>
        <v>2.8601199999999952E-2</v>
      </c>
      <c r="CL191" s="135">
        <f t="shared" si="27"/>
        <v>1.8834333333333294E-3</v>
      </c>
      <c r="CM191" s="3">
        <f t="shared" si="207"/>
        <v>4197</v>
      </c>
      <c r="CN191" s="238">
        <v>139</v>
      </c>
      <c r="CO191" s="239">
        <f t="shared" si="208"/>
        <v>401919.25679267372</v>
      </c>
      <c r="CP191" s="239">
        <f t="shared" si="223"/>
        <v>2216.9205593568404</v>
      </c>
      <c r="CQ191" s="239">
        <f t="shared" si="28"/>
        <v>1459.9324338049605</v>
      </c>
      <c r="CR191" s="239">
        <f t="shared" si="29"/>
        <v>756.98812555187988</v>
      </c>
      <c r="CS191" s="240">
        <f t="shared" si="209"/>
        <v>286284.3070186181</v>
      </c>
      <c r="CT191" s="1"/>
      <c r="CU191" s="238">
        <v>139</v>
      </c>
      <c r="CV191" s="239">
        <f t="shared" si="168"/>
        <v>1370552.5693052325</v>
      </c>
      <c r="CW191" s="239">
        <f t="shared" si="168"/>
        <v>9031.2329092831969</v>
      </c>
      <c r="CX191" s="239">
        <f t="shared" si="168"/>
        <v>5335.3364394694836</v>
      </c>
      <c r="CY191" s="239">
        <f t="shared" si="168"/>
        <v>3695.8964698137115</v>
      </c>
      <c r="CZ191" s="239">
        <f t="shared" si="168"/>
        <v>1174419.865351201</v>
      </c>
      <c r="DB191" s="238">
        <v>139</v>
      </c>
      <c r="DC191" s="239">
        <f t="shared" si="169"/>
        <v>1409162.2355110138</v>
      </c>
      <c r="DD191" s="239">
        <f t="shared" si="169"/>
        <v>9627.5128968599056</v>
      </c>
      <c r="DE191" s="239">
        <f t="shared" si="169"/>
        <v>5275.1288661761255</v>
      </c>
      <c r="DF191" s="239">
        <f t="shared" si="169"/>
        <v>4352.3840306837801</v>
      </c>
      <c r="DG191" s="239">
        <f t="shared" si="169"/>
        <v>1221536.0446291245</v>
      </c>
      <c r="DH191" s="248"/>
      <c r="DI191" s="238">
        <v>139</v>
      </c>
      <c r="DJ191" s="239">
        <f t="shared" si="170"/>
        <v>1349028.4097301413</v>
      </c>
      <c r="DK191" s="239">
        <f t="shared" si="170"/>
        <v>8431.3090053714077</v>
      </c>
      <c r="DL191" s="239">
        <f t="shared" si="170"/>
        <v>5581.1679148487592</v>
      </c>
      <c r="DM191" s="239">
        <f t="shared" si="170"/>
        <v>2850.1410905226485</v>
      </c>
      <c r="DN191" s="239">
        <f t="shared" si="170"/>
        <v>1138936.8539209662</v>
      </c>
      <c r="DP191" s="3">
        <f t="shared" si="210"/>
        <v>4197</v>
      </c>
      <c r="DQ191" s="238">
        <v>139</v>
      </c>
      <c r="DR191" s="239">
        <f t="shared" si="211"/>
        <v>0</v>
      </c>
      <c r="DS191" s="239">
        <f t="shared" si="212"/>
        <v>0</v>
      </c>
      <c r="DT191" s="239">
        <f t="shared" si="33"/>
        <v>0</v>
      </c>
      <c r="DU191" s="239">
        <f t="shared" si="213"/>
        <v>0</v>
      </c>
      <c r="DV191" s="240">
        <f t="shared" si="224"/>
        <v>0</v>
      </c>
      <c r="DX191" s="242">
        <f t="shared" si="173"/>
        <v>4.0500000000000001E-2</v>
      </c>
      <c r="DY191" s="242">
        <f t="shared" si="214"/>
        <v>3.375E-3</v>
      </c>
      <c r="DZ191" s="238">
        <v>139</v>
      </c>
      <c r="EA191" s="243">
        <f t="shared" si="225"/>
        <v>431551.39483670401</v>
      </c>
      <c r="EB191" s="243">
        <f t="shared" si="226"/>
        <v>2765.3974987519841</v>
      </c>
      <c r="EC191" s="243">
        <f t="shared" si="34"/>
        <v>1308.9115411781081</v>
      </c>
      <c r="ED191" s="243">
        <f t="shared" si="177"/>
        <v>1456.485957573876</v>
      </c>
      <c r="EE191" s="244">
        <f t="shared" si="215"/>
        <v>349970.90486555523</v>
      </c>
      <c r="EF191" s="249"/>
      <c r="EG191" s="242">
        <f t="shared" si="174"/>
        <v>4.4999999999999998E-2</v>
      </c>
      <c r="EH191" s="242">
        <f t="shared" si="216"/>
        <v>3.7499999999999999E-3</v>
      </c>
      <c r="EI191" s="238">
        <v>139</v>
      </c>
      <c r="EJ191" s="243">
        <f t="shared" si="227"/>
        <v>434318.76150502899</v>
      </c>
      <c r="EK191" s="243">
        <f t="shared" si="228"/>
        <v>2885.9069852207554</v>
      </c>
      <c r="EL191" s="243">
        <f t="shared" si="36"/>
        <v>1257.2116295768967</v>
      </c>
      <c r="EM191" s="243">
        <f t="shared" si="178"/>
        <v>1628.6953556438586</v>
      </c>
      <c r="EN191" s="244">
        <f t="shared" si="217"/>
        <v>355809.15879286034</v>
      </c>
      <c r="EO191" s="249"/>
      <c r="EP191" s="242">
        <f t="shared" si="175"/>
        <v>2.5000000000000001E-2</v>
      </c>
      <c r="EQ191" s="242">
        <f t="shared" si="218"/>
        <v>2.0833333333333333E-3</v>
      </c>
      <c r="ER191" s="238">
        <v>139</v>
      </c>
      <c r="ES191" s="243">
        <f t="shared" si="229"/>
        <v>421028.95601304166</v>
      </c>
      <c r="ET191" s="243">
        <f t="shared" si="230"/>
        <v>2370.7253929063932</v>
      </c>
      <c r="EU191" s="243">
        <f t="shared" si="38"/>
        <v>1493.5817345458897</v>
      </c>
      <c r="EV191" s="243">
        <f t="shared" si="179"/>
        <v>877.14365836050342</v>
      </c>
      <c r="EW191" s="244">
        <f t="shared" si="219"/>
        <v>329530.82961398928</v>
      </c>
    </row>
    <row r="192" spans="1:153" ht="14.25" customHeight="1" thickBot="1" x14ac:dyDescent="0.25">
      <c r="A192" s="3">
        <f t="shared" si="180"/>
        <v>4227</v>
      </c>
      <c r="B192" s="238">
        <v>140</v>
      </c>
      <c r="C192" s="239">
        <f t="shared" si="181"/>
        <v>316144.54113358801</v>
      </c>
      <c r="D192" s="239">
        <f t="shared" si="5"/>
        <v>2410.2492634298383</v>
      </c>
      <c r="E192" s="239">
        <f t="shared" si="6"/>
        <v>1580.3698429541696</v>
      </c>
      <c r="F192" s="239">
        <f t="shared" si="7"/>
        <v>829.87942047566855</v>
      </c>
      <c r="G192" s="240">
        <f t="shared" si="182"/>
        <v>337434.89688017749</v>
      </c>
      <c r="I192" s="241">
        <f>VLOOKUP(K192,[2]תחזיות!$B$4:$H$1000,5)</f>
        <v>1.2476300000000055E-2</v>
      </c>
      <c r="J192" s="135">
        <f t="shared" si="8"/>
        <v>1.0396916666666712E-3</v>
      </c>
      <c r="K192" s="238">
        <v>140</v>
      </c>
      <c r="L192" s="243">
        <f t="shared" si="183"/>
        <v>141974.97583993518</v>
      </c>
      <c r="M192" s="243">
        <f t="shared" si="44"/>
        <v>958.42214281554345</v>
      </c>
      <c r="N192" s="243">
        <f t="shared" si="9"/>
        <v>698.13468710899679</v>
      </c>
      <c r="O192" s="243">
        <f t="shared" si="10"/>
        <v>260.28745570654661</v>
      </c>
      <c r="P192" s="244">
        <f t="shared" si="184"/>
        <v>125440.71402881753</v>
      </c>
      <c r="Q192" s="245"/>
      <c r="R192" s="241">
        <f>VLOOKUP(T192,[2]תחזיות!$B$4:$H$1000,7)</f>
        <v>2.1209710000000093E-2</v>
      </c>
      <c r="S192" s="135">
        <f t="shared" si="11"/>
        <v>1.767475833333341E-3</v>
      </c>
      <c r="T192" s="238">
        <v>140</v>
      </c>
      <c r="U192" s="243">
        <f t="shared" si="185"/>
        <v>155395.43526661786</v>
      </c>
      <c r="V192" s="243">
        <f t="shared" si="47"/>
        <v>1049.0188511804854</v>
      </c>
      <c r="W192" s="243">
        <f t="shared" si="12"/>
        <v>764.12721985835401</v>
      </c>
      <c r="X192" s="243">
        <f t="shared" si="48"/>
        <v>284.89163132213145</v>
      </c>
      <c r="Y192" s="244">
        <f t="shared" si="186"/>
        <v>131096.10093364798</v>
      </c>
      <c r="Z192" s="246"/>
      <c r="AA192" s="241">
        <f>VLOOKUP(AC192,[2]תחזיות!$B$4:$H$1000,6)</f>
        <v>1.1342090909090958E-2</v>
      </c>
      <c r="AB192" s="135">
        <f t="shared" si="13"/>
        <v>9.4517424242424649E-4</v>
      </c>
      <c r="AC192" s="238">
        <v>140</v>
      </c>
      <c r="AD192" s="243">
        <f t="shared" si="187"/>
        <v>140319.97551803023</v>
      </c>
      <c r="AE192" s="243">
        <f t="shared" si="51"/>
        <v>947.24982920537002</v>
      </c>
      <c r="AF192" s="243">
        <f t="shared" si="14"/>
        <v>689.99654075564911</v>
      </c>
      <c r="AG192" s="243">
        <f t="shared" si="52"/>
        <v>257.25328844972091</v>
      </c>
      <c r="AH192" s="244">
        <f t="shared" si="188"/>
        <v>124731.85235204142</v>
      </c>
      <c r="AI192" s="246"/>
      <c r="AJ192" s="242">
        <f t="shared" si="171"/>
        <v>3.8866666666666598E-2</v>
      </c>
      <c r="AK192" s="242">
        <f t="shared" si="189"/>
        <v>3.2388888888888832E-3</v>
      </c>
      <c r="AL192" s="241">
        <f>VLOOKUP(AN192,[2]תחזיות!$B$4:$H$1000,5)</f>
        <v>1.2476300000000055E-2</v>
      </c>
      <c r="AM192" s="135">
        <f t="shared" si="176"/>
        <v>1.0396916666666712E-3</v>
      </c>
      <c r="AN192" s="238">
        <v>140</v>
      </c>
      <c r="AO192" s="243">
        <f t="shared" si="190"/>
        <v>71116.070602173437</v>
      </c>
      <c r="AP192" s="243">
        <f t="shared" si="220"/>
        <v>567.54648628485177</v>
      </c>
      <c r="AQ192" s="243">
        <f t="shared" si="16"/>
        <v>337.20943539003486</v>
      </c>
      <c r="AR192" s="243">
        <f t="shared" si="191"/>
        <v>230.33705089481688</v>
      </c>
      <c r="AS192" s="244">
        <f t="shared" si="192"/>
        <v>69098.794315660984</v>
      </c>
      <c r="AT192" s="245"/>
      <c r="AU192" s="242">
        <f t="shared" si="172"/>
        <v>4.3666666666666604E-2</v>
      </c>
      <c r="AV192" s="242">
        <f t="shared" si="193"/>
        <v>3.6388888888888838E-3</v>
      </c>
      <c r="AW192" s="241">
        <f>VLOOKUP(AY192,[2]תחזיות!$B$4:$H$1000,7)</f>
        <v>2.1209710000000093E-2</v>
      </c>
      <c r="AX192" s="135">
        <f t="shared" si="17"/>
        <v>1.767475833333341E-3</v>
      </c>
      <c r="AY192" s="238">
        <v>140</v>
      </c>
      <c r="AZ192" s="243">
        <f t="shared" si="194"/>
        <v>78489.549035545526</v>
      </c>
      <c r="BA192" s="243">
        <f t="shared" si="221"/>
        <v>645.04677678233281</v>
      </c>
      <c r="BB192" s="243">
        <f t="shared" si="18"/>
        <v>359.43202890298699</v>
      </c>
      <c r="BC192" s="243">
        <f t="shared" si="195"/>
        <v>285.61474787934583</v>
      </c>
      <c r="BD192" s="244">
        <f t="shared" si="196"/>
        <v>73526.117846718276</v>
      </c>
      <c r="BE192" s="246"/>
      <c r="BF192" s="246"/>
      <c r="BG192" s="246"/>
      <c r="BH192" s="241">
        <f>VLOOKUP(BJ192,[2]תחזיות!$B$4:$H$1000,6)</f>
        <v>1.1342090909090958E-2</v>
      </c>
      <c r="BI192" s="135">
        <f t="shared" si="19"/>
        <v>9.4517424242424649E-4</v>
      </c>
      <c r="BJ192" s="238">
        <v>140</v>
      </c>
      <c r="BK192" s="243">
        <f t="shared" si="197"/>
        <v>67183.968710090499</v>
      </c>
      <c r="BL192" s="243">
        <f t="shared" si="222"/>
        <v>487.45071829417805</v>
      </c>
      <c r="BM192" s="243">
        <f t="shared" si="20"/>
        <v>364.28010899234602</v>
      </c>
      <c r="BN192" s="243">
        <f t="shared" si="65"/>
        <v>123.17060930183202</v>
      </c>
      <c r="BO192" s="244">
        <f t="shared" si="198"/>
        <v>64799.917867069264</v>
      </c>
      <c r="BP192" s="246"/>
      <c r="BQ192" s="247">
        <f>VLOOKUP(BT192,[2]תחזיות!$B$4:$E$1000,2)</f>
        <v>3.300737999999994E-2</v>
      </c>
      <c r="BR192" s="135">
        <f t="shared" si="21"/>
        <v>2.2506149999999953E-3</v>
      </c>
      <c r="BS192" s="3">
        <f t="shared" si="199"/>
        <v>4227</v>
      </c>
      <c r="BT192" s="238">
        <v>140</v>
      </c>
      <c r="BU192" s="239">
        <f t="shared" si="200"/>
        <v>405960.48087637051</v>
      </c>
      <c r="BV192" s="239">
        <f t="shared" si="201"/>
        <v>2333.4948597664825</v>
      </c>
      <c r="BW192" s="239">
        <f t="shared" si="22"/>
        <v>1419.8341120989116</v>
      </c>
      <c r="BX192" s="239">
        <f t="shared" si="23"/>
        <v>913.66074766757072</v>
      </c>
      <c r="BY192" s="240">
        <f t="shared" si="202"/>
        <v>298744.26801328658</v>
      </c>
      <c r="CA192" s="247">
        <f>VLOOKUP(CD192,[2]תחזיות!$B$4:$E$1000,4)</f>
        <v>4.356974159999992E-2</v>
      </c>
      <c r="CB192" s="135">
        <f t="shared" si="24"/>
        <v>3.1308117999999936E-3</v>
      </c>
      <c r="CC192" s="3">
        <f t="shared" si="203"/>
        <v>4227</v>
      </c>
      <c r="CD192" s="238">
        <v>140</v>
      </c>
      <c r="CE192" s="239">
        <f t="shared" si="204"/>
        <v>421208.68803042884</v>
      </c>
      <c r="CF192" s="239">
        <f t="shared" si="205"/>
        <v>2643.5868899201059</v>
      </c>
      <c r="CG192" s="239">
        <f t="shared" si="25"/>
        <v>1324.8617591719233</v>
      </c>
      <c r="CH192" s="239">
        <f t="shared" si="26"/>
        <v>1318.7251307481827</v>
      </c>
      <c r="CI192" s="240">
        <f t="shared" si="206"/>
        <v>330417.67195703316</v>
      </c>
      <c r="CJ192" s="1"/>
      <c r="CK192" s="247">
        <f>VLOOKUP(CN192,[2]תחזיות!$B$4:$E$1000,3)</f>
        <v>2.8702069565217342E-2</v>
      </c>
      <c r="CL192" s="135">
        <f t="shared" si="27"/>
        <v>1.8918391304347786E-3</v>
      </c>
      <c r="CM192" s="3">
        <f t="shared" si="207"/>
        <v>4227</v>
      </c>
      <c r="CN192" s="238">
        <v>140</v>
      </c>
      <c r="CO192" s="239">
        <f t="shared" si="208"/>
        <v>400459.32435886876</v>
      </c>
      <c r="CP192" s="239">
        <f t="shared" si="223"/>
        <v>2218.8436284730333</v>
      </c>
      <c r="CQ192" s="239">
        <f t="shared" si="28"/>
        <v>1461.2390085034522</v>
      </c>
      <c r="CR192" s="239">
        <f t="shared" si="29"/>
        <v>757.60461996958122</v>
      </c>
      <c r="CS192" s="240">
        <f t="shared" si="209"/>
        <v>288503.15064709116</v>
      </c>
      <c r="CT192" s="1"/>
      <c r="CU192" s="238">
        <v>140</v>
      </c>
      <c r="CV192" s="239">
        <f t="shared" si="168"/>
        <v>1365438.5517475931</v>
      </c>
      <c r="CW192" s="239">
        <f t="shared" si="168"/>
        <v>9035.1102510486999</v>
      </c>
      <c r="CX192" s="239">
        <f t="shared" si="168"/>
        <v>5348.8771951816971</v>
      </c>
      <c r="CY192" s="239">
        <f t="shared" si="168"/>
        <v>3686.2330558670028</v>
      </c>
      <c r="CZ192" s="239">
        <f t="shared" si="168"/>
        <v>1183454.9756022496</v>
      </c>
      <c r="DB192" s="238">
        <v>140</v>
      </c>
      <c r="DC192" s="239">
        <f t="shared" si="169"/>
        <v>1404299.7633416322</v>
      </c>
      <c r="DD192" s="239">
        <f t="shared" si="169"/>
        <v>9633.808766533517</v>
      </c>
      <c r="DE192" s="239">
        <f t="shared" si="169"/>
        <v>5290.7170240752439</v>
      </c>
      <c r="DF192" s="239">
        <f t="shared" si="169"/>
        <v>4343.091742458274</v>
      </c>
      <c r="DG192" s="239">
        <f t="shared" si="169"/>
        <v>1231169.8533956581</v>
      </c>
      <c r="DH192" s="248"/>
      <c r="DI192" s="238">
        <v>140</v>
      </c>
      <c r="DJ192" s="239">
        <f t="shared" si="170"/>
        <v>1343643.1839990732</v>
      </c>
      <c r="DK192" s="239">
        <f t="shared" si="170"/>
        <v>8434.5188323088132</v>
      </c>
      <c r="DL192" s="239">
        <f t="shared" si="170"/>
        <v>5592.5788643651449</v>
      </c>
      <c r="DM192" s="239">
        <f t="shared" si="170"/>
        <v>2841.9399679436688</v>
      </c>
      <c r="DN192" s="239">
        <f t="shared" si="170"/>
        <v>1147371.3727532751</v>
      </c>
      <c r="DP192" s="3">
        <f t="shared" si="210"/>
        <v>4227</v>
      </c>
      <c r="DQ192" s="238">
        <v>140</v>
      </c>
      <c r="DR192" s="239">
        <f t="shared" si="211"/>
        <v>0</v>
      </c>
      <c r="DS192" s="239">
        <f t="shared" si="212"/>
        <v>0</v>
      </c>
      <c r="DT192" s="239">
        <f t="shared" si="33"/>
        <v>0</v>
      </c>
      <c r="DU192" s="239">
        <f t="shared" si="213"/>
        <v>0</v>
      </c>
      <c r="DV192" s="240">
        <f t="shared" si="224"/>
        <v>0</v>
      </c>
      <c r="DX192" s="242">
        <f t="shared" si="173"/>
        <v>4.0500000000000001E-2</v>
      </c>
      <c r="DY192" s="242">
        <f t="shared" si="214"/>
        <v>3.375E-3</v>
      </c>
      <c r="DZ192" s="238">
        <v>140</v>
      </c>
      <c r="EA192" s="243">
        <f t="shared" si="225"/>
        <v>430242.48329552589</v>
      </c>
      <c r="EB192" s="243">
        <f t="shared" si="226"/>
        <v>2765.3974987519841</v>
      </c>
      <c r="EC192" s="243">
        <f t="shared" si="34"/>
        <v>1313.3291176295843</v>
      </c>
      <c r="ED192" s="243">
        <f t="shared" si="177"/>
        <v>1452.0683811223998</v>
      </c>
      <c r="EE192" s="244">
        <f t="shared" si="215"/>
        <v>352736.30236430722</v>
      </c>
      <c r="EF192" s="249"/>
      <c r="EG192" s="242">
        <f t="shared" si="174"/>
        <v>4.4999999999999998E-2</v>
      </c>
      <c r="EH192" s="242">
        <f t="shared" si="216"/>
        <v>3.7499999999999999E-3</v>
      </c>
      <c r="EI192" s="238">
        <v>140</v>
      </c>
      <c r="EJ192" s="243">
        <f t="shared" si="227"/>
        <v>433061.54987545207</v>
      </c>
      <c r="EK192" s="243">
        <f t="shared" si="228"/>
        <v>2885.9069852207549</v>
      </c>
      <c r="EL192" s="243">
        <f t="shared" si="36"/>
        <v>1261.9261731878098</v>
      </c>
      <c r="EM192" s="243">
        <f t="shared" si="178"/>
        <v>1623.9808120329451</v>
      </c>
      <c r="EN192" s="244">
        <f t="shared" si="217"/>
        <v>358695.06577808107</v>
      </c>
      <c r="EO192" s="249"/>
      <c r="EP192" s="242">
        <f t="shared" si="175"/>
        <v>2.5000000000000001E-2</v>
      </c>
      <c r="EQ192" s="242">
        <f t="shared" si="218"/>
        <v>2.0833333333333333E-3</v>
      </c>
      <c r="ER192" s="238">
        <v>140</v>
      </c>
      <c r="ES192" s="243">
        <f t="shared" si="229"/>
        <v>419535.37427849579</v>
      </c>
      <c r="ET192" s="243">
        <f t="shared" si="230"/>
        <v>2370.7253929063936</v>
      </c>
      <c r="EU192" s="243">
        <f t="shared" si="38"/>
        <v>1496.6933631595275</v>
      </c>
      <c r="EV192" s="243">
        <f t="shared" si="179"/>
        <v>874.03202974686621</v>
      </c>
      <c r="EW192" s="244">
        <f t="shared" si="219"/>
        <v>331901.55500689568</v>
      </c>
    </row>
    <row r="193" spans="1:153" ht="14.25" customHeight="1" thickBot="1" x14ac:dyDescent="0.25">
      <c r="A193" s="3">
        <f t="shared" si="180"/>
        <v>4258</v>
      </c>
      <c r="B193" s="238">
        <v>141</v>
      </c>
      <c r="C193" s="239">
        <f t="shared" si="181"/>
        <v>314564.17129063385</v>
      </c>
      <c r="D193" s="239">
        <f t="shared" si="5"/>
        <v>2410.2492634298383</v>
      </c>
      <c r="E193" s="239">
        <f t="shared" si="6"/>
        <v>1584.5183137919244</v>
      </c>
      <c r="F193" s="239">
        <f t="shared" si="7"/>
        <v>825.73094963791391</v>
      </c>
      <c r="G193" s="240">
        <f t="shared" si="182"/>
        <v>339845.14614360733</v>
      </c>
      <c r="I193" s="241">
        <f>VLOOKUP(K193,[2]תחזיות!$B$4:$H$1000,5)</f>
        <v>1.2489300000000056E-2</v>
      </c>
      <c r="J193" s="135">
        <f t="shared" si="8"/>
        <v>1.0407750000000046E-3</v>
      </c>
      <c r="K193" s="238">
        <v>141</v>
      </c>
      <c r="L193" s="243">
        <f t="shared" si="183"/>
        <v>141423.87855717703</v>
      </c>
      <c r="M193" s="243">
        <f t="shared" si="44"/>
        <v>959.41964462123235</v>
      </c>
      <c r="N193" s="243">
        <f t="shared" si="9"/>
        <v>700.14253393307558</v>
      </c>
      <c r="O193" s="243">
        <f t="shared" si="10"/>
        <v>259.27711068815671</v>
      </c>
      <c r="P193" s="244">
        <f t="shared" si="184"/>
        <v>126400.13367343876</v>
      </c>
      <c r="Q193" s="245"/>
      <c r="R193" s="241">
        <f>VLOOKUP(T193,[2]תחזיות!$B$4:$H$1000,7)</f>
        <v>2.1231810000000094E-2</v>
      </c>
      <c r="S193" s="135">
        <f t="shared" si="11"/>
        <v>1.7693175000000078E-3</v>
      </c>
      <c r="T193" s="238">
        <v>141</v>
      </c>
      <c r="U193" s="243">
        <f t="shared" si="185"/>
        <v>154904.89992613453</v>
      </c>
      <c r="V193" s="243">
        <f t="shared" si="47"/>
        <v>1050.8748985917089</v>
      </c>
      <c r="W193" s="243">
        <f t="shared" si="12"/>
        <v>766.88258206046362</v>
      </c>
      <c r="X193" s="243">
        <f t="shared" si="48"/>
        <v>283.99231653124531</v>
      </c>
      <c r="Y193" s="244">
        <f t="shared" si="186"/>
        <v>132146.9758322397</v>
      </c>
      <c r="Z193" s="246"/>
      <c r="AA193" s="241">
        <f>VLOOKUP(AC193,[2]תחזיות!$B$4:$H$1000,6)</f>
        <v>1.135390909090914E-2</v>
      </c>
      <c r="AB193" s="135">
        <f t="shared" si="13"/>
        <v>9.4615909090909505E-4</v>
      </c>
      <c r="AC193" s="238">
        <v>141</v>
      </c>
      <c r="AD193" s="243">
        <f t="shared" si="187"/>
        <v>139762.09115124735</v>
      </c>
      <c r="AE193" s="243">
        <f t="shared" si="51"/>
        <v>948.14607824263453</v>
      </c>
      <c r="AF193" s="243">
        <f t="shared" si="14"/>
        <v>691.91557779868231</v>
      </c>
      <c r="AG193" s="243">
        <f t="shared" si="52"/>
        <v>256.23050044395228</v>
      </c>
      <c r="AH193" s="244">
        <f t="shared" si="188"/>
        <v>125679.99843028405</v>
      </c>
      <c r="AI193" s="246"/>
      <c r="AJ193" s="242">
        <f t="shared" si="171"/>
        <v>3.8866666666666598E-2</v>
      </c>
      <c r="AK193" s="242">
        <f t="shared" si="189"/>
        <v>3.2388888888888832E-3</v>
      </c>
      <c r="AL193" s="241">
        <f>VLOOKUP(AN193,[2]תחזיות!$B$4:$H$1000,5)</f>
        <v>1.2489300000000056E-2</v>
      </c>
      <c r="AM193" s="135">
        <f t="shared" si="176"/>
        <v>1.0407750000000046E-3</v>
      </c>
      <c r="AN193" s="238">
        <v>141</v>
      </c>
      <c r="AO193" s="243">
        <f t="shared" si="190"/>
        <v>70852.526036014271</v>
      </c>
      <c r="AP193" s="243">
        <f t="shared" si="220"/>
        <v>568.13717447911495</v>
      </c>
      <c r="AQ193" s="243">
        <f t="shared" si="16"/>
        <v>338.65371515135803</v>
      </c>
      <c r="AR193" s="243">
        <f t="shared" si="191"/>
        <v>229.48345932775692</v>
      </c>
      <c r="AS193" s="244">
        <f t="shared" si="192"/>
        <v>69666.931490140094</v>
      </c>
      <c r="AT193" s="245"/>
      <c r="AU193" s="242">
        <f t="shared" si="172"/>
        <v>4.3666666666666604E-2</v>
      </c>
      <c r="AV193" s="242">
        <f t="shared" si="193"/>
        <v>3.6388888888888838E-3</v>
      </c>
      <c r="AW193" s="241">
        <f>VLOOKUP(AY193,[2]תחזיות!$B$4:$H$1000,7)</f>
        <v>2.1231810000000094E-2</v>
      </c>
      <c r="AX193" s="135">
        <f t="shared" si="17"/>
        <v>1.7693175000000078E-3</v>
      </c>
      <c r="AY193" s="238">
        <v>141</v>
      </c>
      <c r="AZ193" s="243">
        <f t="shared" si="194"/>
        <v>78268.353989939438</v>
      </c>
      <c r="BA193" s="243">
        <f t="shared" si="221"/>
        <v>646.18806933281257</v>
      </c>
      <c r="BB193" s="243">
        <f t="shared" si="18"/>
        <v>361.3782256472</v>
      </c>
      <c r="BC193" s="243">
        <f t="shared" si="195"/>
        <v>284.80984368561258</v>
      </c>
      <c r="BD193" s="244">
        <f t="shared" si="196"/>
        <v>74172.305916051089</v>
      </c>
      <c r="BE193" s="246"/>
      <c r="BF193" s="246"/>
      <c r="BG193" s="246"/>
      <c r="BH193" s="241">
        <f>VLOOKUP(BJ193,[2]תחזיות!$B$4:$H$1000,6)</f>
        <v>1.135390909090914E-2</v>
      </c>
      <c r="BI193" s="135">
        <f t="shared" si="19"/>
        <v>9.4615909090909505E-4</v>
      </c>
      <c r="BJ193" s="238">
        <v>141</v>
      </c>
      <c r="BK193" s="243">
        <f t="shared" si="197"/>
        <v>66882.91065691979</v>
      </c>
      <c r="BL193" s="243">
        <f t="shared" si="222"/>
        <v>487.84379875446172</v>
      </c>
      <c r="BM193" s="243">
        <f t="shared" si="20"/>
        <v>365.225129216776</v>
      </c>
      <c r="BN193" s="243">
        <f t="shared" si="65"/>
        <v>122.61866953768572</v>
      </c>
      <c r="BO193" s="244">
        <f t="shared" si="198"/>
        <v>65287.761665823724</v>
      </c>
      <c r="BP193" s="246"/>
      <c r="BQ193" s="247">
        <f>VLOOKUP(BT193,[2]תחזיות!$B$4:$E$1000,2)</f>
        <v>3.3123379999999938E-2</v>
      </c>
      <c r="BR193" s="135">
        <f t="shared" si="21"/>
        <v>2.2602816666666618E-3</v>
      </c>
      <c r="BS193" s="3">
        <f t="shared" si="199"/>
        <v>4258</v>
      </c>
      <c r="BT193" s="238">
        <v>141</v>
      </c>
      <c r="BU193" s="239">
        <f t="shared" si="200"/>
        <v>404540.6467642716</v>
      </c>
      <c r="BV193" s="239">
        <f t="shared" si="201"/>
        <v>2335.7792569203157</v>
      </c>
      <c r="BW193" s="239">
        <f t="shared" si="22"/>
        <v>1421.4034496175586</v>
      </c>
      <c r="BX193" s="239">
        <f t="shared" si="23"/>
        <v>914.37580730275715</v>
      </c>
      <c r="BY193" s="240">
        <f t="shared" si="202"/>
        <v>301080.04727020691</v>
      </c>
      <c r="CA193" s="247">
        <f>VLOOKUP(CD193,[2]תחזיות!$B$4:$E$1000,4)</f>
        <v>4.372286159999992E-2</v>
      </c>
      <c r="CB193" s="135">
        <f t="shared" si="24"/>
        <v>3.1435717999999933E-3</v>
      </c>
      <c r="CC193" s="3">
        <f t="shared" si="203"/>
        <v>4258</v>
      </c>
      <c r="CD193" s="238">
        <v>141</v>
      </c>
      <c r="CE193" s="239">
        <f t="shared" si="204"/>
        <v>419883.8262712569</v>
      </c>
      <c r="CF193" s="239">
        <f t="shared" si="205"/>
        <v>2646.8832006372895</v>
      </c>
      <c r="CG193" s="239">
        <f t="shared" si="25"/>
        <v>1326.9482450948701</v>
      </c>
      <c r="CH193" s="239">
        <f t="shared" si="26"/>
        <v>1319.9349555424194</v>
      </c>
      <c r="CI193" s="240">
        <f t="shared" si="206"/>
        <v>333064.55515767046</v>
      </c>
      <c r="CJ193" s="1"/>
      <c r="CK193" s="247">
        <f>VLOOKUP(CN193,[2]תחזיות!$B$4:$E$1000,3)</f>
        <v>2.8802939130434732E-2</v>
      </c>
      <c r="CL193" s="135">
        <f t="shared" si="27"/>
        <v>1.9002449275362279E-3</v>
      </c>
      <c r="CM193" s="3">
        <f t="shared" si="207"/>
        <v>4258</v>
      </c>
      <c r="CN193" s="238">
        <v>141</v>
      </c>
      <c r="CO193" s="239">
        <f t="shared" si="208"/>
        <v>398998.08535036532</v>
      </c>
      <c r="CP193" s="239">
        <f t="shared" si="223"/>
        <v>2220.7596924472341</v>
      </c>
      <c r="CQ193" s="239">
        <f t="shared" si="28"/>
        <v>1462.5656046635354</v>
      </c>
      <c r="CR193" s="239">
        <f t="shared" si="29"/>
        <v>758.19408778369859</v>
      </c>
      <c r="CS193" s="240">
        <f t="shared" si="209"/>
        <v>290723.91033953842</v>
      </c>
      <c r="CT193" s="1"/>
      <c r="CU193" s="238">
        <v>141</v>
      </c>
      <c r="CV193" s="239">
        <f t="shared" si="168"/>
        <v>1360310.3768259932</v>
      </c>
      <c r="CW193" s="239">
        <f t="shared" si="168"/>
        <v>9038.9828382024843</v>
      </c>
      <c r="CX193" s="239">
        <f t="shared" si="168"/>
        <v>5362.4796158955005</v>
      </c>
      <c r="CY193" s="239">
        <f t="shared" si="168"/>
        <v>3676.5032223069848</v>
      </c>
      <c r="CZ193" s="239">
        <f t="shared" si="168"/>
        <v>1192493.9584404523</v>
      </c>
      <c r="DB193" s="238">
        <v>141</v>
      </c>
      <c r="DC193" s="239">
        <f t="shared" si="169"/>
        <v>1399420.8751802291</v>
      </c>
      <c r="DD193" s="239">
        <f t="shared" si="169"/>
        <v>9640.1024172124035</v>
      </c>
      <c r="DE193" s="239">
        <f t="shared" si="169"/>
        <v>5306.3857629317217</v>
      </c>
      <c r="DF193" s="239">
        <f t="shared" si="169"/>
        <v>4333.7166542806817</v>
      </c>
      <c r="DG193" s="239">
        <f t="shared" si="169"/>
        <v>1240809.9558128703</v>
      </c>
      <c r="DH193" s="248"/>
      <c r="DI193" s="238">
        <v>141</v>
      </c>
      <c r="DJ193" s="239">
        <f t="shared" si="170"/>
        <v>1338245.9393645027</v>
      </c>
      <c r="DK193" s="239">
        <f t="shared" si="170"/>
        <v>8437.7242257805628</v>
      </c>
      <c r="DL193" s="239">
        <f t="shared" si="170"/>
        <v>5604.036099803694</v>
      </c>
      <c r="DM193" s="239">
        <f t="shared" si="170"/>
        <v>2833.6881259768679</v>
      </c>
      <c r="DN193" s="239">
        <f t="shared" si="170"/>
        <v>1155809.0969790556</v>
      </c>
      <c r="DP193" s="3">
        <f t="shared" si="210"/>
        <v>4258</v>
      </c>
      <c r="DQ193" s="238">
        <v>141</v>
      </c>
      <c r="DR193" s="239">
        <f t="shared" si="211"/>
        <v>0</v>
      </c>
      <c r="DS193" s="239">
        <f t="shared" si="212"/>
        <v>0</v>
      </c>
      <c r="DT193" s="239">
        <f t="shared" si="33"/>
        <v>0</v>
      </c>
      <c r="DU193" s="239">
        <f t="shared" si="213"/>
        <v>0</v>
      </c>
      <c r="DV193" s="240">
        <f t="shared" si="224"/>
        <v>0</v>
      </c>
      <c r="DX193" s="242">
        <f t="shared" si="173"/>
        <v>4.0500000000000001E-2</v>
      </c>
      <c r="DY193" s="242">
        <f t="shared" si="214"/>
        <v>3.375E-3</v>
      </c>
      <c r="DZ193" s="238">
        <v>141</v>
      </c>
      <c r="EA193" s="243">
        <f t="shared" si="225"/>
        <v>428929.15417789633</v>
      </c>
      <c r="EB193" s="243">
        <f t="shared" si="226"/>
        <v>2765.3974987519837</v>
      </c>
      <c r="EC193" s="243">
        <f t="shared" si="34"/>
        <v>1317.7616034015837</v>
      </c>
      <c r="ED193" s="243">
        <f t="shared" si="177"/>
        <v>1447.6358953504</v>
      </c>
      <c r="EE193" s="244">
        <f t="shared" si="215"/>
        <v>355501.69986305921</v>
      </c>
      <c r="EF193" s="249"/>
      <c r="EG193" s="242">
        <f t="shared" si="174"/>
        <v>4.4999999999999998E-2</v>
      </c>
      <c r="EH193" s="242">
        <f t="shared" si="216"/>
        <v>3.7499999999999999E-3</v>
      </c>
      <c r="EI193" s="238">
        <v>141</v>
      </c>
      <c r="EJ193" s="243">
        <f t="shared" si="227"/>
        <v>431799.62370226427</v>
      </c>
      <c r="EK193" s="243">
        <f t="shared" si="228"/>
        <v>2885.9069852207544</v>
      </c>
      <c r="EL193" s="243">
        <f t="shared" si="36"/>
        <v>1266.6583963372634</v>
      </c>
      <c r="EM193" s="243">
        <f t="shared" si="178"/>
        <v>1619.248588883491</v>
      </c>
      <c r="EN193" s="244">
        <f t="shared" si="217"/>
        <v>361580.9727633018</v>
      </c>
      <c r="EO193" s="249"/>
      <c r="EP193" s="242">
        <f t="shared" si="175"/>
        <v>2.5000000000000001E-2</v>
      </c>
      <c r="EQ193" s="242">
        <f t="shared" si="218"/>
        <v>2.0833333333333333E-3</v>
      </c>
      <c r="ER193" s="238">
        <v>141</v>
      </c>
      <c r="ES193" s="243">
        <f t="shared" si="229"/>
        <v>418038.68091533624</v>
      </c>
      <c r="ET193" s="243">
        <f t="shared" si="230"/>
        <v>2370.7253929063936</v>
      </c>
      <c r="EU193" s="243">
        <f t="shared" si="38"/>
        <v>1499.8114743327765</v>
      </c>
      <c r="EV193" s="243">
        <f t="shared" si="179"/>
        <v>870.91391857361714</v>
      </c>
      <c r="EW193" s="244">
        <f t="shared" si="219"/>
        <v>334272.28039980208</v>
      </c>
    </row>
    <row r="194" spans="1:153" ht="14.25" customHeight="1" thickBot="1" x14ac:dyDescent="0.25">
      <c r="A194" s="3">
        <f t="shared" si="180"/>
        <v>4289</v>
      </c>
      <c r="B194" s="238">
        <v>142</v>
      </c>
      <c r="C194" s="239">
        <f t="shared" si="181"/>
        <v>312979.6529768419</v>
      </c>
      <c r="D194" s="239">
        <f t="shared" si="5"/>
        <v>2410.2492634298383</v>
      </c>
      <c r="E194" s="239">
        <f t="shared" si="6"/>
        <v>1588.6776743656283</v>
      </c>
      <c r="F194" s="239">
        <f t="shared" si="7"/>
        <v>821.57158906421</v>
      </c>
      <c r="G194" s="240">
        <f t="shared" si="182"/>
        <v>342255.39540703717</v>
      </c>
      <c r="I194" s="241">
        <f>VLOOKUP(K194,[2]תחזיות!$B$4:$H$1000,5)</f>
        <v>1.2502300000000056E-2</v>
      </c>
      <c r="J194" s="135">
        <f t="shared" si="8"/>
        <v>1.041858333333338E-3</v>
      </c>
      <c r="K194" s="238">
        <v>142</v>
      </c>
      <c r="L194" s="243">
        <f t="shared" si="183"/>
        <v>140870.35022031757</v>
      </c>
      <c r="M194" s="243">
        <f t="shared" si="44"/>
        <v>960.41922397314465</v>
      </c>
      <c r="N194" s="243">
        <f t="shared" si="9"/>
        <v>702.15691523589703</v>
      </c>
      <c r="O194" s="243">
        <f t="shared" si="10"/>
        <v>258.26230873724768</v>
      </c>
      <c r="P194" s="244">
        <f t="shared" si="184"/>
        <v>127360.55289741191</v>
      </c>
      <c r="Q194" s="245"/>
      <c r="R194" s="241">
        <f>VLOOKUP(T194,[2]תחזיות!$B$4:$H$1000,7)</f>
        <v>2.1253910000000095E-2</v>
      </c>
      <c r="S194" s="135">
        <f t="shared" si="11"/>
        <v>1.7711591666666746E-3</v>
      </c>
      <c r="T194" s="238">
        <v>142</v>
      </c>
      <c r="U194" s="243">
        <f t="shared" si="185"/>
        <v>154411.02030642485</v>
      </c>
      <c r="V194" s="243">
        <f t="shared" si="47"/>
        <v>1052.7361653013693</v>
      </c>
      <c r="W194" s="243">
        <f t="shared" si="12"/>
        <v>769.64929473959171</v>
      </c>
      <c r="X194" s="243">
        <f t="shared" si="48"/>
        <v>283.08687056177757</v>
      </c>
      <c r="Y194" s="244">
        <f t="shared" si="186"/>
        <v>133199.71199754108</v>
      </c>
      <c r="Z194" s="246"/>
      <c r="AA194" s="241">
        <f>VLOOKUP(AC194,[2]תחזיות!$B$4:$H$1000,6)</f>
        <v>1.1365727272727322E-2</v>
      </c>
      <c r="AB194" s="135">
        <f t="shared" si="13"/>
        <v>9.471439393939435E-4</v>
      </c>
      <c r="AC194" s="238">
        <v>142</v>
      </c>
      <c r="AD194" s="243">
        <f t="shared" si="187"/>
        <v>139201.89504739354</v>
      </c>
      <c r="AE194" s="243">
        <f t="shared" si="51"/>
        <v>949.04410905430234</v>
      </c>
      <c r="AF194" s="243">
        <f t="shared" si="14"/>
        <v>693.84063480074872</v>
      </c>
      <c r="AG194" s="243">
        <f t="shared" si="52"/>
        <v>255.20347425355365</v>
      </c>
      <c r="AH194" s="244">
        <f t="shared" si="188"/>
        <v>126629.04253933835</v>
      </c>
      <c r="AI194" s="246"/>
      <c r="AJ194" s="242">
        <f t="shared" si="171"/>
        <v>3.8866666666666598E-2</v>
      </c>
      <c r="AK194" s="242">
        <f t="shared" si="189"/>
        <v>3.2388888888888832E-3</v>
      </c>
      <c r="AL194" s="241">
        <f>VLOOKUP(AN194,[2]תחזיות!$B$4:$H$1000,5)</f>
        <v>1.2502300000000056E-2</v>
      </c>
      <c r="AM194" s="135">
        <f t="shared" si="176"/>
        <v>1.041858333333338E-3</v>
      </c>
      <c r="AN194" s="238">
        <v>142</v>
      </c>
      <c r="AO194" s="243">
        <f t="shared" si="190"/>
        <v>70587.337786356002</v>
      </c>
      <c r="AP194" s="243">
        <f t="shared" si="220"/>
        <v>568.72909292882241</v>
      </c>
      <c r="AQ194" s="243">
        <f t="shared" si="16"/>
        <v>340.10454887634751</v>
      </c>
      <c r="AR194" s="243">
        <f t="shared" si="191"/>
        <v>228.62454405247487</v>
      </c>
      <c r="AS194" s="244">
        <f t="shared" si="192"/>
        <v>70235.660583068922</v>
      </c>
      <c r="AT194" s="245"/>
      <c r="AU194" s="242">
        <f t="shared" si="172"/>
        <v>4.3666666666666604E-2</v>
      </c>
      <c r="AV194" s="242">
        <f t="shared" si="193"/>
        <v>3.6388888888888838E-3</v>
      </c>
      <c r="AW194" s="241">
        <f>VLOOKUP(AY194,[2]תחזיות!$B$4:$H$1000,7)</f>
        <v>2.1253910000000095E-2</v>
      </c>
      <c r="AX194" s="135">
        <f t="shared" si="17"/>
        <v>1.7711591666666746E-3</v>
      </c>
      <c r="AY194" s="238">
        <v>142</v>
      </c>
      <c r="AZ194" s="243">
        <f t="shared" si="194"/>
        <v>78044.961418564446</v>
      </c>
      <c r="BA194" s="243">
        <f t="shared" si="221"/>
        <v>647.33257125520186</v>
      </c>
      <c r="BB194" s="243">
        <f t="shared" si="18"/>
        <v>363.33562831542605</v>
      </c>
      <c r="BC194" s="243">
        <f t="shared" si="195"/>
        <v>283.99694293977581</v>
      </c>
      <c r="BD194" s="244">
        <f t="shared" si="196"/>
        <v>74819.638487306293</v>
      </c>
      <c r="BE194" s="246"/>
      <c r="BF194" s="246"/>
      <c r="BG194" s="246"/>
      <c r="BH194" s="241">
        <f>VLOOKUP(BJ194,[2]תחזיות!$B$4:$H$1000,6)</f>
        <v>1.1365727272727322E-2</v>
      </c>
      <c r="BI194" s="135">
        <f t="shared" si="19"/>
        <v>9.471439393939435E-4</v>
      </c>
      <c r="BJ194" s="238">
        <v>142</v>
      </c>
      <c r="BK194" s="243">
        <f t="shared" si="197"/>
        <v>66580.687350413093</v>
      </c>
      <c r="BL194" s="243">
        <f t="shared" si="222"/>
        <v>488.23767393867723</v>
      </c>
      <c r="BM194" s="243">
        <f t="shared" si="20"/>
        <v>366.17308046292044</v>
      </c>
      <c r="BN194" s="243">
        <f t="shared" si="65"/>
        <v>122.06459347575677</v>
      </c>
      <c r="BO194" s="244">
        <f t="shared" si="198"/>
        <v>65775.999339762406</v>
      </c>
      <c r="BP194" s="246"/>
      <c r="BQ194" s="247">
        <f>VLOOKUP(BT194,[2]תחזיות!$B$4:$E$1000,2)</f>
        <v>3.3239379999999936E-2</v>
      </c>
      <c r="BR194" s="135">
        <f t="shared" si="21"/>
        <v>2.2699483333333283E-3</v>
      </c>
      <c r="BS194" s="3">
        <f t="shared" si="199"/>
        <v>4289</v>
      </c>
      <c r="BT194" s="238">
        <v>142</v>
      </c>
      <c r="BU194" s="239">
        <f t="shared" si="200"/>
        <v>403119.24331465404</v>
      </c>
      <c r="BV194" s="239">
        <f t="shared" si="201"/>
        <v>2338.0555780708592</v>
      </c>
      <c r="BW194" s="239">
        <f t="shared" si="22"/>
        <v>1422.9957235741676</v>
      </c>
      <c r="BX194" s="239">
        <f t="shared" si="23"/>
        <v>915.0598544966914</v>
      </c>
      <c r="BY194" s="240">
        <f t="shared" si="202"/>
        <v>303418.10284827778</v>
      </c>
      <c r="CA194" s="247">
        <f>VLOOKUP(CD194,[2]תחזיות!$B$4:$E$1000,4)</f>
        <v>4.3875981599999919E-2</v>
      </c>
      <c r="CB194" s="135">
        <f t="shared" si="24"/>
        <v>3.1563317999999934E-3</v>
      </c>
      <c r="CC194" s="3">
        <f t="shared" si="203"/>
        <v>4289</v>
      </c>
      <c r="CD194" s="238">
        <v>142</v>
      </c>
      <c r="CE194" s="239">
        <f t="shared" si="204"/>
        <v>418556.87802616204</v>
      </c>
      <c r="CF194" s="239">
        <f t="shared" si="205"/>
        <v>2650.1688534683012</v>
      </c>
      <c r="CG194" s="239">
        <f t="shared" si="25"/>
        <v>1329.0644692456076</v>
      </c>
      <c r="CH194" s="239">
        <f t="shared" si="26"/>
        <v>1321.1043842226936</v>
      </c>
      <c r="CI194" s="240">
        <f t="shared" si="206"/>
        <v>335714.72401113878</v>
      </c>
      <c r="CJ194" s="1"/>
      <c r="CK194" s="247">
        <f>VLOOKUP(CN194,[2]תחזיות!$B$4:$E$1000,3)</f>
        <v>2.8903808695652122E-2</v>
      </c>
      <c r="CL194" s="135">
        <f t="shared" si="27"/>
        <v>1.9086507246376769E-3</v>
      </c>
      <c r="CM194" s="3">
        <f t="shared" si="207"/>
        <v>4289</v>
      </c>
      <c r="CN194" s="238">
        <v>142</v>
      </c>
      <c r="CO194" s="239">
        <f t="shared" si="208"/>
        <v>397535.51974570181</v>
      </c>
      <c r="CP194" s="239">
        <f t="shared" si="223"/>
        <v>2222.6687359459315</v>
      </c>
      <c r="CQ194" s="239">
        <f t="shared" si="28"/>
        <v>1463.9122781140823</v>
      </c>
      <c r="CR194" s="239">
        <f t="shared" si="29"/>
        <v>758.75645783184927</v>
      </c>
      <c r="CS194" s="240">
        <f t="shared" si="209"/>
        <v>292946.57907548436</v>
      </c>
      <c r="CT194" s="1"/>
      <c r="CU194" s="238">
        <v>142</v>
      </c>
      <c r="CV194" s="239">
        <f t="shared" si="168"/>
        <v>1355167.9768726642</v>
      </c>
      <c r="CW194" s="239">
        <f t="shared" si="168"/>
        <v>9042.8506571546495</v>
      </c>
      <c r="CX194" s="239">
        <f t="shared" si="168"/>
        <v>5376.1439108651048</v>
      </c>
      <c r="CY194" s="239">
        <f t="shared" si="168"/>
        <v>3666.7067462895438</v>
      </c>
      <c r="CZ194" s="239">
        <f t="shared" si="168"/>
        <v>1201536.8090976072</v>
      </c>
      <c r="DB194" s="238">
        <v>142</v>
      </c>
      <c r="DC194" s="239">
        <f t="shared" si="169"/>
        <v>1394525.4780339203</v>
      </c>
      <c r="DD194" s="239">
        <f t="shared" si="169"/>
        <v>9646.3938386754635</v>
      </c>
      <c r="DE194" s="239">
        <f t="shared" si="169"/>
        <v>5322.1354319897828</v>
      </c>
      <c r="DF194" s="239">
        <f t="shared" si="169"/>
        <v>4324.2584066856834</v>
      </c>
      <c r="DG194" s="239">
        <f t="shared" si="169"/>
        <v>1250456.3496515458</v>
      </c>
      <c r="DH194" s="248"/>
      <c r="DI194" s="238">
        <v>142</v>
      </c>
      <c r="DJ194" s="239">
        <f t="shared" si="170"/>
        <v>1332836.6245613538</v>
      </c>
      <c r="DK194" s="239">
        <f t="shared" si="170"/>
        <v>8440.9251752751443</v>
      </c>
      <c r="DL194" s="239">
        <f t="shared" si="170"/>
        <v>5615.5397493143491</v>
      </c>
      <c r="DM194" s="239">
        <f t="shared" si="170"/>
        <v>2825.3854259607933</v>
      </c>
      <c r="DN194" s="239">
        <f t="shared" si="170"/>
        <v>1164250.0221543307</v>
      </c>
      <c r="DP194" s="3">
        <f t="shared" si="210"/>
        <v>4289</v>
      </c>
      <c r="DQ194" s="238">
        <v>142</v>
      </c>
      <c r="DR194" s="239">
        <f t="shared" si="211"/>
        <v>0</v>
      </c>
      <c r="DS194" s="239">
        <f t="shared" si="212"/>
        <v>0</v>
      </c>
      <c r="DT194" s="239">
        <f t="shared" si="33"/>
        <v>0</v>
      </c>
      <c r="DU194" s="239">
        <f t="shared" si="213"/>
        <v>0</v>
      </c>
      <c r="DV194" s="240">
        <f t="shared" si="224"/>
        <v>0</v>
      </c>
      <c r="DX194" s="242">
        <f t="shared" si="173"/>
        <v>4.0500000000000001E-2</v>
      </c>
      <c r="DY194" s="242">
        <f t="shared" si="214"/>
        <v>3.375E-3</v>
      </c>
      <c r="DZ194" s="238">
        <v>142</v>
      </c>
      <c r="EA194" s="243">
        <f t="shared" si="225"/>
        <v>427611.39257449476</v>
      </c>
      <c r="EB194" s="243">
        <f t="shared" si="226"/>
        <v>2765.3974987519846</v>
      </c>
      <c r="EC194" s="243">
        <f t="shared" si="34"/>
        <v>1322.2090488130648</v>
      </c>
      <c r="ED194" s="243">
        <f t="shared" si="177"/>
        <v>1443.1884499389198</v>
      </c>
      <c r="EE194" s="244">
        <f t="shared" si="215"/>
        <v>358267.0973618112</v>
      </c>
      <c r="EF194" s="249"/>
      <c r="EG194" s="242">
        <f t="shared" si="174"/>
        <v>4.4999999999999998E-2</v>
      </c>
      <c r="EH194" s="242">
        <f t="shared" si="216"/>
        <v>3.7499999999999999E-3</v>
      </c>
      <c r="EI194" s="238">
        <v>142</v>
      </c>
      <c r="EJ194" s="243">
        <f t="shared" si="227"/>
        <v>430532.96530592703</v>
      </c>
      <c r="EK194" s="243">
        <f t="shared" si="228"/>
        <v>2885.9069852207549</v>
      </c>
      <c r="EL194" s="243">
        <f t="shared" si="36"/>
        <v>1271.4083653235286</v>
      </c>
      <c r="EM194" s="243">
        <f t="shared" si="178"/>
        <v>1614.4986198972263</v>
      </c>
      <c r="EN194" s="244">
        <f t="shared" si="217"/>
        <v>364466.87974852254</v>
      </c>
      <c r="EO194" s="249"/>
      <c r="EP194" s="242">
        <f t="shared" si="175"/>
        <v>2.5000000000000001E-2</v>
      </c>
      <c r="EQ194" s="242">
        <f t="shared" si="218"/>
        <v>2.0833333333333333E-3</v>
      </c>
      <c r="ER194" s="238">
        <v>142</v>
      </c>
      <c r="ES194" s="243">
        <f t="shared" si="229"/>
        <v>416538.86944100348</v>
      </c>
      <c r="ET194" s="243">
        <f t="shared" si="230"/>
        <v>2370.7253929063936</v>
      </c>
      <c r="EU194" s="243">
        <f t="shared" si="38"/>
        <v>1502.9360815709697</v>
      </c>
      <c r="EV194" s="243">
        <f t="shared" si="179"/>
        <v>867.78931133542392</v>
      </c>
      <c r="EW194" s="244">
        <f t="shared" si="219"/>
        <v>336643.00579270849</v>
      </c>
    </row>
    <row r="195" spans="1:153" ht="14.25" customHeight="1" thickBot="1" x14ac:dyDescent="0.25">
      <c r="A195" s="3">
        <f t="shared" si="180"/>
        <v>4319</v>
      </c>
      <c r="B195" s="238">
        <v>143</v>
      </c>
      <c r="C195" s="239">
        <f t="shared" si="181"/>
        <v>311390.97530247626</v>
      </c>
      <c r="D195" s="239">
        <f t="shared" si="5"/>
        <v>2410.2492634298383</v>
      </c>
      <c r="E195" s="239">
        <f t="shared" si="6"/>
        <v>1592.847953260838</v>
      </c>
      <c r="F195" s="239">
        <f t="shared" si="7"/>
        <v>817.40131016900023</v>
      </c>
      <c r="G195" s="240">
        <f t="shared" si="182"/>
        <v>344665.64467046701</v>
      </c>
      <c r="I195" s="241">
        <f>VLOOKUP(K195,[2]תחזיות!$B$4:$H$1000,5)</f>
        <v>1.2515300000000057E-2</v>
      </c>
      <c r="J195" s="135">
        <f t="shared" si="8"/>
        <v>1.0429416666666714E-3</v>
      </c>
      <c r="K195" s="238">
        <v>143</v>
      </c>
      <c r="L195" s="243">
        <f t="shared" si="183"/>
        <v>140314.38055422093</v>
      </c>
      <c r="M195" s="243">
        <f t="shared" si="44"/>
        <v>961.42088519929416</v>
      </c>
      <c r="N195" s="243">
        <f t="shared" si="9"/>
        <v>704.17785418322364</v>
      </c>
      <c r="O195" s="243">
        <f t="shared" si="10"/>
        <v>257.24303101607052</v>
      </c>
      <c r="P195" s="244">
        <f t="shared" si="184"/>
        <v>128321.9737826112</v>
      </c>
      <c r="Q195" s="245"/>
      <c r="R195" s="241">
        <f>VLOOKUP(T195,[2]תחזיות!$B$4:$H$1000,7)</f>
        <v>2.1276010000000095E-2</v>
      </c>
      <c r="S195" s="135">
        <f t="shared" si="11"/>
        <v>1.7730008333333412E-3</v>
      </c>
      <c r="T195" s="238">
        <v>143</v>
      </c>
      <c r="U195" s="243">
        <f t="shared" si="185"/>
        <v>153913.77729052346</v>
      </c>
      <c r="V195" s="243">
        <f t="shared" si="47"/>
        <v>1054.6026673997292</v>
      </c>
      <c r="W195" s="243">
        <f t="shared" si="12"/>
        <v>772.4274090337708</v>
      </c>
      <c r="X195" s="243">
        <f t="shared" si="48"/>
        <v>282.17525836595837</v>
      </c>
      <c r="Y195" s="244">
        <f t="shared" si="186"/>
        <v>134254.31466494082</v>
      </c>
      <c r="Z195" s="246"/>
      <c r="AA195" s="241">
        <f>VLOOKUP(AC195,[2]תחזיות!$B$4:$H$1000,6)</f>
        <v>1.1377545454545506E-2</v>
      </c>
      <c r="AB195" s="135">
        <f t="shared" si="13"/>
        <v>9.4812878787879217E-4</v>
      </c>
      <c r="AC195" s="238">
        <v>143</v>
      </c>
      <c r="AD195" s="243">
        <f t="shared" si="187"/>
        <v>138639.37788633443</v>
      </c>
      <c r="AE195" s="243">
        <f t="shared" si="51"/>
        <v>949.94392509506349</v>
      </c>
      <c r="AF195" s="243">
        <f t="shared" si="14"/>
        <v>695.77173230345147</v>
      </c>
      <c r="AG195" s="243">
        <f t="shared" si="52"/>
        <v>254.17219279161196</v>
      </c>
      <c r="AH195" s="244">
        <f t="shared" si="188"/>
        <v>127578.98646443342</v>
      </c>
      <c r="AI195" s="246"/>
      <c r="AJ195" s="242">
        <f t="shared" si="171"/>
        <v>3.8866666666666598E-2</v>
      </c>
      <c r="AK195" s="242">
        <f t="shared" si="189"/>
        <v>3.2388888888888832E-3</v>
      </c>
      <c r="AL195" s="241">
        <f>VLOOKUP(AN195,[2]תחזיות!$B$4:$H$1000,5)</f>
        <v>1.2515300000000057E-2</v>
      </c>
      <c r="AM195" s="135">
        <f t="shared" si="176"/>
        <v>1.0429416666666714E-3</v>
      </c>
      <c r="AN195" s="238">
        <v>143</v>
      </c>
      <c r="AO195" s="243">
        <f t="shared" si="190"/>
        <v>70320.49700399107</v>
      </c>
      <c r="AP195" s="243">
        <f t="shared" si="220"/>
        <v>569.32224419688339</v>
      </c>
      <c r="AQ195" s="243">
        <f t="shared" si="16"/>
        <v>341.56196778951272</v>
      </c>
      <c r="AR195" s="243">
        <f t="shared" si="191"/>
        <v>227.76027640737067</v>
      </c>
      <c r="AS195" s="244">
        <f t="shared" si="192"/>
        <v>70804.982827265805</v>
      </c>
      <c r="AT195" s="245"/>
      <c r="AU195" s="242">
        <f t="shared" si="172"/>
        <v>4.3666666666666604E-2</v>
      </c>
      <c r="AV195" s="242">
        <f t="shared" si="193"/>
        <v>3.6388888888888838E-3</v>
      </c>
      <c r="AW195" s="241">
        <f>VLOOKUP(AY195,[2]תחזיות!$B$4:$H$1000,7)</f>
        <v>2.1276010000000095E-2</v>
      </c>
      <c r="AX195" s="135">
        <f t="shared" si="17"/>
        <v>1.7730008333333412E-3</v>
      </c>
      <c r="AY195" s="238">
        <v>143</v>
      </c>
      <c r="AZ195" s="243">
        <f t="shared" si="194"/>
        <v>77819.355377509826</v>
      </c>
      <c r="BA195" s="243">
        <f t="shared" si="221"/>
        <v>648.48029244348129</v>
      </c>
      <c r="BB195" s="243">
        <f t="shared" si="18"/>
        <v>365.30430481976538</v>
      </c>
      <c r="BC195" s="243">
        <f t="shared" si="195"/>
        <v>283.17598762371591</v>
      </c>
      <c r="BD195" s="244">
        <f t="shared" si="196"/>
        <v>75468.11877974977</v>
      </c>
      <c r="BE195" s="246"/>
      <c r="BF195" s="246"/>
      <c r="BG195" s="246"/>
      <c r="BH195" s="241">
        <f>VLOOKUP(BJ195,[2]תחזיות!$B$4:$H$1000,6)</f>
        <v>1.1377545454545506E-2</v>
      </c>
      <c r="BI195" s="135">
        <f t="shared" si="19"/>
        <v>9.4812878787879217E-4</v>
      </c>
      <c r="BJ195" s="238">
        <v>143</v>
      </c>
      <c r="BK195" s="243">
        <f t="shared" si="197"/>
        <v>66277.294157104916</v>
      </c>
      <c r="BL195" s="243">
        <f t="shared" si="222"/>
        <v>488.63234522538801</v>
      </c>
      <c r="BM195" s="243">
        <f t="shared" si="20"/>
        <v>367.12397260402957</v>
      </c>
      <c r="BN195" s="243">
        <f t="shared" si="65"/>
        <v>121.50837262135845</v>
      </c>
      <c r="BO195" s="244">
        <f t="shared" si="198"/>
        <v>66264.631684987791</v>
      </c>
      <c r="BP195" s="246"/>
      <c r="BQ195" s="247">
        <f>VLOOKUP(BT195,[2]תחזיות!$B$4:$E$1000,2)</f>
        <v>3.3355379999999935E-2</v>
      </c>
      <c r="BR195" s="135">
        <f t="shared" si="21"/>
        <v>2.2796149999999948E-3</v>
      </c>
      <c r="BS195" s="3">
        <f t="shared" si="199"/>
        <v>4319</v>
      </c>
      <c r="BT195" s="238">
        <v>143</v>
      </c>
      <c r="BU195" s="239">
        <f t="shared" si="200"/>
        <v>401696.24759107985</v>
      </c>
      <c r="BV195" s="239">
        <f t="shared" si="201"/>
        <v>2340.3238027565394</v>
      </c>
      <c r="BW195" s="239">
        <f t="shared" si="22"/>
        <v>1424.6110113042018</v>
      </c>
      <c r="BX195" s="239">
        <f t="shared" si="23"/>
        <v>915.71279145233746</v>
      </c>
      <c r="BY195" s="240">
        <f t="shared" si="202"/>
        <v>305758.42665103433</v>
      </c>
      <c r="CA195" s="247">
        <f>VLOOKUP(CD195,[2]תחזיות!$B$4:$E$1000,4)</f>
        <v>4.4029101599999919E-2</v>
      </c>
      <c r="CB195" s="135">
        <f t="shared" si="24"/>
        <v>3.1690917999999935E-3</v>
      </c>
      <c r="CC195" s="3">
        <f t="shared" si="203"/>
        <v>4319</v>
      </c>
      <c r="CD195" s="238">
        <v>143</v>
      </c>
      <c r="CE195" s="239">
        <f t="shared" si="204"/>
        <v>417227.81355691643</v>
      </c>
      <c r="CF195" s="239">
        <f t="shared" si="205"/>
        <v>2653.4438122756351</v>
      </c>
      <c r="CG195" s="239">
        <f t="shared" si="25"/>
        <v>1331.2105696004851</v>
      </c>
      <c r="CH195" s="239">
        <f t="shared" si="26"/>
        <v>1322.23324267515</v>
      </c>
      <c r="CI195" s="240">
        <f t="shared" si="206"/>
        <v>338368.16782341443</v>
      </c>
      <c r="CJ195" s="1"/>
      <c r="CK195" s="247">
        <f>VLOOKUP(CN195,[2]תחזיות!$B$4:$E$1000,3)</f>
        <v>2.9004678260869509E-2</v>
      </c>
      <c r="CL195" s="135">
        <f t="shared" si="27"/>
        <v>1.9170565217391255E-3</v>
      </c>
      <c r="CM195" s="3">
        <f t="shared" si="207"/>
        <v>4319</v>
      </c>
      <c r="CN195" s="238">
        <v>143</v>
      </c>
      <c r="CO195" s="239">
        <f t="shared" si="208"/>
        <v>396071.60746758775</v>
      </c>
      <c r="CP195" s="239">
        <f t="shared" si="223"/>
        <v>2224.5707436414687</v>
      </c>
      <c r="CQ195" s="239">
        <f t="shared" si="28"/>
        <v>1465.2790854700306</v>
      </c>
      <c r="CR195" s="239">
        <f t="shared" si="29"/>
        <v>759.29165817143803</v>
      </c>
      <c r="CS195" s="240">
        <f t="shared" si="209"/>
        <v>295171.14981912583</v>
      </c>
      <c r="CT195" s="1"/>
      <c r="CU195" s="238">
        <v>143</v>
      </c>
      <c r="CV195" s="239">
        <f t="shared" si="168"/>
        <v>1350011.2839774496</v>
      </c>
      <c r="CW195" s="239">
        <f t="shared" si="168"/>
        <v>9046.7136943345395</v>
      </c>
      <c r="CX195" s="239">
        <f t="shared" si="168"/>
        <v>5389.8702908905852</v>
      </c>
      <c r="CY195" s="239">
        <f t="shared" si="168"/>
        <v>3656.8434034439542</v>
      </c>
      <c r="CZ195" s="239">
        <f t="shared" si="168"/>
        <v>1210583.5227919414</v>
      </c>
      <c r="DB195" s="238">
        <v>143</v>
      </c>
      <c r="DC195" s="239">
        <f t="shared" si="169"/>
        <v>1389613.4784680293</v>
      </c>
      <c r="DD195" s="239">
        <f t="shared" si="169"/>
        <v>9652.6830207694384</v>
      </c>
      <c r="DE195" s="239">
        <f t="shared" si="169"/>
        <v>5337.9663834083522</v>
      </c>
      <c r="DF195" s="239">
        <f t="shared" si="169"/>
        <v>4314.716637361088</v>
      </c>
      <c r="DG195" s="239">
        <f t="shared" si="169"/>
        <v>1260109.0326723154</v>
      </c>
      <c r="DH195" s="248"/>
      <c r="DI195" s="238">
        <v>143</v>
      </c>
      <c r="DJ195" s="239">
        <f t="shared" si="170"/>
        <v>1327415.188172936</v>
      </c>
      <c r="DK195" s="239">
        <f t="shared" si="170"/>
        <v>8444.121670298151</v>
      </c>
      <c r="DL195" s="239">
        <f t="shared" si="170"/>
        <v>5627.0899420459255</v>
      </c>
      <c r="DM195" s="239">
        <f t="shared" si="170"/>
        <v>2817.0317282522265</v>
      </c>
      <c r="DN195" s="239">
        <f t="shared" si="170"/>
        <v>1172694.143824629</v>
      </c>
      <c r="DP195" s="3">
        <f t="shared" si="210"/>
        <v>4319</v>
      </c>
      <c r="DQ195" s="238">
        <v>143</v>
      </c>
      <c r="DR195" s="239">
        <f t="shared" si="211"/>
        <v>0</v>
      </c>
      <c r="DS195" s="239">
        <f t="shared" si="212"/>
        <v>0</v>
      </c>
      <c r="DT195" s="239">
        <f t="shared" si="33"/>
        <v>0</v>
      </c>
      <c r="DU195" s="239">
        <f t="shared" si="213"/>
        <v>0</v>
      </c>
      <c r="DV195" s="240">
        <f t="shared" si="224"/>
        <v>0</v>
      </c>
      <c r="DX195" s="242">
        <f t="shared" si="173"/>
        <v>4.0500000000000001E-2</v>
      </c>
      <c r="DY195" s="242">
        <f t="shared" si="214"/>
        <v>3.375E-3</v>
      </c>
      <c r="DZ195" s="238">
        <v>143</v>
      </c>
      <c r="EA195" s="243">
        <f t="shared" si="225"/>
        <v>426289.18352568167</v>
      </c>
      <c r="EB195" s="243">
        <f t="shared" si="226"/>
        <v>2765.3974987519846</v>
      </c>
      <c r="EC195" s="243">
        <f t="shared" si="34"/>
        <v>1326.6715043528091</v>
      </c>
      <c r="ED195" s="243">
        <f t="shared" si="177"/>
        <v>1438.7259943991755</v>
      </c>
      <c r="EE195" s="244">
        <f t="shared" si="215"/>
        <v>361032.49486056319</v>
      </c>
      <c r="EF195" s="249"/>
      <c r="EG195" s="242">
        <f t="shared" si="174"/>
        <v>4.4999999999999998E-2</v>
      </c>
      <c r="EH195" s="242">
        <f t="shared" si="216"/>
        <v>3.7499999999999999E-3</v>
      </c>
      <c r="EI195" s="238">
        <v>143</v>
      </c>
      <c r="EJ195" s="243">
        <f t="shared" si="227"/>
        <v>429261.55694060348</v>
      </c>
      <c r="EK195" s="243">
        <f t="shared" si="228"/>
        <v>2885.9069852207554</v>
      </c>
      <c r="EL195" s="243">
        <f t="shared" si="36"/>
        <v>1276.1761466934925</v>
      </c>
      <c r="EM195" s="243">
        <f t="shared" si="178"/>
        <v>1609.7308385272629</v>
      </c>
      <c r="EN195" s="244">
        <f t="shared" si="217"/>
        <v>367352.78673374327</v>
      </c>
      <c r="EO195" s="249"/>
      <c r="EP195" s="242">
        <f t="shared" si="175"/>
        <v>2.5000000000000001E-2</v>
      </c>
      <c r="EQ195" s="242">
        <f t="shared" si="218"/>
        <v>2.0833333333333333E-3</v>
      </c>
      <c r="ER195" s="238">
        <v>143</v>
      </c>
      <c r="ES195" s="243">
        <f t="shared" si="229"/>
        <v>415035.9333594325</v>
      </c>
      <c r="ET195" s="243">
        <f t="shared" si="230"/>
        <v>2370.7253929063936</v>
      </c>
      <c r="EU195" s="243">
        <f t="shared" si="38"/>
        <v>1506.0671984075759</v>
      </c>
      <c r="EV195" s="243">
        <f t="shared" si="179"/>
        <v>864.65819449881769</v>
      </c>
      <c r="EW195" s="244">
        <f t="shared" si="219"/>
        <v>339013.73118561489</v>
      </c>
    </row>
    <row r="196" spans="1:153" ht="14.25" customHeight="1" thickBot="1" x14ac:dyDescent="0.25">
      <c r="A196" s="3">
        <f t="shared" si="180"/>
        <v>4350</v>
      </c>
      <c r="B196" s="238">
        <v>144</v>
      </c>
      <c r="C196" s="239">
        <f t="shared" si="181"/>
        <v>309798.12734921544</v>
      </c>
      <c r="D196" s="239">
        <f t="shared" si="5"/>
        <v>2410.2492634298383</v>
      </c>
      <c r="E196" s="239">
        <f t="shared" si="6"/>
        <v>1597.0291791381478</v>
      </c>
      <c r="F196" s="239">
        <f t="shared" si="7"/>
        <v>813.22008429169057</v>
      </c>
      <c r="G196" s="240">
        <f t="shared" si="182"/>
        <v>347075.89393389685</v>
      </c>
      <c r="I196" s="241">
        <f>VLOOKUP(K196,[2]תחזיות!$B$4:$H$1000,5)</f>
        <v>1.2528300000000058E-2</v>
      </c>
      <c r="J196" s="135">
        <f t="shared" si="8"/>
        <v>1.0440250000000048E-3</v>
      </c>
      <c r="K196" s="238">
        <v>144</v>
      </c>
      <c r="L196" s="243">
        <f t="shared" si="183"/>
        <v>139755.95924191162</v>
      </c>
      <c r="M196" s="243">
        <f t="shared" si="44"/>
        <v>962.42463263896423</v>
      </c>
      <c r="N196" s="243">
        <f t="shared" si="9"/>
        <v>706.20537402879404</v>
      </c>
      <c r="O196" s="243">
        <f t="shared" si="10"/>
        <v>256.21925861017013</v>
      </c>
      <c r="P196" s="244">
        <f t="shared" si="184"/>
        <v>129284.39841525017</v>
      </c>
      <c r="Q196" s="245"/>
      <c r="R196" s="241">
        <f>VLOOKUP(T196,[2]תחזיות!$B$4:$H$1000,7)</f>
        <v>2.1298110000000099E-2</v>
      </c>
      <c r="S196" s="135">
        <f t="shared" si="11"/>
        <v>1.7748425000000082E-3</v>
      </c>
      <c r="T196" s="238">
        <v>144</v>
      </c>
      <c r="U196" s="243">
        <f t="shared" si="185"/>
        <v>153413.15165776672</v>
      </c>
      <c r="V196" s="243">
        <f t="shared" si="47"/>
        <v>1056.4744210344434</v>
      </c>
      <c r="W196" s="243">
        <f t="shared" si="12"/>
        <v>775.21697632853898</v>
      </c>
      <c r="X196" s="243">
        <f t="shared" si="48"/>
        <v>281.25744470590433</v>
      </c>
      <c r="Y196" s="244">
        <f t="shared" si="186"/>
        <v>135310.78908597527</v>
      </c>
      <c r="Z196" s="246"/>
      <c r="AA196" s="241">
        <f>VLOOKUP(AC196,[2]תחזיות!$B$4:$H$1000,6)</f>
        <v>1.1389363636363689E-2</v>
      </c>
      <c r="AB196" s="135">
        <f t="shared" si="13"/>
        <v>9.4911363636364073E-4</v>
      </c>
      <c r="AC196" s="238">
        <v>144</v>
      </c>
      <c r="AD196" s="243">
        <f t="shared" si="187"/>
        <v>138074.53031168095</v>
      </c>
      <c r="AE196" s="243">
        <f t="shared" si="51"/>
        <v>950.84552982815205</v>
      </c>
      <c r="AF196" s="243">
        <f t="shared" si="14"/>
        <v>697.70889092340485</v>
      </c>
      <c r="AG196" s="243">
        <f t="shared" si="52"/>
        <v>253.13663890474723</v>
      </c>
      <c r="AH196" s="244">
        <f t="shared" si="188"/>
        <v>128529.83199426156</v>
      </c>
      <c r="AI196" s="246"/>
      <c r="AJ196" s="242">
        <f t="shared" si="171"/>
        <v>3.8866666666666598E-2</v>
      </c>
      <c r="AK196" s="242">
        <f t="shared" si="189"/>
        <v>3.2388888888888832E-3</v>
      </c>
      <c r="AL196" s="241">
        <f>VLOOKUP(AN196,[2]תחזיות!$B$4:$H$1000,5)</f>
        <v>1.2528300000000058E-2</v>
      </c>
      <c r="AM196" s="135">
        <f t="shared" si="176"/>
        <v>1.0440250000000048E-3</v>
      </c>
      <c r="AN196" s="238">
        <v>144</v>
      </c>
      <c r="AO196" s="243">
        <f t="shared" si="190"/>
        <v>70051.994793852733</v>
      </c>
      <c r="AP196" s="243">
        <f t="shared" si="220"/>
        <v>569.91663085288121</v>
      </c>
      <c r="AQ196" s="243">
        <f t="shared" si="16"/>
        <v>343.02600327056973</v>
      </c>
      <c r="AR196" s="243">
        <f t="shared" si="191"/>
        <v>226.89062758231151</v>
      </c>
      <c r="AS196" s="244">
        <f t="shared" si="192"/>
        <v>71374.899458118685</v>
      </c>
      <c r="AT196" s="245"/>
      <c r="AU196" s="242">
        <f t="shared" si="172"/>
        <v>4.3666666666666604E-2</v>
      </c>
      <c r="AV196" s="242">
        <f t="shared" si="193"/>
        <v>3.6388888888888838E-3</v>
      </c>
      <c r="AW196" s="241">
        <f>VLOOKUP(AY196,[2]תחזיות!$B$4:$H$1000,7)</f>
        <v>2.1298110000000099E-2</v>
      </c>
      <c r="AX196" s="135">
        <f t="shared" si="17"/>
        <v>1.7748425000000082E-3</v>
      </c>
      <c r="AY196" s="238">
        <v>144</v>
      </c>
      <c r="AZ196" s="243">
        <f t="shared" si="194"/>
        <v>77591.519814331026</v>
      </c>
      <c r="BA196" s="243">
        <f t="shared" si="221"/>
        <v>649.63124282692229</v>
      </c>
      <c r="BB196" s="243">
        <f t="shared" si="18"/>
        <v>367.28432350255144</v>
      </c>
      <c r="BC196" s="243">
        <f t="shared" si="195"/>
        <v>282.34691932437084</v>
      </c>
      <c r="BD196" s="244">
        <f t="shared" si="196"/>
        <v>76117.750022576685</v>
      </c>
      <c r="BE196" s="246"/>
      <c r="BF196" s="246"/>
      <c r="BG196" s="246"/>
      <c r="BH196" s="241">
        <f>VLOOKUP(BJ196,[2]תחזיות!$B$4:$H$1000,6)</f>
        <v>1.1389363636363689E-2</v>
      </c>
      <c r="BI196" s="135">
        <f t="shared" si="19"/>
        <v>9.4911363636364073E-4</v>
      </c>
      <c r="BJ196" s="238">
        <v>144</v>
      </c>
      <c r="BK196" s="243">
        <f t="shared" si="197"/>
        <v>65972.726425798042</v>
      </c>
      <c r="BL196" s="243">
        <f t="shared" si="222"/>
        <v>489.02781399588088</v>
      </c>
      <c r="BM196" s="243">
        <f t="shared" si="20"/>
        <v>368.07781554858502</v>
      </c>
      <c r="BN196" s="243">
        <f t="shared" si="65"/>
        <v>120.94999844729585</v>
      </c>
      <c r="BO196" s="244">
        <f t="shared" si="198"/>
        <v>66753.659498983674</v>
      </c>
      <c r="BP196" s="246"/>
      <c r="BQ196" s="247">
        <f>VLOOKUP(BT196,[2]תחזיות!$B$4:$E$1000,2)</f>
        <v>3.3471379999999933E-2</v>
      </c>
      <c r="BR196" s="135">
        <f t="shared" si="21"/>
        <v>2.2892816666666613E-3</v>
      </c>
      <c r="BS196" s="3">
        <f t="shared" si="199"/>
        <v>4350</v>
      </c>
      <c r="BT196" s="238">
        <v>144</v>
      </c>
      <c r="BU196" s="239">
        <f t="shared" si="200"/>
        <v>400271.63657977566</v>
      </c>
      <c r="BV196" s="239">
        <f t="shared" si="201"/>
        <v>2342.5839105169475</v>
      </c>
      <c r="BW196" s="239">
        <f t="shared" si="22"/>
        <v>1426.2493912082066</v>
      </c>
      <c r="BX196" s="239">
        <f t="shared" si="23"/>
        <v>916.33451930874094</v>
      </c>
      <c r="BY196" s="240">
        <f t="shared" si="202"/>
        <v>308101.01056155126</v>
      </c>
      <c r="CA196" s="247">
        <f>VLOOKUP(CD196,[2]תחזיות!$B$4:$E$1000,4)</f>
        <v>4.4182221599999912E-2</v>
      </c>
      <c r="CB196" s="135">
        <f t="shared" si="24"/>
        <v>3.1818517999999928E-3</v>
      </c>
      <c r="CC196" s="3">
        <f t="shared" si="203"/>
        <v>4350</v>
      </c>
      <c r="CD196" s="238">
        <v>144</v>
      </c>
      <c r="CE196" s="239">
        <f t="shared" si="204"/>
        <v>415896.60298731597</v>
      </c>
      <c r="CF196" s="239">
        <f t="shared" si="205"/>
        <v>2656.7080408967695</v>
      </c>
      <c r="CG196" s="239">
        <f t="shared" si="25"/>
        <v>1333.3866860676958</v>
      </c>
      <c r="CH196" s="239">
        <f t="shared" si="26"/>
        <v>1323.3213548290737</v>
      </c>
      <c r="CI196" s="240">
        <f t="shared" si="206"/>
        <v>341024.87586431118</v>
      </c>
      <c r="CJ196" s="1"/>
      <c r="CK196" s="247">
        <f>VLOOKUP(CN196,[2]תחזיות!$B$4:$E$1000,3)</f>
        <v>2.9105547826086899E-2</v>
      </c>
      <c r="CL196" s="135">
        <f t="shared" si="27"/>
        <v>1.9254623188405748E-3</v>
      </c>
      <c r="CM196" s="3">
        <f t="shared" si="207"/>
        <v>4350</v>
      </c>
      <c r="CN196" s="238">
        <v>144</v>
      </c>
      <c r="CO196" s="239">
        <f t="shared" si="208"/>
        <v>394606.32838211773</v>
      </c>
      <c r="CP196" s="239">
        <f t="shared" si="223"/>
        <v>2226.4657002119275</v>
      </c>
      <c r="CQ196" s="239">
        <f t="shared" si="28"/>
        <v>1466.6660841361297</v>
      </c>
      <c r="CR196" s="239">
        <f t="shared" si="29"/>
        <v>759.79961607579776</v>
      </c>
      <c r="CS196" s="240">
        <f t="shared" si="209"/>
        <v>297397.61551933776</v>
      </c>
      <c r="CT196" s="1"/>
      <c r="CU196" s="238">
        <v>144</v>
      </c>
      <c r="CV196" s="239">
        <f t="shared" si="168"/>
        <v>1344840.2299860842</v>
      </c>
      <c r="CW196" s="239">
        <f t="shared" si="168"/>
        <v>9050.5719361906158</v>
      </c>
      <c r="CX196" s="239">
        <f t="shared" si="168"/>
        <v>5403.6589683257171</v>
      </c>
      <c r="CY196" s="239">
        <f t="shared" si="168"/>
        <v>3646.9129678648978</v>
      </c>
      <c r="CZ196" s="239">
        <f t="shared" si="168"/>
        <v>1219634.0947281322</v>
      </c>
      <c r="DB196" s="238">
        <v>144</v>
      </c>
      <c r="DC196" s="239">
        <f t="shared" si="169"/>
        <v>1384684.7826025391</v>
      </c>
      <c r="DD196" s="239">
        <f t="shared" si="169"/>
        <v>9658.9699534087285</v>
      </c>
      <c r="DE196" s="239">
        <f t="shared" si="169"/>
        <v>5353.8789722805268</v>
      </c>
      <c r="DF196" s="239">
        <f t="shared" si="169"/>
        <v>4305.0909811282017</v>
      </c>
      <c r="DG196" s="239">
        <f t="shared" si="169"/>
        <v>1269768.0026257238</v>
      </c>
      <c r="DH196" s="248"/>
      <c r="DI196" s="238">
        <v>144</v>
      </c>
      <c r="DJ196" s="239">
        <f t="shared" si="170"/>
        <v>1321981.5786298369</v>
      </c>
      <c r="DK196" s="239">
        <f t="shared" si="170"/>
        <v>8447.3137003721913</v>
      </c>
      <c r="DL196" s="239">
        <f t="shared" si="170"/>
        <v>5638.6868081505254</v>
      </c>
      <c r="DM196" s="239">
        <f t="shared" si="170"/>
        <v>2808.6268922216668</v>
      </c>
      <c r="DN196" s="239">
        <f t="shared" si="170"/>
        <v>1181141.4575250009</v>
      </c>
      <c r="DP196" s="3">
        <f t="shared" si="210"/>
        <v>4350</v>
      </c>
      <c r="DQ196" s="238">
        <v>144</v>
      </c>
      <c r="DR196" s="239">
        <f t="shared" si="211"/>
        <v>0</v>
      </c>
      <c r="DS196" s="239">
        <f t="shared" si="212"/>
        <v>0</v>
      </c>
      <c r="DT196" s="239">
        <f t="shared" si="33"/>
        <v>0</v>
      </c>
      <c r="DU196" s="239">
        <f t="shared" si="213"/>
        <v>0</v>
      </c>
      <c r="DV196" s="240">
        <f t="shared" si="224"/>
        <v>0</v>
      </c>
      <c r="DX196" s="242">
        <f t="shared" si="173"/>
        <v>4.0500000000000001E-2</v>
      </c>
      <c r="DY196" s="242">
        <f t="shared" si="214"/>
        <v>3.375E-3</v>
      </c>
      <c r="DZ196" s="238">
        <v>144</v>
      </c>
      <c r="EA196" s="243">
        <f t="shared" si="225"/>
        <v>424962.51202132885</v>
      </c>
      <c r="EB196" s="243">
        <f t="shared" si="226"/>
        <v>2765.3974987519841</v>
      </c>
      <c r="EC196" s="243">
        <f t="shared" si="34"/>
        <v>1331.1490206799992</v>
      </c>
      <c r="ED196" s="243">
        <f t="shared" si="177"/>
        <v>1434.2484780719849</v>
      </c>
      <c r="EE196" s="244">
        <f t="shared" si="215"/>
        <v>363797.89235931518</v>
      </c>
      <c r="EF196" s="249"/>
      <c r="EG196" s="242">
        <f t="shared" si="174"/>
        <v>4.4999999999999998E-2</v>
      </c>
      <c r="EH196" s="242">
        <f t="shared" si="216"/>
        <v>3.7499999999999999E-3</v>
      </c>
      <c r="EI196" s="238">
        <v>144</v>
      </c>
      <c r="EJ196" s="243">
        <f t="shared" si="227"/>
        <v>427985.38079391001</v>
      </c>
      <c r="EK196" s="243">
        <f t="shared" si="228"/>
        <v>2885.9069852207549</v>
      </c>
      <c r="EL196" s="243">
        <f t="shared" si="36"/>
        <v>1280.9618072435924</v>
      </c>
      <c r="EM196" s="243">
        <f t="shared" si="178"/>
        <v>1604.9451779771625</v>
      </c>
      <c r="EN196" s="244">
        <f t="shared" si="217"/>
        <v>370238.693718964</v>
      </c>
      <c r="EO196" s="249"/>
      <c r="EP196" s="242">
        <f t="shared" si="175"/>
        <v>2.5000000000000001E-2</v>
      </c>
      <c r="EQ196" s="242">
        <f t="shared" si="218"/>
        <v>2.0833333333333333E-3</v>
      </c>
      <c r="ER196" s="238">
        <v>144</v>
      </c>
      <c r="ES196" s="243">
        <f t="shared" si="229"/>
        <v>413529.8661610249</v>
      </c>
      <c r="ET196" s="243">
        <f t="shared" si="230"/>
        <v>2370.7253929063932</v>
      </c>
      <c r="EU196" s="243">
        <f t="shared" si="38"/>
        <v>1509.204838404258</v>
      </c>
      <c r="EV196" s="243">
        <f t="shared" si="179"/>
        <v>861.52055450213516</v>
      </c>
      <c r="EW196" s="244">
        <f t="shared" si="219"/>
        <v>341384.45657852129</v>
      </c>
    </row>
    <row r="197" spans="1:153" ht="14.25" customHeight="1" thickBot="1" x14ac:dyDescent="0.25">
      <c r="A197" s="3">
        <f t="shared" si="180"/>
        <v>4380</v>
      </c>
      <c r="B197" s="238">
        <v>145</v>
      </c>
      <c r="C197" s="239">
        <f t="shared" si="181"/>
        <v>308201.09817007731</v>
      </c>
      <c r="D197" s="239">
        <f t="shared" si="5"/>
        <v>2410.2492634298383</v>
      </c>
      <c r="E197" s="239">
        <f t="shared" si="6"/>
        <v>1601.2213807333851</v>
      </c>
      <c r="F197" s="239">
        <f t="shared" si="7"/>
        <v>809.02788269645305</v>
      </c>
      <c r="G197" s="240">
        <f t="shared" si="182"/>
        <v>349486.14319732669</v>
      </c>
      <c r="I197" s="241">
        <f>VLOOKUP(K197,[2]תחזיות!$B$4:$H$1000,5)</f>
        <v>1.2541300000000059E-2</v>
      </c>
      <c r="J197" s="135">
        <f t="shared" si="8"/>
        <v>1.0451083333333382E-3</v>
      </c>
      <c r="K197" s="238">
        <v>145</v>
      </c>
      <c r="L197" s="243">
        <f t="shared" si="183"/>
        <v>139195.07592439812</v>
      </c>
      <c r="M197" s="243">
        <f t="shared" si="44"/>
        <v>963.4304706427406</v>
      </c>
      <c r="N197" s="243">
        <f t="shared" si="9"/>
        <v>708.23949811467855</v>
      </c>
      <c r="O197" s="243">
        <f t="shared" si="10"/>
        <v>255.19097252806202</v>
      </c>
      <c r="P197" s="244">
        <f t="shared" si="184"/>
        <v>130247.8288858929</v>
      </c>
      <c r="Q197" s="245"/>
      <c r="R197" s="241">
        <f>VLOOKUP(T197,[2]תחזיות!$B$4:$H$1000,7)</f>
        <v>2.13202100000001E-2</v>
      </c>
      <c r="S197" s="135">
        <f t="shared" si="11"/>
        <v>1.776684166666675E-3</v>
      </c>
      <c r="T197" s="238">
        <v>145</v>
      </c>
      <c r="U197" s="243">
        <f t="shared" si="185"/>
        <v>152909.12408321939</v>
      </c>
      <c r="V197" s="243">
        <f t="shared" si="47"/>
        <v>1058.3514424107834</v>
      </c>
      <c r="W197" s="243">
        <f t="shared" si="12"/>
        <v>778.01804825821591</v>
      </c>
      <c r="X197" s="243">
        <f t="shared" si="48"/>
        <v>280.33339415256756</v>
      </c>
      <c r="Y197" s="244">
        <f t="shared" si="186"/>
        <v>136369.14052838605</v>
      </c>
      <c r="Z197" s="246"/>
      <c r="AA197" s="241">
        <f>VLOOKUP(AC197,[2]תחזיות!$B$4:$H$1000,6)</f>
        <v>1.1401181818181871E-2</v>
      </c>
      <c r="AB197" s="135">
        <f t="shared" si="13"/>
        <v>9.5009848484848929E-4</v>
      </c>
      <c r="AC197" s="238">
        <v>145</v>
      </c>
      <c r="AD197" s="243">
        <f t="shared" si="187"/>
        <v>137507.34293064271</v>
      </c>
      <c r="AE197" s="243">
        <f t="shared" si="51"/>
        <v>951.74892672536669</v>
      </c>
      <c r="AF197" s="243">
        <f t="shared" si="14"/>
        <v>699.65213135252293</v>
      </c>
      <c r="AG197" s="243">
        <f t="shared" si="52"/>
        <v>252.09679537284381</v>
      </c>
      <c r="AH197" s="244">
        <f t="shared" si="188"/>
        <v>129481.58092098693</v>
      </c>
      <c r="AI197" s="246"/>
      <c r="AJ197" s="242">
        <f t="shared" si="171"/>
        <v>3.8866666666666598E-2</v>
      </c>
      <c r="AK197" s="242">
        <f t="shared" si="189"/>
        <v>3.2388888888888832E-3</v>
      </c>
      <c r="AL197" s="241">
        <f>VLOOKUP(AN197,[2]תחזיות!$B$4:$H$1000,5)</f>
        <v>1.2541300000000059E-2</v>
      </c>
      <c r="AM197" s="135">
        <f t="shared" si="176"/>
        <v>1.0451083333333382E-3</v>
      </c>
      <c r="AN197" s="238">
        <v>145</v>
      </c>
      <c r="AO197" s="243">
        <f t="shared" si="190"/>
        <v>69781.822214773274</v>
      </c>
      <c r="AP197" s="243">
        <f t="shared" si="220"/>
        <v>570.51225547309082</v>
      </c>
      <c r="AQ197" s="243">
        <f t="shared" si="16"/>
        <v>344.49668685524222</v>
      </c>
      <c r="AR197" s="243">
        <f t="shared" si="191"/>
        <v>226.0155686178486</v>
      </c>
      <c r="AS197" s="244">
        <f t="shared" si="192"/>
        <v>71945.411713591777</v>
      </c>
      <c r="AT197" s="245"/>
      <c r="AU197" s="242">
        <f t="shared" si="172"/>
        <v>4.3666666666666604E-2</v>
      </c>
      <c r="AV197" s="242">
        <f t="shared" si="193"/>
        <v>3.6388888888888838E-3</v>
      </c>
      <c r="AW197" s="241">
        <f>VLOOKUP(AY197,[2]תחזיות!$B$4:$H$1000,7)</f>
        <v>2.13202100000001E-2</v>
      </c>
      <c r="AX197" s="135">
        <f t="shared" si="17"/>
        <v>1.776684166666675E-3</v>
      </c>
      <c r="AY197" s="238">
        <v>145</v>
      </c>
      <c r="AZ197" s="243">
        <f t="shared" si="194"/>
        <v>77361.438567307967</v>
      </c>
      <c r="BA197" s="243">
        <f t="shared" si="221"/>
        <v>650.78543237022473</v>
      </c>
      <c r="BB197" s="243">
        <f t="shared" si="18"/>
        <v>369.27575313918777</v>
      </c>
      <c r="BC197" s="243">
        <f t="shared" si="195"/>
        <v>281.50967923103696</v>
      </c>
      <c r="BD197" s="244">
        <f t="shared" si="196"/>
        <v>76768.535454946905</v>
      </c>
      <c r="BE197" s="246"/>
      <c r="BF197" s="246"/>
      <c r="BG197" s="246"/>
      <c r="BH197" s="241">
        <f>VLOOKUP(BJ197,[2]תחזיות!$B$4:$H$1000,6)</f>
        <v>1.1401181818181871E-2</v>
      </c>
      <c r="BI197" s="135">
        <f t="shared" si="19"/>
        <v>9.5009848484848929E-4</v>
      </c>
      <c r="BJ197" s="238">
        <v>145</v>
      </c>
      <c r="BK197" s="243">
        <f t="shared" si="197"/>
        <v>65666.979487493067</v>
      </c>
      <c r="BL197" s="243">
        <f t="shared" si="222"/>
        <v>489.42408163415479</v>
      </c>
      <c r="BM197" s="243">
        <f t="shared" si="20"/>
        <v>369.03461924041807</v>
      </c>
      <c r="BN197" s="243">
        <f t="shared" si="65"/>
        <v>120.38946239373674</v>
      </c>
      <c r="BO197" s="244">
        <f t="shared" si="198"/>
        <v>67243.083580617822</v>
      </c>
      <c r="BP197" s="246"/>
      <c r="BQ197" s="247">
        <f>VLOOKUP(BT197,[2]תחזיות!$B$4:$E$1000,2)</f>
        <v>3.3587379999999931E-2</v>
      </c>
      <c r="BR197" s="135">
        <f t="shared" si="21"/>
        <v>2.2989483333333278E-3</v>
      </c>
      <c r="BS197" s="3">
        <f t="shared" si="199"/>
        <v>4380</v>
      </c>
      <c r="BT197" s="238">
        <v>145</v>
      </c>
      <c r="BU197" s="239">
        <f t="shared" si="200"/>
        <v>398845.38718856743</v>
      </c>
      <c r="BV197" s="239">
        <f t="shared" si="201"/>
        <v>2344.8358808926591</v>
      </c>
      <c r="BW197" s="239">
        <f t="shared" si="22"/>
        <v>1427.9109427578162</v>
      </c>
      <c r="BX197" s="239">
        <f t="shared" si="23"/>
        <v>916.92493813484293</v>
      </c>
      <c r="BY197" s="240">
        <f t="shared" si="202"/>
        <v>310445.8464424439</v>
      </c>
      <c r="CA197" s="247">
        <f>VLOOKUP(CD197,[2]תחזיות!$B$4:$E$1000,4)</f>
        <v>4.4335341599999911E-2</v>
      </c>
      <c r="CB197" s="135">
        <f t="shared" si="24"/>
        <v>3.1946117999999929E-3</v>
      </c>
      <c r="CC197" s="3">
        <f t="shared" si="203"/>
        <v>4380</v>
      </c>
      <c r="CD197" s="238">
        <v>145</v>
      </c>
      <c r="CE197" s="239">
        <f t="shared" si="204"/>
        <v>414563.21630124829</v>
      </c>
      <c r="CF197" s="239">
        <f t="shared" si="205"/>
        <v>2659.9615031436492</v>
      </c>
      <c r="CG197" s="239">
        <f t="shared" si="25"/>
        <v>1335.592960501732</v>
      </c>
      <c r="CH197" s="239">
        <f t="shared" si="26"/>
        <v>1324.3685426419172</v>
      </c>
      <c r="CI197" s="240">
        <f t="shared" si="206"/>
        <v>343684.83736745483</v>
      </c>
      <c r="CJ197" s="1"/>
      <c r="CK197" s="247">
        <f>VLOOKUP(CN197,[2]תחזיות!$B$4:$E$1000,3)</f>
        <v>2.9206417391304289E-2</v>
      </c>
      <c r="CL197" s="135">
        <f t="shared" si="27"/>
        <v>1.933868115942024E-3</v>
      </c>
      <c r="CM197" s="3">
        <f t="shared" si="207"/>
        <v>4380</v>
      </c>
      <c r="CN197" s="238">
        <v>145</v>
      </c>
      <c r="CO197" s="239">
        <f t="shared" si="208"/>
        <v>393139.66229798162</v>
      </c>
      <c r="CP197" s="239">
        <f t="shared" si="223"/>
        <v>2228.3535903410166</v>
      </c>
      <c r="CQ197" s="239">
        <f t="shared" si="28"/>
        <v>1468.0733323107352</v>
      </c>
      <c r="CR197" s="239">
        <f t="shared" si="29"/>
        <v>760.28025803028129</v>
      </c>
      <c r="CS197" s="240">
        <f t="shared" si="209"/>
        <v>299625.96910967876</v>
      </c>
      <c r="CT197" s="1"/>
      <c r="CU197" s="238">
        <v>145</v>
      </c>
      <c r="CV197" s="239">
        <f t="shared" si="168"/>
        <v>1339654.7464984651</v>
      </c>
      <c r="CW197" s="239">
        <f t="shared" si="168"/>
        <v>9054.4253691903123</v>
      </c>
      <c r="CX197" s="239">
        <f t="shared" si="168"/>
        <v>5417.5101570859169</v>
      </c>
      <c r="CY197" s="239">
        <f t="shared" si="168"/>
        <v>3636.9152121043962</v>
      </c>
      <c r="CZ197" s="239">
        <f t="shared" si="168"/>
        <v>1228688.5200973223</v>
      </c>
      <c r="DB197" s="238">
        <v>145</v>
      </c>
      <c r="DC197" s="239">
        <f t="shared" si="169"/>
        <v>1379739.2961085194</v>
      </c>
      <c r="DD197" s="239">
        <f t="shared" si="169"/>
        <v>9665.2546265752517</v>
      </c>
      <c r="DE197" s="239">
        <f t="shared" si="169"/>
        <v>5369.8735566532769</v>
      </c>
      <c r="DF197" s="239">
        <f t="shared" si="169"/>
        <v>4295.3810699219739</v>
      </c>
      <c r="DG197" s="239">
        <f t="shared" si="169"/>
        <v>1279433.2572522992</v>
      </c>
      <c r="DH197" s="248"/>
      <c r="DI197" s="238">
        <v>145</v>
      </c>
      <c r="DJ197" s="239">
        <f t="shared" si="170"/>
        <v>1316535.7442088153</v>
      </c>
      <c r="DK197" s="239">
        <f t="shared" si="170"/>
        <v>8450.5012550367683</v>
      </c>
      <c r="DL197" s="239">
        <f t="shared" si="170"/>
        <v>5650.3304787879952</v>
      </c>
      <c r="DM197" s="239">
        <f t="shared" si="170"/>
        <v>2800.1707762487745</v>
      </c>
      <c r="DN197" s="239">
        <f t="shared" si="170"/>
        <v>1189591.9587800379</v>
      </c>
      <c r="DP197" s="3">
        <f t="shared" si="210"/>
        <v>4380</v>
      </c>
      <c r="DQ197" s="238">
        <v>145</v>
      </c>
      <c r="DR197" s="239">
        <f t="shared" si="211"/>
        <v>0</v>
      </c>
      <c r="DS197" s="239">
        <f t="shared" si="212"/>
        <v>0</v>
      </c>
      <c r="DT197" s="239">
        <f t="shared" si="33"/>
        <v>0</v>
      </c>
      <c r="DU197" s="239">
        <f t="shared" si="213"/>
        <v>0</v>
      </c>
      <c r="DV197" s="240">
        <f t="shared" si="224"/>
        <v>0</v>
      </c>
      <c r="DX197" s="242">
        <f t="shared" si="173"/>
        <v>4.0500000000000001E-2</v>
      </c>
      <c r="DY197" s="242">
        <f t="shared" si="214"/>
        <v>3.375E-3</v>
      </c>
      <c r="DZ197" s="238">
        <v>145</v>
      </c>
      <c r="EA197" s="243">
        <f t="shared" si="225"/>
        <v>423631.36300064885</v>
      </c>
      <c r="EB197" s="243">
        <f t="shared" si="226"/>
        <v>2765.3974987519846</v>
      </c>
      <c r="EC197" s="243">
        <f t="shared" si="34"/>
        <v>1335.6416486247947</v>
      </c>
      <c r="ED197" s="243">
        <f t="shared" si="177"/>
        <v>1429.7558501271899</v>
      </c>
      <c r="EE197" s="244">
        <f t="shared" si="215"/>
        <v>366563.28985806718</v>
      </c>
      <c r="EF197" s="249"/>
      <c r="EG197" s="242">
        <f t="shared" si="174"/>
        <v>4.4999999999999998E-2</v>
      </c>
      <c r="EH197" s="242">
        <f t="shared" si="216"/>
        <v>3.7499999999999999E-3</v>
      </c>
      <c r="EI197" s="238">
        <v>145</v>
      </c>
      <c r="EJ197" s="243">
        <f t="shared" si="227"/>
        <v>426704.41898666642</v>
      </c>
      <c r="EK197" s="243">
        <f t="shared" si="228"/>
        <v>2885.9069852207554</v>
      </c>
      <c r="EL197" s="243">
        <f t="shared" si="36"/>
        <v>1285.7654140207562</v>
      </c>
      <c r="EM197" s="243">
        <f t="shared" si="178"/>
        <v>1600.1415711999991</v>
      </c>
      <c r="EN197" s="244">
        <f t="shared" si="217"/>
        <v>373124.60070418473</v>
      </c>
      <c r="EO197" s="249"/>
      <c r="EP197" s="242">
        <f t="shared" si="175"/>
        <v>2.5000000000000001E-2</v>
      </c>
      <c r="EQ197" s="242">
        <f t="shared" si="218"/>
        <v>2.0833333333333333E-3</v>
      </c>
      <c r="ER197" s="238">
        <v>145</v>
      </c>
      <c r="ES197" s="243">
        <f t="shared" si="229"/>
        <v>412020.66132262064</v>
      </c>
      <c r="ET197" s="243">
        <f t="shared" si="230"/>
        <v>2370.7253929063932</v>
      </c>
      <c r="EU197" s="243">
        <f t="shared" si="38"/>
        <v>1512.3490151509336</v>
      </c>
      <c r="EV197" s="243">
        <f t="shared" si="179"/>
        <v>858.37637775545966</v>
      </c>
      <c r="EW197" s="244">
        <f t="shared" si="219"/>
        <v>343755.18197142769</v>
      </c>
    </row>
    <row r="198" spans="1:153" ht="14.25" customHeight="1" thickBot="1" x14ac:dyDescent="0.25">
      <c r="A198" s="3">
        <f t="shared" si="180"/>
        <v>4411</v>
      </c>
      <c r="B198" s="238">
        <v>146</v>
      </c>
      <c r="C198" s="239">
        <f t="shared" si="181"/>
        <v>306599.87678934395</v>
      </c>
      <c r="D198" s="239">
        <f t="shared" si="5"/>
        <v>2410.2492634298383</v>
      </c>
      <c r="E198" s="239">
        <f t="shared" si="6"/>
        <v>1605.4245868578105</v>
      </c>
      <c r="F198" s="239">
        <f t="shared" si="7"/>
        <v>804.8246765720279</v>
      </c>
      <c r="G198" s="240">
        <f t="shared" si="182"/>
        <v>351896.39246075653</v>
      </c>
      <c r="I198" s="241">
        <f>VLOOKUP(K198,[2]תחזיות!$B$4:$H$1000,5)</f>
        <v>1.255430000000006E-2</v>
      </c>
      <c r="J198" s="135">
        <f t="shared" si="8"/>
        <v>1.0461916666666717E-3</v>
      </c>
      <c r="K198" s="238">
        <v>146</v>
      </c>
      <c r="L198" s="243">
        <f t="shared" si="183"/>
        <v>138631.72020049565</v>
      </c>
      <c r="M198" s="243">
        <f t="shared" si="44"/>
        <v>964.43840357253976</v>
      </c>
      <c r="N198" s="243">
        <f t="shared" si="9"/>
        <v>710.28024987163224</v>
      </c>
      <c r="O198" s="243">
        <f t="shared" si="10"/>
        <v>254.15815370090752</v>
      </c>
      <c r="P198" s="244">
        <f t="shared" si="184"/>
        <v>131212.26728946544</v>
      </c>
      <c r="Q198" s="245"/>
      <c r="R198" s="241">
        <f>VLOOKUP(T198,[2]תחזיות!$B$4:$H$1000,7)</f>
        <v>2.13423100000001E-2</v>
      </c>
      <c r="S198" s="135">
        <f t="shared" si="11"/>
        <v>1.7785258333333418E-3</v>
      </c>
      <c r="T198" s="238">
        <v>146</v>
      </c>
      <c r="U198" s="243">
        <f t="shared" si="185"/>
        <v>152401.67513709795</v>
      </c>
      <c r="V198" s="243">
        <f t="shared" si="47"/>
        <v>1060.2337477918568</v>
      </c>
      <c r="W198" s="243">
        <f t="shared" si="12"/>
        <v>780.83067670717855</v>
      </c>
      <c r="X198" s="243">
        <f t="shared" si="48"/>
        <v>279.40307108467829</v>
      </c>
      <c r="Y198" s="244">
        <f t="shared" si="186"/>
        <v>137429.3742761779</v>
      </c>
      <c r="Z198" s="246"/>
      <c r="AA198" s="241">
        <f>VLOOKUP(AC198,[2]תחזיות!$B$4:$H$1000,6)</f>
        <v>1.1413000000000053E-2</v>
      </c>
      <c r="AB198" s="135">
        <f t="shared" si="13"/>
        <v>9.5108333333333774E-4</v>
      </c>
      <c r="AC198" s="238">
        <v>146</v>
      </c>
      <c r="AD198" s="243">
        <f t="shared" si="187"/>
        <v>136937.80631388121</v>
      </c>
      <c r="AE198" s="243">
        <f t="shared" si="51"/>
        <v>952.65411926709305</v>
      </c>
      <c r="AF198" s="243">
        <f t="shared" si="14"/>
        <v>701.60147435831198</v>
      </c>
      <c r="AG198" s="243">
        <f t="shared" si="52"/>
        <v>251.05264490878108</v>
      </c>
      <c r="AH198" s="244">
        <f t="shared" si="188"/>
        <v>130434.23504025403</v>
      </c>
      <c r="AI198" s="246"/>
      <c r="AJ198" s="242">
        <f t="shared" si="171"/>
        <v>3.8866666666666598E-2</v>
      </c>
      <c r="AK198" s="242">
        <f t="shared" si="189"/>
        <v>3.2388888888888832E-3</v>
      </c>
      <c r="AL198" s="241">
        <f>VLOOKUP(AN198,[2]תחזיות!$B$4:$H$1000,5)</f>
        <v>1.255430000000006E-2</v>
      </c>
      <c r="AM198" s="135">
        <f t="shared" si="176"/>
        <v>1.0461916666666717E-3</v>
      </c>
      <c r="AN198" s="238">
        <v>146</v>
      </c>
      <c r="AO198" s="243">
        <f t="shared" si="190"/>
        <v>69509.970279240952</v>
      </c>
      <c r="AP198" s="243">
        <f t="shared" si="220"/>
        <v>571.10912064049774</v>
      </c>
      <c r="AQ198" s="243">
        <f t="shared" si="16"/>
        <v>345.97405023606768</v>
      </c>
      <c r="AR198" s="243">
        <f t="shared" si="191"/>
        <v>225.13507040443002</v>
      </c>
      <c r="AS198" s="244">
        <f t="shared" si="192"/>
        <v>72516.520834232273</v>
      </c>
      <c r="AT198" s="245"/>
      <c r="AU198" s="242">
        <f t="shared" si="172"/>
        <v>4.3666666666666604E-2</v>
      </c>
      <c r="AV198" s="242">
        <f t="shared" si="193"/>
        <v>3.6388888888888838E-3</v>
      </c>
      <c r="AW198" s="241">
        <f>VLOOKUP(AY198,[2]תחזיות!$B$4:$H$1000,7)</f>
        <v>2.13423100000001E-2</v>
      </c>
      <c r="AX198" s="135">
        <f t="shared" si="17"/>
        <v>1.7785258333333418E-3</v>
      </c>
      <c r="AY198" s="238">
        <v>146</v>
      </c>
      <c r="AZ198" s="243">
        <f t="shared" si="194"/>
        <v>77129.095364697991</v>
      </c>
      <c r="BA198" s="243">
        <f t="shared" si="221"/>
        <v>651.94287107365221</v>
      </c>
      <c r="BB198" s="243">
        <f t="shared" si="18"/>
        <v>371.27866294100158</v>
      </c>
      <c r="BC198" s="243">
        <f t="shared" si="195"/>
        <v>280.66420813265063</v>
      </c>
      <c r="BD198" s="244">
        <f t="shared" si="196"/>
        <v>77420.478326020559</v>
      </c>
      <c r="BE198" s="246"/>
      <c r="BF198" s="246"/>
      <c r="BG198" s="246"/>
      <c r="BH198" s="241">
        <f>VLOOKUP(BJ198,[2]תחזיות!$B$4:$H$1000,6)</f>
        <v>1.1413000000000053E-2</v>
      </c>
      <c r="BI198" s="135">
        <f t="shared" si="19"/>
        <v>9.5108333333333774E-4</v>
      </c>
      <c r="BJ198" s="238">
        <v>146</v>
      </c>
      <c r="BK198" s="243">
        <f t="shared" si="197"/>
        <v>65360.048655317762</v>
      </c>
      <c r="BL198" s="243">
        <f t="shared" si="222"/>
        <v>489.8211495269087</v>
      </c>
      <c r="BM198" s="243">
        <f t="shared" si="20"/>
        <v>369.99439365882671</v>
      </c>
      <c r="BN198" s="243">
        <f t="shared" si="65"/>
        <v>119.826755868082</v>
      </c>
      <c r="BO198" s="244">
        <f t="shared" si="198"/>
        <v>67732.904730144728</v>
      </c>
      <c r="BP198" s="246"/>
      <c r="BQ198" s="247">
        <f>VLOOKUP(BT198,[2]תחזיות!$B$4:$E$1000,2)</f>
        <v>3.3703379999999929E-2</v>
      </c>
      <c r="BR198" s="135">
        <f t="shared" si="21"/>
        <v>2.3086149999999943E-3</v>
      </c>
      <c r="BS198" s="3">
        <f t="shared" si="199"/>
        <v>4411</v>
      </c>
      <c r="BT198" s="238">
        <v>146</v>
      </c>
      <c r="BU198" s="239">
        <f t="shared" si="200"/>
        <v>397417.47624580964</v>
      </c>
      <c r="BV198" s="239">
        <f t="shared" si="201"/>
        <v>2347.079693425047</v>
      </c>
      <c r="BW198" s="239">
        <f t="shared" si="22"/>
        <v>1429.5957465018296</v>
      </c>
      <c r="BX198" s="239">
        <f t="shared" si="23"/>
        <v>917.48394692321756</v>
      </c>
      <c r="BY198" s="240">
        <f t="shared" si="202"/>
        <v>312792.92613586894</v>
      </c>
      <c r="CA198" s="247">
        <f>VLOOKUP(CD198,[2]תחזיות!$B$4:$E$1000,4)</f>
        <v>4.4488461599999911E-2</v>
      </c>
      <c r="CB198" s="135">
        <f t="shared" si="24"/>
        <v>3.2073717999999926E-3</v>
      </c>
      <c r="CC198" s="3">
        <f t="shared" si="203"/>
        <v>4411</v>
      </c>
      <c r="CD198" s="238">
        <v>146</v>
      </c>
      <c r="CE198" s="239">
        <f t="shared" si="204"/>
        <v>413227.62334074656</v>
      </c>
      <c r="CF198" s="239">
        <f t="shared" si="205"/>
        <v>2663.2041628021761</v>
      </c>
      <c r="CG198" s="239">
        <f t="shared" si="25"/>
        <v>1337.8295367180469</v>
      </c>
      <c r="CH198" s="239">
        <f t="shared" si="26"/>
        <v>1325.3746260841292</v>
      </c>
      <c r="CI198" s="240">
        <f t="shared" si="206"/>
        <v>346348.04153025703</v>
      </c>
      <c r="CJ198" s="1"/>
      <c r="CK198" s="247">
        <f>VLOOKUP(CN198,[2]תחזיות!$B$4:$E$1000,3)</f>
        <v>2.930728695652168E-2</v>
      </c>
      <c r="CL198" s="135">
        <f t="shared" si="27"/>
        <v>1.9422739130434731E-3</v>
      </c>
      <c r="CM198" s="3">
        <f t="shared" si="207"/>
        <v>4411</v>
      </c>
      <c r="CN198" s="238">
        <v>146</v>
      </c>
      <c r="CO198" s="239">
        <f t="shared" si="208"/>
        <v>391671.5889656709</v>
      </c>
      <c r="CP198" s="239">
        <f t="shared" si="223"/>
        <v>2230.2343987179579</v>
      </c>
      <c r="CQ198" s="239">
        <f t="shared" si="28"/>
        <v>1469.5008889896494</v>
      </c>
      <c r="CR198" s="239">
        <f t="shared" si="29"/>
        <v>760.73350972830838</v>
      </c>
      <c r="CS198" s="240">
        <f t="shared" si="209"/>
        <v>301856.20350839669</v>
      </c>
      <c r="CT198" s="1"/>
      <c r="CU198" s="238">
        <v>146</v>
      </c>
      <c r="CV198" s="239">
        <f t="shared" si="168"/>
        <v>1334454.7648669141</v>
      </c>
      <c r="CW198" s="239">
        <f t="shared" si="168"/>
        <v>9058.2739798199073</v>
      </c>
      <c r="CX198" s="239">
        <f t="shared" si="168"/>
        <v>5431.4240726562439</v>
      </c>
      <c r="CY198" s="239">
        <f t="shared" si="168"/>
        <v>3626.8499071636643</v>
      </c>
      <c r="CZ198" s="239">
        <f t="shared" si="168"/>
        <v>1237746.7940771424</v>
      </c>
      <c r="DB198" s="238">
        <v>146</v>
      </c>
      <c r="DC198" s="239">
        <f t="shared" si="169"/>
        <v>1374776.9242045323</v>
      </c>
      <c r="DD198" s="239">
        <f t="shared" si="169"/>
        <v>9671.537030318279</v>
      </c>
      <c r="DE198" s="239">
        <f t="shared" si="169"/>
        <v>5385.950497547371</v>
      </c>
      <c r="DF198" s="239">
        <f t="shared" si="169"/>
        <v>4285.5865327709071</v>
      </c>
      <c r="DG198" s="239">
        <f t="shared" si="169"/>
        <v>1289104.7942826175</v>
      </c>
      <c r="DH198" s="248"/>
      <c r="DI198" s="238">
        <v>146</v>
      </c>
      <c r="DJ198" s="239">
        <f t="shared" si="170"/>
        <v>1311077.6330316835</v>
      </c>
      <c r="DK198" s="239">
        <f t="shared" si="170"/>
        <v>8453.6843238481924</v>
      </c>
      <c r="DL198" s="239">
        <f t="shared" si="170"/>
        <v>5662.0210861304304</v>
      </c>
      <c r="DM198" s="239">
        <f t="shared" si="170"/>
        <v>2791.6632377177611</v>
      </c>
      <c r="DN198" s="239">
        <f t="shared" si="170"/>
        <v>1198045.6431038862</v>
      </c>
      <c r="DP198" s="3">
        <f t="shared" si="210"/>
        <v>4411</v>
      </c>
      <c r="DQ198" s="238">
        <v>146</v>
      </c>
      <c r="DR198" s="239">
        <f t="shared" si="211"/>
        <v>0</v>
      </c>
      <c r="DS198" s="239">
        <f t="shared" si="212"/>
        <v>0</v>
      </c>
      <c r="DT198" s="239">
        <f t="shared" si="33"/>
        <v>0</v>
      </c>
      <c r="DU198" s="239">
        <f t="shared" si="213"/>
        <v>0</v>
      </c>
      <c r="DV198" s="240">
        <f t="shared" si="224"/>
        <v>0</v>
      </c>
      <c r="DX198" s="242">
        <f t="shared" si="173"/>
        <v>4.0500000000000001E-2</v>
      </c>
      <c r="DY198" s="242">
        <f t="shared" si="214"/>
        <v>3.375E-3</v>
      </c>
      <c r="DZ198" s="238">
        <v>146</v>
      </c>
      <c r="EA198" s="243">
        <f t="shared" si="225"/>
        <v>422295.72135202406</v>
      </c>
      <c r="EB198" s="243">
        <f t="shared" si="226"/>
        <v>2765.3974987519846</v>
      </c>
      <c r="EC198" s="243">
        <f t="shared" si="34"/>
        <v>1340.1494391889034</v>
      </c>
      <c r="ED198" s="243">
        <f t="shared" si="177"/>
        <v>1425.2480595630811</v>
      </c>
      <c r="EE198" s="244">
        <f t="shared" si="215"/>
        <v>369328.68735681917</v>
      </c>
      <c r="EF198" s="249"/>
      <c r="EG198" s="242">
        <f t="shared" si="174"/>
        <v>4.4999999999999998E-2</v>
      </c>
      <c r="EH198" s="242">
        <f t="shared" si="216"/>
        <v>3.7499999999999999E-3</v>
      </c>
      <c r="EI198" s="238">
        <v>146</v>
      </c>
      <c r="EJ198" s="243">
        <f t="shared" si="227"/>
        <v>425418.65357264568</v>
      </c>
      <c r="EK198" s="243">
        <f t="shared" si="228"/>
        <v>2885.9069852207549</v>
      </c>
      <c r="EL198" s="243">
        <f t="shared" si="36"/>
        <v>1290.5870343233337</v>
      </c>
      <c r="EM198" s="243">
        <f t="shared" si="178"/>
        <v>1595.3199508974212</v>
      </c>
      <c r="EN198" s="244">
        <f t="shared" si="217"/>
        <v>376010.50768940547</v>
      </c>
      <c r="EO198" s="249"/>
      <c r="EP198" s="242">
        <f t="shared" si="175"/>
        <v>2.5000000000000001E-2</v>
      </c>
      <c r="EQ198" s="242">
        <f t="shared" si="218"/>
        <v>2.0833333333333333E-3</v>
      </c>
      <c r="ER198" s="238">
        <v>146</v>
      </c>
      <c r="ES198" s="243">
        <f t="shared" si="229"/>
        <v>410508.31230746972</v>
      </c>
      <c r="ET198" s="243">
        <f t="shared" si="230"/>
        <v>2370.7253929063936</v>
      </c>
      <c r="EU198" s="243">
        <f t="shared" si="38"/>
        <v>1515.4997422658316</v>
      </c>
      <c r="EV198" s="243">
        <f t="shared" si="179"/>
        <v>855.22565064056187</v>
      </c>
      <c r="EW198" s="244">
        <f t="shared" si="219"/>
        <v>346125.9073643341</v>
      </c>
    </row>
    <row r="199" spans="1:153" ht="14.25" customHeight="1" thickBot="1" x14ac:dyDescent="0.25">
      <c r="A199" s="3">
        <f t="shared" si="180"/>
        <v>4442</v>
      </c>
      <c r="B199" s="238">
        <v>147</v>
      </c>
      <c r="C199" s="239">
        <f t="shared" si="181"/>
        <v>304994.45220248617</v>
      </c>
      <c r="D199" s="239">
        <f t="shared" si="5"/>
        <v>2410.2492634298383</v>
      </c>
      <c r="E199" s="239">
        <f t="shared" si="6"/>
        <v>1609.6388263983122</v>
      </c>
      <c r="F199" s="239">
        <f t="shared" si="7"/>
        <v>800.6104370315262</v>
      </c>
      <c r="G199" s="240">
        <f t="shared" si="182"/>
        <v>354306.64172418637</v>
      </c>
      <c r="I199" s="241">
        <f>VLOOKUP(K199,[2]תחזיות!$B$4:$H$1000,5)</f>
        <v>1.2567300000000061E-2</v>
      </c>
      <c r="J199" s="135">
        <f t="shared" si="8"/>
        <v>1.0472750000000051E-3</v>
      </c>
      <c r="K199" s="238">
        <v>147</v>
      </c>
      <c r="L199" s="243">
        <f t="shared" si="183"/>
        <v>138065.8816266483</v>
      </c>
      <c r="M199" s="243">
        <f t="shared" si="44"/>
        <v>965.44843580164127</v>
      </c>
      <c r="N199" s="243">
        <f t="shared" si="9"/>
        <v>712.32765281945387</v>
      </c>
      <c r="O199" s="243">
        <f t="shared" si="10"/>
        <v>253.12078298218739</v>
      </c>
      <c r="P199" s="244">
        <f t="shared" si="184"/>
        <v>132177.71572526707</v>
      </c>
      <c r="Q199" s="245"/>
      <c r="R199" s="241">
        <f>VLOOKUP(T199,[2]תחזיות!$B$4:$H$1000,7)</f>
        <v>2.1364410000000101E-2</v>
      </c>
      <c r="S199" s="135">
        <f t="shared" si="11"/>
        <v>1.7803675000000083E-3</v>
      </c>
      <c r="T199" s="238">
        <v>147</v>
      </c>
      <c r="U199" s="243">
        <f t="shared" si="185"/>
        <v>151890.78528419061</v>
      </c>
      <c r="V199" s="243">
        <f t="shared" si="47"/>
        <v>1062.1213534988287</v>
      </c>
      <c r="W199" s="243">
        <f t="shared" si="12"/>
        <v>783.65491381114725</v>
      </c>
      <c r="X199" s="243">
        <f t="shared" si="48"/>
        <v>278.46643968768149</v>
      </c>
      <c r="Y199" s="244">
        <f t="shared" si="186"/>
        <v>138491.49562967673</v>
      </c>
      <c r="Z199" s="246"/>
      <c r="AA199" s="241">
        <f>VLOOKUP(AC199,[2]תחזיות!$B$4:$H$1000,6)</f>
        <v>1.1424818181818236E-2</v>
      </c>
      <c r="AB199" s="135">
        <f t="shared" si="13"/>
        <v>9.520681818181863E-4</v>
      </c>
      <c r="AC199" s="238">
        <v>147</v>
      </c>
      <c r="AD199" s="243">
        <f t="shared" si="187"/>
        <v>136365.91099536227</v>
      </c>
      <c r="AE199" s="243">
        <f t="shared" si="51"/>
        <v>953.56111094232529</v>
      </c>
      <c r="AF199" s="243">
        <f t="shared" si="14"/>
        <v>703.55694078416229</v>
      </c>
      <c r="AG199" s="243">
        <f t="shared" si="52"/>
        <v>250.00417015816299</v>
      </c>
      <c r="AH199" s="244">
        <f t="shared" si="188"/>
        <v>131387.79615119635</v>
      </c>
      <c r="AI199" s="246"/>
      <c r="AJ199" s="242">
        <f t="shared" si="171"/>
        <v>3.8866666666666598E-2</v>
      </c>
      <c r="AK199" s="242">
        <f t="shared" si="189"/>
        <v>3.2388888888888832E-3</v>
      </c>
      <c r="AL199" s="241">
        <f>VLOOKUP(AN199,[2]תחזיות!$B$4:$H$1000,5)</f>
        <v>1.2567300000000061E-2</v>
      </c>
      <c r="AM199" s="135">
        <f t="shared" si="176"/>
        <v>1.0472750000000051E-3</v>
      </c>
      <c r="AN199" s="238">
        <v>147</v>
      </c>
      <c r="AO199" s="243">
        <f t="shared" si="190"/>
        <v>69236.429953155617</v>
      </c>
      <c r="AP199" s="243">
        <f t="shared" si="220"/>
        <v>571.70722894481662</v>
      </c>
      <c r="AQ199" s="243">
        <f t="shared" si="16"/>
        <v>347.45812526320742</v>
      </c>
      <c r="AR199" s="243">
        <f t="shared" si="191"/>
        <v>224.2491036816092</v>
      </c>
      <c r="AS199" s="244">
        <f t="shared" si="192"/>
        <v>73088.228063177085</v>
      </c>
      <c r="AT199" s="245"/>
      <c r="AU199" s="242">
        <f t="shared" si="172"/>
        <v>4.3666666666666604E-2</v>
      </c>
      <c r="AV199" s="242">
        <f t="shared" si="193"/>
        <v>3.6388888888888838E-3</v>
      </c>
      <c r="AW199" s="241">
        <f>VLOOKUP(AY199,[2]תחזיות!$B$4:$H$1000,7)</f>
        <v>2.1364410000000101E-2</v>
      </c>
      <c r="AX199" s="135">
        <f t="shared" si="17"/>
        <v>1.7803675000000083E-3</v>
      </c>
      <c r="AY199" s="238">
        <v>147</v>
      </c>
      <c r="AZ199" s="243">
        <f t="shared" si="194"/>
        <v>76894.473823983761</v>
      </c>
      <c r="BA199" s="243">
        <f t="shared" si="221"/>
        <v>653.10356897316854</v>
      </c>
      <c r="BB199" s="243">
        <f t="shared" si="18"/>
        <v>373.29312255811692</v>
      </c>
      <c r="BC199" s="243">
        <f t="shared" si="195"/>
        <v>279.81044641505162</v>
      </c>
      <c r="BD199" s="244">
        <f t="shared" si="196"/>
        <v>78073.581894993724</v>
      </c>
      <c r="BE199" s="246"/>
      <c r="BF199" s="246"/>
      <c r="BG199" s="246"/>
      <c r="BH199" s="241">
        <f>VLOOKUP(BJ199,[2]תחזיות!$B$4:$H$1000,6)</f>
        <v>1.1424818181818236E-2</v>
      </c>
      <c r="BI199" s="135">
        <f t="shared" si="19"/>
        <v>9.520681818181863E-4</v>
      </c>
      <c r="BJ199" s="238">
        <v>147</v>
      </c>
      <c r="BK199" s="243">
        <f t="shared" si="197"/>
        <v>65051.929224456107</v>
      </c>
      <c r="BL199" s="243">
        <f t="shared" si="222"/>
        <v>490.21901906352889</v>
      </c>
      <c r="BM199" s="243">
        <f t="shared" si="20"/>
        <v>370.95714881869321</v>
      </c>
      <c r="BN199" s="243">
        <f t="shared" si="65"/>
        <v>119.26187024483565</v>
      </c>
      <c r="BO199" s="244">
        <f t="shared" si="198"/>
        <v>68223.123749208258</v>
      </c>
      <c r="BP199" s="246"/>
      <c r="BQ199" s="247">
        <f>VLOOKUP(BT199,[2]תחזיות!$B$4:$E$1000,2)</f>
        <v>3.3819379999999927E-2</v>
      </c>
      <c r="BR199" s="135">
        <f t="shared" si="21"/>
        <v>2.3182816666666608E-3</v>
      </c>
      <c r="BS199" s="3">
        <f t="shared" si="199"/>
        <v>4442</v>
      </c>
      <c r="BT199" s="238">
        <v>147</v>
      </c>
      <c r="BU199" s="239">
        <f t="shared" si="200"/>
        <v>395987.88049930782</v>
      </c>
      <c r="BV199" s="239">
        <f t="shared" si="201"/>
        <v>2349.315327656102</v>
      </c>
      <c r="BW199" s="239">
        <f t="shared" si="22"/>
        <v>1431.3038840723682</v>
      </c>
      <c r="BX199" s="239">
        <f t="shared" si="23"/>
        <v>918.01144358373381</v>
      </c>
      <c r="BY199" s="240">
        <f t="shared" si="202"/>
        <v>315142.24146352505</v>
      </c>
      <c r="CA199" s="247">
        <f>VLOOKUP(CD199,[2]תחזיות!$B$4:$E$1000,4)</f>
        <v>4.4641581599999904E-2</v>
      </c>
      <c r="CB199" s="135">
        <f t="shared" si="24"/>
        <v>3.2201317999999922E-3</v>
      </c>
      <c r="CC199" s="3">
        <f t="shared" si="203"/>
        <v>4442</v>
      </c>
      <c r="CD199" s="238">
        <v>147</v>
      </c>
      <c r="CE199" s="239">
        <f t="shared" si="204"/>
        <v>411889.79380402854</v>
      </c>
      <c r="CF199" s="239">
        <f t="shared" si="205"/>
        <v>2666.4359836317012</v>
      </c>
      <c r="CG199" s="239">
        <f t="shared" si="25"/>
        <v>1340.0965605079091</v>
      </c>
      <c r="CH199" s="239">
        <f t="shared" si="26"/>
        <v>1326.3394231237921</v>
      </c>
      <c r="CI199" s="240">
        <f t="shared" si="206"/>
        <v>349014.47751388873</v>
      </c>
      <c r="CJ199" s="1"/>
      <c r="CK199" s="247">
        <f>VLOOKUP(CN199,[2]תחזיות!$B$4:$E$1000,3)</f>
        <v>2.940815652173907E-2</v>
      </c>
      <c r="CL199" s="135">
        <f t="shared" si="27"/>
        <v>1.9506797101449223E-3</v>
      </c>
      <c r="CM199" s="3">
        <f t="shared" si="207"/>
        <v>4442</v>
      </c>
      <c r="CN199" s="238">
        <v>147</v>
      </c>
      <c r="CO199" s="239">
        <f t="shared" si="208"/>
        <v>390202.08807668125</v>
      </c>
      <c r="CP199" s="239">
        <f t="shared" si="223"/>
        <v>2232.1081100373835</v>
      </c>
      <c r="CQ199" s="239">
        <f t="shared" si="28"/>
        <v>1470.9488139700195</v>
      </c>
      <c r="CR199" s="239">
        <f t="shared" si="29"/>
        <v>761.15929606736404</v>
      </c>
      <c r="CS199" s="240">
        <f t="shared" si="209"/>
        <v>304088.31161843409</v>
      </c>
      <c r="CT199" s="1"/>
      <c r="CU199" s="238">
        <v>147</v>
      </c>
      <c r="CV199" s="239">
        <f t="shared" si="168"/>
        <v>1329240.2161944329</v>
      </c>
      <c r="CW199" s="239">
        <f t="shared" si="168"/>
        <v>9062.1177545843839</v>
      </c>
      <c r="CX199" s="239">
        <f t="shared" si="168"/>
        <v>5445.4009320995074</v>
      </c>
      <c r="CY199" s="239">
        <f t="shared" si="168"/>
        <v>3616.7168224848756</v>
      </c>
      <c r="CZ199" s="239">
        <f t="shared" si="168"/>
        <v>1246808.9118317268</v>
      </c>
      <c r="DB199" s="238">
        <v>147</v>
      </c>
      <c r="DC199" s="239">
        <f t="shared" si="169"/>
        <v>1369797.5716530115</v>
      </c>
      <c r="DD199" s="239">
        <f t="shared" si="169"/>
        <v>9677.8171547542934</v>
      </c>
      <c r="DE199" s="239">
        <f t="shared" si="169"/>
        <v>5402.1101589775326</v>
      </c>
      <c r="DF199" s="239">
        <f t="shared" si="169"/>
        <v>4275.7069957767599</v>
      </c>
      <c r="DG199" s="239">
        <f t="shared" si="169"/>
        <v>1298782.6114373717</v>
      </c>
      <c r="DH199" s="248"/>
      <c r="DI199" s="238">
        <v>147</v>
      </c>
      <c r="DJ199" s="239">
        <f t="shared" si="170"/>
        <v>1305607.1930641895</v>
      </c>
      <c r="DK199" s="239">
        <f t="shared" si="170"/>
        <v>8456.862896379469</v>
      </c>
      <c r="DL199" s="239">
        <f t="shared" si="170"/>
        <v>5673.758763366739</v>
      </c>
      <c r="DM199" s="239">
        <f t="shared" si="170"/>
        <v>2783.10413301273</v>
      </c>
      <c r="DN199" s="239">
        <f t="shared" si="170"/>
        <v>1206502.5060002657</v>
      </c>
      <c r="DP199" s="3">
        <f t="shared" si="210"/>
        <v>4442</v>
      </c>
      <c r="DQ199" s="238">
        <v>147</v>
      </c>
      <c r="DR199" s="239">
        <f t="shared" si="211"/>
        <v>0</v>
      </c>
      <c r="DS199" s="239">
        <f t="shared" si="212"/>
        <v>0</v>
      </c>
      <c r="DT199" s="239">
        <f t="shared" si="33"/>
        <v>0</v>
      </c>
      <c r="DU199" s="239">
        <f t="shared" si="213"/>
        <v>0</v>
      </c>
      <c r="DV199" s="240">
        <f t="shared" si="224"/>
        <v>0</v>
      </c>
      <c r="DX199" s="242">
        <f t="shared" si="173"/>
        <v>4.0500000000000001E-2</v>
      </c>
      <c r="DY199" s="242">
        <f t="shared" si="214"/>
        <v>3.375E-3</v>
      </c>
      <c r="DZ199" s="238">
        <v>147</v>
      </c>
      <c r="EA199" s="243">
        <f t="shared" si="225"/>
        <v>420955.57191283518</v>
      </c>
      <c r="EB199" s="243">
        <f t="shared" si="226"/>
        <v>2765.3974987519846</v>
      </c>
      <c r="EC199" s="243">
        <f t="shared" si="34"/>
        <v>1344.6724435461658</v>
      </c>
      <c r="ED199" s="243">
        <f t="shared" si="177"/>
        <v>1420.7250552058188</v>
      </c>
      <c r="EE199" s="244">
        <f t="shared" si="215"/>
        <v>372094.08485557116</v>
      </c>
      <c r="EF199" s="249"/>
      <c r="EG199" s="242">
        <f t="shared" si="174"/>
        <v>4.4999999999999998E-2</v>
      </c>
      <c r="EH199" s="242">
        <f t="shared" si="216"/>
        <v>3.7499999999999999E-3</v>
      </c>
      <c r="EI199" s="238">
        <v>147</v>
      </c>
      <c r="EJ199" s="243">
        <f t="shared" si="227"/>
        <v>424128.06653832237</v>
      </c>
      <c r="EK199" s="243">
        <f t="shared" si="228"/>
        <v>2885.9069852207558</v>
      </c>
      <c r="EL199" s="243">
        <f t="shared" si="36"/>
        <v>1295.4267357020469</v>
      </c>
      <c r="EM199" s="243">
        <f t="shared" si="178"/>
        <v>1590.4802495187089</v>
      </c>
      <c r="EN199" s="244">
        <f t="shared" si="217"/>
        <v>378896.4146746262</v>
      </c>
      <c r="EO199" s="249"/>
      <c r="EP199" s="242">
        <f t="shared" si="175"/>
        <v>2.5000000000000001E-2</v>
      </c>
      <c r="EQ199" s="242">
        <f t="shared" si="218"/>
        <v>2.0833333333333333E-3</v>
      </c>
      <c r="ER199" s="238">
        <v>147</v>
      </c>
      <c r="ES199" s="243">
        <f t="shared" si="229"/>
        <v>408992.81256520387</v>
      </c>
      <c r="ET199" s="243">
        <f t="shared" si="230"/>
        <v>2370.7253929063932</v>
      </c>
      <c r="EU199" s="243">
        <f t="shared" si="38"/>
        <v>1518.6570333955519</v>
      </c>
      <c r="EV199" s="243">
        <f t="shared" si="179"/>
        <v>852.06835951084133</v>
      </c>
      <c r="EW199" s="244">
        <f t="shared" si="219"/>
        <v>348496.6327572405</v>
      </c>
    </row>
    <row r="200" spans="1:153" ht="14.25" customHeight="1" thickBot="1" x14ac:dyDescent="0.25">
      <c r="A200" s="3">
        <f t="shared" si="180"/>
        <v>4471</v>
      </c>
      <c r="B200" s="238">
        <v>148</v>
      </c>
      <c r="C200" s="239">
        <f t="shared" si="181"/>
        <v>303384.81337608787</v>
      </c>
      <c r="D200" s="239">
        <f t="shared" si="5"/>
        <v>2410.2492634298383</v>
      </c>
      <c r="E200" s="239">
        <f t="shared" si="6"/>
        <v>1613.8641283176075</v>
      </c>
      <c r="F200" s="239">
        <f t="shared" si="7"/>
        <v>796.38513511223073</v>
      </c>
      <c r="G200" s="240">
        <f t="shared" si="182"/>
        <v>356716.89098761621</v>
      </c>
      <c r="I200" s="241">
        <f>VLOOKUP(K200,[2]תחזיות!$B$4:$H$1000,5)</f>
        <v>1.2580300000000062E-2</v>
      </c>
      <c r="J200" s="135">
        <f t="shared" si="8"/>
        <v>1.0483583333333385E-3</v>
      </c>
      <c r="K200" s="238">
        <v>148</v>
      </c>
      <c r="L200" s="243">
        <f t="shared" si="183"/>
        <v>137497.54971675028</v>
      </c>
      <c r="M200" s="243">
        <f t="shared" si="44"/>
        <v>966.46057171471762</v>
      </c>
      <c r="N200" s="243">
        <f t="shared" si="9"/>
        <v>714.38173056734331</v>
      </c>
      <c r="O200" s="243">
        <f t="shared" si="10"/>
        <v>252.07884114737433</v>
      </c>
      <c r="P200" s="244">
        <f t="shared" si="184"/>
        <v>133144.17629698178</v>
      </c>
      <c r="Q200" s="245"/>
      <c r="R200" s="241">
        <f>VLOOKUP(T200,[2]תחזיות!$B$4:$H$1000,7)</f>
        <v>2.1386510000000105E-2</v>
      </c>
      <c r="S200" s="135">
        <f t="shared" si="11"/>
        <v>1.7822091666666753E-3</v>
      </c>
      <c r="T200" s="238">
        <v>148</v>
      </c>
      <c r="U200" s="243">
        <f t="shared" si="185"/>
        <v>151376.43488327423</v>
      </c>
      <c r="V200" s="243">
        <f t="shared" si="47"/>
        <v>1064.0142759111466</v>
      </c>
      <c r="W200" s="243">
        <f t="shared" si="12"/>
        <v>786.49081195847839</v>
      </c>
      <c r="X200" s="243">
        <f t="shared" si="48"/>
        <v>277.52346395266812</v>
      </c>
      <c r="Y200" s="244">
        <f t="shared" si="186"/>
        <v>139555.50990558788</v>
      </c>
      <c r="Z200" s="246"/>
      <c r="AA200" s="241">
        <f>VLOOKUP(AC200,[2]תחזיות!$B$4:$H$1000,6)</f>
        <v>1.1436636363636418E-2</v>
      </c>
      <c r="AB200" s="135">
        <f t="shared" si="13"/>
        <v>9.5305303030303486E-4</v>
      </c>
      <c r="AC200" s="238">
        <v>148</v>
      </c>
      <c r="AD200" s="243">
        <f t="shared" si="187"/>
        <v>135791.64747220787</v>
      </c>
      <c r="AE200" s="243">
        <f t="shared" si="51"/>
        <v>954.46990524868784</v>
      </c>
      <c r="AF200" s="243">
        <f t="shared" si="14"/>
        <v>705.51855154964119</v>
      </c>
      <c r="AG200" s="243">
        <f t="shared" si="52"/>
        <v>248.95135369904662</v>
      </c>
      <c r="AH200" s="244">
        <f t="shared" si="188"/>
        <v>132342.26605644505</v>
      </c>
      <c r="AI200" s="246"/>
      <c r="AJ200" s="242">
        <f t="shared" si="171"/>
        <v>3.8866666666666598E-2</v>
      </c>
      <c r="AK200" s="242">
        <f t="shared" si="189"/>
        <v>3.2388888888888832E-3</v>
      </c>
      <c r="AL200" s="241">
        <f>VLOOKUP(AN200,[2]תחזיות!$B$4:$H$1000,5)</f>
        <v>1.2580300000000062E-2</v>
      </c>
      <c r="AM200" s="135">
        <f t="shared" si="176"/>
        <v>1.0483583333333385E-3</v>
      </c>
      <c r="AN200" s="238">
        <v>148</v>
      </c>
      <c r="AO200" s="243">
        <f t="shared" si="190"/>
        <v>68961.192155582947</v>
      </c>
      <c r="AP200" s="243">
        <f t="shared" si="220"/>
        <v>572.30658298250785</v>
      </c>
      <c r="AQ200" s="243">
        <f t="shared" si="16"/>
        <v>348.94894394525903</v>
      </c>
      <c r="AR200" s="243">
        <f t="shared" si="191"/>
        <v>223.35763903724882</v>
      </c>
      <c r="AS200" s="244">
        <f t="shared" si="192"/>
        <v>73660.534646159591</v>
      </c>
      <c r="AT200" s="245"/>
      <c r="AU200" s="242">
        <f t="shared" si="172"/>
        <v>4.3666666666666604E-2</v>
      </c>
      <c r="AV200" s="242">
        <f t="shared" si="193"/>
        <v>3.6388888888888838E-3</v>
      </c>
      <c r="AW200" s="241">
        <f>VLOOKUP(AY200,[2]תחזיות!$B$4:$H$1000,7)</f>
        <v>2.1386510000000105E-2</v>
      </c>
      <c r="AX200" s="135">
        <f t="shared" si="17"/>
        <v>1.7822091666666753E-3</v>
      </c>
      <c r="AY200" s="238">
        <v>148</v>
      </c>
      <c r="AZ200" s="243">
        <f t="shared" si="194"/>
        <v>76657.557451115877</v>
      </c>
      <c r="BA200" s="243">
        <f t="shared" si="221"/>
        <v>654.2675361405752</v>
      </c>
      <c r="BB200" s="243">
        <f t="shared" si="18"/>
        <v>375.3192020823484</v>
      </c>
      <c r="BC200" s="243">
        <f t="shared" si="195"/>
        <v>278.94833405822681</v>
      </c>
      <c r="BD200" s="244">
        <f t="shared" si="196"/>
        <v>78727.849431134295</v>
      </c>
      <c r="BE200" s="246"/>
      <c r="BF200" s="246"/>
      <c r="BG200" s="246"/>
      <c r="BH200" s="241">
        <f>VLOOKUP(BJ200,[2]תחזיות!$B$4:$H$1000,6)</f>
        <v>1.1436636363636418E-2</v>
      </c>
      <c r="BI200" s="135">
        <f t="shared" si="19"/>
        <v>9.5305303030303486E-4</v>
      </c>
      <c r="BJ200" s="238">
        <v>148</v>
      </c>
      <c r="BK200" s="243">
        <f t="shared" si="197"/>
        <v>64742.616472077047</v>
      </c>
      <c r="BL200" s="243">
        <f t="shared" si="222"/>
        <v>490.61769163607539</v>
      </c>
      <c r="BM200" s="243">
        <f t="shared" si="20"/>
        <v>371.92289477060137</v>
      </c>
      <c r="BN200" s="243">
        <f t="shared" si="65"/>
        <v>118.69479686547403</v>
      </c>
      <c r="BO200" s="244">
        <f t="shared" si="198"/>
        <v>68713.741440844329</v>
      </c>
      <c r="BP200" s="246"/>
      <c r="BQ200" s="247">
        <f>VLOOKUP(BT200,[2]תחזיות!$B$4:$E$1000,2)</f>
        <v>3.3935379999999925E-2</v>
      </c>
      <c r="BR200" s="135">
        <f t="shared" si="21"/>
        <v>2.3279483333333273E-3</v>
      </c>
      <c r="BS200" s="3">
        <f t="shared" si="199"/>
        <v>4471</v>
      </c>
      <c r="BT200" s="238">
        <v>148</v>
      </c>
      <c r="BU200" s="239">
        <f t="shared" si="200"/>
        <v>394556.57661523548</v>
      </c>
      <c r="BV200" s="239">
        <f t="shared" si="201"/>
        <v>2351.5427631282578</v>
      </c>
      <c r="BW200" s="239">
        <f t="shared" si="22"/>
        <v>1433.035438191117</v>
      </c>
      <c r="BX200" s="239">
        <f t="shared" si="23"/>
        <v>918.50732493714065</v>
      </c>
      <c r="BY200" s="240">
        <f t="shared" si="202"/>
        <v>317493.78422665328</v>
      </c>
      <c r="CA200" s="247">
        <f>VLOOKUP(CD200,[2]תחזיות!$B$4:$E$1000,4)</f>
        <v>4.4794701599999903E-2</v>
      </c>
      <c r="CB200" s="135">
        <f t="shared" si="24"/>
        <v>3.2328917999999919E-3</v>
      </c>
      <c r="CC200" s="3">
        <f t="shared" si="203"/>
        <v>4471</v>
      </c>
      <c r="CD200" s="238">
        <v>148</v>
      </c>
      <c r="CE200" s="239">
        <f t="shared" si="204"/>
        <v>410549.69724352064</v>
      </c>
      <c r="CF200" s="239">
        <f t="shared" si="205"/>
        <v>2669.6569293645211</v>
      </c>
      <c r="CG200" s="239">
        <f t="shared" si="25"/>
        <v>1342.3941796534639</v>
      </c>
      <c r="CH200" s="239">
        <f t="shared" si="26"/>
        <v>1327.2627497110573</v>
      </c>
      <c r="CI200" s="240">
        <f t="shared" si="206"/>
        <v>351684.13444325328</v>
      </c>
      <c r="CJ200" s="1"/>
      <c r="CK200" s="247">
        <f>VLOOKUP(CN200,[2]תחזיות!$B$4:$E$1000,3)</f>
        <v>2.950902608695646E-2</v>
      </c>
      <c r="CL200" s="135">
        <f t="shared" si="27"/>
        <v>1.9590855072463714E-3</v>
      </c>
      <c r="CM200" s="3">
        <f t="shared" si="207"/>
        <v>4471</v>
      </c>
      <c r="CN200" s="238">
        <v>148</v>
      </c>
      <c r="CO200" s="239">
        <f t="shared" si="208"/>
        <v>388731.13926271122</v>
      </c>
      <c r="CP200" s="239">
        <f t="shared" si="223"/>
        <v>2233.9747089992156</v>
      </c>
      <c r="CQ200" s="239">
        <f t="shared" si="28"/>
        <v>1472.4171678542671</v>
      </c>
      <c r="CR200" s="239">
        <f t="shared" si="29"/>
        <v>761.55754114494846</v>
      </c>
      <c r="CS200" s="240">
        <f t="shared" si="209"/>
        <v>306322.28632743331</v>
      </c>
      <c r="CT200" s="1"/>
      <c r="CU200" s="238">
        <v>148</v>
      </c>
      <c r="CV200" s="239">
        <f t="shared" si="168"/>
        <v>1324011.0313329455</v>
      </c>
      <c r="CW200" s="239">
        <f t="shared" si="168"/>
        <v>9065.9566800073044</v>
      </c>
      <c r="CX200" s="239">
        <f t="shared" si="168"/>
        <v>5459.440954064461</v>
      </c>
      <c r="CY200" s="239">
        <f t="shared" si="168"/>
        <v>3606.5157259428452</v>
      </c>
      <c r="CZ200" s="239">
        <f t="shared" si="168"/>
        <v>1255874.8685117341</v>
      </c>
      <c r="DB200" s="238">
        <v>148</v>
      </c>
      <c r="DC200" s="239">
        <f t="shared" si="169"/>
        <v>1364801.142756619</v>
      </c>
      <c r="DD200" s="239">
        <f t="shared" si="169"/>
        <v>9684.0949900668365</v>
      </c>
      <c r="DE200" s="239">
        <f t="shared" si="169"/>
        <v>5418.3529079728269</v>
      </c>
      <c r="DF200" s="239">
        <f t="shared" si="169"/>
        <v>4265.7420820940097</v>
      </c>
      <c r="DG200" s="239">
        <f t="shared" si="169"/>
        <v>1308466.7064274387</v>
      </c>
      <c r="DH200" s="248"/>
      <c r="DI200" s="238">
        <v>148</v>
      </c>
      <c r="DJ200" s="239">
        <f t="shared" si="170"/>
        <v>1300124.3721148924</v>
      </c>
      <c r="DK200" s="239">
        <f t="shared" si="170"/>
        <v>8460.0369622202124</v>
      </c>
      <c r="DL200" s="239">
        <f t="shared" si="170"/>
        <v>5685.5436447072443</v>
      </c>
      <c r="DM200" s="239">
        <f t="shared" si="170"/>
        <v>2774.4933175129672</v>
      </c>
      <c r="DN200" s="239">
        <f t="shared" si="170"/>
        <v>1214962.5429624859</v>
      </c>
      <c r="DP200" s="3">
        <f t="shared" si="210"/>
        <v>4471</v>
      </c>
      <c r="DQ200" s="238">
        <v>148</v>
      </c>
      <c r="DR200" s="239">
        <f t="shared" si="211"/>
        <v>0</v>
      </c>
      <c r="DS200" s="239">
        <f t="shared" si="212"/>
        <v>0</v>
      </c>
      <c r="DT200" s="239">
        <f t="shared" si="33"/>
        <v>0</v>
      </c>
      <c r="DU200" s="239">
        <f t="shared" si="213"/>
        <v>0</v>
      </c>
      <c r="DV200" s="240">
        <f t="shared" si="224"/>
        <v>0</v>
      </c>
      <c r="DX200" s="242">
        <f t="shared" si="173"/>
        <v>4.0500000000000001E-2</v>
      </c>
      <c r="DY200" s="242">
        <f t="shared" si="214"/>
        <v>3.375E-3</v>
      </c>
      <c r="DZ200" s="238">
        <v>148</v>
      </c>
      <c r="EA200" s="243">
        <f t="shared" si="225"/>
        <v>419610.899469289</v>
      </c>
      <c r="EB200" s="243">
        <f t="shared" si="226"/>
        <v>2765.3974987519841</v>
      </c>
      <c r="EC200" s="243">
        <f t="shared" si="34"/>
        <v>1349.2107130431339</v>
      </c>
      <c r="ED200" s="243">
        <f t="shared" si="177"/>
        <v>1416.1867857088503</v>
      </c>
      <c r="EE200" s="244">
        <f t="shared" si="215"/>
        <v>374859.48235432315</v>
      </c>
      <c r="EF200" s="249"/>
      <c r="EG200" s="242">
        <f t="shared" si="174"/>
        <v>4.4999999999999998E-2</v>
      </c>
      <c r="EH200" s="242">
        <f t="shared" si="216"/>
        <v>3.7499999999999999E-3</v>
      </c>
      <c r="EI200" s="238">
        <v>148</v>
      </c>
      <c r="EJ200" s="243">
        <f t="shared" si="227"/>
        <v>422832.63980262034</v>
      </c>
      <c r="EK200" s="243">
        <f t="shared" si="228"/>
        <v>2885.9069852207554</v>
      </c>
      <c r="EL200" s="243">
        <f t="shared" si="36"/>
        <v>1300.2845859609292</v>
      </c>
      <c r="EM200" s="243">
        <f t="shared" si="178"/>
        <v>1585.6223992598261</v>
      </c>
      <c r="EN200" s="244">
        <f t="shared" si="217"/>
        <v>381782.32165984693</v>
      </c>
      <c r="EO200" s="249"/>
      <c r="EP200" s="242">
        <f t="shared" si="175"/>
        <v>2.5000000000000001E-2</v>
      </c>
      <c r="EQ200" s="242">
        <f t="shared" si="218"/>
        <v>2.0833333333333333E-3</v>
      </c>
      <c r="ER200" s="238">
        <v>148</v>
      </c>
      <c r="ES200" s="243">
        <f t="shared" si="229"/>
        <v>407474.15553180833</v>
      </c>
      <c r="ET200" s="243">
        <f t="shared" si="230"/>
        <v>2370.7253929063936</v>
      </c>
      <c r="EU200" s="243">
        <f t="shared" si="38"/>
        <v>1521.8209022151264</v>
      </c>
      <c r="EV200" s="243">
        <f t="shared" si="179"/>
        <v>848.90449069126737</v>
      </c>
      <c r="EW200" s="244">
        <f t="shared" si="219"/>
        <v>350867.3581501469</v>
      </c>
    </row>
    <row r="201" spans="1:153" ht="14.25" customHeight="1" thickBot="1" x14ac:dyDescent="0.25">
      <c r="A201" s="3">
        <f t="shared" si="180"/>
        <v>4502</v>
      </c>
      <c r="B201" s="238">
        <v>149</v>
      </c>
      <c r="C201" s="239">
        <f t="shared" si="181"/>
        <v>301770.94924777024</v>
      </c>
      <c r="D201" s="239">
        <f t="shared" si="5"/>
        <v>2410.2492634298383</v>
      </c>
      <c r="E201" s="239">
        <f t="shared" si="6"/>
        <v>1618.1005216544413</v>
      </c>
      <c r="F201" s="239">
        <f t="shared" si="7"/>
        <v>792.14874177539696</v>
      </c>
      <c r="G201" s="240">
        <f t="shared" si="182"/>
        <v>359127.14025104605</v>
      </c>
      <c r="I201" s="241">
        <f>VLOOKUP(K201,[2]תחזיות!$B$4:$H$1000,5)</f>
        <v>1.2593300000000062E-2</v>
      </c>
      <c r="J201" s="135">
        <f t="shared" si="8"/>
        <v>1.0494416666666719E-3</v>
      </c>
      <c r="K201" s="238">
        <v>149</v>
      </c>
      <c r="L201" s="243">
        <f t="shared" si="183"/>
        <v>136926.7139419663</v>
      </c>
      <c r="M201" s="243">
        <f t="shared" si="44"/>
        <v>967.47481570786556</v>
      </c>
      <c r="N201" s="243">
        <f t="shared" si="9"/>
        <v>716.44250681426183</v>
      </c>
      <c r="O201" s="243">
        <f t="shared" si="10"/>
        <v>251.03230889360373</v>
      </c>
      <c r="P201" s="244">
        <f t="shared" si="184"/>
        <v>134111.65111268964</v>
      </c>
      <c r="Q201" s="245"/>
      <c r="R201" s="241">
        <f>VLOOKUP(T201,[2]תחזיות!$B$4:$H$1000,7)</f>
        <v>2.1408610000000106E-2</v>
      </c>
      <c r="S201" s="135">
        <f t="shared" si="11"/>
        <v>1.7840508333333421E-3</v>
      </c>
      <c r="T201" s="238">
        <v>149</v>
      </c>
      <c r="U201" s="243">
        <f t="shared" si="185"/>
        <v>150858.60418652781</v>
      </c>
      <c r="V201" s="243">
        <f t="shared" si="47"/>
        <v>1065.9125314667644</v>
      </c>
      <c r="W201" s="243">
        <f t="shared" si="12"/>
        <v>789.33842379146472</v>
      </c>
      <c r="X201" s="243">
        <f t="shared" si="48"/>
        <v>276.57410767529973</v>
      </c>
      <c r="Y201" s="244">
        <f t="shared" si="186"/>
        <v>140621.42243705466</v>
      </c>
      <c r="Z201" s="246"/>
      <c r="AA201" s="241">
        <f>VLOOKUP(AC201,[2]תחזיות!$B$4:$H$1000,6)</f>
        <v>1.1448454545454602E-2</v>
      </c>
      <c r="AB201" s="135">
        <f t="shared" si="13"/>
        <v>9.5403787878788353E-4</v>
      </c>
      <c r="AC201" s="238">
        <v>149</v>
      </c>
      <c r="AD201" s="243">
        <f t="shared" si="187"/>
        <v>135215.00620454736</v>
      </c>
      <c r="AE201" s="243">
        <f t="shared" si="51"/>
        <v>955.38050569245843</v>
      </c>
      <c r="AF201" s="243">
        <f t="shared" si="14"/>
        <v>707.48632765078946</v>
      </c>
      <c r="AG201" s="243">
        <f t="shared" si="52"/>
        <v>247.89417804166902</v>
      </c>
      <c r="AH201" s="244">
        <f t="shared" si="188"/>
        <v>133297.6465621375</v>
      </c>
      <c r="AI201" s="246"/>
      <c r="AJ201" s="242">
        <f t="shared" si="171"/>
        <v>3.8866666666666598E-2</v>
      </c>
      <c r="AK201" s="242">
        <f t="shared" si="189"/>
        <v>3.2388888888888832E-3</v>
      </c>
      <c r="AL201" s="241">
        <f>VLOOKUP(AN201,[2]תחזיות!$B$4:$H$1000,5)</f>
        <v>1.2593300000000062E-2</v>
      </c>
      <c r="AM201" s="135">
        <f t="shared" si="176"/>
        <v>1.0494416666666719E-3</v>
      </c>
      <c r="AN201" s="238">
        <v>149</v>
      </c>
      <c r="AO201" s="243">
        <f t="shared" si="190"/>
        <v>68684.247758507452</v>
      </c>
      <c r="AP201" s="243">
        <f t="shared" si="220"/>
        <v>572.9071853567973</v>
      </c>
      <c r="AQ201" s="243">
        <f t="shared" si="16"/>
        <v>350.44653845007633</v>
      </c>
      <c r="AR201" s="243">
        <f t="shared" si="191"/>
        <v>222.46064690672097</v>
      </c>
      <c r="AS201" s="244">
        <f t="shared" si="192"/>
        <v>74233.441831516393</v>
      </c>
      <c r="AT201" s="245"/>
      <c r="AU201" s="242">
        <f t="shared" si="172"/>
        <v>4.3666666666666604E-2</v>
      </c>
      <c r="AV201" s="242">
        <f t="shared" si="193"/>
        <v>3.6388888888888838E-3</v>
      </c>
      <c r="AW201" s="241">
        <f>VLOOKUP(AY201,[2]תחזיות!$B$4:$H$1000,7)</f>
        <v>2.1408610000000106E-2</v>
      </c>
      <c r="AX201" s="135">
        <f t="shared" si="17"/>
        <v>1.7840508333333421E-3</v>
      </c>
      <c r="AY201" s="238">
        <v>149</v>
      </c>
      <c r="AZ201" s="243">
        <f t="shared" si="194"/>
        <v>76418.329639750256</v>
      </c>
      <c r="BA201" s="243">
        <f t="shared" si="221"/>
        <v>655.43478268364993</v>
      </c>
      <c r="BB201" s="243">
        <f t="shared" si="18"/>
        <v>377.35697205011468</v>
      </c>
      <c r="BC201" s="243">
        <f t="shared" si="195"/>
        <v>278.07781063353525</v>
      </c>
      <c r="BD201" s="244">
        <f t="shared" si="196"/>
        <v>79383.28421381794</v>
      </c>
      <c r="BE201" s="246"/>
      <c r="BF201" s="246"/>
      <c r="BG201" s="246"/>
      <c r="BH201" s="241">
        <f>VLOOKUP(BJ201,[2]תחזיות!$B$4:$H$1000,6)</f>
        <v>1.1448454545454602E-2</v>
      </c>
      <c r="BI201" s="135">
        <f t="shared" si="19"/>
        <v>9.5403787878788353E-4</v>
      </c>
      <c r="BJ201" s="238">
        <v>149</v>
      </c>
      <c r="BK201" s="243">
        <f t="shared" si="197"/>
        <v>64432.10565726304</v>
      </c>
      <c r="BL201" s="243">
        <f t="shared" si="222"/>
        <v>491.01716863926913</v>
      </c>
      <c r="BM201" s="243">
        <f t="shared" si="20"/>
        <v>372.89164160095413</v>
      </c>
      <c r="BN201" s="243">
        <f t="shared" si="65"/>
        <v>118.12552703831503</v>
      </c>
      <c r="BO201" s="244">
        <f t="shared" si="198"/>
        <v>69204.758609483601</v>
      </c>
      <c r="BP201" s="246"/>
      <c r="BQ201" s="247">
        <f>VLOOKUP(BT201,[2]תחזיות!$B$4:$E$1000,2)</f>
        <v>3.4051379999999923E-2</v>
      </c>
      <c r="BR201" s="135">
        <f t="shared" si="21"/>
        <v>2.3376149999999938E-3</v>
      </c>
      <c r="BS201" s="3">
        <f t="shared" si="199"/>
        <v>4502</v>
      </c>
      <c r="BT201" s="238">
        <v>149</v>
      </c>
      <c r="BU201" s="239">
        <f t="shared" si="200"/>
        <v>393123.54117704433</v>
      </c>
      <c r="BV201" s="239">
        <f t="shared" si="201"/>
        <v>2353.7619793842118</v>
      </c>
      <c r="BW201" s="239">
        <f t="shared" si="22"/>
        <v>1434.7904926756378</v>
      </c>
      <c r="BX201" s="239">
        <f t="shared" si="23"/>
        <v>918.97148670857405</v>
      </c>
      <c r="BY201" s="240">
        <f t="shared" si="202"/>
        <v>319847.54620603751</v>
      </c>
      <c r="CA201" s="247">
        <f>VLOOKUP(CD201,[2]תחזיות!$B$4:$E$1000,4)</f>
        <v>4.4947821599999903E-2</v>
      </c>
      <c r="CB201" s="135">
        <f t="shared" si="24"/>
        <v>3.245651799999992E-3</v>
      </c>
      <c r="CC201" s="3">
        <f t="shared" si="203"/>
        <v>4502</v>
      </c>
      <c r="CD201" s="238">
        <v>149</v>
      </c>
      <c r="CE201" s="239">
        <f t="shared" si="204"/>
        <v>409207.30306386715</v>
      </c>
      <c r="CF201" s="239">
        <f t="shared" si="205"/>
        <v>2672.8669637053877</v>
      </c>
      <c r="CG201" s="239">
        <f t="shared" si="25"/>
        <v>1344.7225439430049</v>
      </c>
      <c r="CH201" s="239">
        <f t="shared" si="26"/>
        <v>1328.1444197623828</v>
      </c>
      <c r="CI201" s="240">
        <f t="shared" si="206"/>
        <v>354357.00140695868</v>
      </c>
      <c r="CJ201" s="1"/>
      <c r="CK201" s="247">
        <f>VLOOKUP(CN201,[2]תחזיות!$B$4:$E$1000,3)</f>
        <v>2.9609895652173847E-2</v>
      </c>
      <c r="CL201" s="135">
        <f t="shared" si="27"/>
        <v>1.9674913043478208E-3</v>
      </c>
      <c r="CM201" s="3">
        <f t="shared" si="207"/>
        <v>4502</v>
      </c>
      <c r="CN201" s="238">
        <v>149</v>
      </c>
      <c r="CO201" s="239">
        <f t="shared" si="208"/>
        <v>387258.72209485696</v>
      </c>
      <c r="CP201" s="239">
        <f t="shared" si="223"/>
        <v>2235.8341803085741</v>
      </c>
      <c r="CQ201" s="239">
        <f t="shared" si="28"/>
        <v>1473.9060120540937</v>
      </c>
      <c r="CR201" s="239">
        <f t="shared" si="29"/>
        <v>761.9281682544804</v>
      </c>
      <c r="CS201" s="240">
        <f t="shared" si="209"/>
        <v>308558.12050774187</v>
      </c>
      <c r="CT201" s="1"/>
      <c r="CU201" s="238">
        <v>149</v>
      </c>
      <c r="CV201" s="239">
        <f t="shared" si="168"/>
        <v>1318767.1408815342</v>
      </c>
      <c r="CW201" s="239">
        <f t="shared" si="168"/>
        <v>9069.7907426306974</v>
      </c>
      <c r="CX201" s="239">
        <f t="shared" si="168"/>
        <v>5473.5443587940717</v>
      </c>
      <c r="CY201" s="239">
        <f t="shared" si="168"/>
        <v>3596.2463838366257</v>
      </c>
      <c r="CZ201" s="239">
        <f t="shared" si="168"/>
        <v>1264944.6592543647</v>
      </c>
      <c r="DB201" s="238">
        <v>149</v>
      </c>
      <c r="DC201" s="239">
        <f t="shared" si="169"/>
        <v>1359787.541354575</v>
      </c>
      <c r="DD201" s="239">
        <f t="shared" si="169"/>
        <v>9690.3705265063963</v>
      </c>
      <c r="DE201" s="239">
        <f t="shared" si="169"/>
        <v>5434.6791145973075</v>
      </c>
      <c r="DF201" s="239">
        <f t="shared" si="169"/>
        <v>4255.691411909087</v>
      </c>
      <c r="DG201" s="239">
        <f t="shared" si="169"/>
        <v>1318157.076953945</v>
      </c>
      <c r="DH201" s="248"/>
      <c r="DI201" s="238">
        <v>149</v>
      </c>
      <c r="DJ201" s="239">
        <f t="shared" si="170"/>
        <v>1294629.1178340307</v>
      </c>
      <c r="DK201" s="239">
        <f t="shared" si="170"/>
        <v>8463.2065109765335</v>
      </c>
      <c r="DL201" s="239">
        <f t="shared" si="170"/>
        <v>5697.3758653883524</v>
      </c>
      <c r="DM201" s="239">
        <f t="shared" si="170"/>
        <v>2765.8306455881807</v>
      </c>
      <c r="DN201" s="239">
        <f t="shared" si="170"/>
        <v>1223425.7494734623</v>
      </c>
      <c r="DP201" s="3">
        <f t="shared" si="210"/>
        <v>4502</v>
      </c>
      <c r="DQ201" s="238">
        <v>149</v>
      </c>
      <c r="DR201" s="239">
        <f t="shared" si="211"/>
        <v>0</v>
      </c>
      <c r="DS201" s="239">
        <f t="shared" si="212"/>
        <v>0</v>
      </c>
      <c r="DT201" s="239">
        <f t="shared" si="33"/>
        <v>0</v>
      </c>
      <c r="DU201" s="239">
        <f t="shared" si="213"/>
        <v>0</v>
      </c>
      <c r="DV201" s="240">
        <f t="shared" si="224"/>
        <v>0</v>
      </c>
      <c r="DX201" s="242">
        <f t="shared" si="173"/>
        <v>4.0500000000000001E-2</v>
      </c>
      <c r="DY201" s="242">
        <f t="shared" si="214"/>
        <v>3.375E-3</v>
      </c>
      <c r="DZ201" s="238">
        <v>149</v>
      </c>
      <c r="EA201" s="243">
        <f t="shared" si="225"/>
        <v>418261.68875624589</v>
      </c>
      <c r="EB201" s="243">
        <f t="shared" si="226"/>
        <v>2765.3974987519841</v>
      </c>
      <c r="EC201" s="243">
        <f t="shared" si="34"/>
        <v>1353.7642991996543</v>
      </c>
      <c r="ED201" s="243">
        <f t="shared" si="177"/>
        <v>1411.6331995523299</v>
      </c>
      <c r="EE201" s="244">
        <f t="shared" si="215"/>
        <v>377624.87985307514</v>
      </c>
      <c r="EF201" s="249"/>
      <c r="EG201" s="242">
        <f t="shared" si="174"/>
        <v>4.4999999999999998E-2</v>
      </c>
      <c r="EH201" s="242">
        <f t="shared" si="216"/>
        <v>3.7499999999999999E-3</v>
      </c>
      <c r="EI201" s="238">
        <v>149</v>
      </c>
      <c r="EJ201" s="243">
        <f t="shared" si="227"/>
        <v>421532.35521665943</v>
      </c>
      <c r="EK201" s="243">
        <f t="shared" si="228"/>
        <v>2885.9069852207554</v>
      </c>
      <c r="EL201" s="243">
        <f t="shared" si="36"/>
        <v>1305.1606531582825</v>
      </c>
      <c r="EM201" s="243">
        <f t="shared" si="178"/>
        <v>1580.7463320624729</v>
      </c>
      <c r="EN201" s="244">
        <f t="shared" si="217"/>
        <v>384668.22864506766</v>
      </c>
      <c r="EO201" s="249"/>
      <c r="EP201" s="242">
        <f t="shared" si="175"/>
        <v>2.5000000000000001E-2</v>
      </c>
      <c r="EQ201" s="242">
        <f t="shared" si="218"/>
        <v>2.0833333333333333E-3</v>
      </c>
      <c r="ER201" s="238">
        <v>149</v>
      </c>
      <c r="ES201" s="243">
        <f t="shared" si="229"/>
        <v>405952.33462959318</v>
      </c>
      <c r="ET201" s="243">
        <f t="shared" si="230"/>
        <v>2370.7253929063932</v>
      </c>
      <c r="EU201" s="243">
        <f t="shared" si="38"/>
        <v>1524.9913624280739</v>
      </c>
      <c r="EV201" s="243">
        <f t="shared" si="179"/>
        <v>845.73403047831914</v>
      </c>
      <c r="EW201" s="244">
        <f t="shared" si="219"/>
        <v>353238.0835430533</v>
      </c>
    </row>
    <row r="202" spans="1:153" ht="14.25" customHeight="1" thickBot="1" x14ac:dyDescent="0.25">
      <c r="A202" s="3">
        <f t="shared" si="180"/>
        <v>4532</v>
      </c>
      <c r="B202" s="238">
        <v>150</v>
      </c>
      <c r="C202" s="239">
        <f t="shared" si="181"/>
        <v>300152.84872611583</v>
      </c>
      <c r="D202" s="239">
        <f t="shared" si="5"/>
        <v>2410.2492634298383</v>
      </c>
      <c r="E202" s="239">
        <f t="shared" si="6"/>
        <v>1622.3480355237841</v>
      </c>
      <c r="F202" s="239">
        <f t="shared" si="7"/>
        <v>787.90122790605415</v>
      </c>
      <c r="G202" s="240">
        <f t="shared" si="182"/>
        <v>361537.38951447589</v>
      </c>
      <c r="I202" s="241">
        <f>VLOOKUP(K202,[2]תחזיות!$B$4:$H$1000,5)</f>
        <v>1.2606300000000063E-2</v>
      </c>
      <c r="J202" s="135">
        <f t="shared" si="8"/>
        <v>1.0505250000000053E-3</v>
      </c>
      <c r="K202" s="238">
        <v>150</v>
      </c>
      <c r="L202" s="243">
        <f t="shared" si="183"/>
        <v>136353.36373055144</v>
      </c>
      <c r="M202" s="243">
        <f t="shared" si="44"/>
        <v>968.49117218863694</v>
      </c>
      <c r="N202" s="243">
        <f t="shared" si="9"/>
        <v>718.51000534929381</v>
      </c>
      <c r="O202" s="243">
        <f t="shared" si="10"/>
        <v>249.98116683934316</v>
      </c>
      <c r="P202" s="244">
        <f t="shared" si="184"/>
        <v>135080.14228487827</v>
      </c>
      <c r="Q202" s="245"/>
      <c r="R202" s="241">
        <f>VLOOKUP(T202,[2]תחזיות!$B$4:$H$1000,7)</f>
        <v>2.1430710000000106E-2</v>
      </c>
      <c r="S202" s="135">
        <f t="shared" si="11"/>
        <v>1.7858925000000089E-3</v>
      </c>
      <c r="T202" s="238">
        <v>150</v>
      </c>
      <c r="U202" s="243">
        <f t="shared" si="185"/>
        <v>150337.27333894253</v>
      </c>
      <c r="V202" s="243">
        <f t="shared" si="47"/>
        <v>1067.8161366623669</v>
      </c>
      <c r="W202" s="243">
        <f t="shared" si="12"/>
        <v>792.19780220764028</v>
      </c>
      <c r="X202" s="243">
        <f t="shared" si="48"/>
        <v>275.61833445472666</v>
      </c>
      <c r="Y202" s="244">
        <f t="shared" si="186"/>
        <v>141689.23857371701</v>
      </c>
      <c r="Z202" s="246"/>
      <c r="AA202" s="241">
        <f>VLOOKUP(AC202,[2]תחזיות!$B$4:$H$1000,6)</f>
        <v>1.1460272727272784E-2</v>
      </c>
      <c r="AB202" s="135">
        <f t="shared" si="13"/>
        <v>9.5502272727273198E-4</v>
      </c>
      <c r="AC202" s="238">
        <v>150</v>
      </c>
      <c r="AD202" s="243">
        <f t="shared" si="187"/>
        <v>134635.97761536812</v>
      </c>
      <c r="AE202" s="243">
        <f t="shared" si="51"/>
        <v>956.29291578858818</v>
      </c>
      <c r="AF202" s="243">
        <f t="shared" si="14"/>
        <v>709.46029016041439</v>
      </c>
      <c r="AG202" s="243">
        <f t="shared" si="52"/>
        <v>246.83262562817373</v>
      </c>
      <c r="AH202" s="244">
        <f t="shared" si="188"/>
        <v>134253.93947792609</v>
      </c>
      <c r="AI202" s="246"/>
      <c r="AJ202" s="242">
        <f t="shared" si="171"/>
        <v>3.8866666666666598E-2</v>
      </c>
      <c r="AK202" s="242">
        <f t="shared" si="189"/>
        <v>3.2388888888888832E-3</v>
      </c>
      <c r="AL202" s="241">
        <f>VLOOKUP(AN202,[2]תחזיות!$B$4:$H$1000,5)</f>
        <v>1.2606300000000063E-2</v>
      </c>
      <c r="AM202" s="135">
        <f t="shared" si="176"/>
        <v>1.0505250000000053E-3</v>
      </c>
      <c r="AN202" s="238">
        <v>150</v>
      </c>
      <c r="AO202" s="243">
        <f t="shared" si="190"/>
        <v>68405.587586584064</v>
      </c>
      <c r="AP202" s="243">
        <f t="shared" si="220"/>
        <v>573.50903867769421</v>
      </c>
      <c r="AQ202" s="243">
        <f t="shared" si="16"/>
        <v>351.95094110559177</v>
      </c>
      <c r="AR202" s="243">
        <f t="shared" si="191"/>
        <v>221.55809757210244</v>
      </c>
      <c r="AS202" s="244">
        <f t="shared" si="192"/>
        <v>74806.950870194094</v>
      </c>
      <c r="AT202" s="245"/>
      <c r="AU202" s="242">
        <f t="shared" si="172"/>
        <v>4.3666666666666604E-2</v>
      </c>
      <c r="AV202" s="242">
        <f t="shared" si="193"/>
        <v>3.6388888888888838E-3</v>
      </c>
      <c r="AW202" s="241">
        <f>VLOOKUP(AY202,[2]תחזיות!$B$4:$H$1000,7)</f>
        <v>2.1430710000000106E-2</v>
      </c>
      <c r="AX202" s="135">
        <f t="shared" si="17"/>
        <v>1.7858925000000089E-3</v>
      </c>
      <c r="AY202" s="238">
        <v>150</v>
      </c>
      <c r="AZ202" s="243">
        <f t="shared" si="194"/>
        <v>76176.773670480106</v>
      </c>
      <c r="BA202" s="243">
        <f t="shared" si="221"/>
        <v>656.60531874628384</v>
      </c>
      <c r="BB202" s="243">
        <f t="shared" si="18"/>
        <v>379.4065034453705</v>
      </c>
      <c r="BC202" s="243">
        <f t="shared" si="195"/>
        <v>277.19881530091334</v>
      </c>
      <c r="BD202" s="244">
        <f t="shared" si="196"/>
        <v>80039.889532564222</v>
      </c>
      <c r="BE202" s="246"/>
      <c r="BF202" s="246"/>
      <c r="BG202" s="246"/>
      <c r="BH202" s="241">
        <f>VLOOKUP(BJ202,[2]תחזיות!$B$4:$H$1000,6)</f>
        <v>1.1460272727272784E-2</v>
      </c>
      <c r="BI202" s="135">
        <f t="shared" si="19"/>
        <v>9.5502272727273198E-4</v>
      </c>
      <c r="BJ202" s="238">
        <v>150</v>
      </c>
      <c r="BK202" s="243">
        <f t="shared" si="197"/>
        <v>64120.392020938278</v>
      </c>
      <c r="BL202" s="243">
        <f t="shared" si="222"/>
        <v>491.41745147047607</v>
      </c>
      <c r="BM202" s="243">
        <f t="shared" si="20"/>
        <v>373.86339943208975</v>
      </c>
      <c r="BN202" s="243">
        <f t="shared" si="65"/>
        <v>117.5540520383863</v>
      </c>
      <c r="BO202" s="244">
        <f t="shared" si="198"/>
        <v>69696.17606095408</v>
      </c>
      <c r="BP202" s="246"/>
      <c r="BQ202" s="247">
        <f>VLOOKUP(BT202,[2]תחזיות!$B$4:$E$1000,2)</f>
        <v>3.4167379999999921E-2</v>
      </c>
      <c r="BR202" s="135">
        <f t="shared" si="21"/>
        <v>2.3472816666666604E-3</v>
      </c>
      <c r="BS202" s="3">
        <f t="shared" si="199"/>
        <v>4532</v>
      </c>
      <c r="BT202" s="238">
        <v>150</v>
      </c>
      <c r="BU202" s="239">
        <f t="shared" si="200"/>
        <v>391688.75068436872</v>
      </c>
      <c r="BV202" s="239">
        <f t="shared" si="201"/>
        <v>2355.9729559667585</v>
      </c>
      <c r="BW202" s="239">
        <f t="shared" si="22"/>
        <v>1436.5691324457716</v>
      </c>
      <c r="BX202" s="239">
        <f t="shared" si="23"/>
        <v>919.40382352098698</v>
      </c>
      <c r="BY202" s="240">
        <f t="shared" si="202"/>
        <v>322203.51916200429</v>
      </c>
      <c r="CA202" s="247">
        <f>VLOOKUP(CD202,[2]תחזיות!$B$4:$E$1000,4)</f>
        <v>4.5100941599999896E-2</v>
      </c>
      <c r="CB202" s="135">
        <f t="shared" si="24"/>
        <v>3.2584117999999913E-3</v>
      </c>
      <c r="CC202" s="3">
        <f t="shared" si="203"/>
        <v>4532</v>
      </c>
      <c r="CD202" s="238">
        <v>150</v>
      </c>
      <c r="CE202" s="239">
        <f t="shared" si="204"/>
        <v>407862.58051992411</v>
      </c>
      <c r="CF202" s="239">
        <f t="shared" si="205"/>
        <v>2676.0660503310105</v>
      </c>
      <c r="CG202" s="239">
        <f t="shared" si="25"/>
        <v>1347.0818051864433</v>
      </c>
      <c r="CH202" s="239">
        <f t="shared" si="26"/>
        <v>1328.9842451445672</v>
      </c>
      <c r="CI202" s="240">
        <f t="shared" si="206"/>
        <v>357033.06745728967</v>
      </c>
      <c r="CJ202" s="1"/>
      <c r="CK202" s="247">
        <f>VLOOKUP(CN202,[2]תחזיות!$B$4:$E$1000,3)</f>
        <v>2.9710765217391237E-2</v>
      </c>
      <c r="CL202" s="135">
        <f t="shared" si="27"/>
        <v>1.9758971014492699E-3</v>
      </c>
      <c r="CM202" s="3">
        <f t="shared" si="207"/>
        <v>4532</v>
      </c>
      <c r="CN202" s="238">
        <v>150</v>
      </c>
      <c r="CO202" s="239">
        <f t="shared" si="208"/>
        <v>385784.81608280289</v>
      </c>
      <c r="CP202" s="239">
        <f t="shared" si="223"/>
        <v>2237.6865086756625</v>
      </c>
      <c r="CQ202" s="239">
        <f t="shared" si="28"/>
        <v>1475.4154087945126</v>
      </c>
      <c r="CR202" s="239">
        <f t="shared" si="29"/>
        <v>762.27109988114989</v>
      </c>
      <c r="CS202" s="240">
        <f t="shared" si="209"/>
        <v>310795.80701641756</v>
      </c>
      <c r="CT202" s="1"/>
      <c r="CU202" s="238">
        <v>150</v>
      </c>
      <c r="CV202" s="239">
        <f t="shared" si="168"/>
        <v>1313508.4751846662</v>
      </c>
      <c r="CW202" s="239">
        <f t="shared" si="168"/>
        <v>9073.6199290149125</v>
      </c>
      <c r="CX202" s="239">
        <f t="shared" si="168"/>
        <v>5487.7113681338942</v>
      </c>
      <c r="CY202" s="239">
        <f t="shared" si="168"/>
        <v>3585.9085608810178</v>
      </c>
      <c r="CZ202" s="239">
        <f t="shared" si="168"/>
        <v>1274018.2791833798</v>
      </c>
      <c r="DB202" s="238">
        <v>150</v>
      </c>
      <c r="DC202" s="239">
        <f t="shared" si="169"/>
        <v>1354756.6708189636</v>
      </c>
      <c r="DD202" s="239">
        <f t="shared" si="169"/>
        <v>9696.6437543902557</v>
      </c>
      <c r="DE202" s="239">
        <f t="shared" si="169"/>
        <v>5451.0891519708648</v>
      </c>
      <c r="DF202" s="239">
        <f t="shared" si="169"/>
        <v>4245.5546024193909</v>
      </c>
      <c r="DG202" s="239">
        <f t="shared" si="169"/>
        <v>1327853.7207083353</v>
      </c>
      <c r="DH202" s="248"/>
      <c r="DI202" s="238">
        <v>150</v>
      </c>
      <c r="DJ202" s="239">
        <f t="shared" si="170"/>
        <v>1289121.3777123902</v>
      </c>
      <c r="DK202" s="239">
        <f t="shared" si="170"/>
        <v>8466.3715322709577</v>
      </c>
      <c r="DL202" s="239">
        <f t="shared" si="170"/>
        <v>5709.2555616772661</v>
      </c>
      <c r="DM202" s="239">
        <f t="shared" si="170"/>
        <v>2757.1159705936916</v>
      </c>
      <c r="DN202" s="239">
        <f t="shared" si="170"/>
        <v>1231892.1210057335</v>
      </c>
      <c r="DP202" s="3">
        <f t="shared" si="210"/>
        <v>4532</v>
      </c>
      <c r="DQ202" s="238">
        <v>150</v>
      </c>
      <c r="DR202" s="239">
        <f t="shared" si="211"/>
        <v>0</v>
      </c>
      <c r="DS202" s="239">
        <f t="shared" si="212"/>
        <v>0</v>
      </c>
      <c r="DT202" s="239">
        <f t="shared" si="33"/>
        <v>0</v>
      </c>
      <c r="DU202" s="239">
        <f t="shared" si="213"/>
        <v>0</v>
      </c>
      <c r="DV202" s="240">
        <f t="shared" si="224"/>
        <v>0</v>
      </c>
      <c r="DX202" s="242">
        <f t="shared" si="173"/>
        <v>4.0500000000000001E-2</v>
      </c>
      <c r="DY202" s="242">
        <f t="shared" si="214"/>
        <v>3.375E-3</v>
      </c>
      <c r="DZ202" s="238">
        <v>150</v>
      </c>
      <c r="EA202" s="243">
        <f t="shared" si="225"/>
        <v>416907.92445704626</v>
      </c>
      <c r="EB202" s="243">
        <f t="shared" si="226"/>
        <v>2765.3974987519846</v>
      </c>
      <c r="EC202" s="243">
        <f t="shared" si="34"/>
        <v>1358.3332537094534</v>
      </c>
      <c r="ED202" s="243">
        <f t="shared" si="177"/>
        <v>1407.0642450425312</v>
      </c>
      <c r="EE202" s="244">
        <f t="shared" si="215"/>
        <v>380390.27735182713</v>
      </c>
      <c r="EF202" s="249"/>
      <c r="EG202" s="242">
        <f t="shared" si="174"/>
        <v>4.4999999999999998E-2</v>
      </c>
      <c r="EH202" s="242">
        <f t="shared" si="216"/>
        <v>3.7499999999999999E-3</v>
      </c>
      <c r="EI202" s="238">
        <v>150</v>
      </c>
      <c r="EJ202" s="243">
        <f t="shared" si="227"/>
        <v>420227.19456350117</v>
      </c>
      <c r="EK202" s="243">
        <f t="shared" si="228"/>
        <v>2885.9069852207558</v>
      </c>
      <c r="EL202" s="243">
        <f t="shared" si="36"/>
        <v>1310.0550056076265</v>
      </c>
      <c r="EM202" s="243">
        <f t="shared" si="178"/>
        <v>1575.8519796131293</v>
      </c>
      <c r="EN202" s="244">
        <f t="shared" si="217"/>
        <v>387554.13563028839</v>
      </c>
      <c r="EO202" s="249"/>
      <c r="EP202" s="242">
        <f t="shared" si="175"/>
        <v>2.5000000000000001E-2</v>
      </c>
      <c r="EQ202" s="242">
        <f t="shared" si="218"/>
        <v>2.0833333333333333E-3</v>
      </c>
      <c r="ER202" s="238">
        <v>150</v>
      </c>
      <c r="ES202" s="243">
        <f t="shared" si="229"/>
        <v>404427.34326716512</v>
      </c>
      <c r="ET202" s="243">
        <f t="shared" si="230"/>
        <v>2370.7253929063932</v>
      </c>
      <c r="EU202" s="243">
        <f t="shared" si="38"/>
        <v>1528.1684277664658</v>
      </c>
      <c r="EV202" s="243">
        <f t="shared" si="179"/>
        <v>842.55696513992734</v>
      </c>
      <c r="EW202" s="244">
        <f t="shared" si="219"/>
        <v>355608.80893595971</v>
      </c>
    </row>
    <row r="203" spans="1:153" ht="14.25" customHeight="1" thickBot="1" x14ac:dyDescent="0.25">
      <c r="A203" s="3">
        <f t="shared" si="180"/>
        <v>4563</v>
      </c>
      <c r="B203" s="238">
        <v>151</v>
      </c>
      <c r="C203" s="239">
        <f t="shared" si="181"/>
        <v>298530.50069059205</v>
      </c>
      <c r="D203" s="239">
        <f t="shared" si="5"/>
        <v>2410.2492634298383</v>
      </c>
      <c r="E203" s="239">
        <f t="shared" si="6"/>
        <v>1626.6066991170342</v>
      </c>
      <c r="F203" s="239">
        <f t="shared" si="7"/>
        <v>783.64256431280421</v>
      </c>
      <c r="G203" s="240">
        <f t="shared" si="182"/>
        <v>363947.63877790573</v>
      </c>
      <c r="I203" s="241">
        <f>VLOOKUP(K203,[2]תחזיות!$B$4:$H$1000,5)</f>
        <v>1.2619300000000064E-2</v>
      </c>
      <c r="J203" s="135">
        <f t="shared" si="8"/>
        <v>1.0516083333333387E-3</v>
      </c>
      <c r="K203" s="238">
        <v>151</v>
      </c>
      <c r="L203" s="243">
        <f t="shared" si="183"/>
        <v>135777.48846767002</v>
      </c>
      <c r="M203" s="243">
        <f t="shared" si="44"/>
        <v>969.50964557607017</v>
      </c>
      <c r="N203" s="243">
        <f t="shared" si="9"/>
        <v>720.58425005200957</v>
      </c>
      <c r="O203" s="243">
        <f t="shared" si="10"/>
        <v>248.92539552406055</v>
      </c>
      <c r="P203" s="244">
        <f t="shared" si="184"/>
        <v>136049.65193045433</v>
      </c>
      <c r="Q203" s="245"/>
      <c r="R203" s="241">
        <f>VLOOKUP(T203,[2]תחזיות!$B$4:$H$1000,7)</f>
        <v>2.1452810000000107E-2</v>
      </c>
      <c r="S203" s="135">
        <f t="shared" si="11"/>
        <v>1.7877341666666755E-3</v>
      </c>
      <c r="T203" s="238">
        <v>151</v>
      </c>
      <c r="U203" s="243">
        <f t="shared" si="185"/>
        <v>149812.42237772868</v>
      </c>
      <c r="V203" s="243">
        <f t="shared" si="47"/>
        <v>1069.7251080535966</v>
      </c>
      <c r="W203" s="243">
        <f t="shared" si="12"/>
        <v>795.06900036109528</v>
      </c>
      <c r="X203" s="243">
        <f t="shared" si="48"/>
        <v>274.65610769250134</v>
      </c>
      <c r="Y203" s="244">
        <f t="shared" si="186"/>
        <v>142758.96368177061</v>
      </c>
      <c r="Z203" s="246"/>
      <c r="AA203" s="241">
        <f>VLOOKUP(AC203,[2]תחזיות!$B$4:$H$1000,6)</f>
        <v>1.1472090909090966E-2</v>
      </c>
      <c r="AB203" s="135">
        <f t="shared" si="13"/>
        <v>9.5600757575758054E-4</v>
      </c>
      <c r="AC203" s="238">
        <v>151</v>
      </c>
      <c r="AD203" s="243">
        <f t="shared" si="187"/>
        <v>134054.55209036544</v>
      </c>
      <c r="AE203" s="243">
        <f t="shared" si="51"/>
        <v>957.20713906072524</v>
      </c>
      <c r="AF203" s="243">
        <f t="shared" si="14"/>
        <v>711.44046022838972</v>
      </c>
      <c r="AG203" s="243">
        <f t="shared" si="52"/>
        <v>245.76667883233551</v>
      </c>
      <c r="AH203" s="244">
        <f t="shared" si="188"/>
        <v>135211.14661698681</v>
      </c>
      <c r="AI203" s="246"/>
      <c r="AJ203" s="242">
        <f t="shared" si="171"/>
        <v>3.8866666666666598E-2</v>
      </c>
      <c r="AK203" s="242">
        <f t="shared" si="189"/>
        <v>3.2388888888888832E-3</v>
      </c>
      <c r="AL203" s="241">
        <f>VLOOKUP(AN203,[2]תחזיות!$B$4:$H$1000,5)</f>
        <v>1.2619300000000064E-2</v>
      </c>
      <c r="AM203" s="135">
        <f t="shared" si="176"/>
        <v>1.0516083333333387E-3</v>
      </c>
      <c r="AN203" s="238">
        <v>151</v>
      </c>
      <c r="AO203" s="243">
        <f t="shared" si="190"/>
        <v>68125.202416888496</v>
      </c>
      <c r="AP203" s="243">
        <f t="shared" si="220"/>
        <v>574.11214556200957</v>
      </c>
      <c r="AQ203" s="243">
        <f t="shared" si="16"/>
        <v>353.46218440064331</v>
      </c>
      <c r="AR203" s="243">
        <f t="shared" si="191"/>
        <v>220.64996116136624</v>
      </c>
      <c r="AS203" s="244">
        <f t="shared" si="192"/>
        <v>75381.06301575611</v>
      </c>
      <c r="AT203" s="245"/>
      <c r="AU203" s="242">
        <f t="shared" si="172"/>
        <v>4.3666666666666604E-2</v>
      </c>
      <c r="AV203" s="242">
        <f t="shared" si="193"/>
        <v>3.6388888888888838E-3</v>
      </c>
      <c r="AW203" s="241">
        <f>VLOOKUP(AY203,[2]תחזיות!$B$4:$H$1000,7)</f>
        <v>2.1452810000000107E-2</v>
      </c>
      <c r="AX203" s="135">
        <f t="shared" si="17"/>
        <v>1.7877341666666755E-3</v>
      </c>
      <c r="AY203" s="238">
        <v>151</v>
      </c>
      <c r="AZ203" s="243">
        <f t="shared" si="194"/>
        <v>75932.872710062627</v>
      </c>
      <c r="BA203" s="243">
        <f t="shared" si="221"/>
        <v>657.77915450862179</v>
      </c>
      <c r="BB203" s="243">
        <f t="shared" si="18"/>
        <v>381.46786770256097</v>
      </c>
      <c r="BC203" s="243">
        <f t="shared" si="195"/>
        <v>276.31128680606082</v>
      </c>
      <c r="BD203" s="244">
        <f t="shared" si="196"/>
        <v>80697.668687072844</v>
      </c>
      <c r="BE203" s="246"/>
      <c r="BF203" s="246"/>
      <c r="BG203" s="246"/>
      <c r="BH203" s="241">
        <f>VLOOKUP(BJ203,[2]תחזיות!$B$4:$H$1000,6)</f>
        <v>1.1472090909090966E-2</v>
      </c>
      <c r="BI203" s="135">
        <f t="shared" si="19"/>
        <v>9.5600757575758054E-4</v>
      </c>
      <c r="BJ203" s="238">
        <v>151</v>
      </c>
      <c r="BK203" s="243">
        <f t="shared" si="197"/>
        <v>63807.470785796591</v>
      </c>
      <c r="BL203" s="243">
        <f t="shared" si="222"/>
        <v>491.8185415296922</v>
      </c>
      <c r="BM203" s="243">
        <f t="shared" si="20"/>
        <v>374.83817842239898</v>
      </c>
      <c r="BN203" s="243">
        <f t="shared" si="65"/>
        <v>116.98036310729321</v>
      </c>
      <c r="BO203" s="244">
        <f t="shared" si="198"/>
        <v>70187.99460248377</v>
      </c>
      <c r="BP203" s="246"/>
      <c r="BQ203" s="247">
        <f>VLOOKUP(BT203,[2]תחזיות!$B$4:$E$1000,2)</f>
        <v>3.4283379999999919E-2</v>
      </c>
      <c r="BR203" s="135">
        <f t="shared" si="21"/>
        <v>2.3569483333333269E-3</v>
      </c>
      <c r="BS203" s="3">
        <f t="shared" si="199"/>
        <v>4563</v>
      </c>
      <c r="BT203" s="238">
        <v>151</v>
      </c>
      <c r="BU203" s="239">
        <f t="shared" si="200"/>
        <v>390252.18155192293</v>
      </c>
      <c r="BV203" s="239">
        <f t="shared" si="201"/>
        <v>2358.1756724186134</v>
      </c>
      <c r="BW203" s="239">
        <f t="shared" si="22"/>
        <v>1438.3714435301138</v>
      </c>
      <c r="BX203" s="239">
        <f t="shared" si="23"/>
        <v>919.80422888849967</v>
      </c>
      <c r="BY203" s="240">
        <f t="shared" si="202"/>
        <v>324561.6948344229</v>
      </c>
      <c r="CA203" s="247">
        <f>VLOOKUP(CD203,[2]תחזיות!$B$4:$E$1000,4)</f>
        <v>4.5254061599999895E-2</v>
      </c>
      <c r="CB203" s="135">
        <f t="shared" si="24"/>
        <v>3.2711717999999914E-3</v>
      </c>
      <c r="CC203" s="3">
        <f t="shared" si="203"/>
        <v>4563</v>
      </c>
      <c r="CD203" s="238">
        <v>151</v>
      </c>
      <c r="CE203" s="239">
        <f t="shared" si="204"/>
        <v>406515.49871473765</v>
      </c>
      <c r="CF203" s="239">
        <f t="shared" si="205"/>
        <v>2679.2541528895777</v>
      </c>
      <c r="CG203" s="239">
        <f t="shared" si="25"/>
        <v>1349.4721172309951</v>
      </c>
      <c r="CH203" s="239">
        <f t="shared" si="26"/>
        <v>1329.7820356585826</v>
      </c>
      <c r="CI203" s="240">
        <f t="shared" si="206"/>
        <v>359712.32161017926</v>
      </c>
      <c r="CJ203" s="1"/>
      <c r="CK203" s="247">
        <f>VLOOKUP(CN203,[2]תחזיות!$B$4:$E$1000,3)</f>
        <v>2.9811634782608627E-2</v>
      </c>
      <c r="CL203" s="135">
        <f t="shared" si="27"/>
        <v>1.9843028985507189E-3</v>
      </c>
      <c r="CM203" s="3">
        <f t="shared" si="207"/>
        <v>4563</v>
      </c>
      <c r="CN203" s="238">
        <v>151</v>
      </c>
      <c r="CO203" s="239">
        <f t="shared" si="208"/>
        <v>384309.40067400836</v>
      </c>
      <c r="CP203" s="239">
        <f t="shared" si="223"/>
        <v>2239.5316788156688</v>
      </c>
      <c r="CQ203" s="239">
        <f t="shared" si="28"/>
        <v>1476.9454211179445</v>
      </c>
      <c r="CR203" s="239">
        <f t="shared" si="29"/>
        <v>762.58625769772436</v>
      </c>
      <c r="CS203" s="240">
        <f t="shared" si="209"/>
        <v>313035.33869523322</v>
      </c>
      <c r="CT203" s="1"/>
      <c r="CU203" s="238">
        <v>151</v>
      </c>
      <c r="CV203" s="239">
        <f t="shared" si="168"/>
        <v>1308234.9643304104</v>
      </c>
      <c r="CW203" s="239">
        <f t="shared" si="168"/>
        <v>9077.4442257385163</v>
      </c>
      <c r="CX203" s="239">
        <f t="shared" si="168"/>
        <v>5501.9422055405239</v>
      </c>
      <c r="CY203" s="239">
        <f t="shared" si="168"/>
        <v>3575.5020201979924</v>
      </c>
      <c r="CZ203" s="239">
        <f t="shared" si="168"/>
        <v>1283095.7234091181</v>
      </c>
      <c r="DB203" s="238">
        <v>151</v>
      </c>
      <c r="DC203" s="239">
        <f t="shared" si="169"/>
        <v>1349708.4340510147</v>
      </c>
      <c r="DD203" s="239">
        <f t="shared" si="169"/>
        <v>9702.9146641023908</v>
      </c>
      <c r="DE203" s="239">
        <f t="shared" si="169"/>
        <v>5467.5833962903416</v>
      </c>
      <c r="DF203" s="239">
        <f t="shared" si="169"/>
        <v>4235.3312678120492</v>
      </c>
      <c r="DG203" s="239">
        <f t="shared" si="169"/>
        <v>1337556.6353724375</v>
      </c>
      <c r="DH203" s="248"/>
      <c r="DI203" s="238">
        <v>151</v>
      </c>
      <c r="DJ203" s="239">
        <f t="shared" si="170"/>
        <v>1283601.0990801612</v>
      </c>
      <c r="DK203" s="239">
        <f t="shared" si="170"/>
        <v>8469.5320157423175</v>
      </c>
      <c r="DL203" s="239">
        <f t="shared" si="170"/>
        <v>5721.1828708767471</v>
      </c>
      <c r="DM203" s="239">
        <f t="shared" si="170"/>
        <v>2748.3491448655714</v>
      </c>
      <c r="DN203" s="239">
        <f t="shared" si="170"/>
        <v>1240361.6530214758</v>
      </c>
      <c r="DP203" s="3">
        <f t="shared" si="210"/>
        <v>4563</v>
      </c>
      <c r="DQ203" s="238">
        <v>151</v>
      </c>
      <c r="DR203" s="239">
        <f t="shared" si="211"/>
        <v>0</v>
      </c>
      <c r="DS203" s="239">
        <f t="shared" si="212"/>
        <v>0</v>
      </c>
      <c r="DT203" s="239">
        <f t="shared" si="33"/>
        <v>0</v>
      </c>
      <c r="DU203" s="239">
        <f t="shared" si="213"/>
        <v>0</v>
      </c>
      <c r="DV203" s="240">
        <f t="shared" si="224"/>
        <v>0</v>
      </c>
      <c r="DX203" s="242">
        <f t="shared" si="173"/>
        <v>4.0500000000000001E-2</v>
      </c>
      <c r="DY203" s="242">
        <f t="shared" si="214"/>
        <v>3.375E-3</v>
      </c>
      <c r="DZ203" s="238">
        <v>151</v>
      </c>
      <c r="EA203" s="243">
        <f t="shared" si="225"/>
        <v>415549.59120333684</v>
      </c>
      <c r="EB203" s="243">
        <f t="shared" si="226"/>
        <v>2765.3974987519846</v>
      </c>
      <c r="EC203" s="243">
        <f t="shared" si="34"/>
        <v>1362.9176284407229</v>
      </c>
      <c r="ED203" s="243">
        <f t="shared" si="177"/>
        <v>1402.4798703112617</v>
      </c>
      <c r="EE203" s="244">
        <f t="shared" si="215"/>
        <v>383155.67485057912</v>
      </c>
      <c r="EF203" s="249"/>
      <c r="EG203" s="242">
        <f t="shared" si="174"/>
        <v>4.4999999999999998E-2</v>
      </c>
      <c r="EH203" s="242">
        <f t="shared" si="216"/>
        <v>3.7499999999999999E-3</v>
      </c>
      <c r="EI203" s="238">
        <v>151</v>
      </c>
      <c r="EJ203" s="243">
        <f t="shared" si="227"/>
        <v>418917.13955789356</v>
      </c>
      <c r="EK203" s="243">
        <f t="shared" si="228"/>
        <v>2885.9069852207567</v>
      </c>
      <c r="EL203" s="243">
        <f t="shared" si="36"/>
        <v>1314.967711878656</v>
      </c>
      <c r="EM203" s="243">
        <f t="shared" si="178"/>
        <v>1570.9392733421007</v>
      </c>
      <c r="EN203" s="244">
        <f t="shared" si="217"/>
        <v>390440.04261550913</v>
      </c>
      <c r="EO203" s="249"/>
      <c r="EP203" s="242">
        <f t="shared" si="175"/>
        <v>2.5000000000000001E-2</v>
      </c>
      <c r="EQ203" s="242">
        <f t="shared" si="218"/>
        <v>2.0833333333333333E-3</v>
      </c>
      <c r="ER203" s="238">
        <v>151</v>
      </c>
      <c r="ES203" s="243">
        <f t="shared" si="229"/>
        <v>402899.17483939865</v>
      </c>
      <c r="ET203" s="243">
        <f t="shared" si="230"/>
        <v>2370.7253929063932</v>
      </c>
      <c r="EU203" s="243">
        <f t="shared" si="38"/>
        <v>1531.3521119909792</v>
      </c>
      <c r="EV203" s="243">
        <f t="shared" si="179"/>
        <v>839.37328091541383</v>
      </c>
      <c r="EW203" s="244">
        <f t="shared" si="219"/>
        <v>357979.53432886611</v>
      </c>
    </row>
    <row r="204" spans="1:153" ht="14.25" customHeight="1" thickBot="1" x14ac:dyDescent="0.25">
      <c r="A204" s="3">
        <f t="shared" si="180"/>
        <v>4593</v>
      </c>
      <c r="B204" s="238">
        <v>152</v>
      </c>
      <c r="C204" s="239">
        <f t="shared" si="181"/>
        <v>296903.89399147499</v>
      </c>
      <c r="D204" s="239">
        <f t="shared" si="5"/>
        <v>2410.2492634298383</v>
      </c>
      <c r="E204" s="239">
        <f t="shared" si="6"/>
        <v>1630.8765417022164</v>
      </c>
      <c r="F204" s="239">
        <f t="shared" si="7"/>
        <v>779.37272172762187</v>
      </c>
      <c r="G204" s="240">
        <f t="shared" si="182"/>
        <v>366357.88804133557</v>
      </c>
      <c r="I204" s="241">
        <f>VLOOKUP(K204,[2]תחזיות!$B$4:$H$1000,5)</f>
        <v>1.2632300000000065E-2</v>
      </c>
      <c r="J204" s="135">
        <f t="shared" si="8"/>
        <v>1.0526916666666721E-3</v>
      </c>
      <c r="K204" s="238">
        <v>152</v>
      </c>
      <c r="L204" s="243">
        <f t="shared" si="183"/>
        <v>135199.07749521369</v>
      </c>
      <c r="M204" s="243">
        <f t="shared" si="44"/>
        <v>970.53024030072095</v>
      </c>
      <c r="N204" s="243">
        <f t="shared" si="9"/>
        <v>722.66526489283035</v>
      </c>
      <c r="O204" s="243">
        <f t="shared" si="10"/>
        <v>247.8649754078906</v>
      </c>
      <c r="P204" s="244">
        <f t="shared" si="184"/>
        <v>137020.18217075506</v>
      </c>
      <c r="Q204" s="245"/>
      <c r="R204" s="241">
        <f>VLOOKUP(T204,[2]תחזיות!$B$4:$H$1000,7)</f>
        <v>2.1474910000000111E-2</v>
      </c>
      <c r="S204" s="135">
        <f t="shared" si="11"/>
        <v>1.7895758333333425E-3</v>
      </c>
      <c r="T204" s="238">
        <v>152</v>
      </c>
      <c r="U204" s="243">
        <f t="shared" si="185"/>
        <v>149284.03123171898</v>
      </c>
      <c r="V204" s="243">
        <f t="shared" si="47"/>
        <v>1071.6394622552789</v>
      </c>
      <c r="W204" s="243">
        <f t="shared" si="12"/>
        <v>797.95207166379532</v>
      </c>
      <c r="X204" s="243">
        <f t="shared" si="48"/>
        <v>273.68739059148351</v>
      </c>
      <c r="Y204" s="244">
        <f t="shared" si="186"/>
        <v>143830.6031440259</v>
      </c>
      <c r="Z204" s="246"/>
      <c r="AA204" s="241">
        <f>VLOOKUP(AC204,[2]תחזיות!$B$4:$H$1000,6)</f>
        <v>1.1483909090909149E-2</v>
      </c>
      <c r="AB204" s="135">
        <f t="shared" si="13"/>
        <v>9.569924242424291E-4</v>
      </c>
      <c r="AC204" s="238">
        <v>152</v>
      </c>
      <c r="AD204" s="243">
        <f t="shared" si="187"/>
        <v>133470.719977792</v>
      </c>
      <c r="AE204" s="243">
        <f t="shared" si="51"/>
        <v>958.12317904123722</v>
      </c>
      <c r="AF204" s="243">
        <f t="shared" si="14"/>
        <v>713.42685908195301</v>
      </c>
      <c r="AG204" s="243">
        <f t="shared" si="52"/>
        <v>244.69631995928421</v>
      </c>
      <c r="AH204" s="244">
        <f t="shared" si="188"/>
        <v>136169.26979602803</v>
      </c>
      <c r="AI204" s="246"/>
      <c r="AJ204" s="242">
        <f t="shared" si="171"/>
        <v>3.8866666666666598E-2</v>
      </c>
      <c r="AK204" s="242">
        <f t="shared" si="189"/>
        <v>3.2388888888888832E-3</v>
      </c>
      <c r="AL204" s="241">
        <f>VLOOKUP(AN204,[2]תחזיות!$B$4:$H$1000,5)</f>
        <v>1.2632300000000065E-2</v>
      </c>
      <c r="AM204" s="135">
        <f t="shared" si="176"/>
        <v>1.0526916666666721E-3</v>
      </c>
      <c r="AN204" s="238">
        <v>152</v>
      </c>
      <c r="AO204" s="243">
        <f t="shared" si="190"/>
        <v>67843.082978666091</v>
      </c>
      <c r="AP204" s="243">
        <f t="shared" si="220"/>
        <v>574.71650863337493</v>
      </c>
      <c r="AQ204" s="243">
        <f t="shared" si="16"/>
        <v>354.98030098580682</v>
      </c>
      <c r="AR204" s="243">
        <f t="shared" si="191"/>
        <v>219.73620764756811</v>
      </c>
      <c r="AS204" s="244">
        <f t="shared" si="192"/>
        <v>75955.77952438948</v>
      </c>
      <c r="AT204" s="245"/>
      <c r="AU204" s="242">
        <f t="shared" si="172"/>
        <v>4.3666666666666604E-2</v>
      </c>
      <c r="AV204" s="242">
        <f t="shared" si="193"/>
        <v>3.6388888888888838E-3</v>
      </c>
      <c r="AW204" s="241">
        <f>VLOOKUP(AY204,[2]תחזיות!$B$4:$H$1000,7)</f>
        <v>2.1474910000000111E-2</v>
      </c>
      <c r="AX204" s="135">
        <f t="shared" si="17"/>
        <v>1.7895758333333425E-3</v>
      </c>
      <c r="AY204" s="238">
        <v>152</v>
      </c>
      <c r="AZ204" s="243">
        <f t="shared" si="194"/>
        <v>75686.609810640322</v>
      </c>
      <c r="BA204" s="243">
        <f t="shared" si="221"/>
        <v>658.95630018720078</v>
      </c>
      <c r="BB204" s="243">
        <f t="shared" si="18"/>
        <v>383.54113670959333</v>
      </c>
      <c r="BC204" s="243">
        <f t="shared" si="195"/>
        <v>275.41516347760745</v>
      </c>
      <c r="BD204" s="244">
        <f t="shared" si="196"/>
        <v>81356.624987260046</v>
      </c>
      <c r="BE204" s="246"/>
      <c r="BF204" s="246"/>
      <c r="BG204" s="246"/>
      <c r="BH204" s="241">
        <f>VLOOKUP(BJ204,[2]תחזיות!$B$4:$H$1000,6)</f>
        <v>1.1483909090909149E-2</v>
      </c>
      <c r="BI204" s="135">
        <f t="shared" si="19"/>
        <v>9.569924242424291E-4</v>
      </c>
      <c r="BJ204" s="238">
        <v>152</v>
      </c>
      <c r="BK204" s="243">
        <f t="shared" si="197"/>
        <v>63493.337156229209</v>
      </c>
      <c r="BL204" s="243">
        <f t="shared" si="222"/>
        <v>492.22044021952763</v>
      </c>
      <c r="BM204" s="243">
        <f t="shared" si="20"/>
        <v>375.81598876644131</v>
      </c>
      <c r="BN204" s="243">
        <f t="shared" si="65"/>
        <v>116.40445145308634</v>
      </c>
      <c r="BO204" s="244">
        <f t="shared" si="198"/>
        <v>70680.215042703305</v>
      </c>
      <c r="BP204" s="246"/>
      <c r="BQ204" s="247">
        <f>VLOOKUP(BT204,[2]תחזיות!$B$4:$E$1000,2)</f>
        <v>3.4399379999999917E-2</v>
      </c>
      <c r="BR204" s="135">
        <f t="shared" si="21"/>
        <v>2.3666149999999934E-3</v>
      </c>
      <c r="BS204" s="3">
        <f t="shared" si="199"/>
        <v>4593</v>
      </c>
      <c r="BT204" s="238">
        <v>152</v>
      </c>
      <c r="BU204" s="239">
        <f t="shared" si="200"/>
        <v>388813.81010839279</v>
      </c>
      <c r="BV204" s="239">
        <f t="shared" si="201"/>
        <v>2360.3701082822495</v>
      </c>
      <c r="BW204" s="239">
        <f t="shared" si="22"/>
        <v>1440.1975130725782</v>
      </c>
      <c r="BX204" s="239">
        <f t="shared" si="23"/>
        <v>920.17259520967139</v>
      </c>
      <c r="BY204" s="240">
        <f t="shared" si="202"/>
        <v>326922.06494270515</v>
      </c>
      <c r="CA204" s="247">
        <f>VLOOKUP(CD204,[2]תחזיות!$B$4:$E$1000,4)</f>
        <v>4.5407181599999895E-2</v>
      </c>
      <c r="CB204" s="135">
        <f t="shared" si="24"/>
        <v>3.2839317999999915E-3</v>
      </c>
      <c r="CC204" s="3">
        <f t="shared" si="203"/>
        <v>4593</v>
      </c>
      <c r="CD204" s="238">
        <v>152</v>
      </c>
      <c r="CE204" s="239">
        <f t="shared" si="204"/>
        <v>405166.02659750666</v>
      </c>
      <c r="CF204" s="239">
        <f t="shared" si="205"/>
        <v>2682.4312350002738</v>
      </c>
      <c r="CG204" s="239">
        <f t="shared" si="25"/>
        <v>1351.8936359770794</v>
      </c>
      <c r="CH204" s="239">
        <f t="shared" si="26"/>
        <v>1330.5375990231944</v>
      </c>
      <c r="CI204" s="240">
        <f t="shared" si="206"/>
        <v>362394.75284517952</v>
      </c>
      <c r="CJ204" s="1"/>
      <c r="CK204" s="247">
        <f>VLOOKUP(CN204,[2]תחזיות!$B$4:$E$1000,3)</f>
        <v>2.9912504347826017E-2</v>
      </c>
      <c r="CL204" s="135">
        <f t="shared" si="27"/>
        <v>1.9927086956521684E-3</v>
      </c>
      <c r="CM204" s="3">
        <f t="shared" si="207"/>
        <v>4593</v>
      </c>
      <c r="CN204" s="238">
        <v>152</v>
      </c>
      <c r="CO204" s="239">
        <f t="shared" si="208"/>
        <v>382832.45525289042</v>
      </c>
      <c r="CP204" s="239">
        <f t="shared" si="223"/>
        <v>2241.3696754486627</v>
      </c>
      <c r="CQ204" s="239">
        <f t="shared" si="28"/>
        <v>1478.4961128883583</v>
      </c>
      <c r="CR204" s="239">
        <f t="shared" si="29"/>
        <v>762.87356256030444</v>
      </c>
      <c r="CS204" s="240">
        <f t="shared" si="209"/>
        <v>315276.70837068191</v>
      </c>
      <c r="CT204" s="1"/>
      <c r="CU204" s="238">
        <v>152</v>
      </c>
      <c r="CV204" s="239">
        <f t="shared" si="168"/>
        <v>1302946.5381486437</v>
      </c>
      <c r="CW204" s="239">
        <f t="shared" si="168"/>
        <v>9081.2636193981689</v>
      </c>
      <c r="CX204" s="239">
        <f t="shared" si="168"/>
        <v>5516.2370960901417</v>
      </c>
      <c r="CY204" s="239">
        <f t="shared" si="168"/>
        <v>3565.0265233080263</v>
      </c>
      <c r="CZ204" s="239">
        <f t="shared" si="168"/>
        <v>1292176.9870285164</v>
      </c>
      <c r="DB204" s="238">
        <v>152</v>
      </c>
      <c r="DC204" s="239">
        <f t="shared" si="169"/>
        <v>1344642.7334773559</v>
      </c>
      <c r="DD204" s="239">
        <f t="shared" si="169"/>
        <v>9709.1832460933474</v>
      </c>
      <c r="DE204" s="239">
        <f t="shared" si="169"/>
        <v>5484.1622268508845</v>
      </c>
      <c r="DF204" s="239">
        <f t="shared" si="169"/>
        <v>4225.0210192424629</v>
      </c>
      <c r="DG204" s="239">
        <f t="shared" si="169"/>
        <v>1347265.8186185309</v>
      </c>
      <c r="DH204" s="248"/>
      <c r="DI204" s="238">
        <v>152</v>
      </c>
      <c r="DJ204" s="239">
        <f t="shared" si="170"/>
        <v>1278068.2291057943</v>
      </c>
      <c r="DK204" s="239">
        <f t="shared" si="170"/>
        <v>8472.6879510456602</v>
      </c>
      <c r="DL204" s="239">
        <f t="shared" si="170"/>
        <v>5733.1579313299299</v>
      </c>
      <c r="DM204" s="239">
        <f t="shared" si="170"/>
        <v>2739.5300197157294</v>
      </c>
      <c r="DN204" s="239">
        <f t="shared" si="170"/>
        <v>1248834.3409725213</v>
      </c>
      <c r="DP204" s="3">
        <f t="shared" si="210"/>
        <v>4593</v>
      </c>
      <c r="DQ204" s="238">
        <v>152</v>
      </c>
      <c r="DR204" s="239">
        <f t="shared" si="211"/>
        <v>0</v>
      </c>
      <c r="DS204" s="239">
        <f t="shared" si="212"/>
        <v>0</v>
      </c>
      <c r="DT204" s="239">
        <f t="shared" si="33"/>
        <v>0</v>
      </c>
      <c r="DU204" s="239">
        <f t="shared" si="213"/>
        <v>0</v>
      </c>
      <c r="DV204" s="240">
        <f t="shared" si="224"/>
        <v>0</v>
      </c>
      <c r="DX204" s="242">
        <f t="shared" si="173"/>
        <v>4.0500000000000001E-2</v>
      </c>
      <c r="DY204" s="242">
        <f t="shared" si="214"/>
        <v>3.375E-3</v>
      </c>
      <c r="DZ204" s="238">
        <v>152</v>
      </c>
      <c r="EA204" s="243">
        <f t="shared" si="225"/>
        <v>414186.67357489612</v>
      </c>
      <c r="EB204" s="243">
        <f t="shared" si="226"/>
        <v>2765.3974987519846</v>
      </c>
      <c r="EC204" s="243">
        <f t="shared" si="34"/>
        <v>1367.5174754367101</v>
      </c>
      <c r="ED204" s="243">
        <f t="shared" si="177"/>
        <v>1397.8800233152745</v>
      </c>
      <c r="EE204" s="244">
        <f t="shared" si="215"/>
        <v>385921.07234933111</v>
      </c>
      <c r="EF204" s="249"/>
      <c r="EG204" s="242">
        <f t="shared" si="174"/>
        <v>4.4999999999999998E-2</v>
      </c>
      <c r="EH204" s="242">
        <f t="shared" si="216"/>
        <v>3.7499999999999999E-3</v>
      </c>
      <c r="EI204" s="238">
        <v>152</v>
      </c>
      <c r="EJ204" s="243">
        <f t="shared" si="227"/>
        <v>417602.17184601491</v>
      </c>
      <c r="EK204" s="243">
        <f t="shared" si="228"/>
        <v>2885.9069852207558</v>
      </c>
      <c r="EL204" s="243">
        <f t="shared" si="36"/>
        <v>1319.8988407981999</v>
      </c>
      <c r="EM204" s="243">
        <f t="shared" si="178"/>
        <v>1566.0081444225559</v>
      </c>
      <c r="EN204" s="244">
        <f t="shared" si="217"/>
        <v>393325.94960072986</v>
      </c>
      <c r="EO204" s="249"/>
      <c r="EP204" s="242">
        <f t="shared" si="175"/>
        <v>2.5000000000000001E-2</v>
      </c>
      <c r="EQ204" s="242">
        <f t="shared" si="218"/>
        <v>2.0833333333333333E-3</v>
      </c>
      <c r="ER204" s="238">
        <v>152</v>
      </c>
      <c r="ES204" s="243">
        <f t="shared" si="229"/>
        <v>401367.82272740768</v>
      </c>
      <c r="ET204" s="243">
        <f t="shared" si="230"/>
        <v>2370.7253929063936</v>
      </c>
      <c r="EU204" s="243">
        <f t="shared" si="38"/>
        <v>1534.542428890961</v>
      </c>
      <c r="EV204" s="243">
        <f t="shared" si="179"/>
        <v>836.18296401543262</v>
      </c>
      <c r="EW204" s="244">
        <f t="shared" si="219"/>
        <v>360350.25972177251</v>
      </c>
    </row>
    <row r="205" spans="1:153" ht="14.25" customHeight="1" thickBot="1" x14ac:dyDescent="0.25">
      <c r="A205" s="3">
        <f t="shared" si="180"/>
        <v>4624</v>
      </c>
      <c r="B205" s="238">
        <v>153</v>
      </c>
      <c r="C205" s="239">
        <f t="shared" si="181"/>
        <v>295273.0174497728</v>
      </c>
      <c r="D205" s="239">
        <f t="shared" si="5"/>
        <v>2410.2492634298383</v>
      </c>
      <c r="E205" s="239">
        <f t="shared" si="6"/>
        <v>1635.1575926241846</v>
      </c>
      <c r="F205" s="239">
        <f t="shared" si="7"/>
        <v>775.09167080565362</v>
      </c>
      <c r="G205" s="240">
        <f t="shared" si="182"/>
        <v>368768.13730476541</v>
      </c>
      <c r="I205" s="241">
        <f>VLOOKUP(K205,[2]תחזיות!$B$4:$H$1000,5)</f>
        <v>1.2645300000000066E-2</v>
      </c>
      <c r="J205" s="135">
        <f t="shared" si="8"/>
        <v>1.0537750000000055E-3</v>
      </c>
      <c r="K205" s="238">
        <v>153</v>
      </c>
      <c r="L205" s="243">
        <f t="shared" si="183"/>
        <v>134618.12011161886</v>
      </c>
      <c r="M205" s="243">
        <f t="shared" si="44"/>
        <v>971.55296080469407</v>
      </c>
      <c r="N205" s="243">
        <f t="shared" si="9"/>
        <v>724.75307393339403</v>
      </c>
      <c r="O205" s="243">
        <f t="shared" si="10"/>
        <v>246.79988687130009</v>
      </c>
      <c r="P205" s="244">
        <f t="shared" si="184"/>
        <v>137991.73513155975</v>
      </c>
      <c r="Q205" s="245"/>
      <c r="R205" s="241">
        <f>VLOOKUP(T205,[2]תחזיות!$B$4:$H$1000,7)</f>
        <v>2.1497010000000111E-2</v>
      </c>
      <c r="S205" s="135">
        <f t="shared" si="11"/>
        <v>1.7914175000000093E-3</v>
      </c>
      <c r="T205" s="238">
        <v>153</v>
      </c>
      <c r="U205" s="243">
        <f t="shared" si="185"/>
        <v>148752.07972076887</v>
      </c>
      <c r="V205" s="243">
        <f t="shared" si="47"/>
        <v>1073.5592159416535</v>
      </c>
      <c r="W205" s="243">
        <f t="shared" si="12"/>
        <v>800.84706978691179</v>
      </c>
      <c r="X205" s="243">
        <f t="shared" si="48"/>
        <v>272.71214615474167</v>
      </c>
      <c r="Y205" s="244">
        <f t="shared" si="186"/>
        <v>144904.16235996754</v>
      </c>
      <c r="Z205" s="246"/>
      <c r="AA205" s="241">
        <f>VLOOKUP(AC205,[2]תחזיות!$B$4:$H$1000,6)</f>
        <v>1.1495727272727331E-2</v>
      </c>
      <c r="AB205" s="135">
        <f t="shared" si="13"/>
        <v>9.5797727272727755E-4</v>
      </c>
      <c r="AC205" s="238">
        <v>153</v>
      </c>
      <c r="AD205" s="243">
        <f t="shared" si="187"/>
        <v>132884.47158830657</v>
      </c>
      <c r="AE205" s="243">
        <f t="shared" si="51"/>
        <v>959.04103927123208</v>
      </c>
      <c r="AF205" s="243">
        <f t="shared" si="14"/>
        <v>715.41950802600445</v>
      </c>
      <c r="AG205" s="243">
        <f t="shared" si="52"/>
        <v>243.62153124522757</v>
      </c>
      <c r="AH205" s="244">
        <f t="shared" si="188"/>
        <v>137128.31083529926</v>
      </c>
      <c r="AI205" s="246"/>
      <c r="AJ205" s="242">
        <f t="shared" si="171"/>
        <v>3.8866666666666598E-2</v>
      </c>
      <c r="AK205" s="242">
        <f t="shared" si="189"/>
        <v>3.2388888888888832E-3</v>
      </c>
      <c r="AL205" s="241">
        <f>VLOOKUP(AN205,[2]תחזיות!$B$4:$H$1000,5)</f>
        <v>1.2645300000000066E-2</v>
      </c>
      <c r="AM205" s="135">
        <f t="shared" si="176"/>
        <v>1.0537750000000055E-3</v>
      </c>
      <c r="AN205" s="238">
        <v>153</v>
      </c>
      <c r="AO205" s="243">
        <f t="shared" si="190"/>
        <v>67559.219953079461</v>
      </c>
      <c r="AP205" s="243">
        <f t="shared" si="220"/>
        <v>575.32213052226007</v>
      </c>
      <c r="AQ205" s="243">
        <f t="shared" si="16"/>
        <v>356.50532367423091</v>
      </c>
      <c r="AR205" s="243">
        <f t="shared" si="191"/>
        <v>218.81680684802919</v>
      </c>
      <c r="AS205" s="244">
        <f t="shared" si="192"/>
        <v>76531.101654911734</v>
      </c>
      <c r="AT205" s="245"/>
      <c r="AU205" s="242">
        <f t="shared" si="172"/>
        <v>4.3666666666666604E-2</v>
      </c>
      <c r="AV205" s="242">
        <f t="shared" si="193"/>
        <v>3.6388888888888838E-3</v>
      </c>
      <c r="AW205" s="241">
        <f>VLOOKUP(AY205,[2]תחזיות!$B$4:$H$1000,7)</f>
        <v>2.1497010000000111E-2</v>
      </c>
      <c r="AX205" s="135">
        <f t="shared" si="17"/>
        <v>1.7914175000000093E-3</v>
      </c>
      <c r="AY205" s="238">
        <v>153</v>
      </c>
      <c r="AZ205" s="243">
        <f t="shared" si="194"/>
        <v>75437.967908956911</v>
      </c>
      <c r="BA205" s="243">
        <f t="shared" si="221"/>
        <v>660.13676603509123</v>
      </c>
      <c r="BB205" s="243">
        <f t="shared" si="18"/>
        <v>385.62638281083173</v>
      </c>
      <c r="BC205" s="243">
        <f t="shared" si="195"/>
        <v>274.5103832242595</v>
      </c>
      <c r="BD205" s="244">
        <f t="shared" si="196"/>
        <v>82016.761753295141</v>
      </c>
      <c r="BE205" s="246"/>
      <c r="BF205" s="246"/>
      <c r="BG205" s="246"/>
      <c r="BH205" s="241">
        <f>VLOOKUP(BJ205,[2]תחזיות!$B$4:$H$1000,6)</f>
        <v>1.1495727272727331E-2</v>
      </c>
      <c r="BI205" s="135">
        <f t="shared" si="19"/>
        <v>9.5797727272727755E-4</v>
      </c>
      <c r="BJ205" s="238">
        <v>153</v>
      </c>
      <c r="BK205" s="243">
        <f t="shared" si="197"/>
        <v>63177.986318252078</v>
      </c>
      <c r="BL205" s="243">
        <f t="shared" si="222"/>
        <v>492.62314894518926</v>
      </c>
      <c r="BM205" s="243">
        <f t="shared" si="20"/>
        <v>376.79684069506095</v>
      </c>
      <c r="BN205" s="243">
        <f t="shared" si="65"/>
        <v>115.82630825012828</v>
      </c>
      <c r="BO205" s="244">
        <f t="shared" si="198"/>
        <v>71172.838191648494</v>
      </c>
      <c r="BP205" s="246"/>
      <c r="BQ205" s="247">
        <f>VLOOKUP(BT205,[2]תחזיות!$B$4:$E$1000,2)</f>
        <v>3.4515379999999915E-2</v>
      </c>
      <c r="BR205" s="135">
        <f t="shared" si="21"/>
        <v>2.3762816666666599E-3</v>
      </c>
      <c r="BS205" s="3">
        <f t="shared" si="199"/>
        <v>4624</v>
      </c>
      <c r="BT205" s="238">
        <v>153</v>
      </c>
      <c r="BU205" s="239">
        <f t="shared" si="200"/>
        <v>387373.61259532021</v>
      </c>
      <c r="BV205" s="239">
        <f t="shared" si="201"/>
        <v>2362.556243099732</v>
      </c>
      <c r="BW205" s="239">
        <f t="shared" si="22"/>
        <v>1442.0474293390394</v>
      </c>
      <c r="BX205" s="239">
        <f t="shared" si="23"/>
        <v>920.50881376069253</v>
      </c>
      <c r="BY205" s="240">
        <f t="shared" si="202"/>
        <v>329284.62118580489</v>
      </c>
      <c r="CA205" s="247">
        <f>VLOOKUP(CD205,[2]תחזיות!$B$4:$E$1000,4)</f>
        <v>4.5560301599999888E-2</v>
      </c>
      <c r="CB205" s="135">
        <f t="shared" si="24"/>
        <v>3.2966917999999908E-3</v>
      </c>
      <c r="CC205" s="3">
        <f t="shared" si="203"/>
        <v>4624</v>
      </c>
      <c r="CD205" s="238">
        <v>153</v>
      </c>
      <c r="CE205" s="239">
        <f t="shared" si="204"/>
        <v>403814.1329615296</v>
      </c>
      <c r="CF205" s="239">
        <f t="shared" si="205"/>
        <v>2685.5972602528045</v>
      </c>
      <c r="CG205" s="239">
        <f t="shared" si="25"/>
        <v>1354.3465193944239</v>
      </c>
      <c r="CH205" s="239">
        <f t="shared" si="26"/>
        <v>1331.2507408583806</v>
      </c>
      <c r="CI205" s="240">
        <f t="shared" si="206"/>
        <v>365080.35010543233</v>
      </c>
      <c r="CJ205" s="1"/>
      <c r="CK205" s="247">
        <f>VLOOKUP(CN205,[2]תחזיות!$B$4:$E$1000,3)</f>
        <v>3.0013373913043408E-2</v>
      </c>
      <c r="CL205" s="135">
        <f t="shared" si="27"/>
        <v>2.0011144927536174E-3</v>
      </c>
      <c r="CM205" s="3">
        <f t="shared" si="207"/>
        <v>4624</v>
      </c>
      <c r="CN205" s="238">
        <v>153</v>
      </c>
      <c r="CO205" s="239">
        <f t="shared" si="208"/>
        <v>381353.95914000209</v>
      </c>
      <c r="CP205" s="239">
        <f t="shared" si="223"/>
        <v>2243.200483299498</v>
      </c>
      <c r="CQ205" s="239">
        <f t="shared" si="28"/>
        <v>1480.0675487954691</v>
      </c>
      <c r="CR205" s="239">
        <f t="shared" si="29"/>
        <v>763.13293450402898</v>
      </c>
      <c r="CS205" s="240">
        <f t="shared" si="209"/>
        <v>317519.90885398141</v>
      </c>
      <c r="CT205" s="1"/>
      <c r="CU205" s="238">
        <v>153</v>
      </c>
      <c r="CV205" s="239">
        <f t="shared" si="168"/>
        <v>1297643.1262092507</v>
      </c>
      <c r="CW205" s="239">
        <f t="shared" si="168"/>
        <v>9085.0780966085094</v>
      </c>
      <c r="CX205" s="239">
        <f t="shared" si="168"/>
        <v>5530.5962664871577</v>
      </c>
      <c r="CY205" s="239">
        <f t="shared" si="168"/>
        <v>3554.4818301213509</v>
      </c>
      <c r="CZ205" s="239">
        <f t="shared" si="168"/>
        <v>1301262.065125125</v>
      </c>
      <c r="DB205" s="238">
        <v>153</v>
      </c>
      <c r="DC205" s="239">
        <f t="shared" si="169"/>
        <v>1339559.471046245</v>
      </c>
      <c r="DD205" s="239">
        <f t="shared" si="169"/>
        <v>9715.4494908801444</v>
      </c>
      <c r="DE205" s="239">
        <f t="shared" si="169"/>
        <v>5500.8260260675461</v>
      </c>
      <c r="DF205" s="239">
        <f t="shared" si="169"/>
        <v>4214.6234648125974</v>
      </c>
      <c r="DG205" s="239">
        <f t="shared" si="169"/>
        <v>1356981.268109411</v>
      </c>
      <c r="DH205" s="248"/>
      <c r="DI205" s="238">
        <v>153</v>
      </c>
      <c r="DJ205" s="239">
        <f t="shared" si="170"/>
        <v>1272522.7147948504</v>
      </c>
      <c r="DK205" s="239">
        <f t="shared" si="170"/>
        <v>8475.8393278521507</v>
      </c>
      <c r="DL205" s="239">
        <f t="shared" si="170"/>
        <v>5745.180882425203</v>
      </c>
      <c r="DM205" s="239">
        <f t="shared" si="170"/>
        <v>2730.6584454269482</v>
      </c>
      <c r="DN205" s="239">
        <f t="shared" si="170"/>
        <v>1257310.1803003736</v>
      </c>
      <c r="DP205" s="3">
        <f t="shared" si="210"/>
        <v>4624</v>
      </c>
      <c r="DQ205" s="238">
        <v>153</v>
      </c>
      <c r="DR205" s="239">
        <f t="shared" si="211"/>
        <v>0</v>
      </c>
      <c r="DS205" s="239">
        <f t="shared" si="212"/>
        <v>0</v>
      </c>
      <c r="DT205" s="239">
        <f t="shared" si="33"/>
        <v>0</v>
      </c>
      <c r="DU205" s="239">
        <f t="shared" si="213"/>
        <v>0</v>
      </c>
      <c r="DV205" s="240">
        <f t="shared" si="224"/>
        <v>0</v>
      </c>
      <c r="DX205" s="242">
        <f t="shared" si="173"/>
        <v>4.0500000000000001E-2</v>
      </c>
      <c r="DY205" s="242">
        <f t="shared" si="214"/>
        <v>3.375E-3</v>
      </c>
      <c r="DZ205" s="238">
        <v>153</v>
      </c>
      <c r="EA205" s="243">
        <f t="shared" si="225"/>
        <v>412819.15609945939</v>
      </c>
      <c r="EB205" s="243">
        <f t="shared" si="226"/>
        <v>2765.3974987519846</v>
      </c>
      <c r="EC205" s="243">
        <f t="shared" si="34"/>
        <v>1372.1328469163091</v>
      </c>
      <c r="ED205" s="243">
        <f t="shared" si="177"/>
        <v>1393.2646518356755</v>
      </c>
      <c r="EE205" s="244">
        <f t="shared" si="215"/>
        <v>388686.4698480831</v>
      </c>
      <c r="EF205" s="249"/>
      <c r="EG205" s="242">
        <f t="shared" si="174"/>
        <v>4.4999999999999998E-2</v>
      </c>
      <c r="EH205" s="242">
        <f t="shared" si="216"/>
        <v>3.7499999999999999E-3</v>
      </c>
      <c r="EI205" s="238">
        <v>153</v>
      </c>
      <c r="EJ205" s="243">
        <f t="shared" si="227"/>
        <v>416282.27300521673</v>
      </c>
      <c r="EK205" s="243">
        <f t="shared" si="228"/>
        <v>2885.9069852207563</v>
      </c>
      <c r="EL205" s="243">
        <f t="shared" si="36"/>
        <v>1324.8484614511935</v>
      </c>
      <c r="EM205" s="243">
        <f t="shared" si="178"/>
        <v>1561.0585237695627</v>
      </c>
      <c r="EN205" s="244">
        <f t="shared" si="217"/>
        <v>396211.85658595059</v>
      </c>
      <c r="EO205" s="249"/>
      <c r="EP205" s="242">
        <f t="shared" si="175"/>
        <v>2.5000000000000001E-2</v>
      </c>
      <c r="EQ205" s="242">
        <f t="shared" si="218"/>
        <v>2.0833333333333333E-3</v>
      </c>
      <c r="ER205" s="238">
        <v>153</v>
      </c>
      <c r="ES205" s="243">
        <f t="shared" si="229"/>
        <v>399833.28029851674</v>
      </c>
      <c r="ET205" s="243">
        <f t="shared" si="230"/>
        <v>2370.7253929063936</v>
      </c>
      <c r="EU205" s="243">
        <f t="shared" si="38"/>
        <v>1537.7393922844838</v>
      </c>
      <c r="EV205" s="243">
        <f t="shared" si="179"/>
        <v>832.98600062190985</v>
      </c>
      <c r="EW205" s="244">
        <f t="shared" si="219"/>
        <v>362720.98511467892</v>
      </c>
    </row>
    <row r="206" spans="1:153" ht="14.25" customHeight="1" thickBot="1" x14ac:dyDescent="0.25">
      <c r="A206" s="3">
        <f t="shared" si="180"/>
        <v>4655</v>
      </c>
      <c r="B206" s="238">
        <v>154</v>
      </c>
      <c r="C206" s="239">
        <f t="shared" si="181"/>
        <v>293637.85985714861</v>
      </c>
      <c r="D206" s="239">
        <f t="shared" si="5"/>
        <v>2410.2492634298383</v>
      </c>
      <c r="E206" s="239">
        <f t="shared" si="6"/>
        <v>1639.4498813048231</v>
      </c>
      <c r="F206" s="239">
        <f t="shared" si="7"/>
        <v>770.79938212501509</v>
      </c>
      <c r="G206" s="240">
        <f t="shared" si="182"/>
        <v>371178.38656819524</v>
      </c>
      <c r="I206" s="241">
        <f>VLOOKUP(K206,[2]תחזיות!$B$4:$H$1000,5)</f>
        <v>1.2658300000000067E-2</v>
      </c>
      <c r="J206" s="135">
        <f t="shared" si="8"/>
        <v>1.0548583333333389E-3</v>
      </c>
      <c r="K206" s="238">
        <v>154</v>
      </c>
      <c r="L206" s="243">
        <f t="shared" si="183"/>
        <v>134034.60557168323</v>
      </c>
      <c r="M206" s="243">
        <f t="shared" si="44"/>
        <v>972.57781154167355</v>
      </c>
      <c r="N206" s="243">
        <f t="shared" si="9"/>
        <v>726.84770132692211</v>
      </c>
      <c r="O206" s="243">
        <f t="shared" si="10"/>
        <v>245.73011021475145</v>
      </c>
      <c r="P206" s="244">
        <f t="shared" si="184"/>
        <v>138964.31294310142</v>
      </c>
      <c r="Q206" s="245"/>
      <c r="R206" s="241">
        <f>VLOOKUP(T206,[2]תחזיות!$B$4:$H$1000,7)</f>
        <v>2.1519110000000112E-2</v>
      </c>
      <c r="S206" s="135">
        <f t="shared" si="11"/>
        <v>1.7932591666666761E-3</v>
      </c>
      <c r="T206" s="238">
        <v>154</v>
      </c>
      <c r="U206" s="243">
        <f t="shared" si="185"/>
        <v>148216.54755515297</v>
      </c>
      <c r="V206" s="243">
        <f t="shared" si="47"/>
        <v>1075.4843858466004</v>
      </c>
      <c r="W206" s="243">
        <f t="shared" si="12"/>
        <v>803.75404866215456</v>
      </c>
      <c r="X206" s="243">
        <f t="shared" si="48"/>
        <v>271.73033718444583</v>
      </c>
      <c r="Y206" s="244">
        <f t="shared" si="186"/>
        <v>145979.64674581413</v>
      </c>
      <c r="Z206" s="246"/>
      <c r="AA206" s="241">
        <f>VLOOKUP(AC206,[2]תחזיות!$B$4:$H$1000,6)</f>
        <v>1.1507545454545515E-2</v>
      </c>
      <c r="AB206" s="135">
        <f t="shared" si="13"/>
        <v>9.5896212121212622E-4</v>
      </c>
      <c r="AC206" s="238">
        <v>154</v>
      </c>
      <c r="AD206" s="243">
        <f t="shared" si="187"/>
        <v>132295.79719482205</v>
      </c>
      <c r="AE206" s="243">
        <f t="shared" si="51"/>
        <v>959.96072330058087</v>
      </c>
      <c r="AF206" s="243">
        <f t="shared" si="14"/>
        <v>717.41842844340817</v>
      </c>
      <c r="AG206" s="243">
        <f t="shared" si="52"/>
        <v>242.54229485717264</v>
      </c>
      <c r="AH206" s="244">
        <f t="shared" si="188"/>
        <v>138088.27155859984</v>
      </c>
      <c r="AI206" s="246"/>
      <c r="AJ206" s="242">
        <f t="shared" si="171"/>
        <v>3.8866666666666598E-2</v>
      </c>
      <c r="AK206" s="242">
        <f t="shared" si="189"/>
        <v>3.2388888888888832E-3</v>
      </c>
      <c r="AL206" s="241">
        <f>VLOOKUP(AN206,[2]תחזיות!$B$4:$H$1000,5)</f>
        <v>1.2658300000000067E-2</v>
      </c>
      <c r="AM206" s="135">
        <f t="shared" si="176"/>
        <v>1.0548583333333389E-3</v>
      </c>
      <c r="AN206" s="238">
        <v>154</v>
      </c>
      <c r="AO206" s="243">
        <f t="shared" si="190"/>
        <v>67273.60397295469</v>
      </c>
      <c r="AP206" s="243">
        <f t="shared" si="220"/>
        <v>575.92901386599249</v>
      </c>
      <c r="AQ206" s="243">
        <f t="shared" si="16"/>
        <v>358.03728544247849</v>
      </c>
      <c r="AR206" s="243">
        <f t="shared" si="191"/>
        <v>217.89172842351397</v>
      </c>
      <c r="AS206" s="244">
        <f t="shared" si="192"/>
        <v>77107.030668777719</v>
      </c>
      <c r="AT206" s="245"/>
      <c r="AU206" s="242">
        <f t="shared" si="172"/>
        <v>4.3666666666666604E-2</v>
      </c>
      <c r="AV206" s="242">
        <f t="shared" si="193"/>
        <v>3.6388888888888838E-3</v>
      </c>
      <c r="AW206" s="241">
        <f>VLOOKUP(AY206,[2]תחזיות!$B$4:$H$1000,7)</f>
        <v>2.1519110000000112E-2</v>
      </c>
      <c r="AX206" s="135">
        <f t="shared" si="17"/>
        <v>1.7932591666666761E-3</v>
      </c>
      <c r="AY206" s="238">
        <v>154</v>
      </c>
      <c r="AZ206" s="243">
        <f t="shared" si="194"/>
        <v>75186.92982556764</v>
      </c>
      <c r="BA206" s="243">
        <f t="shared" si="221"/>
        <v>661.32056234203742</v>
      </c>
      <c r="BB206" s="243">
        <f t="shared" si="18"/>
        <v>387.7236788101111</v>
      </c>
      <c r="BC206" s="243">
        <f t="shared" si="195"/>
        <v>273.59688353192632</v>
      </c>
      <c r="BD206" s="244">
        <f t="shared" si="196"/>
        <v>82678.082315637177</v>
      </c>
      <c r="BE206" s="246"/>
      <c r="BF206" s="246"/>
      <c r="BG206" s="246"/>
      <c r="BH206" s="241">
        <f>VLOOKUP(BJ206,[2]תחזיות!$B$4:$H$1000,6)</f>
        <v>1.1507545454545515E-2</v>
      </c>
      <c r="BI206" s="135">
        <f t="shared" si="19"/>
        <v>9.5896212121212622E-4</v>
      </c>
      <c r="BJ206" s="238">
        <v>154</v>
      </c>
      <c r="BK206" s="243">
        <f t="shared" si="197"/>
        <v>62861.413439433054</v>
      </c>
      <c r="BL206" s="243">
        <f t="shared" si="222"/>
        <v>493.026669114463</v>
      </c>
      <c r="BM206" s="243">
        <f t="shared" si="20"/>
        <v>377.78074447550296</v>
      </c>
      <c r="BN206" s="243">
        <f t="shared" si="65"/>
        <v>115.24592463896006</v>
      </c>
      <c r="BO206" s="244">
        <f t="shared" si="198"/>
        <v>71665.864860762958</v>
      </c>
      <c r="BP206" s="246"/>
      <c r="BQ206" s="247">
        <f>VLOOKUP(BT206,[2]תחזיות!$B$4:$E$1000,2)</f>
        <v>3.4631379999999913E-2</v>
      </c>
      <c r="BR206" s="135">
        <f t="shared" si="21"/>
        <v>2.3859483333333264E-3</v>
      </c>
      <c r="BS206" s="3">
        <f t="shared" si="199"/>
        <v>4655</v>
      </c>
      <c r="BT206" s="238">
        <v>154</v>
      </c>
      <c r="BU206" s="239">
        <f t="shared" si="200"/>
        <v>385931.56516598118</v>
      </c>
      <c r="BV206" s="239">
        <f t="shared" si="201"/>
        <v>2364.7340564125534</v>
      </c>
      <c r="BW206" s="239">
        <f t="shared" si="22"/>
        <v>1443.9212817240586</v>
      </c>
      <c r="BX206" s="239">
        <f t="shared" si="23"/>
        <v>920.81277468849487</v>
      </c>
      <c r="BY206" s="240">
        <f t="shared" si="202"/>
        <v>331649.35524221743</v>
      </c>
      <c r="CA206" s="247">
        <f>VLOOKUP(CD206,[2]תחזיות!$B$4:$E$1000,4)</f>
        <v>4.5713421599999887E-2</v>
      </c>
      <c r="CB206" s="135">
        <f t="shared" si="24"/>
        <v>3.3094517999999909E-3</v>
      </c>
      <c r="CC206" s="3">
        <f t="shared" si="203"/>
        <v>4655</v>
      </c>
      <c r="CD206" s="238">
        <v>154</v>
      </c>
      <c r="CE206" s="239">
        <f t="shared" si="204"/>
        <v>402459.78644213517</v>
      </c>
      <c r="CF206" s="239">
        <f t="shared" si="205"/>
        <v>2688.7521922069295</v>
      </c>
      <c r="CG206" s="239">
        <f t="shared" si="25"/>
        <v>1356.8309275383933</v>
      </c>
      <c r="CH206" s="239">
        <f t="shared" si="26"/>
        <v>1331.9212646685362</v>
      </c>
      <c r="CI206" s="240">
        <f t="shared" si="206"/>
        <v>367769.10229763924</v>
      </c>
      <c r="CJ206" s="1"/>
      <c r="CK206" s="247">
        <f>VLOOKUP(CN206,[2]תחזיות!$B$4:$E$1000,3)</f>
        <v>3.0114243478260798E-2</v>
      </c>
      <c r="CL206" s="135">
        <f t="shared" si="27"/>
        <v>2.0095202898550665E-3</v>
      </c>
      <c r="CM206" s="3">
        <f t="shared" si="207"/>
        <v>4655</v>
      </c>
      <c r="CN206" s="238">
        <v>154</v>
      </c>
      <c r="CO206" s="239">
        <f t="shared" si="208"/>
        <v>379873.8915912066</v>
      </c>
      <c r="CP206" s="239">
        <f t="shared" si="223"/>
        <v>2245.0240870977141</v>
      </c>
      <c r="CQ206" s="239">
        <f t="shared" si="28"/>
        <v>1481.6597943589804</v>
      </c>
      <c r="CR206" s="239">
        <f t="shared" si="29"/>
        <v>763.36429273873364</v>
      </c>
      <c r="CS206" s="240">
        <f t="shared" si="209"/>
        <v>319764.93294107914</v>
      </c>
      <c r="CT206" s="1"/>
      <c r="CU206" s="238">
        <v>154</v>
      </c>
      <c r="CV206" s="239">
        <f t="shared" si="168"/>
        <v>1292324.6578203109</v>
      </c>
      <c r="CW206" s="239">
        <f t="shared" si="168"/>
        <v>9088.8876440020431</v>
      </c>
      <c r="CX206" s="239">
        <f t="shared" si="168"/>
        <v>5545.0199450729342</v>
      </c>
      <c r="CY206" s="239">
        <f t="shared" si="168"/>
        <v>3543.8676989291084</v>
      </c>
      <c r="CZ206" s="239">
        <f t="shared" si="168"/>
        <v>1310350.9527691267</v>
      </c>
      <c r="DB206" s="238">
        <v>154</v>
      </c>
      <c r="DC206" s="239">
        <f t="shared" si="169"/>
        <v>1334458.54822377</v>
      </c>
      <c r="DD206" s="239">
        <f t="shared" si="169"/>
        <v>9721.7133890461628</v>
      </c>
      <c r="DE206" s="239">
        <f t="shared" si="169"/>
        <v>5517.5751794971175</v>
      </c>
      <c r="DF206" s="239">
        <f t="shared" si="169"/>
        <v>4204.1382095490444</v>
      </c>
      <c r="DG206" s="239">
        <f t="shared" si="169"/>
        <v>1366702.981498457</v>
      </c>
      <c r="DH206" s="248"/>
      <c r="DI206" s="238">
        <v>154</v>
      </c>
      <c r="DJ206" s="239">
        <f t="shared" si="170"/>
        <v>1266964.5029888425</v>
      </c>
      <c r="DK206" s="239">
        <f t="shared" si="170"/>
        <v>8478.9861358489907</v>
      </c>
      <c r="DL206" s="239">
        <f t="shared" si="170"/>
        <v>5757.2518646011249</v>
      </c>
      <c r="DM206" s="239">
        <f t="shared" si="170"/>
        <v>2721.7342712478653</v>
      </c>
      <c r="DN206" s="239">
        <f t="shared" si="170"/>
        <v>1265789.1664362224</v>
      </c>
      <c r="DP206" s="3">
        <f t="shared" si="210"/>
        <v>4655</v>
      </c>
      <c r="DQ206" s="238">
        <v>154</v>
      </c>
      <c r="DR206" s="239">
        <f t="shared" si="211"/>
        <v>0</v>
      </c>
      <c r="DS206" s="239">
        <f t="shared" si="212"/>
        <v>0</v>
      </c>
      <c r="DT206" s="239">
        <f t="shared" si="33"/>
        <v>0</v>
      </c>
      <c r="DU206" s="239">
        <f t="shared" si="213"/>
        <v>0</v>
      </c>
      <c r="DV206" s="240">
        <f t="shared" si="224"/>
        <v>0</v>
      </c>
      <c r="DX206" s="242">
        <f t="shared" si="173"/>
        <v>4.0500000000000001E-2</v>
      </c>
      <c r="DY206" s="242">
        <f t="shared" si="214"/>
        <v>3.375E-3</v>
      </c>
      <c r="DZ206" s="238">
        <v>154</v>
      </c>
      <c r="EA206" s="243">
        <f t="shared" si="225"/>
        <v>411447.02325254306</v>
      </c>
      <c r="EB206" s="243">
        <f t="shared" si="226"/>
        <v>2765.3974987519841</v>
      </c>
      <c r="EC206" s="243">
        <f t="shared" si="34"/>
        <v>1376.7637952746513</v>
      </c>
      <c r="ED206" s="243">
        <f t="shared" si="177"/>
        <v>1388.6337034773328</v>
      </c>
      <c r="EE206" s="244">
        <f t="shared" si="215"/>
        <v>391451.86734683509</v>
      </c>
      <c r="EF206" s="249"/>
      <c r="EG206" s="242">
        <f t="shared" si="174"/>
        <v>4.4999999999999998E-2</v>
      </c>
      <c r="EH206" s="242">
        <f t="shared" si="216"/>
        <v>3.7499999999999999E-3</v>
      </c>
      <c r="EI206" s="238">
        <v>154</v>
      </c>
      <c r="EJ206" s="243">
        <f t="shared" si="227"/>
        <v>414957.42454376555</v>
      </c>
      <c r="EK206" s="243">
        <f t="shared" si="228"/>
        <v>2885.9069852207563</v>
      </c>
      <c r="EL206" s="243">
        <f t="shared" si="36"/>
        <v>1329.8166431816355</v>
      </c>
      <c r="EM206" s="243">
        <f t="shared" si="178"/>
        <v>1556.0903420391207</v>
      </c>
      <c r="EN206" s="244">
        <f t="shared" si="217"/>
        <v>399097.76357117132</v>
      </c>
      <c r="EO206" s="249"/>
      <c r="EP206" s="242">
        <f t="shared" si="175"/>
        <v>2.5000000000000001E-2</v>
      </c>
      <c r="EQ206" s="242">
        <f t="shared" si="218"/>
        <v>2.0833333333333333E-3</v>
      </c>
      <c r="ER206" s="238">
        <v>154</v>
      </c>
      <c r="ES206" s="243">
        <f t="shared" si="229"/>
        <v>398295.54090623226</v>
      </c>
      <c r="ET206" s="243">
        <f t="shared" si="230"/>
        <v>2370.7253929063936</v>
      </c>
      <c r="EU206" s="243">
        <f t="shared" si="38"/>
        <v>1540.9430160184097</v>
      </c>
      <c r="EV206" s="243">
        <f t="shared" si="179"/>
        <v>829.7823768879839</v>
      </c>
      <c r="EW206" s="244">
        <f t="shared" si="219"/>
        <v>365091.71050758532</v>
      </c>
    </row>
    <row r="207" spans="1:153" ht="14.25" customHeight="1" thickBot="1" x14ac:dyDescent="0.25">
      <c r="A207" s="3">
        <f t="shared" si="180"/>
        <v>4685</v>
      </c>
      <c r="B207" s="238">
        <v>155</v>
      </c>
      <c r="C207" s="239">
        <f t="shared" si="181"/>
        <v>291998.4099758438</v>
      </c>
      <c r="D207" s="239">
        <f t="shared" si="5"/>
        <v>2410.2492634298383</v>
      </c>
      <c r="E207" s="239">
        <f t="shared" si="6"/>
        <v>1643.7534372432483</v>
      </c>
      <c r="F207" s="239">
        <f t="shared" si="7"/>
        <v>766.49582618658997</v>
      </c>
      <c r="G207" s="240">
        <f t="shared" si="182"/>
        <v>373588.63583162508</v>
      </c>
      <c r="I207" s="241">
        <f>VLOOKUP(K207,[2]תחזיות!$B$4:$H$1000,5)</f>
        <v>1.2671300000000068E-2</v>
      </c>
      <c r="J207" s="135">
        <f t="shared" si="8"/>
        <v>1.0559416666666723E-3</v>
      </c>
      <c r="K207" s="238">
        <v>155</v>
      </c>
      <c r="L207" s="243">
        <f t="shared" si="183"/>
        <v>133448.52308638155</v>
      </c>
      <c r="M207" s="243">
        <f t="shared" si="44"/>
        <v>973.60479697695598</v>
      </c>
      <c r="N207" s="243">
        <f t="shared" si="9"/>
        <v>728.94917131859097</v>
      </c>
      <c r="O207" s="243">
        <f t="shared" si="10"/>
        <v>244.65562565836504</v>
      </c>
      <c r="P207" s="244">
        <f t="shared" si="184"/>
        <v>139937.91774007838</v>
      </c>
      <c r="Q207" s="245"/>
      <c r="R207" s="241">
        <f>VLOOKUP(T207,[2]תחזיות!$B$4:$H$1000,7)</f>
        <v>2.1541210000000113E-2</v>
      </c>
      <c r="S207" s="135">
        <f t="shared" si="11"/>
        <v>1.7951008333333426E-3</v>
      </c>
      <c r="T207" s="238">
        <v>155</v>
      </c>
      <c r="U207" s="243">
        <f t="shared" si="185"/>
        <v>147677.41433495833</v>
      </c>
      <c r="V207" s="243">
        <f t="shared" si="47"/>
        <v>1077.4149887638707</v>
      </c>
      <c r="W207" s="243">
        <f t="shared" si="12"/>
        <v>806.67306248311502</v>
      </c>
      <c r="X207" s="243">
        <f t="shared" si="48"/>
        <v>270.74192628075571</v>
      </c>
      <c r="Y207" s="244">
        <f t="shared" si="186"/>
        <v>147057.06173457799</v>
      </c>
      <c r="Z207" s="246"/>
      <c r="AA207" s="241">
        <f>VLOOKUP(AC207,[2]תחזיות!$B$4:$H$1000,6)</f>
        <v>1.1519363636363697E-2</v>
      </c>
      <c r="AB207" s="135">
        <f t="shared" si="13"/>
        <v>9.5994696969697478E-4</v>
      </c>
      <c r="AC207" s="238">
        <v>155</v>
      </c>
      <c r="AD207" s="243">
        <f t="shared" si="187"/>
        <v>131704.68703235307</v>
      </c>
      <c r="AE207" s="243">
        <f t="shared" si="51"/>
        <v>960.88223468794149</v>
      </c>
      <c r="AF207" s="243">
        <f t="shared" si="14"/>
        <v>719.42364179529534</v>
      </c>
      <c r="AG207" s="243">
        <f t="shared" si="52"/>
        <v>241.45859289264618</v>
      </c>
      <c r="AH207" s="244">
        <f t="shared" si="188"/>
        <v>139049.15379328778</v>
      </c>
      <c r="AI207" s="246"/>
      <c r="AJ207" s="242">
        <f t="shared" si="171"/>
        <v>3.8866666666666598E-2</v>
      </c>
      <c r="AK207" s="242">
        <f t="shared" si="189"/>
        <v>3.2388888888888832E-3</v>
      </c>
      <c r="AL207" s="241">
        <f>VLOOKUP(AN207,[2]תחזיות!$B$4:$H$1000,5)</f>
        <v>1.2671300000000068E-2</v>
      </c>
      <c r="AM207" s="135">
        <f t="shared" si="176"/>
        <v>1.0559416666666723E-3</v>
      </c>
      <c r="AN207" s="238">
        <v>155</v>
      </c>
      <c r="AO207" s="243">
        <f t="shared" si="190"/>
        <v>66986.225622526166</v>
      </c>
      <c r="AP207" s="243">
        <f t="shared" si="220"/>
        <v>576.53716130877592</v>
      </c>
      <c r="AQ207" s="243">
        <f t="shared" si="16"/>
        <v>359.57621943137212</v>
      </c>
      <c r="AR207" s="243">
        <f t="shared" si="191"/>
        <v>216.9609418774038</v>
      </c>
      <c r="AS207" s="244">
        <f t="shared" si="192"/>
        <v>77683.567830086497</v>
      </c>
      <c r="AT207" s="245"/>
      <c r="AU207" s="242">
        <f t="shared" si="172"/>
        <v>4.3666666666666604E-2</v>
      </c>
      <c r="AV207" s="242">
        <f t="shared" si="193"/>
        <v>3.6388888888888838E-3</v>
      </c>
      <c r="AW207" s="241">
        <f>VLOOKUP(AY207,[2]תחזיות!$B$4:$H$1000,7)</f>
        <v>2.1541210000000113E-2</v>
      </c>
      <c r="AX207" s="135">
        <f t="shared" si="17"/>
        <v>1.7951008333333426E-3</v>
      </c>
      <c r="AY207" s="238">
        <v>155</v>
      </c>
      <c r="AZ207" s="243">
        <f t="shared" si="194"/>
        <v>74933.478264044257</v>
      </c>
      <c r="BA207" s="243">
        <f t="shared" si="221"/>
        <v>662.50769943459818</v>
      </c>
      <c r="BB207" s="243">
        <f t="shared" si="18"/>
        <v>389.83309797377086</v>
      </c>
      <c r="BC207" s="243">
        <f t="shared" si="195"/>
        <v>272.67460146082732</v>
      </c>
      <c r="BD207" s="244">
        <f t="shared" si="196"/>
        <v>83340.590015071779</v>
      </c>
      <c r="BE207" s="246"/>
      <c r="BF207" s="246"/>
      <c r="BG207" s="246"/>
      <c r="BH207" s="241">
        <f>VLOOKUP(BJ207,[2]תחזיות!$B$4:$H$1000,6)</f>
        <v>1.1519363636363697E-2</v>
      </c>
      <c r="BI207" s="135">
        <f t="shared" si="19"/>
        <v>9.5994696969697478E-4</v>
      </c>
      <c r="BJ207" s="238">
        <v>155</v>
      </c>
      <c r="BK207" s="243">
        <f t="shared" si="197"/>
        <v>62543.61366881874</v>
      </c>
      <c r="BL207" s="243">
        <f t="shared" si="222"/>
        <v>493.4310021376952</v>
      </c>
      <c r="BM207" s="243">
        <f t="shared" si="20"/>
        <v>378.76771041152801</v>
      </c>
      <c r="BN207" s="243">
        <f t="shared" si="65"/>
        <v>114.66329172616716</v>
      </c>
      <c r="BO207" s="244">
        <f t="shared" si="198"/>
        <v>72159.295862900661</v>
      </c>
      <c r="BP207" s="246"/>
      <c r="BQ207" s="247">
        <f>VLOOKUP(BT207,[2]תחזיות!$B$4:$E$1000,2)</f>
        <v>3.4747379999999911E-2</v>
      </c>
      <c r="BR207" s="135">
        <f t="shared" si="21"/>
        <v>2.3956149999999929E-3</v>
      </c>
      <c r="BS207" s="3">
        <f t="shared" si="199"/>
        <v>4685</v>
      </c>
      <c r="BT207" s="238">
        <v>155</v>
      </c>
      <c r="BU207" s="239">
        <f t="shared" si="200"/>
        <v>384487.64388425712</v>
      </c>
      <c r="BV207" s="239">
        <f t="shared" si="201"/>
        <v>2366.9035277614789</v>
      </c>
      <c r="BW207" s="239">
        <f t="shared" si="22"/>
        <v>1445.8191607576971</v>
      </c>
      <c r="BX207" s="239">
        <f t="shared" si="23"/>
        <v>921.08436700378184</v>
      </c>
      <c r="BY207" s="240">
        <f t="shared" si="202"/>
        <v>334016.25876997889</v>
      </c>
      <c r="CA207" s="247">
        <f>VLOOKUP(CD207,[2]תחזיות!$B$4:$E$1000,4)</f>
        <v>4.5866541599999887E-2</v>
      </c>
      <c r="CB207" s="135">
        <f t="shared" si="24"/>
        <v>3.3222117999999906E-3</v>
      </c>
      <c r="CC207" s="3">
        <f t="shared" si="203"/>
        <v>4685</v>
      </c>
      <c r="CD207" s="238">
        <v>155</v>
      </c>
      <c r="CE207" s="239">
        <f t="shared" si="204"/>
        <v>401102.95551459678</v>
      </c>
      <c r="CF207" s="239">
        <f t="shared" si="205"/>
        <v>2691.8959943919995</v>
      </c>
      <c r="CG207" s="239">
        <f t="shared" si="25"/>
        <v>1359.3470225665349</v>
      </c>
      <c r="CH207" s="239">
        <f t="shared" si="26"/>
        <v>1332.5489718254646</v>
      </c>
      <c r="CI207" s="240">
        <f t="shared" si="206"/>
        <v>370460.99829203123</v>
      </c>
      <c r="CJ207" s="1"/>
      <c r="CK207" s="247">
        <f>VLOOKUP(CN207,[2]תחזיות!$B$4:$E$1000,3)</f>
        <v>3.0215113043478185E-2</v>
      </c>
      <c r="CL207" s="135">
        <f t="shared" si="27"/>
        <v>2.0179260869565151E-3</v>
      </c>
      <c r="CM207" s="3">
        <f t="shared" si="207"/>
        <v>4685</v>
      </c>
      <c r="CN207" s="238">
        <v>155</v>
      </c>
      <c r="CO207" s="239">
        <f t="shared" si="208"/>
        <v>378392.2317968476</v>
      </c>
      <c r="CP207" s="239">
        <f t="shared" si="223"/>
        <v>2246.8404715774409</v>
      </c>
      <c r="CQ207" s="239">
        <f t="shared" si="28"/>
        <v>1483.2729159328856</v>
      </c>
      <c r="CR207" s="239">
        <f t="shared" si="29"/>
        <v>763.56755564455534</v>
      </c>
      <c r="CS207" s="240">
        <f t="shared" si="209"/>
        <v>322011.77341265656</v>
      </c>
      <c r="CT207" s="1"/>
      <c r="CU207" s="238">
        <v>155</v>
      </c>
      <c r="CV207" s="239">
        <f t="shared" si="168"/>
        <v>1286991.0620262772</v>
      </c>
      <c r="CW207" s="239">
        <f t="shared" si="168"/>
        <v>9092.692248229032</v>
      </c>
      <c r="CX207" s="239">
        <f t="shared" si="168"/>
        <v>5559.5083618346116</v>
      </c>
      <c r="CY207" s="239">
        <f t="shared" si="168"/>
        <v>3533.1838863944217</v>
      </c>
      <c r="CZ207" s="239">
        <f t="shared" si="168"/>
        <v>1319443.6450173559</v>
      </c>
      <c r="DB207" s="238">
        <v>155</v>
      </c>
      <c r="DC207" s="239">
        <f t="shared" si="169"/>
        <v>1329339.8659900271</v>
      </c>
      <c r="DD207" s="239">
        <f t="shared" si="169"/>
        <v>9727.9749312410622</v>
      </c>
      <c r="DE207" s="239">
        <f t="shared" si="169"/>
        <v>5534.4100758602353</v>
      </c>
      <c r="DF207" s="239">
        <f t="shared" si="169"/>
        <v>4193.5648553808278</v>
      </c>
      <c r="DG207" s="239">
        <f t="shared" si="169"/>
        <v>1376430.956429698</v>
      </c>
      <c r="DH207" s="248"/>
      <c r="DI207" s="238">
        <v>155</v>
      </c>
      <c r="DJ207" s="239">
        <f t="shared" si="170"/>
        <v>1261393.5403640771</v>
      </c>
      <c r="DK207" s="239">
        <f t="shared" si="170"/>
        <v>8482.1283647393102</v>
      </c>
      <c r="DL207" s="239">
        <f t="shared" si="170"/>
        <v>5769.3710193514053</v>
      </c>
      <c r="DM207" s="239">
        <f t="shared" si="170"/>
        <v>2712.757345387904</v>
      </c>
      <c r="DN207" s="239">
        <f t="shared" si="170"/>
        <v>1274271.2948009619</v>
      </c>
      <c r="DP207" s="3">
        <f t="shared" si="210"/>
        <v>4685</v>
      </c>
      <c r="DQ207" s="238">
        <v>155</v>
      </c>
      <c r="DR207" s="239">
        <f t="shared" si="211"/>
        <v>0</v>
      </c>
      <c r="DS207" s="239">
        <f t="shared" si="212"/>
        <v>0</v>
      </c>
      <c r="DT207" s="239">
        <f t="shared" si="33"/>
        <v>0</v>
      </c>
      <c r="DU207" s="239">
        <f t="shared" si="213"/>
        <v>0</v>
      </c>
      <c r="DV207" s="240">
        <f t="shared" si="224"/>
        <v>0</v>
      </c>
      <c r="DX207" s="242">
        <f t="shared" si="173"/>
        <v>4.0500000000000001E-2</v>
      </c>
      <c r="DY207" s="242">
        <f t="shared" si="214"/>
        <v>3.375E-3</v>
      </c>
      <c r="DZ207" s="238">
        <v>155</v>
      </c>
      <c r="EA207" s="243">
        <f t="shared" si="225"/>
        <v>410070.2594572684</v>
      </c>
      <c r="EB207" s="243">
        <f t="shared" si="226"/>
        <v>2765.3974987519841</v>
      </c>
      <c r="EC207" s="243">
        <f t="shared" si="34"/>
        <v>1381.4103730837032</v>
      </c>
      <c r="ED207" s="243">
        <f t="shared" si="177"/>
        <v>1383.9871256682809</v>
      </c>
      <c r="EE207" s="244">
        <f t="shared" si="215"/>
        <v>394217.26484558708</v>
      </c>
      <c r="EF207" s="249"/>
      <c r="EG207" s="242">
        <f t="shared" si="174"/>
        <v>4.4999999999999998E-2</v>
      </c>
      <c r="EH207" s="242">
        <f t="shared" si="216"/>
        <v>3.7499999999999999E-3</v>
      </c>
      <c r="EI207" s="238">
        <v>155</v>
      </c>
      <c r="EJ207" s="243">
        <f t="shared" si="227"/>
        <v>413627.60790058388</v>
      </c>
      <c r="EK207" s="243">
        <f t="shared" si="228"/>
        <v>2885.9069852207558</v>
      </c>
      <c r="EL207" s="243">
        <f t="shared" si="36"/>
        <v>1334.8034555935662</v>
      </c>
      <c r="EM207" s="243">
        <f t="shared" si="178"/>
        <v>1551.1035296271896</v>
      </c>
      <c r="EN207" s="244">
        <f t="shared" si="217"/>
        <v>401983.67055639206</v>
      </c>
      <c r="EO207" s="249"/>
      <c r="EP207" s="242">
        <f t="shared" si="175"/>
        <v>2.5000000000000001E-2</v>
      </c>
      <c r="EQ207" s="242">
        <f t="shared" si="218"/>
        <v>2.0833333333333333E-3</v>
      </c>
      <c r="ER207" s="238">
        <v>155</v>
      </c>
      <c r="ES207" s="243">
        <f t="shared" si="229"/>
        <v>396754.59789021383</v>
      </c>
      <c r="ET207" s="243">
        <f t="shared" si="230"/>
        <v>2370.7253929063936</v>
      </c>
      <c r="EU207" s="243">
        <f t="shared" si="38"/>
        <v>1544.1533139684482</v>
      </c>
      <c r="EV207" s="243">
        <f t="shared" si="179"/>
        <v>826.57207893794543</v>
      </c>
      <c r="EW207" s="244">
        <f t="shared" si="219"/>
        <v>367462.43590049172</v>
      </c>
    </row>
    <row r="208" spans="1:153" ht="14.25" customHeight="1" thickBot="1" x14ac:dyDescent="0.25">
      <c r="A208" s="3">
        <f t="shared" si="180"/>
        <v>4716</v>
      </c>
      <c r="B208" s="238">
        <v>156</v>
      </c>
      <c r="C208" s="239">
        <f t="shared" si="181"/>
        <v>290354.65653860057</v>
      </c>
      <c r="D208" s="239">
        <f t="shared" si="5"/>
        <v>2410.2492634298383</v>
      </c>
      <c r="E208" s="239">
        <f t="shared" si="6"/>
        <v>1648.0682900160118</v>
      </c>
      <c r="F208" s="239">
        <f t="shared" si="7"/>
        <v>762.18097341382656</v>
      </c>
      <c r="G208" s="240">
        <f t="shared" si="182"/>
        <v>375998.88509505492</v>
      </c>
      <c r="I208" s="241">
        <f>VLOOKUP(K208,[2]תחזיות!$B$4:$H$1000,5)</f>
        <v>1.2684300000000068E-2</v>
      </c>
      <c r="J208" s="135">
        <f t="shared" si="8"/>
        <v>1.0570250000000057E-3</v>
      </c>
      <c r="K208" s="238">
        <v>156</v>
      </c>
      <c r="L208" s="243">
        <f t="shared" si="183"/>
        <v>132859.86182268054</v>
      </c>
      <c r="M208" s="243">
        <f t="shared" si="44"/>
        <v>974.6339215874807</v>
      </c>
      <c r="N208" s="243">
        <f t="shared" si="9"/>
        <v>731.05750824590086</v>
      </c>
      <c r="O208" s="243">
        <f t="shared" si="10"/>
        <v>243.57641334157987</v>
      </c>
      <c r="P208" s="244">
        <f t="shared" si="184"/>
        <v>140912.55166166587</v>
      </c>
      <c r="Q208" s="245"/>
      <c r="R208" s="241">
        <f>VLOOKUP(T208,[2]תחזיות!$B$4:$H$1000,7)</f>
        <v>2.1563310000000117E-2</v>
      </c>
      <c r="S208" s="135">
        <f t="shared" si="11"/>
        <v>1.7969425000000097E-3</v>
      </c>
      <c r="T208" s="238">
        <v>156</v>
      </c>
      <c r="U208" s="243">
        <f t="shared" si="185"/>
        <v>147134.65954947422</v>
      </c>
      <c r="V208" s="243">
        <f t="shared" si="47"/>
        <v>1079.3510415473174</v>
      </c>
      <c r="W208" s="243">
        <f t="shared" si="12"/>
        <v>809.60416570661596</v>
      </c>
      <c r="X208" s="243">
        <f t="shared" si="48"/>
        <v>269.74687584070148</v>
      </c>
      <c r="Y208" s="244">
        <f t="shared" si="186"/>
        <v>148136.4127761253</v>
      </c>
      <c r="Z208" s="246"/>
      <c r="AA208" s="241">
        <f>VLOOKUP(AC208,[2]תחזיות!$B$4:$H$1000,6)</f>
        <v>1.153118181818188E-2</v>
      </c>
      <c r="AB208" s="135">
        <f t="shared" si="13"/>
        <v>9.6093181818182334E-4</v>
      </c>
      <c r="AC208" s="238">
        <v>156</v>
      </c>
      <c r="AD208" s="243">
        <f t="shared" si="187"/>
        <v>131111.13129786268</v>
      </c>
      <c r="AE208" s="243">
        <f t="shared" si="51"/>
        <v>961.8055770007785</v>
      </c>
      <c r="AF208" s="243">
        <f t="shared" si="14"/>
        <v>721.43516962136471</v>
      </c>
      <c r="AG208" s="243">
        <f t="shared" si="52"/>
        <v>240.37040737941379</v>
      </c>
      <c r="AH208" s="244">
        <f t="shared" si="188"/>
        <v>140010.95937028856</v>
      </c>
      <c r="AI208" s="246"/>
      <c r="AJ208" s="242">
        <f t="shared" si="171"/>
        <v>3.8866666666666598E-2</v>
      </c>
      <c r="AK208" s="242">
        <f t="shared" si="189"/>
        <v>3.2388888888888832E-3</v>
      </c>
      <c r="AL208" s="241">
        <f>VLOOKUP(AN208,[2]תחזיות!$B$4:$H$1000,5)</f>
        <v>1.2684300000000068E-2</v>
      </c>
      <c r="AM208" s="135">
        <f t="shared" si="176"/>
        <v>1.0570250000000057E-3</v>
      </c>
      <c r="AN208" s="238">
        <v>156</v>
      </c>
      <c r="AO208" s="243">
        <f t="shared" si="190"/>
        <v>66697.075437180101</v>
      </c>
      <c r="AP208" s="243">
        <f t="shared" si="220"/>
        <v>577.1465755017083</v>
      </c>
      <c r="AQ208" s="243">
        <f t="shared" si="16"/>
        <v>361.12215894684198</v>
      </c>
      <c r="AR208" s="243">
        <f t="shared" si="191"/>
        <v>216.02441655486629</v>
      </c>
      <c r="AS208" s="244">
        <f t="shared" si="192"/>
        <v>78260.714405588209</v>
      </c>
      <c r="AT208" s="245"/>
      <c r="AU208" s="242">
        <f t="shared" si="172"/>
        <v>4.3666666666666604E-2</v>
      </c>
      <c r="AV208" s="242">
        <f t="shared" si="193"/>
        <v>3.6388888888888838E-3</v>
      </c>
      <c r="AW208" s="241">
        <f>VLOOKUP(AY208,[2]תחזיות!$B$4:$H$1000,7)</f>
        <v>2.1563310000000117E-2</v>
      </c>
      <c r="AX208" s="135">
        <f t="shared" si="17"/>
        <v>1.7969425000000097E-3</v>
      </c>
      <c r="AY208" s="238">
        <v>156</v>
      </c>
      <c r="AZ208" s="243">
        <f t="shared" si="194"/>
        <v>74677.595810174316</v>
      </c>
      <c r="BA208" s="243">
        <f t="shared" si="221"/>
        <v>663.69818767628931</v>
      </c>
      <c r="BB208" s="243">
        <f t="shared" si="18"/>
        <v>391.9547140337109</v>
      </c>
      <c r="BC208" s="243">
        <f t="shared" si="195"/>
        <v>271.74347364257841</v>
      </c>
      <c r="BD208" s="244">
        <f t="shared" si="196"/>
        <v>84004.288202748066</v>
      </c>
      <c r="BE208" s="246"/>
      <c r="BF208" s="246"/>
      <c r="BG208" s="246"/>
      <c r="BH208" s="241">
        <f>VLOOKUP(BJ208,[2]תחזיות!$B$4:$H$1000,6)</f>
        <v>1.153118181818188E-2</v>
      </c>
      <c r="BI208" s="135">
        <f t="shared" si="19"/>
        <v>9.6093181818182334E-4</v>
      </c>
      <c r="BJ208" s="238">
        <v>156</v>
      </c>
      <c r="BK208" s="243">
        <f t="shared" si="197"/>
        <v>62224.582136861012</v>
      </c>
      <c r="BL208" s="243">
        <f t="shared" si="222"/>
        <v>493.83614942777234</v>
      </c>
      <c r="BM208" s="243">
        <f t="shared" si="20"/>
        <v>379.75774884352768</v>
      </c>
      <c r="BN208" s="243">
        <f t="shared" si="65"/>
        <v>114.07840058424466</v>
      </c>
      <c r="BO208" s="244">
        <f t="shared" si="198"/>
        <v>72653.132012328439</v>
      </c>
      <c r="BP208" s="246"/>
      <c r="BQ208" s="247">
        <f>VLOOKUP(BT208,[2]תחזיות!$B$4:$E$1000,2)</f>
        <v>3.4863379999999909E-2</v>
      </c>
      <c r="BR208" s="135">
        <f t="shared" si="21"/>
        <v>2.4052816666666594E-3</v>
      </c>
      <c r="BS208" s="3">
        <f t="shared" si="199"/>
        <v>4716</v>
      </c>
      <c r="BT208" s="238">
        <v>156</v>
      </c>
      <c r="BU208" s="239">
        <f t="shared" si="200"/>
        <v>383041.82472349942</v>
      </c>
      <c r="BV208" s="239">
        <f t="shared" si="201"/>
        <v>2369.0646366863848</v>
      </c>
      <c r="BW208" s="239">
        <f t="shared" si="22"/>
        <v>1447.7411581124077</v>
      </c>
      <c r="BX208" s="239">
        <f t="shared" si="23"/>
        <v>921.32347857397713</v>
      </c>
      <c r="BY208" s="240">
        <f t="shared" si="202"/>
        <v>336385.32340666529</v>
      </c>
      <c r="CA208" s="247">
        <f>VLOOKUP(CD208,[2]תחזיות!$B$4:$E$1000,4)</f>
        <v>4.601966159999988E-2</v>
      </c>
      <c r="CB208" s="135">
        <f t="shared" si="24"/>
        <v>3.3349717999999902E-3</v>
      </c>
      <c r="CC208" s="3">
        <f t="shared" si="203"/>
        <v>4716</v>
      </c>
      <c r="CD208" s="238">
        <v>156</v>
      </c>
      <c r="CE208" s="239">
        <f t="shared" si="204"/>
        <v>399743.60849203024</v>
      </c>
      <c r="CF208" s="239">
        <f t="shared" si="205"/>
        <v>2695.0286303064977</v>
      </c>
      <c r="CG208" s="239">
        <f t="shared" si="25"/>
        <v>1361.8949687553402</v>
      </c>
      <c r="CH208" s="239">
        <f t="shared" si="26"/>
        <v>1333.1336615511575</v>
      </c>
      <c r="CI208" s="240">
        <f t="shared" si="206"/>
        <v>373156.02692233771</v>
      </c>
      <c r="CJ208" s="1"/>
      <c r="CK208" s="247">
        <f>VLOOKUP(CN208,[2]תחזיות!$B$4:$E$1000,3)</f>
        <v>3.0315982608695575E-2</v>
      </c>
      <c r="CL208" s="135">
        <f t="shared" si="27"/>
        <v>2.0263318840579646E-3</v>
      </c>
      <c r="CM208" s="3">
        <f t="shared" si="207"/>
        <v>4716</v>
      </c>
      <c r="CN208" s="238">
        <v>156</v>
      </c>
      <c r="CO208" s="239">
        <f t="shared" si="208"/>
        <v>376908.95888091472</v>
      </c>
      <c r="CP208" s="239">
        <f t="shared" si="223"/>
        <v>2248.6496214773015</v>
      </c>
      <c r="CQ208" s="239">
        <f t="shared" si="28"/>
        <v>1484.9069807098117</v>
      </c>
      <c r="CR208" s="239">
        <f t="shared" si="29"/>
        <v>763.74264076748977</v>
      </c>
      <c r="CS208" s="240">
        <f t="shared" si="209"/>
        <v>324260.42303413386</v>
      </c>
      <c r="CT208" s="1"/>
      <c r="CU208" s="238">
        <v>156</v>
      </c>
      <c r="CV208" s="239">
        <f t="shared" si="168"/>
        <v>1281642.2676061452</v>
      </c>
      <c r="CW208" s="239">
        <f t="shared" si="168"/>
        <v>9096.4918959573952</v>
      </c>
      <c r="CX208" s="239">
        <f t="shared" si="168"/>
        <v>5574.0617484140239</v>
      </c>
      <c r="CY208" s="239">
        <f t="shared" si="168"/>
        <v>3522.4301475433731</v>
      </c>
      <c r="CZ208" s="239">
        <f t="shared" si="168"/>
        <v>1328540.1369133135</v>
      </c>
      <c r="DB208" s="238">
        <v>156</v>
      </c>
      <c r="DC208" s="239">
        <f t="shared" si="169"/>
        <v>1324203.3248352697</v>
      </c>
      <c r="DD208" s="239">
        <f t="shared" si="169"/>
        <v>9734.234108180699</v>
      </c>
      <c r="DE208" s="239">
        <f t="shared" si="169"/>
        <v>5551.331107063721</v>
      </c>
      <c r="DF208" s="239">
        <f t="shared" si="169"/>
        <v>4182.903001116978</v>
      </c>
      <c r="DG208" s="239">
        <f t="shared" si="169"/>
        <v>1386165.1905378788</v>
      </c>
      <c r="DH208" s="248"/>
      <c r="DI208" s="238">
        <v>156</v>
      </c>
      <c r="DJ208" s="239">
        <f t="shared" si="170"/>
        <v>1255809.7734304843</v>
      </c>
      <c r="DK208" s="239">
        <f t="shared" si="170"/>
        <v>8485.2660042420848</v>
      </c>
      <c r="DL208" s="239">
        <f t="shared" si="170"/>
        <v>5781.5384892299317</v>
      </c>
      <c r="DM208" s="239">
        <f t="shared" si="170"/>
        <v>2703.7275150121527</v>
      </c>
      <c r="DN208" s="239">
        <f t="shared" si="170"/>
        <v>1282756.5608052039</v>
      </c>
      <c r="DP208" s="3">
        <f t="shared" si="210"/>
        <v>4716</v>
      </c>
      <c r="DQ208" s="238">
        <v>156</v>
      </c>
      <c r="DR208" s="239">
        <f t="shared" si="211"/>
        <v>0</v>
      </c>
      <c r="DS208" s="239">
        <f t="shared" si="212"/>
        <v>0</v>
      </c>
      <c r="DT208" s="239">
        <f t="shared" si="33"/>
        <v>0</v>
      </c>
      <c r="DU208" s="239">
        <f t="shared" si="213"/>
        <v>0</v>
      </c>
      <c r="DV208" s="240">
        <f t="shared" si="224"/>
        <v>0</v>
      </c>
      <c r="DX208" s="242">
        <f t="shared" si="173"/>
        <v>4.0500000000000001E-2</v>
      </c>
      <c r="DY208" s="242">
        <f t="shared" si="214"/>
        <v>3.375E-3</v>
      </c>
      <c r="DZ208" s="238">
        <v>156</v>
      </c>
      <c r="EA208" s="243">
        <f t="shared" si="225"/>
        <v>408688.84908418468</v>
      </c>
      <c r="EB208" s="243">
        <f t="shared" si="226"/>
        <v>2765.3974987519846</v>
      </c>
      <c r="EC208" s="243">
        <f t="shared" si="34"/>
        <v>1386.0726330928612</v>
      </c>
      <c r="ED208" s="243">
        <f t="shared" si="177"/>
        <v>1379.3248656591234</v>
      </c>
      <c r="EE208" s="244">
        <f t="shared" si="215"/>
        <v>396982.66234433907</v>
      </c>
      <c r="EF208" s="249"/>
      <c r="EG208" s="242">
        <f t="shared" si="174"/>
        <v>4.4999999999999998E-2</v>
      </c>
      <c r="EH208" s="242">
        <f t="shared" si="216"/>
        <v>3.7499999999999999E-3</v>
      </c>
      <c r="EI208" s="238">
        <v>156</v>
      </c>
      <c r="EJ208" s="243">
        <f t="shared" si="227"/>
        <v>412292.8044449903</v>
      </c>
      <c r="EK208" s="243">
        <f t="shared" si="228"/>
        <v>2885.9069852207558</v>
      </c>
      <c r="EL208" s="243">
        <f t="shared" si="36"/>
        <v>1339.8089685520422</v>
      </c>
      <c r="EM208" s="243">
        <f t="shared" si="178"/>
        <v>1546.0980166687136</v>
      </c>
      <c r="EN208" s="244">
        <f t="shared" si="217"/>
        <v>404869.57754161279</v>
      </c>
      <c r="EO208" s="249"/>
      <c r="EP208" s="242">
        <f t="shared" si="175"/>
        <v>2.5000000000000001E-2</v>
      </c>
      <c r="EQ208" s="242">
        <f t="shared" si="218"/>
        <v>2.0833333333333333E-3</v>
      </c>
      <c r="ER208" s="238">
        <v>156</v>
      </c>
      <c r="ES208" s="243">
        <f t="shared" si="229"/>
        <v>395210.44457624538</v>
      </c>
      <c r="ET208" s="243">
        <f t="shared" si="230"/>
        <v>2370.7253929063936</v>
      </c>
      <c r="EU208" s="243">
        <f t="shared" si="38"/>
        <v>1547.3703000392156</v>
      </c>
      <c r="EV208" s="243">
        <f t="shared" si="179"/>
        <v>823.35509286717786</v>
      </c>
      <c r="EW208" s="244">
        <f t="shared" si="219"/>
        <v>369833.16129339812</v>
      </c>
    </row>
    <row r="209" spans="1:153" ht="14.25" customHeight="1" thickBot="1" x14ac:dyDescent="0.25">
      <c r="A209" s="3">
        <f t="shared" si="180"/>
        <v>4746</v>
      </c>
      <c r="B209" s="238">
        <v>157</v>
      </c>
      <c r="C209" s="239">
        <f t="shared" si="181"/>
        <v>288706.58824858454</v>
      </c>
      <c r="D209" s="239">
        <f t="shared" si="5"/>
        <v>2410.2492634298383</v>
      </c>
      <c r="E209" s="239">
        <f t="shared" si="6"/>
        <v>1652.3944692773039</v>
      </c>
      <c r="F209" s="239">
        <f t="shared" si="7"/>
        <v>757.85479415253451</v>
      </c>
      <c r="G209" s="240">
        <f t="shared" si="182"/>
        <v>378409.13435848476</v>
      </c>
      <c r="I209" s="241">
        <f>VLOOKUP(K209,[2]תחזיות!$B$4:$H$1000,5)</f>
        <v>1.2697300000000069E-2</v>
      </c>
      <c r="J209" s="135">
        <f t="shared" si="8"/>
        <v>1.0581083333333391E-3</v>
      </c>
      <c r="K209" s="238">
        <v>157</v>
      </c>
      <c r="L209" s="243">
        <f t="shared" si="183"/>
        <v>132268.61090335314</v>
      </c>
      <c r="M209" s="243">
        <f t="shared" si="44"/>
        <v>975.66518986186202</v>
      </c>
      <c r="N209" s="243">
        <f t="shared" si="9"/>
        <v>733.17273653904908</v>
      </c>
      <c r="O209" s="243">
        <f t="shared" si="10"/>
        <v>242.49245332281296</v>
      </c>
      <c r="P209" s="244">
        <f t="shared" si="184"/>
        <v>141888.21685152774</v>
      </c>
      <c r="Q209" s="245"/>
      <c r="R209" s="241">
        <f>VLOOKUP(T209,[2]תחזיות!$B$4:$H$1000,7)</f>
        <v>2.1585410000000117E-2</v>
      </c>
      <c r="S209" s="135">
        <f t="shared" si="11"/>
        <v>1.7987841666666764E-3</v>
      </c>
      <c r="T209" s="238">
        <v>157</v>
      </c>
      <c r="U209" s="243">
        <f t="shared" si="185"/>
        <v>146588.26257657856</v>
      </c>
      <c r="V209" s="243">
        <f t="shared" si="47"/>
        <v>1081.2925611111282</v>
      </c>
      <c r="W209" s="243">
        <f t="shared" si="12"/>
        <v>812.54741305406878</v>
      </c>
      <c r="X209" s="243">
        <f t="shared" si="48"/>
        <v>268.74514805705945</v>
      </c>
      <c r="Y209" s="244">
        <f t="shared" si="186"/>
        <v>149217.70533723643</v>
      </c>
      <c r="Z209" s="246"/>
      <c r="AA209" s="241">
        <f>VLOOKUP(AC209,[2]תחזיות!$B$4:$H$1000,6)</f>
        <v>1.1543000000000062E-2</v>
      </c>
      <c r="AB209" s="135">
        <f t="shared" si="13"/>
        <v>9.6191666666667179E-4</v>
      </c>
      <c r="AC209" s="238">
        <v>157</v>
      </c>
      <c r="AD209" s="243">
        <f t="shared" si="187"/>
        <v>130515.12015010865</v>
      </c>
      <c r="AE209" s="243">
        <f t="shared" si="51"/>
        <v>962.73075381538854</v>
      </c>
      <c r="AF209" s="243">
        <f t="shared" si="14"/>
        <v>723.45303354019052</v>
      </c>
      <c r="AG209" s="243">
        <f t="shared" si="52"/>
        <v>239.27772027519808</v>
      </c>
      <c r="AH209" s="244">
        <f t="shared" si="188"/>
        <v>140973.69012410394</v>
      </c>
      <c r="AI209" s="246"/>
      <c r="AJ209" s="242">
        <f t="shared" si="171"/>
        <v>3.8866666666666598E-2</v>
      </c>
      <c r="AK209" s="242">
        <f t="shared" si="189"/>
        <v>3.2388888888888832E-3</v>
      </c>
      <c r="AL209" s="241">
        <f>VLOOKUP(AN209,[2]תחזיות!$B$4:$H$1000,5)</f>
        <v>1.2697300000000069E-2</v>
      </c>
      <c r="AM209" s="135">
        <f t="shared" si="176"/>
        <v>1.0581083333333391E-3</v>
      </c>
      <c r="AN209" s="238">
        <v>157</v>
      </c>
      <c r="AO209" s="243">
        <f t="shared" si="190"/>
        <v>66406.143903196571</v>
      </c>
      <c r="AP209" s="243">
        <f t="shared" si="220"/>
        <v>577.75725910280164</v>
      </c>
      <c r="AQ209" s="243">
        <f t="shared" si="16"/>
        <v>362.67513746078203</v>
      </c>
      <c r="AR209" s="243">
        <f t="shared" si="191"/>
        <v>215.08212164201962</v>
      </c>
      <c r="AS209" s="244">
        <f t="shared" si="192"/>
        <v>78838.471664691009</v>
      </c>
      <c r="AT209" s="245"/>
      <c r="AU209" s="242">
        <f t="shared" si="172"/>
        <v>4.3666666666666604E-2</v>
      </c>
      <c r="AV209" s="242">
        <f t="shared" si="193"/>
        <v>3.6388888888888838E-3</v>
      </c>
      <c r="AW209" s="241">
        <f>VLOOKUP(AY209,[2]תחזיות!$B$4:$H$1000,7)</f>
        <v>2.1585410000000117E-2</v>
      </c>
      <c r="AX209" s="135">
        <f t="shared" si="17"/>
        <v>1.7987841666666764E-3</v>
      </c>
      <c r="AY209" s="238">
        <v>157</v>
      </c>
      <c r="AZ209" s="243">
        <f t="shared" si="194"/>
        <v>74419.264931155034</v>
      </c>
      <c r="BA209" s="243">
        <f t="shared" si="221"/>
        <v>664.89203746772694</v>
      </c>
      <c r="BB209" s="243">
        <f t="shared" si="18"/>
        <v>394.08860119046869</v>
      </c>
      <c r="BC209" s="243">
        <f t="shared" si="195"/>
        <v>270.80343627725824</v>
      </c>
      <c r="BD209" s="244">
        <f t="shared" si="196"/>
        <v>84669.180240215792</v>
      </c>
      <c r="BE209" s="246"/>
      <c r="BF209" s="246"/>
      <c r="BG209" s="246"/>
      <c r="BH209" s="241">
        <f>VLOOKUP(BJ209,[2]תחזיות!$B$4:$H$1000,6)</f>
        <v>1.1543000000000062E-2</v>
      </c>
      <c r="BI209" s="135">
        <f t="shared" si="19"/>
        <v>9.6191666666667179E-4</v>
      </c>
      <c r="BJ209" s="238">
        <v>157</v>
      </c>
      <c r="BK209" s="243">
        <f t="shared" si="197"/>
        <v>61904.313955343387</v>
      </c>
      <c r="BL209" s="243">
        <f t="shared" si="222"/>
        <v>494.24211240010226</v>
      </c>
      <c r="BM209" s="243">
        <f t="shared" si="20"/>
        <v>380.75087014863993</v>
      </c>
      <c r="BN209" s="243">
        <f t="shared" si="65"/>
        <v>113.49124225146235</v>
      </c>
      <c r="BO209" s="244">
        <f t="shared" si="198"/>
        <v>73147.374124728536</v>
      </c>
      <c r="BP209" s="246"/>
      <c r="BQ209" s="247">
        <f>VLOOKUP(BT209,[2]תחזיות!$B$4:$E$1000,2)</f>
        <v>3.4979379999999907E-2</v>
      </c>
      <c r="BR209" s="135">
        <f t="shared" si="21"/>
        <v>2.4149483333333259E-3</v>
      </c>
      <c r="BS209" s="3">
        <f t="shared" si="199"/>
        <v>4746</v>
      </c>
      <c r="BT209" s="238">
        <v>157</v>
      </c>
      <c r="BU209" s="239">
        <f t="shared" si="200"/>
        <v>381594.083565387</v>
      </c>
      <c r="BV209" s="239">
        <f t="shared" si="201"/>
        <v>2371.2173627261063</v>
      </c>
      <c r="BW209" s="239">
        <f t="shared" si="22"/>
        <v>1449.6873666100171</v>
      </c>
      <c r="BX209" s="239">
        <f t="shared" si="23"/>
        <v>921.52999611608925</v>
      </c>
      <c r="BY209" s="240">
        <f t="shared" si="202"/>
        <v>338756.5407693914</v>
      </c>
      <c r="CA209" s="247">
        <f>VLOOKUP(CD209,[2]תחזיות!$B$4:$E$1000,4)</f>
        <v>4.6172781599999879E-2</v>
      </c>
      <c r="CB209" s="135">
        <f t="shared" si="24"/>
        <v>3.3477317999999899E-3</v>
      </c>
      <c r="CC209" s="3">
        <f t="shared" si="203"/>
        <v>4746</v>
      </c>
      <c r="CD209" s="238">
        <v>157</v>
      </c>
      <c r="CE209" s="239">
        <f t="shared" si="204"/>
        <v>398381.71352327487</v>
      </c>
      <c r="CF209" s="239">
        <f t="shared" si="205"/>
        <v>2698.1500634175914</v>
      </c>
      <c r="CG209" s="239">
        <f t="shared" si="25"/>
        <v>1364.4749325172381</v>
      </c>
      <c r="CH209" s="239">
        <f t="shared" si="26"/>
        <v>1333.6751309003532</v>
      </c>
      <c r="CI209" s="240">
        <f t="shared" si="206"/>
        <v>375854.17698575533</v>
      </c>
      <c r="CJ209" s="1"/>
      <c r="CK209" s="247">
        <f>VLOOKUP(CN209,[2]תחזיות!$B$4:$E$1000,3)</f>
        <v>3.0416852173912965E-2</v>
      </c>
      <c r="CL209" s="135">
        <f t="shared" si="27"/>
        <v>2.0347376811594136E-3</v>
      </c>
      <c r="CM209" s="3">
        <f t="shared" si="207"/>
        <v>4746</v>
      </c>
      <c r="CN209" s="238">
        <v>157</v>
      </c>
      <c r="CO209" s="239">
        <f t="shared" si="208"/>
        <v>375424.05190020491</v>
      </c>
      <c r="CP209" s="239">
        <f t="shared" si="223"/>
        <v>2250.4515215403276</v>
      </c>
      <c r="CQ209" s="239">
        <f t="shared" si="28"/>
        <v>1486.5620567254332</v>
      </c>
      <c r="CR209" s="239">
        <f t="shared" si="29"/>
        <v>763.88946481489427</v>
      </c>
      <c r="CS209" s="240">
        <f t="shared" si="209"/>
        <v>326510.87455567421</v>
      </c>
      <c r="CT209" s="1"/>
      <c r="CU209" s="238">
        <v>157</v>
      </c>
      <c r="CV209" s="239">
        <f t="shared" si="168"/>
        <v>1276278.2030716131</v>
      </c>
      <c r="CW209" s="239">
        <f t="shared" si="168"/>
        <v>9100.2865738725923</v>
      </c>
      <c r="CX209" s="239">
        <f t="shared" si="168"/>
        <v>5588.680338116701</v>
      </c>
      <c r="CY209" s="239">
        <f t="shared" si="168"/>
        <v>3511.6062357558912</v>
      </c>
      <c r="CZ209" s="239">
        <f t="shared" si="168"/>
        <v>1337640.423487186</v>
      </c>
      <c r="DB209" s="238">
        <v>157</v>
      </c>
      <c r="DC209" s="239">
        <f t="shared" si="169"/>
        <v>1319048.8247560312</v>
      </c>
      <c r="DD209" s="239">
        <f t="shared" si="169"/>
        <v>9740.4909106470404</v>
      </c>
      <c r="DE209" s="239">
        <f t="shared" si="169"/>
        <v>5568.3386682231921</v>
      </c>
      <c r="DF209" s="239">
        <f t="shared" si="169"/>
        <v>4172.1522424238492</v>
      </c>
      <c r="DG209" s="239">
        <f t="shared" si="169"/>
        <v>1395905.6814485257</v>
      </c>
      <c r="DH209" s="248"/>
      <c r="DI209" s="238">
        <v>157</v>
      </c>
      <c r="DJ209" s="239">
        <f t="shared" si="170"/>
        <v>1250213.1485304476</v>
      </c>
      <c r="DK209" s="239">
        <f t="shared" si="170"/>
        <v>8488.3990440920497</v>
      </c>
      <c r="DL209" s="239">
        <f t="shared" si="170"/>
        <v>5793.7544178558646</v>
      </c>
      <c r="DM209" s="239">
        <f t="shared" si="170"/>
        <v>2694.6446262361856</v>
      </c>
      <c r="DN209" s="239">
        <f t="shared" si="170"/>
        <v>1291244.9598492959</v>
      </c>
      <c r="DP209" s="3">
        <f t="shared" si="210"/>
        <v>4746</v>
      </c>
      <c r="DQ209" s="238">
        <v>157</v>
      </c>
      <c r="DR209" s="239">
        <f t="shared" si="211"/>
        <v>0</v>
      </c>
      <c r="DS209" s="239">
        <f t="shared" si="212"/>
        <v>0</v>
      </c>
      <c r="DT209" s="239">
        <f t="shared" si="33"/>
        <v>0</v>
      </c>
      <c r="DU209" s="239">
        <f t="shared" si="213"/>
        <v>0</v>
      </c>
      <c r="DV209" s="240">
        <f t="shared" si="224"/>
        <v>0</v>
      </c>
      <c r="DX209" s="242">
        <f t="shared" si="173"/>
        <v>4.0500000000000001E-2</v>
      </c>
      <c r="DY209" s="242">
        <f t="shared" si="214"/>
        <v>3.375E-3</v>
      </c>
      <c r="DZ209" s="238">
        <v>157</v>
      </c>
      <c r="EA209" s="243">
        <f t="shared" si="225"/>
        <v>407302.77645109181</v>
      </c>
      <c r="EB209" s="243">
        <f t="shared" si="226"/>
        <v>2765.3974987519841</v>
      </c>
      <c r="EC209" s="243">
        <f t="shared" si="34"/>
        <v>1390.7506282295492</v>
      </c>
      <c r="ED209" s="243">
        <f t="shared" si="177"/>
        <v>1374.6468705224349</v>
      </c>
      <c r="EE209" s="244">
        <f t="shared" si="215"/>
        <v>399748.05984309106</v>
      </c>
      <c r="EF209" s="249"/>
      <c r="EG209" s="242">
        <f t="shared" si="174"/>
        <v>4.4999999999999998E-2</v>
      </c>
      <c r="EH209" s="242">
        <f t="shared" si="216"/>
        <v>3.7499999999999999E-3</v>
      </c>
      <c r="EI209" s="238">
        <v>157</v>
      </c>
      <c r="EJ209" s="243">
        <f t="shared" si="227"/>
        <v>410952.99547643826</v>
      </c>
      <c r="EK209" s="243">
        <f t="shared" si="228"/>
        <v>2885.9069852207567</v>
      </c>
      <c r="EL209" s="243">
        <f t="shared" si="36"/>
        <v>1344.8332521841132</v>
      </c>
      <c r="EM209" s="243">
        <f t="shared" si="178"/>
        <v>1541.0737330366435</v>
      </c>
      <c r="EN209" s="244">
        <f t="shared" si="217"/>
        <v>407755.48452683352</v>
      </c>
      <c r="EO209" s="249"/>
      <c r="EP209" s="242">
        <f t="shared" si="175"/>
        <v>2.5000000000000001E-2</v>
      </c>
      <c r="EQ209" s="242">
        <f t="shared" si="218"/>
        <v>2.0833333333333333E-3</v>
      </c>
      <c r="ER209" s="238">
        <v>157</v>
      </c>
      <c r="ES209" s="243">
        <f t="shared" si="229"/>
        <v>393663.07427620614</v>
      </c>
      <c r="ET209" s="243">
        <f t="shared" si="230"/>
        <v>2370.7253929063932</v>
      </c>
      <c r="EU209" s="243">
        <f t="shared" si="38"/>
        <v>1550.5939881642971</v>
      </c>
      <c r="EV209" s="243">
        <f t="shared" si="179"/>
        <v>820.13140474209615</v>
      </c>
      <c r="EW209" s="244">
        <f t="shared" si="219"/>
        <v>372203.88668630453</v>
      </c>
    </row>
    <row r="210" spans="1:153" ht="14.25" customHeight="1" thickBot="1" x14ac:dyDescent="0.25">
      <c r="A210" s="3">
        <f t="shared" si="180"/>
        <v>4777</v>
      </c>
      <c r="B210" s="238">
        <v>158</v>
      </c>
      <c r="C210" s="239">
        <f t="shared" si="181"/>
        <v>287054.19377930724</v>
      </c>
      <c r="D210" s="239">
        <f t="shared" si="5"/>
        <v>2410.2492634298383</v>
      </c>
      <c r="E210" s="239">
        <f t="shared" si="6"/>
        <v>1656.7320047591566</v>
      </c>
      <c r="F210" s="239">
        <f t="shared" si="7"/>
        <v>753.5172586706816</v>
      </c>
      <c r="G210" s="240">
        <f t="shared" si="182"/>
        <v>380819.3836219146</v>
      </c>
      <c r="I210" s="241">
        <f>VLOOKUP(K210,[2]תחזיות!$B$4:$H$1000,5)</f>
        <v>1.271030000000007E-2</v>
      </c>
      <c r="J210" s="135">
        <f t="shared" si="8"/>
        <v>1.0591916666666725E-3</v>
      </c>
      <c r="K210" s="238">
        <v>158</v>
      </c>
      <c r="L210" s="243">
        <f t="shared" si="183"/>
        <v>131674.75940679174</v>
      </c>
      <c r="M210" s="243">
        <f t="shared" si="44"/>
        <v>976.69860630042047</v>
      </c>
      <c r="N210" s="243">
        <f t="shared" si="9"/>
        <v>735.29488072130334</v>
      </c>
      <c r="O210" s="243">
        <f t="shared" si="10"/>
        <v>241.40372557911707</v>
      </c>
      <c r="P210" s="244">
        <f t="shared" si="184"/>
        <v>142864.91545782817</v>
      </c>
      <c r="Q210" s="245"/>
      <c r="R210" s="241">
        <f>VLOOKUP(T210,[2]תחזיות!$B$4:$H$1000,7)</f>
        <v>2.1607510000000118E-2</v>
      </c>
      <c r="S210" s="135">
        <f t="shared" si="11"/>
        <v>1.8006258333333432E-3</v>
      </c>
      <c r="T210" s="238">
        <v>158</v>
      </c>
      <c r="U210" s="243">
        <f t="shared" si="185"/>
        <v>146038.20268212058</v>
      </c>
      <c r="V210" s="243">
        <f t="shared" si="47"/>
        <v>1083.2395644300559</v>
      </c>
      <c r="W210" s="243">
        <f t="shared" si="12"/>
        <v>815.50285951283604</v>
      </c>
      <c r="X210" s="243">
        <f t="shared" si="48"/>
        <v>267.73670491721981</v>
      </c>
      <c r="Y210" s="244">
        <f t="shared" si="186"/>
        <v>150300.94490166649</v>
      </c>
      <c r="Z210" s="246"/>
      <c r="AA210" s="241">
        <f>VLOOKUP(AC210,[2]תחזיות!$B$4:$H$1000,6)</f>
        <v>1.1554818181818244E-2</v>
      </c>
      <c r="AB210" s="135">
        <f t="shared" si="13"/>
        <v>9.6290151515152035E-4</v>
      </c>
      <c r="AC210" s="238">
        <v>158</v>
      </c>
      <c r="AD210" s="243">
        <f t="shared" si="187"/>
        <v>129916.64370948904</v>
      </c>
      <c r="AE210" s="243">
        <f t="shared" si="51"/>
        <v>963.65776871692026</v>
      </c>
      <c r="AF210" s="243">
        <f t="shared" si="14"/>
        <v>725.47725524952477</v>
      </c>
      <c r="AG210" s="243">
        <f t="shared" si="52"/>
        <v>238.18051346739549</v>
      </c>
      <c r="AH210" s="244">
        <f t="shared" si="188"/>
        <v>141937.34789282086</v>
      </c>
      <c r="AI210" s="246"/>
      <c r="AJ210" s="242">
        <f t="shared" si="171"/>
        <v>3.8866666666666598E-2</v>
      </c>
      <c r="AK210" s="242">
        <f t="shared" si="189"/>
        <v>3.2388888888888832E-3</v>
      </c>
      <c r="AL210" s="241">
        <f>VLOOKUP(AN210,[2]תחזיות!$B$4:$H$1000,5)</f>
        <v>1.271030000000007E-2</v>
      </c>
      <c r="AM210" s="135">
        <f t="shared" si="176"/>
        <v>1.0591916666666725E-3</v>
      </c>
      <c r="AN210" s="238">
        <v>158</v>
      </c>
      <c r="AO210" s="243">
        <f t="shared" si="190"/>
        <v>66113.421457490214</v>
      </c>
      <c r="AP210" s="243">
        <f t="shared" si="220"/>
        <v>578.36921477699946</v>
      </c>
      <c r="AQ210" s="243">
        <f t="shared" si="16"/>
        <v>364.23518861190655</v>
      </c>
      <c r="AR210" s="243">
        <f t="shared" si="191"/>
        <v>214.13402616509293</v>
      </c>
      <c r="AS210" s="244">
        <f t="shared" si="192"/>
        <v>79416.840879468014</v>
      </c>
      <c r="AT210" s="245"/>
      <c r="AU210" s="242">
        <f t="shared" si="172"/>
        <v>4.3666666666666604E-2</v>
      </c>
      <c r="AV210" s="242">
        <f t="shared" si="193"/>
        <v>3.6388888888888838E-3</v>
      </c>
      <c r="AW210" s="241">
        <f>VLOOKUP(AY210,[2]תחזיות!$B$4:$H$1000,7)</f>
        <v>2.1607510000000118E-2</v>
      </c>
      <c r="AX210" s="135">
        <f t="shared" si="17"/>
        <v>1.8006258333333432E-3</v>
      </c>
      <c r="AY210" s="238">
        <v>158</v>
      </c>
      <c r="AZ210" s="243">
        <f t="shared" si="194"/>
        <v>74158.467974781364</v>
      </c>
      <c r="BA210" s="243">
        <f t="shared" si="221"/>
        <v>666.08925924676896</v>
      </c>
      <c r="BB210" s="243">
        <f t="shared" si="18"/>
        <v>396.23483411631491</v>
      </c>
      <c r="BC210" s="243">
        <f t="shared" si="195"/>
        <v>269.85442513045405</v>
      </c>
      <c r="BD210" s="244">
        <f t="shared" si="196"/>
        <v>85335.269499462564</v>
      </c>
      <c r="BE210" s="246"/>
      <c r="BF210" s="246"/>
      <c r="BG210" s="246"/>
      <c r="BH210" s="241">
        <f>VLOOKUP(BJ210,[2]תחזיות!$B$4:$H$1000,6)</f>
        <v>1.1554818181818244E-2</v>
      </c>
      <c r="BI210" s="135">
        <f t="shared" si="19"/>
        <v>9.6290151515152035E-4</v>
      </c>
      <c r="BJ210" s="238">
        <v>158</v>
      </c>
      <c r="BK210" s="243">
        <f t="shared" si="197"/>
        <v>61582.804217307006</v>
      </c>
      <c r="BL210" s="243">
        <f t="shared" si="222"/>
        <v>494.64889247259021</v>
      </c>
      <c r="BM210" s="243">
        <f t="shared" si="20"/>
        <v>381.74708474086123</v>
      </c>
      <c r="BN210" s="243">
        <f t="shared" si="65"/>
        <v>112.90180773172899</v>
      </c>
      <c r="BO210" s="244">
        <f t="shared" si="198"/>
        <v>73642.023017201122</v>
      </c>
      <c r="BP210" s="246"/>
      <c r="BQ210" s="247">
        <f>VLOOKUP(BT210,[2]תחזיות!$B$4:$E$1000,2)</f>
        <v>3.5095379999999905E-2</v>
      </c>
      <c r="BR210" s="135">
        <f t="shared" si="21"/>
        <v>2.4246149999999924E-3</v>
      </c>
      <c r="BS210" s="3">
        <f t="shared" si="199"/>
        <v>4777</v>
      </c>
      <c r="BT210" s="238">
        <v>158</v>
      </c>
      <c r="BU210" s="239">
        <f t="shared" si="200"/>
        <v>380144.39619877696</v>
      </c>
      <c r="BV210" s="239">
        <f t="shared" si="201"/>
        <v>2373.3616854182874</v>
      </c>
      <c r="BW210" s="239">
        <f t="shared" si="22"/>
        <v>1451.6578802287927</v>
      </c>
      <c r="BX210" s="239">
        <f t="shared" si="23"/>
        <v>921.70380518949469</v>
      </c>
      <c r="BY210" s="240">
        <f t="shared" si="202"/>
        <v>341129.90245480969</v>
      </c>
      <c r="CA210" s="247">
        <f>VLOOKUP(CD210,[2]תחזיות!$B$4:$E$1000,4)</f>
        <v>4.6325901599999879E-2</v>
      </c>
      <c r="CB210" s="135">
        <f t="shared" si="24"/>
        <v>3.36049179999999E-3</v>
      </c>
      <c r="CC210" s="3">
        <f t="shared" si="203"/>
        <v>4777</v>
      </c>
      <c r="CD210" s="238">
        <v>158</v>
      </c>
      <c r="CE210" s="239">
        <f t="shared" si="204"/>
        <v>397017.23859075765</v>
      </c>
      <c r="CF210" s="239">
        <f t="shared" si="205"/>
        <v>2701.2602571606835</v>
      </c>
      <c r="CG210" s="239">
        <f t="shared" si="25"/>
        <v>1367.0870824178028</v>
      </c>
      <c r="CH210" s="239">
        <f t="shared" si="26"/>
        <v>1334.1731747428807</v>
      </c>
      <c r="CI210" s="240">
        <f t="shared" si="206"/>
        <v>378555.43724291603</v>
      </c>
      <c r="CJ210" s="1"/>
      <c r="CK210" s="247">
        <f>VLOOKUP(CN210,[2]תחזיות!$B$4:$E$1000,3)</f>
        <v>3.0517721739130355E-2</v>
      </c>
      <c r="CL210" s="135">
        <f t="shared" si="27"/>
        <v>2.0431434782608626E-3</v>
      </c>
      <c r="CM210" s="3">
        <f t="shared" si="207"/>
        <v>4777</v>
      </c>
      <c r="CN210" s="238">
        <v>158</v>
      </c>
      <c r="CO210" s="239">
        <f t="shared" si="208"/>
        <v>373937.48984347947</v>
      </c>
      <c r="CP210" s="239">
        <f t="shared" si="223"/>
        <v>2252.2461565138574</v>
      </c>
      <c r="CQ210" s="239">
        <f t="shared" si="28"/>
        <v>1488.2382128629147</v>
      </c>
      <c r="CR210" s="239">
        <f t="shared" si="29"/>
        <v>764.00794365094259</v>
      </c>
      <c r="CS210" s="240">
        <f t="shared" si="209"/>
        <v>328763.12071218807</v>
      </c>
      <c r="CT210" s="1"/>
      <c r="CU210" s="238">
        <v>158</v>
      </c>
      <c r="CV210" s="239">
        <f t="shared" si="168"/>
        <v>1270898.7966652284</v>
      </c>
      <c r="CW210" s="239">
        <f t="shared" si="168"/>
        <v>9104.0762686775306</v>
      </c>
      <c r="CX210" s="239">
        <f t="shared" si="168"/>
        <v>5603.3643659209829</v>
      </c>
      <c r="CY210" s="239">
        <f t="shared" si="168"/>
        <v>3500.7119027565464</v>
      </c>
      <c r="CZ210" s="239">
        <f t="shared" si="168"/>
        <v>1346744.4997558636</v>
      </c>
      <c r="DB210" s="238">
        <v>158</v>
      </c>
      <c r="DC210" s="239">
        <f t="shared" si="169"/>
        <v>1313876.2652512211</v>
      </c>
      <c r="DD210" s="239">
        <f t="shared" si="169"/>
        <v>9746.7453294881016</v>
      </c>
      <c r="DE210" s="239">
        <f t="shared" si="169"/>
        <v>5585.4331576859131</v>
      </c>
      <c r="DF210" s="239">
        <f t="shared" si="169"/>
        <v>4161.3121718021894</v>
      </c>
      <c r="DG210" s="239">
        <f t="shared" si="169"/>
        <v>1405652.4267780138</v>
      </c>
      <c r="DH210" s="248"/>
      <c r="DI210" s="238">
        <v>158</v>
      </c>
      <c r="DJ210" s="239">
        <f t="shared" si="170"/>
        <v>1244603.6118376246</v>
      </c>
      <c r="DK210" s="239">
        <f t="shared" si="170"/>
        <v>8491.527474039598</v>
      </c>
      <c r="DL210" s="239">
        <f t="shared" si="170"/>
        <v>5806.0189499187636</v>
      </c>
      <c r="DM210" s="239">
        <f t="shared" si="170"/>
        <v>2685.5085241208358</v>
      </c>
      <c r="DN210" s="239">
        <f t="shared" si="170"/>
        <v>1299736.4873233356</v>
      </c>
      <c r="DP210" s="3">
        <f t="shared" si="210"/>
        <v>4777</v>
      </c>
      <c r="DQ210" s="238">
        <v>158</v>
      </c>
      <c r="DR210" s="239">
        <f t="shared" si="211"/>
        <v>0</v>
      </c>
      <c r="DS210" s="239">
        <f t="shared" si="212"/>
        <v>0</v>
      </c>
      <c r="DT210" s="239">
        <f t="shared" si="33"/>
        <v>0</v>
      </c>
      <c r="DU210" s="239">
        <f t="shared" si="213"/>
        <v>0</v>
      </c>
      <c r="DV210" s="240">
        <f t="shared" si="224"/>
        <v>0</v>
      </c>
      <c r="DX210" s="242">
        <f t="shared" si="173"/>
        <v>4.0500000000000001E-2</v>
      </c>
      <c r="DY210" s="242">
        <f t="shared" si="214"/>
        <v>3.375E-3</v>
      </c>
      <c r="DZ210" s="238">
        <v>158</v>
      </c>
      <c r="EA210" s="243">
        <f t="shared" si="225"/>
        <v>405912.02582286228</v>
      </c>
      <c r="EB210" s="243">
        <f t="shared" si="226"/>
        <v>2765.3974987519841</v>
      </c>
      <c r="EC210" s="243">
        <f t="shared" si="34"/>
        <v>1395.444411599824</v>
      </c>
      <c r="ED210" s="243">
        <f t="shared" si="177"/>
        <v>1369.9530871521602</v>
      </c>
      <c r="EE210" s="244">
        <f t="shared" si="215"/>
        <v>402513.45734184305</v>
      </c>
      <c r="EF210" s="249"/>
      <c r="EG210" s="242">
        <f t="shared" si="174"/>
        <v>4.4999999999999998E-2</v>
      </c>
      <c r="EH210" s="242">
        <f t="shared" si="216"/>
        <v>3.7499999999999999E-3</v>
      </c>
      <c r="EI210" s="238">
        <v>158</v>
      </c>
      <c r="EJ210" s="243">
        <f t="shared" si="227"/>
        <v>409608.16222425416</v>
      </c>
      <c r="EK210" s="243">
        <f t="shared" si="228"/>
        <v>2885.9069852207554</v>
      </c>
      <c r="EL210" s="243">
        <f t="shared" si="36"/>
        <v>1349.8763768798024</v>
      </c>
      <c r="EM210" s="243">
        <f t="shared" si="178"/>
        <v>1536.030608340953</v>
      </c>
      <c r="EN210" s="244">
        <f t="shared" si="217"/>
        <v>410641.39151205425</v>
      </c>
      <c r="EO210" s="249"/>
      <c r="EP210" s="242">
        <f t="shared" si="175"/>
        <v>2.5000000000000001E-2</v>
      </c>
      <c r="EQ210" s="242">
        <f t="shared" si="218"/>
        <v>2.0833333333333333E-3</v>
      </c>
      <c r="ER210" s="238">
        <v>158</v>
      </c>
      <c r="ES210" s="243">
        <f t="shared" si="229"/>
        <v>392112.48028804187</v>
      </c>
      <c r="ET210" s="243">
        <f t="shared" si="230"/>
        <v>2370.7253929063936</v>
      </c>
      <c r="EU210" s="243">
        <f t="shared" si="38"/>
        <v>1553.8243923063064</v>
      </c>
      <c r="EV210" s="243">
        <f t="shared" si="179"/>
        <v>816.90100060008717</v>
      </c>
      <c r="EW210" s="244">
        <f t="shared" si="219"/>
        <v>374574.61207921093</v>
      </c>
    </row>
    <row r="211" spans="1:153" ht="14.25" customHeight="1" thickBot="1" x14ac:dyDescent="0.25">
      <c r="A211" s="3">
        <f t="shared" si="180"/>
        <v>4808</v>
      </c>
      <c r="B211" s="238">
        <v>159</v>
      </c>
      <c r="C211" s="239">
        <f t="shared" si="181"/>
        <v>285397.46177454811</v>
      </c>
      <c r="D211" s="239">
        <f t="shared" si="5"/>
        <v>2410.2492634298383</v>
      </c>
      <c r="E211" s="239">
        <f t="shared" si="6"/>
        <v>1661.0809262716493</v>
      </c>
      <c r="F211" s="239">
        <f t="shared" si="7"/>
        <v>749.16833715818882</v>
      </c>
      <c r="G211" s="240">
        <f t="shared" si="182"/>
        <v>383229.63288534444</v>
      </c>
      <c r="I211" s="241">
        <f>VLOOKUP(K211,[2]תחזיות!$B$4:$H$1000,5)</f>
        <v>1.2723300000000071E-2</v>
      </c>
      <c r="J211" s="135">
        <f t="shared" si="8"/>
        <v>1.0602750000000059E-3</v>
      </c>
      <c r="K211" s="238">
        <v>159</v>
      </c>
      <c r="L211" s="243">
        <f t="shared" si="183"/>
        <v>131078.29636682081</v>
      </c>
      <c r="M211" s="243">
        <f t="shared" si="44"/>
        <v>977.73417541521565</v>
      </c>
      <c r="N211" s="243">
        <f t="shared" si="9"/>
        <v>737.42396540937864</v>
      </c>
      <c r="O211" s="243">
        <f t="shared" si="10"/>
        <v>240.31021000583704</v>
      </c>
      <c r="P211" s="244">
        <f t="shared" si="184"/>
        <v>143842.64963324339</v>
      </c>
      <c r="Q211" s="245"/>
      <c r="R211" s="241">
        <f>VLOOKUP(T211,[2]תחזיות!$B$4:$H$1000,7)</f>
        <v>2.1629610000000118E-2</v>
      </c>
      <c r="S211" s="135">
        <f t="shared" si="11"/>
        <v>1.8024675000000098E-3</v>
      </c>
      <c r="T211" s="238">
        <v>159</v>
      </c>
      <c r="U211" s="243">
        <f t="shared" si="185"/>
        <v>145484.45901930024</v>
      </c>
      <c r="V211" s="243">
        <f t="shared" si="47"/>
        <v>1085.1920685396551</v>
      </c>
      <c r="W211" s="243">
        <f t="shared" si="12"/>
        <v>818.47056033760589</v>
      </c>
      <c r="X211" s="243">
        <f t="shared" si="48"/>
        <v>266.72150820204922</v>
      </c>
      <c r="Y211" s="244">
        <f t="shared" si="186"/>
        <v>151386.13697020613</v>
      </c>
      <c r="Z211" s="246"/>
      <c r="AA211" s="241">
        <f>VLOOKUP(AC211,[2]תחזיות!$B$4:$H$1000,6)</f>
        <v>1.1566636363636426E-2</v>
      </c>
      <c r="AB211" s="135">
        <f t="shared" si="13"/>
        <v>9.6388636363636891E-4</v>
      </c>
      <c r="AC211" s="238">
        <v>159</v>
      </c>
      <c r="AD211" s="243">
        <f t="shared" si="187"/>
        <v>129315.69205788702</v>
      </c>
      <c r="AE211" s="243">
        <f t="shared" si="51"/>
        <v>964.58662529939863</v>
      </c>
      <c r="AF211" s="243">
        <f t="shared" si="14"/>
        <v>727.50785652660693</v>
      </c>
      <c r="AG211" s="243">
        <f t="shared" si="52"/>
        <v>237.07876877279176</v>
      </c>
      <c r="AH211" s="244">
        <f t="shared" si="188"/>
        <v>142901.93451812025</v>
      </c>
      <c r="AI211" s="246"/>
      <c r="AJ211" s="242">
        <f t="shared" si="171"/>
        <v>3.8866666666666598E-2</v>
      </c>
      <c r="AK211" s="242">
        <f t="shared" si="189"/>
        <v>3.2388888888888832E-3</v>
      </c>
      <c r="AL211" s="241">
        <f>VLOOKUP(AN211,[2]תחזיות!$B$4:$H$1000,5)</f>
        <v>1.2723300000000071E-2</v>
      </c>
      <c r="AM211" s="135">
        <f t="shared" si="176"/>
        <v>1.0602750000000059E-3</v>
      </c>
      <c r="AN211" s="238">
        <v>159</v>
      </c>
      <c r="AO211" s="243">
        <f t="shared" si="190"/>
        <v>65818.89848734955</v>
      </c>
      <c r="AP211" s="243">
        <f t="shared" si="220"/>
        <v>578.9824451961972</v>
      </c>
      <c r="AQ211" s="243">
        <f t="shared" si="16"/>
        <v>365.80234620661543</v>
      </c>
      <c r="AR211" s="243">
        <f t="shared" si="191"/>
        <v>213.18009898958178</v>
      </c>
      <c r="AS211" s="244">
        <f t="shared" si="192"/>
        <v>79995.823324664205</v>
      </c>
      <c r="AT211" s="245"/>
      <c r="AU211" s="242">
        <f t="shared" si="172"/>
        <v>4.3666666666666604E-2</v>
      </c>
      <c r="AV211" s="242">
        <f t="shared" si="193"/>
        <v>3.6388888888888838E-3</v>
      </c>
      <c r="AW211" s="241">
        <f>VLOOKUP(AY211,[2]תחזיות!$B$4:$H$1000,7)</f>
        <v>2.1629610000000118E-2</v>
      </c>
      <c r="AX211" s="135">
        <f t="shared" si="17"/>
        <v>1.8024675000000098E-3</v>
      </c>
      <c r="AY211" s="238">
        <v>159</v>
      </c>
      <c r="AZ211" s="243">
        <f t="shared" si="194"/>
        <v>73895.187168628516</v>
      </c>
      <c r="BA211" s="243">
        <f t="shared" si="221"/>
        <v>667.28986348866056</v>
      </c>
      <c r="BB211" s="243">
        <f t="shared" si="18"/>
        <v>398.39348795837384</v>
      </c>
      <c r="BC211" s="243">
        <f t="shared" si="195"/>
        <v>268.89637553028672</v>
      </c>
      <c r="BD211" s="244">
        <f t="shared" si="196"/>
        <v>86002.55936295123</v>
      </c>
      <c r="BE211" s="246"/>
      <c r="BF211" s="246"/>
      <c r="BG211" s="246"/>
      <c r="BH211" s="241">
        <f>VLOOKUP(BJ211,[2]תחזיות!$B$4:$H$1000,6)</f>
        <v>1.1566636363636426E-2</v>
      </c>
      <c r="BI211" s="135">
        <f t="shared" si="19"/>
        <v>9.6388636363636891E-4</v>
      </c>
      <c r="BJ211" s="238">
        <v>159</v>
      </c>
      <c r="BK211" s="243">
        <f t="shared" si="197"/>
        <v>61260.047996976355</v>
      </c>
      <c r="BL211" s="243">
        <f t="shared" si="222"/>
        <v>495.05649106561793</v>
      </c>
      <c r="BM211" s="243">
        <f t="shared" si="20"/>
        <v>382.74640307116181</v>
      </c>
      <c r="BN211" s="243">
        <f t="shared" si="65"/>
        <v>112.31008799445613</v>
      </c>
      <c r="BO211" s="244">
        <f t="shared" si="198"/>
        <v>74137.079508266746</v>
      </c>
      <c r="BP211" s="246"/>
      <c r="BQ211" s="247">
        <f>VLOOKUP(BT211,[2]תחזיות!$B$4:$E$1000,2)</f>
        <v>3.5211379999999903E-2</v>
      </c>
      <c r="BR211" s="135">
        <f t="shared" si="21"/>
        <v>2.4342816666666589E-3</v>
      </c>
      <c r="BS211" s="3">
        <f t="shared" si="199"/>
        <v>4808</v>
      </c>
      <c r="BT211" s="238">
        <v>159</v>
      </c>
      <c r="BU211" s="239">
        <f t="shared" si="200"/>
        <v>378692.73831854819</v>
      </c>
      <c r="BV211" s="239">
        <f t="shared" si="201"/>
        <v>2375.4975842992308</v>
      </c>
      <c r="BW211" s="239">
        <f t="shared" si="22"/>
        <v>1453.6527941105944</v>
      </c>
      <c r="BX211" s="239">
        <f t="shared" si="23"/>
        <v>921.84479018863635</v>
      </c>
      <c r="BY211" s="240">
        <f t="shared" si="202"/>
        <v>343505.40003910894</v>
      </c>
      <c r="CA211" s="247">
        <f>VLOOKUP(CD211,[2]תחזיות!$B$4:$E$1000,4)</f>
        <v>4.6479021599999872E-2</v>
      </c>
      <c r="CB211" s="135">
        <f t="shared" si="24"/>
        <v>3.3732517999999893E-3</v>
      </c>
      <c r="CC211" s="3">
        <f t="shared" si="203"/>
        <v>4808</v>
      </c>
      <c r="CD211" s="238">
        <v>159</v>
      </c>
      <c r="CE211" s="239">
        <f t="shared" si="204"/>
        <v>395650.15150833986</v>
      </c>
      <c r="CF211" s="239">
        <f t="shared" si="205"/>
        <v>2704.3591749389725</v>
      </c>
      <c r="CG211" s="239">
        <f t="shared" si="25"/>
        <v>1369.7315891931967</v>
      </c>
      <c r="CH211" s="239">
        <f t="shared" si="26"/>
        <v>1334.6275857457758</v>
      </c>
      <c r="CI211" s="240">
        <f t="shared" si="206"/>
        <v>381259.79641785502</v>
      </c>
      <c r="CJ211" s="1"/>
      <c r="CK211" s="247">
        <f>VLOOKUP(CN211,[2]תחזיות!$B$4:$E$1000,3)</f>
        <v>3.0618591304347745E-2</v>
      </c>
      <c r="CL211" s="135">
        <f t="shared" si="27"/>
        <v>2.0515492753623121E-3</v>
      </c>
      <c r="CM211" s="3">
        <f t="shared" si="207"/>
        <v>4808</v>
      </c>
      <c r="CN211" s="238">
        <v>159</v>
      </c>
      <c r="CO211" s="239">
        <f t="shared" si="208"/>
        <v>372449.25163061655</v>
      </c>
      <c r="CP211" s="239">
        <f t="shared" si="223"/>
        <v>2254.0335111494587</v>
      </c>
      <c r="CQ211" s="239">
        <f t="shared" si="28"/>
        <v>1489.9355188574318</v>
      </c>
      <c r="CR211" s="239">
        <f t="shared" si="29"/>
        <v>764.09799229202679</v>
      </c>
      <c r="CS211" s="240">
        <f t="shared" si="209"/>
        <v>331017.15422333754</v>
      </c>
      <c r="CT211" s="1"/>
      <c r="CU211" s="238">
        <v>159</v>
      </c>
      <c r="CV211" s="239">
        <f t="shared" si="168"/>
        <v>1265503.9763585292</v>
      </c>
      <c r="CW211" s="239">
        <f t="shared" si="168"/>
        <v>9107.860967092467</v>
      </c>
      <c r="CX211" s="239">
        <f t="shared" si="168"/>
        <v>5618.1140684872116</v>
      </c>
      <c r="CY211" s="239">
        <f t="shared" si="168"/>
        <v>3489.746898605255</v>
      </c>
      <c r="CZ211" s="239">
        <f t="shared" si="168"/>
        <v>1355852.360722956</v>
      </c>
      <c r="DB211" s="238">
        <v>159</v>
      </c>
      <c r="DC211" s="239">
        <f t="shared" si="169"/>
        <v>1308685.5453181912</v>
      </c>
      <c r="DD211" s="239">
        <f t="shared" si="169"/>
        <v>9752.9973556178829</v>
      </c>
      <c r="DE211" s="239">
        <f t="shared" si="169"/>
        <v>5602.6149770539278</v>
      </c>
      <c r="DF211" s="239">
        <f t="shared" si="169"/>
        <v>4150.3823785639543</v>
      </c>
      <c r="DG211" s="239">
        <f t="shared" si="169"/>
        <v>1415405.4241336319</v>
      </c>
      <c r="DH211" s="248"/>
      <c r="DI211" s="238">
        <v>159</v>
      </c>
      <c r="DJ211" s="239">
        <f t="shared" si="170"/>
        <v>1238981.1093557638</v>
      </c>
      <c r="DK211" s="239">
        <f t="shared" si="170"/>
        <v>8494.651283850706</v>
      </c>
      <c r="DL211" s="239">
        <f t="shared" si="170"/>
        <v>5818.3322311837937</v>
      </c>
      <c r="DM211" s="239">
        <f t="shared" si="170"/>
        <v>2676.3190526669127</v>
      </c>
      <c r="DN211" s="239">
        <f t="shared" si="170"/>
        <v>1308231.1386071863</v>
      </c>
      <c r="DP211" s="3">
        <f t="shared" si="210"/>
        <v>4808</v>
      </c>
      <c r="DQ211" s="238">
        <v>159</v>
      </c>
      <c r="DR211" s="239">
        <f t="shared" si="211"/>
        <v>0</v>
      </c>
      <c r="DS211" s="239">
        <f t="shared" si="212"/>
        <v>0</v>
      </c>
      <c r="DT211" s="239">
        <f t="shared" si="33"/>
        <v>0</v>
      </c>
      <c r="DU211" s="239">
        <f t="shared" si="213"/>
        <v>0</v>
      </c>
      <c r="DV211" s="240">
        <f t="shared" si="224"/>
        <v>0</v>
      </c>
      <c r="DX211" s="242">
        <f t="shared" si="173"/>
        <v>4.0500000000000001E-2</v>
      </c>
      <c r="DY211" s="242">
        <f t="shared" si="214"/>
        <v>3.375E-3</v>
      </c>
      <c r="DZ211" s="238">
        <v>159</v>
      </c>
      <c r="EA211" s="243">
        <f t="shared" si="225"/>
        <v>404516.58141126245</v>
      </c>
      <c r="EB211" s="243">
        <f t="shared" si="226"/>
        <v>2765.3974987519846</v>
      </c>
      <c r="EC211" s="243">
        <f t="shared" si="34"/>
        <v>1400.1540364889738</v>
      </c>
      <c r="ED211" s="243">
        <f t="shared" si="177"/>
        <v>1365.2434622630108</v>
      </c>
      <c r="EE211" s="244">
        <f t="shared" si="215"/>
        <v>405278.85484059504</v>
      </c>
      <c r="EF211" s="249"/>
      <c r="EG211" s="242">
        <f t="shared" si="174"/>
        <v>4.4999999999999998E-2</v>
      </c>
      <c r="EH211" s="242">
        <f t="shared" si="216"/>
        <v>3.7499999999999999E-3</v>
      </c>
      <c r="EI211" s="238">
        <v>159</v>
      </c>
      <c r="EJ211" s="243">
        <f t="shared" si="227"/>
        <v>408258.28584737435</v>
      </c>
      <c r="EK211" s="243">
        <f t="shared" si="228"/>
        <v>2885.9069852207558</v>
      </c>
      <c r="EL211" s="243">
        <f t="shared" si="36"/>
        <v>1354.938413293102</v>
      </c>
      <c r="EM211" s="243">
        <f t="shared" si="178"/>
        <v>1530.9685719276538</v>
      </c>
      <c r="EN211" s="244">
        <f t="shared" si="217"/>
        <v>413527.29849727498</v>
      </c>
      <c r="EO211" s="249"/>
      <c r="EP211" s="242">
        <f t="shared" si="175"/>
        <v>2.5000000000000001E-2</v>
      </c>
      <c r="EQ211" s="242">
        <f t="shared" si="218"/>
        <v>2.0833333333333333E-3</v>
      </c>
      <c r="ER211" s="238">
        <v>159</v>
      </c>
      <c r="ES211" s="243">
        <f t="shared" si="229"/>
        <v>390558.65589573554</v>
      </c>
      <c r="ET211" s="243">
        <f t="shared" si="230"/>
        <v>2370.7253929063932</v>
      </c>
      <c r="EU211" s="243">
        <f t="shared" si="38"/>
        <v>1557.0615264569442</v>
      </c>
      <c r="EV211" s="243">
        <f t="shared" si="179"/>
        <v>813.66386644944907</v>
      </c>
      <c r="EW211" s="244">
        <f t="shared" si="219"/>
        <v>376945.33747211733</v>
      </c>
    </row>
    <row r="212" spans="1:153" ht="14.25" customHeight="1" thickBot="1" x14ac:dyDescent="0.25">
      <c r="A212" s="3">
        <f t="shared" si="180"/>
        <v>4836</v>
      </c>
      <c r="B212" s="238">
        <v>160</v>
      </c>
      <c r="C212" s="239">
        <f t="shared" si="181"/>
        <v>283736.38084827649</v>
      </c>
      <c r="D212" s="239">
        <f t="shared" si="5"/>
        <v>2410.2492634298383</v>
      </c>
      <c r="E212" s="239">
        <f t="shared" si="6"/>
        <v>1665.4412637031123</v>
      </c>
      <c r="F212" s="239">
        <f t="shared" si="7"/>
        <v>744.80799972672582</v>
      </c>
      <c r="G212" s="240">
        <f t="shared" si="182"/>
        <v>385639.88214877428</v>
      </c>
      <c r="I212" s="241">
        <f>VLOOKUP(K212,[2]תחזיות!$B$4:$H$1000,5)</f>
        <v>1.2736300000000072E-2</v>
      </c>
      <c r="J212" s="135">
        <f t="shared" si="8"/>
        <v>1.0613583333333393E-3</v>
      </c>
      <c r="K212" s="238">
        <v>160</v>
      </c>
      <c r="L212" s="243">
        <f t="shared" si="183"/>
        <v>130479.21077250861</v>
      </c>
      <c r="M212" s="243">
        <f t="shared" si="44"/>
        <v>978.77190173007727</v>
      </c>
      <c r="N212" s="243">
        <f t="shared" si="9"/>
        <v>739.56001531381253</v>
      </c>
      <c r="O212" s="243">
        <f t="shared" si="10"/>
        <v>239.21188641626469</v>
      </c>
      <c r="P212" s="244">
        <f t="shared" si="184"/>
        <v>144821.42153497346</v>
      </c>
      <c r="Q212" s="245"/>
      <c r="R212" s="241">
        <f>VLOOKUP(T212,[2]תחזיות!$B$4:$H$1000,7)</f>
        <v>2.1651710000000123E-2</v>
      </c>
      <c r="S212" s="135">
        <f t="shared" si="11"/>
        <v>1.8043091666666768E-3</v>
      </c>
      <c r="T212" s="238">
        <v>160</v>
      </c>
      <c r="U212" s="243">
        <f t="shared" si="185"/>
        <v>144927.01062804405</v>
      </c>
      <c r="V212" s="243">
        <f t="shared" si="47"/>
        <v>1087.1500905365153</v>
      </c>
      <c r="W212" s="243">
        <f t="shared" si="12"/>
        <v>821.4505710517692</v>
      </c>
      <c r="X212" s="243">
        <f t="shared" si="48"/>
        <v>265.69951948474619</v>
      </c>
      <c r="Y212" s="244">
        <f t="shared" si="186"/>
        <v>152473.28706074264</v>
      </c>
      <c r="Z212" s="246"/>
      <c r="AA212" s="241">
        <f>VLOOKUP(AC212,[2]תחזיות!$B$4:$H$1000,6)</f>
        <v>1.157845454545461E-2</v>
      </c>
      <c r="AB212" s="135">
        <f t="shared" si="13"/>
        <v>9.6487121212121758E-4</v>
      </c>
      <c r="AC212" s="238">
        <v>160</v>
      </c>
      <c r="AD212" s="243">
        <f t="shared" si="187"/>
        <v>128712.25523851527</v>
      </c>
      <c r="AE212" s="243">
        <f t="shared" si="51"/>
        <v>965.51732716574713</v>
      </c>
      <c r="AF212" s="243">
        <f t="shared" si="14"/>
        <v>729.54485922847027</v>
      </c>
      <c r="AG212" s="243">
        <f t="shared" si="52"/>
        <v>235.97246793727689</v>
      </c>
      <c r="AH212" s="244">
        <f t="shared" si="188"/>
        <v>143867.45184528601</v>
      </c>
      <c r="AI212" s="246"/>
      <c r="AJ212" s="242">
        <f t="shared" si="171"/>
        <v>3.8866666666666598E-2</v>
      </c>
      <c r="AK212" s="242">
        <f t="shared" si="189"/>
        <v>3.2388888888888832E-3</v>
      </c>
      <c r="AL212" s="241">
        <f>VLOOKUP(AN212,[2]תחזיות!$B$4:$H$1000,5)</f>
        <v>1.2736300000000072E-2</v>
      </c>
      <c r="AM212" s="135">
        <f t="shared" si="176"/>
        <v>1.0613583333333393E-3</v>
      </c>
      <c r="AN212" s="238">
        <v>160</v>
      </c>
      <c r="AO212" s="243">
        <f t="shared" si="190"/>
        <v>65522.565330174817</v>
      </c>
      <c r="AP212" s="243">
        <f t="shared" si="220"/>
        <v>579.59695303925992</v>
      </c>
      <c r="AQ212" s="243">
        <f t="shared" si="16"/>
        <v>367.37664421986074</v>
      </c>
      <c r="AR212" s="243">
        <f t="shared" si="191"/>
        <v>212.22030881939918</v>
      </c>
      <c r="AS212" s="244">
        <f t="shared" si="192"/>
        <v>80575.420277703466</v>
      </c>
      <c r="AT212" s="245"/>
      <c r="AU212" s="242">
        <f t="shared" si="172"/>
        <v>4.3666666666666604E-2</v>
      </c>
      <c r="AV212" s="242">
        <f t="shared" si="193"/>
        <v>3.6388888888888838E-3</v>
      </c>
      <c r="AW212" s="241">
        <f>VLOOKUP(AY212,[2]תחזיות!$B$4:$H$1000,7)</f>
        <v>2.1651710000000123E-2</v>
      </c>
      <c r="AX212" s="135">
        <f t="shared" si="17"/>
        <v>1.8043091666666768E-3</v>
      </c>
      <c r="AY212" s="238">
        <v>160</v>
      </c>
      <c r="AZ212" s="243">
        <f t="shared" si="194"/>
        <v>73629.404619228793</v>
      </c>
      <c r="BA212" s="243">
        <f t="shared" si="221"/>
        <v>668.49386070617686</v>
      </c>
      <c r="BB212" s="243">
        <f t="shared" si="18"/>
        <v>400.56463834176134</v>
      </c>
      <c r="BC212" s="243">
        <f t="shared" si="195"/>
        <v>267.92922236441552</v>
      </c>
      <c r="BD212" s="244">
        <f t="shared" si="196"/>
        <v>86671.053223657407</v>
      </c>
      <c r="BE212" s="246"/>
      <c r="BF212" s="246"/>
      <c r="BG212" s="246"/>
      <c r="BH212" s="241">
        <f>VLOOKUP(BJ212,[2]תחזיות!$B$4:$H$1000,6)</f>
        <v>1.157845454545461E-2</v>
      </c>
      <c r="BI212" s="135">
        <f t="shared" si="19"/>
        <v>9.6487121212121758E-4</v>
      </c>
      <c r="BJ212" s="238">
        <v>160</v>
      </c>
      <c r="BK212" s="243">
        <f t="shared" si="197"/>
        <v>60936.040349684779</v>
      </c>
      <c r="BL212" s="243">
        <f t="shared" si="222"/>
        <v>495.46490960201919</v>
      </c>
      <c r="BM212" s="243">
        <f t="shared" si="20"/>
        <v>383.7488356275976</v>
      </c>
      <c r="BN212" s="243">
        <f t="shared" si="65"/>
        <v>111.71607397442158</v>
      </c>
      <c r="BO212" s="244">
        <f t="shared" si="198"/>
        <v>74632.544417868761</v>
      </c>
      <c r="BP212" s="246"/>
      <c r="BQ212" s="247">
        <f>VLOOKUP(BT212,[2]תחזיות!$B$4:$E$1000,2)</f>
        <v>3.5327379999999901E-2</v>
      </c>
      <c r="BR212" s="135">
        <f t="shared" si="21"/>
        <v>2.4439483333333254E-3</v>
      </c>
      <c r="BS212" s="3">
        <f t="shared" si="199"/>
        <v>4836</v>
      </c>
      <c r="BT212" s="238">
        <v>160</v>
      </c>
      <c r="BU212" s="239">
        <f t="shared" si="200"/>
        <v>377239.0855244376</v>
      </c>
      <c r="BV212" s="239">
        <f t="shared" si="201"/>
        <v>2377.62503890375</v>
      </c>
      <c r="BW212" s="239">
        <f t="shared" si="22"/>
        <v>1455.6722045681131</v>
      </c>
      <c r="BX212" s="239">
        <f t="shared" si="23"/>
        <v>921.95283433563702</v>
      </c>
      <c r="BY212" s="240">
        <f t="shared" si="202"/>
        <v>345883.02507801267</v>
      </c>
      <c r="CA212" s="247">
        <f>VLOOKUP(CD212,[2]תחזיות!$B$4:$E$1000,4)</f>
        <v>4.6632141599999871E-2</v>
      </c>
      <c r="CB212" s="135">
        <f t="shared" si="24"/>
        <v>3.3860117999999894E-3</v>
      </c>
      <c r="CC212" s="3">
        <f t="shared" si="203"/>
        <v>4836</v>
      </c>
      <c r="CD212" s="238">
        <v>160</v>
      </c>
      <c r="CE212" s="239">
        <f t="shared" si="204"/>
        <v>394280.41991914663</v>
      </c>
      <c r="CF212" s="239">
        <f t="shared" si="205"/>
        <v>2707.4467801230212</v>
      </c>
      <c r="CG212" s="239">
        <f t="shared" si="25"/>
        <v>1372.4086257678398</v>
      </c>
      <c r="CH212" s="239">
        <f t="shared" si="26"/>
        <v>1335.0381543551814</v>
      </c>
      <c r="CI212" s="240">
        <f t="shared" si="206"/>
        <v>383967.24319797807</v>
      </c>
      <c r="CJ212" s="1"/>
      <c r="CK212" s="247">
        <f>VLOOKUP(CN212,[2]תחזיות!$B$4:$E$1000,3)</f>
        <v>3.0719460869565136E-2</v>
      </c>
      <c r="CL212" s="135">
        <f t="shared" si="27"/>
        <v>2.0599550724637612E-3</v>
      </c>
      <c r="CM212" s="3">
        <f t="shared" si="207"/>
        <v>4836</v>
      </c>
      <c r="CN212" s="238">
        <v>160</v>
      </c>
      <c r="CO212" s="239">
        <f t="shared" si="208"/>
        <v>370959.31611175911</v>
      </c>
      <c r="CP212" s="239">
        <f t="shared" si="223"/>
        <v>2255.813570202833</v>
      </c>
      <c r="CQ212" s="239">
        <f t="shared" si="28"/>
        <v>1491.6540453007269</v>
      </c>
      <c r="CR212" s="239">
        <f t="shared" si="29"/>
        <v>764.159524902106</v>
      </c>
      <c r="CS212" s="240">
        <f t="shared" si="209"/>
        <v>333272.96779354039</v>
      </c>
      <c r="CT212" s="1"/>
      <c r="CU212" s="238">
        <v>160</v>
      </c>
      <c r="CV212" s="239">
        <f t="shared" si="168"/>
        <v>1260093.6698501711</v>
      </c>
      <c r="CW212" s="239">
        <f t="shared" si="168"/>
        <v>9111.6406558549097</v>
      </c>
      <c r="CX212" s="239">
        <f t="shared" si="168"/>
        <v>5632.9296841670221</v>
      </c>
      <c r="CY212" s="239">
        <f t="shared" si="168"/>
        <v>3478.7109716878876</v>
      </c>
      <c r="CZ212" s="239">
        <f t="shared" si="168"/>
        <v>1364964.001378811</v>
      </c>
      <c r="DB212" s="238">
        <v>160</v>
      </c>
      <c r="DC212" s="239">
        <f t="shared" si="169"/>
        <v>1303476.5634487774</v>
      </c>
      <c r="DD212" s="239">
        <f t="shared" si="169"/>
        <v>9759.2469800163071</v>
      </c>
      <c r="DE212" s="239">
        <f t="shared" si="169"/>
        <v>5619.8845312074327</v>
      </c>
      <c r="DF212" s="239">
        <f t="shared" si="169"/>
        <v>4139.3624488088735</v>
      </c>
      <c r="DG212" s="239">
        <f t="shared" si="169"/>
        <v>1425164.6711136482</v>
      </c>
      <c r="DH212" s="248"/>
      <c r="DI212" s="238">
        <v>160</v>
      </c>
      <c r="DJ212" s="239">
        <f t="shared" si="170"/>
        <v>1233345.5869175142</v>
      </c>
      <c r="DK212" s="239">
        <f t="shared" si="170"/>
        <v>8497.7704633068315</v>
      </c>
      <c r="DL212" s="239">
        <f t="shared" si="170"/>
        <v>5830.69440849697</v>
      </c>
      <c r="DM212" s="239">
        <f t="shared" si="170"/>
        <v>2667.0760548098606</v>
      </c>
      <c r="DN212" s="239">
        <f t="shared" si="170"/>
        <v>1316728.9090704932</v>
      </c>
      <c r="DP212" s="3">
        <f t="shared" si="210"/>
        <v>4836</v>
      </c>
      <c r="DQ212" s="238">
        <v>160</v>
      </c>
      <c r="DR212" s="239">
        <f t="shared" si="211"/>
        <v>0</v>
      </c>
      <c r="DS212" s="239">
        <f t="shared" si="212"/>
        <v>0</v>
      </c>
      <c r="DT212" s="239">
        <f t="shared" si="33"/>
        <v>0</v>
      </c>
      <c r="DU212" s="239">
        <f t="shared" si="213"/>
        <v>0</v>
      </c>
      <c r="DV212" s="240">
        <f t="shared" si="224"/>
        <v>0</v>
      </c>
      <c r="DX212" s="242">
        <f t="shared" si="173"/>
        <v>4.0500000000000001E-2</v>
      </c>
      <c r="DY212" s="242">
        <f t="shared" si="214"/>
        <v>3.375E-3</v>
      </c>
      <c r="DZ212" s="238">
        <v>160</v>
      </c>
      <c r="EA212" s="243">
        <f t="shared" si="225"/>
        <v>403116.42737477348</v>
      </c>
      <c r="EB212" s="243">
        <f t="shared" si="226"/>
        <v>2765.3974987519841</v>
      </c>
      <c r="EC212" s="243">
        <f t="shared" si="34"/>
        <v>1404.8795563621236</v>
      </c>
      <c r="ED212" s="243">
        <f t="shared" si="177"/>
        <v>1360.5179423898605</v>
      </c>
      <c r="EE212" s="244">
        <f t="shared" si="215"/>
        <v>408044.25233934703</v>
      </c>
      <c r="EF212" s="249"/>
      <c r="EG212" s="242">
        <f t="shared" si="174"/>
        <v>4.4999999999999998E-2</v>
      </c>
      <c r="EH212" s="242">
        <f t="shared" si="216"/>
        <v>3.7499999999999999E-3</v>
      </c>
      <c r="EI212" s="238">
        <v>160</v>
      </c>
      <c r="EJ212" s="243">
        <f t="shared" si="227"/>
        <v>406903.34743408125</v>
      </c>
      <c r="EK212" s="243">
        <f t="shared" si="228"/>
        <v>2885.9069852207554</v>
      </c>
      <c r="EL212" s="243">
        <f t="shared" si="36"/>
        <v>1360.0194323429507</v>
      </c>
      <c r="EM212" s="243">
        <f t="shared" si="178"/>
        <v>1525.8875528778046</v>
      </c>
      <c r="EN212" s="244">
        <f t="shared" si="217"/>
        <v>416413.20548249572</v>
      </c>
      <c r="EO212" s="249"/>
      <c r="EP212" s="242">
        <f t="shared" si="175"/>
        <v>2.5000000000000001E-2</v>
      </c>
      <c r="EQ212" s="242">
        <f t="shared" si="218"/>
        <v>2.0833333333333333E-3</v>
      </c>
      <c r="ER212" s="238">
        <v>160</v>
      </c>
      <c r="ES212" s="243">
        <f t="shared" si="229"/>
        <v>389001.59436927858</v>
      </c>
      <c r="ET212" s="243">
        <f t="shared" si="230"/>
        <v>2370.7253929063932</v>
      </c>
      <c r="EU212" s="243">
        <f t="shared" si="38"/>
        <v>1560.3054046370628</v>
      </c>
      <c r="EV212" s="243">
        <f t="shared" si="179"/>
        <v>810.41998826933036</v>
      </c>
      <c r="EW212" s="244">
        <f t="shared" si="219"/>
        <v>379316.06286502373</v>
      </c>
    </row>
    <row r="213" spans="1:153" ht="14.25" customHeight="1" thickBot="1" x14ac:dyDescent="0.25">
      <c r="A213" s="3">
        <f t="shared" si="180"/>
        <v>4867</v>
      </c>
      <c r="B213" s="238">
        <v>161</v>
      </c>
      <c r="C213" s="239">
        <f t="shared" si="181"/>
        <v>282070.93958457338</v>
      </c>
      <c r="D213" s="239">
        <f t="shared" si="5"/>
        <v>2410.2492634298383</v>
      </c>
      <c r="E213" s="239">
        <f t="shared" si="6"/>
        <v>1669.8130470203332</v>
      </c>
      <c r="F213" s="239">
        <f t="shared" si="7"/>
        <v>740.43621640950516</v>
      </c>
      <c r="G213" s="240">
        <f t="shared" si="182"/>
        <v>388050.13141220412</v>
      </c>
      <c r="I213" s="241">
        <f>VLOOKUP(K213,[2]תחזיות!$B$4:$H$1000,5)</f>
        <v>1.2749300000000073E-2</v>
      </c>
      <c r="J213" s="135">
        <f t="shared" si="8"/>
        <v>1.0624416666666727E-3</v>
      </c>
      <c r="K213" s="238">
        <v>161</v>
      </c>
      <c r="L213" s="243">
        <f t="shared" si="183"/>
        <v>129877.49156797802</v>
      </c>
      <c r="M213" s="243">
        <f t="shared" si="44"/>
        <v>979.8117897806377</v>
      </c>
      <c r="N213" s="243">
        <f t="shared" si="9"/>
        <v>741.70305523934576</v>
      </c>
      <c r="O213" s="243">
        <f t="shared" si="10"/>
        <v>238.10873454129194</v>
      </c>
      <c r="P213" s="244">
        <f t="shared" si="184"/>
        <v>145801.23332475411</v>
      </c>
      <c r="Q213" s="245"/>
      <c r="R213" s="241">
        <f>VLOOKUP(T213,[2]תחזיות!$B$4:$H$1000,7)</f>
        <v>2.1673810000000123E-2</v>
      </c>
      <c r="S213" s="135">
        <f t="shared" si="11"/>
        <v>1.8061508333333436E-3</v>
      </c>
      <c r="T213" s="238">
        <v>161</v>
      </c>
      <c r="U213" s="243">
        <f t="shared" si="185"/>
        <v>144365.83643437718</v>
      </c>
      <c r="V213" s="243">
        <f t="shared" si="47"/>
        <v>1089.1136475784961</v>
      </c>
      <c r="W213" s="243">
        <f t="shared" si="12"/>
        <v>824.44294744880585</v>
      </c>
      <c r="X213" s="243">
        <f t="shared" si="48"/>
        <v>264.67070012969026</v>
      </c>
      <c r="Y213" s="244">
        <f t="shared" si="186"/>
        <v>153562.40070832113</v>
      </c>
      <c r="Z213" s="246"/>
      <c r="AA213" s="241">
        <f>VLOOKUP(AC213,[2]תחזיות!$B$4:$H$1000,6)</f>
        <v>1.1590272727272793E-2</v>
      </c>
      <c r="AB213" s="135">
        <f t="shared" si="13"/>
        <v>9.6585606060606603E-4</v>
      </c>
      <c r="AC213" s="238">
        <v>161</v>
      </c>
      <c r="AD213" s="243">
        <f t="shared" si="187"/>
        <v>128106.32325575943</v>
      </c>
      <c r="AE213" s="243">
        <f t="shared" si="51"/>
        <v>966.44987792781046</v>
      </c>
      <c r="AF213" s="243">
        <f t="shared" si="14"/>
        <v>731.58828529225264</v>
      </c>
      <c r="AG213" s="243">
        <f t="shared" si="52"/>
        <v>234.86159263555786</v>
      </c>
      <c r="AH213" s="244">
        <f t="shared" si="188"/>
        <v>144833.90172321381</v>
      </c>
      <c r="AI213" s="246"/>
      <c r="AJ213" s="242">
        <f t="shared" si="171"/>
        <v>3.8866666666666598E-2</v>
      </c>
      <c r="AK213" s="242">
        <f t="shared" si="189"/>
        <v>3.2388888888888832E-3</v>
      </c>
      <c r="AL213" s="241">
        <f>VLOOKUP(AN213,[2]תחזיות!$B$4:$H$1000,5)</f>
        <v>1.2749300000000073E-2</v>
      </c>
      <c r="AM213" s="135">
        <f t="shared" si="176"/>
        <v>1.0624416666666727E-3</v>
      </c>
      <c r="AN213" s="238">
        <v>161</v>
      </c>
      <c r="AO213" s="243">
        <f t="shared" si="190"/>
        <v>65224.412273214446</v>
      </c>
      <c r="AP213" s="243">
        <f t="shared" si="220"/>
        <v>580.21274099204197</v>
      </c>
      <c r="AQ213" s="243">
        <f t="shared" si="16"/>
        <v>368.95811679602002</v>
      </c>
      <c r="AR213" s="243">
        <f t="shared" si="191"/>
        <v>211.25462419602198</v>
      </c>
      <c r="AS213" s="244">
        <f t="shared" si="192"/>
        <v>81155.633018695502</v>
      </c>
      <c r="AT213" s="245"/>
      <c r="AU213" s="242">
        <f t="shared" si="172"/>
        <v>4.3666666666666604E-2</v>
      </c>
      <c r="AV213" s="242">
        <f t="shared" si="193"/>
        <v>3.6388888888888838E-3</v>
      </c>
      <c r="AW213" s="241">
        <f>VLOOKUP(AY213,[2]תחזיות!$B$4:$H$1000,7)</f>
        <v>2.1673810000000123E-2</v>
      </c>
      <c r="AX213" s="135">
        <f t="shared" si="17"/>
        <v>1.8061508333333436E-3</v>
      </c>
      <c r="AY213" s="238">
        <v>161</v>
      </c>
      <c r="AZ213" s="243">
        <f t="shared" si="194"/>
        <v>73361.102311242546</v>
      </c>
      <c r="BA213" s="243">
        <f t="shared" si="221"/>
        <v>669.70126144976962</v>
      </c>
      <c r="BB213" s="243">
        <f t="shared" si="18"/>
        <v>402.74836137274849</v>
      </c>
      <c r="BC213" s="243">
        <f t="shared" si="195"/>
        <v>266.95290007702113</v>
      </c>
      <c r="BD213" s="244">
        <f t="shared" si="196"/>
        <v>87340.754485107173</v>
      </c>
      <c r="BE213" s="246"/>
      <c r="BF213" s="246"/>
      <c r="BG213" s="246"/>
      <c r="BH213" s="241">
        <f>VLOOKUP(BJ213,[2]תחזיות!$B$4:$H$1000,6)</f>
        <v>1.1590272727272793E-2</v>
      </c>
      <c r="BI213" s="135">
        <f t="shared" si="19"/>
        <v>9.6585606060606603E-4</v>
      </c>
      <c r="BJ213" s="238">
        <v>161</v>
      </c>
      <c r="BK213" s="243">
        <f t="shared" si="197"/>
        <v>60610.776311799615</v>
      </c>
      <c r="BL213" s="243">
        <f t="shared" si="222"/>
        <v>495.87414950705556</v>
      </c>
      <c r="BM213" s="243">
        <f t="shared" si="20"/>
        <v>384.75439293542343</v>
      </c>
      <c r="BN213" s="243">
        <f t="shared" si="65"/>
        <v>111.11975657163211</v>
      </c>
      <c r="BO213" s="244">
        <f t="shared" si="198"/>
        <v>75128.418567375818</v>
      </c>
      <c r="BP213" s="246"/>
      <c r="BQ213" s="247">
        <f>VLOOKUP(BT213,[2]תחזיות!$B$4:$E$1000,2)</f>
        <v>3.5443379999999899E-2</v>
      </c>
      <c r="BR213" s="135">
        <f t="shared" si="21"/>
        <v>2.4536149999999919E-3</v>
      </c>
      <c r="BS213" s="3">
        <f t="shared" si="199"/>
        <v>4867</v>
      </c>
      <c r="BT213" s="238">
        <v>161</v>
      </c>
      <c r="BU213" s="239">
        <f t="shared" si="200"/>
        <v>375783.41331986949</v>
      </c>
      <c r="BV213" s="239">
        <f t="shared" si="201"/>
        <v>2379.7440287650288</v>
      </c>
      <c r="BW213" s="239">
        <f t="shared" si="22"/>
        <v>1457.7162090922002</v>
      </c>
      <c r="BX213" s="239">
        <f t="shared" si="23"/>
        <v>922.02781967282851</v>
      </c>
      <c r="BY213" s="240">
        <f t="shared" si="202"/>
        <v>348262.76910677768</v>
      </c>
      <c r="CA213" s="247">
        <f>VLOOKUP(CD213,[2]תחזיות!$B$4:$E$1000,4)</f>
        <v>4.6785261599999871E-2</v>
      </c>
      <c r="CB213" s="135">
        <f t="shared" si="24"/>
        <v>3.3987717999999895E-3</v>
      </c>
      <c r="CC213" s="3">
        <f t="shared" si="203"/>
        <v>4867</v>
      </c>
      <c r="CD213" s="238">
        <v>161</v>
      </c>
      <c r="CE213" s="239">
        <f t="shared" si="204"/>
        <v>392908.01129337878</v>
      </c>
      <c r="CF213" s="239">
        <f t="shared" si="205"/>
        <v>2710.5230360503265</v>
      </c>
      <c r="CG213" s="239">
        <f t="shared" si="25"/>
        <v>1375.1183672723132</v>
      </c>
      <c r="CH213" s="239">
        <f t="shared" si="26"/>
        <v>1335.4046687780133</v>
      </c>
      <c r="CI213" s="240">
        <f t="shared" si="206"/>
        <v>386677.76623402839</v>
      </c>
      <c r="CJ213" s="1"/>
      <c r="CK213" s="247">
        <f>VLOOKUP(CN213,[2]תחזיות!$B$4:$E$1000,3)</f>
        <v>3.0820330434782522E-2</v>
      </c>
      <c r="CL213" s="135">
        <f t="shared" si="27"/>
        <v>2.0683608695652102E-3</v>
      </c>
      <c r="CM213" s="3">
        <f t="shared" si="207"/>
        <v>4867</v>
      </c>
      <c r="CN213" s="238">
        <v>161</v>
      </c>
      <c r="CO213" s="239">
        <f t="shared" si="208"/>
        <v>369467.66206645838</v>
      </c>
      <c r="CP213" s="239">
        <f t="shared" si="223"/>
        <v>2257.5863184337368</v>
      </c>
      <c r="CQ213" s="239">
        <f t="shared" si="28"/>
        <v>1493.3938636457317</v>
      </c>
      <c r="CR213" s="239">
        <f t="shared" si="29"/>
        <v>764.19245478800508</v>
      </c>
      <c r="CS213" s="240">
        <f t="shared" si="209"/>
        <v>335530.55411197414</v>
      </c>
      <c r="CT213" s="1"/>
      <c r="CU213" s="238">
        <v>161</v>
      </c>
      <c r="CV213" s="239">
        <f t="shared" si="168"/>
        <v>1254667.8045640467</v>
      </c>
      <c r="CW213" s="239">
        <f t="shared" si="168"/>
        <v>9115.4153217195308</v>
      </c>
      <c r="CX213" s="239">
        <f t="shared" si="168"/>
        <v>5647.811453012745</v>
      </c>
      <c r="CY213" s="239">
        <f t="shared" si="168"/>
        <v>3467.6038687067862</v>
      </c>
      <c r="CZ213" s="239">
        <f t="shared" si="168"/>
        <v>1374079.4167005303</v>
      </c>
      <c r="DB213" s="238">
        <v>161</v>
      </c>
      <c r="DC213" s="239">
        <f t="shared" si="169"/>
        <v>1298249.2176253102</v>
      </c>
      <c r="DD213" s="239">
        <f t="shared" si="169"/>
        <v>9765.4941937291878</v>
      </c>
      <c r="DE213" s="239">
        <f t="shared" si="169"/>
        <v>5637.2422283284377</v>
      </c>
      <c r="DF213" s="239">
        <f t="shared" si="169"/>
        <v>4128.2519654007483</v>
      </c>
      <c r="DG213" s="239">
        <f t="shared" si="169"/>
        <v>1434930.1653073772</v>
      </c>
      <c r="DH213" s="248"/>
      <c r="DI213" s="238">
        <v>161</v>
      </c>
      <c r="DJ213" s="239">
        <f t="shared" si="170"/>
        <v>1227696.9901832324</v>
      </c>
      <c r="DK213" s="239">
        <f t="shared" si="170"/>
        <v>8500.8850022048355</v>
      </c>
      <c r="DL213" s="239">
        <f t="shared" si="170"/>
        <v>5843.1056297904652</v>
      </c>
      <c r="DM213" s="239">
        <f t="shared" si="170"/>
        <v>2657.7793724143703</v>
      </c>
      <c r="DN213" s="239">
        <f t="shared" si="170"/>
        <v>1325229.7940726981</v>
      </c>
      <c r="DP213" s="3">
        <f t="shared" si="210"/>
        <v>4867</v>
      </c>
      <c r="DQ213" s="238">
        <v>161</v>
      </c>
      <c r="DR213" s="239">
        <f t="shared" si="211"/>
        <v>0</v>
      </c>
      <c r="DS213" s="239">
        <f t="shared" si="212"/>
        <v>0</v>
      </c>
      <c r="DT213" s="239">
        <f t="shared" si="33"/>
        <v>0</v>
      </c>
      <c r="DU213" s="239">
        <f t="shared" si="213"/>
        <v>0</v>
      </c>
      <c r="DV213" s="240">
        <f t="shared" si="224"/>
        <v>0</v>
      </c>
      <c r="DX213" s="242">
        <f t="shared" si="173"/>
        <v>4.0500000000000001E-2</v>
      </c>
      <c r="DY213" s="242">
        <f t="shared" si="214"/>
        <v>3.375E-3</v>
      </c>
      <c r="DZ213" s="238">
        <v>161</v>
      </c>
      <c r="EA213" s="243">
        <f t="shared" si="225"/>
        <v>401711.54781841137</v>
      </c>
      <c r="EB213" s="243">
        <f t="shared" si="226"/>
        <v>2765.3974987519841</v>
      </c>
      <c r="EC213" s="243">
        <f t="shared" si="34"/>
        <v>1409.6210248648458</v>
      </c>
      <c r="ED213" s="243">
        <f t="shared" si="177"/>
        <v>1355.7764738871383</v>
      </c>
      <c r="EE213" s="244">
        <f t="shared" si="215"/>
        <v>410809.64983809902</v>
      </c>
      <c r="EF213" s="249"/>
      <c r="EG213" s="242">
        <f t="shared" si="174"/>
        <v>4.4999999999999998E-2</v>
      </c>
      <c r="EH213" s="242">
        <f t="shared" si="216"/>
        <v>3.7499999999999999E-3</v>
      </c>
      <c r="EI213" s="238">
        <v>161</v>
      </c>
      <c r="EJ213" s="243">
        <f t="shared" si="227"/>
        <v>405543.32800173829</v>
      </c>
      <c r="EK213" s="243">
        <f t="shared" si="228"/>
        <v>2885.9069852207558</v>
      </c>
      <c r="EL213" s="243">
        <f t="shared" si="36"/>
        <v>1365.1195052142373</v>
      </c>
      <c r="EM213" s="243">
        <f t="shared" si="178"/>
        <v>1520.7874800065185</v>
      </c>
      <c r="EN213" s="244">
        <f t="shared" si="217"/>
        <v>419299.11246771645</v>
      </c>
      <c r="EO213" s="249"/>
      <c r="EP213" s="242">
        <f t="shared" si="175"/>
        <v>2.5000000000000001E-2</v>
      </c>
      <c r="EQ213" s="242">
        <f t="shared" si="218"/>
        <v>2.0833333333333333E-3</v>
      </c>
      <c r="ER213" s="238">
        <v>161</v>
      </c>
      <c r="ES213" s="243">
        <f t="shared" si="229"/>
        <v>387441.28896464151</v>
      </c>
      <c r="ET213" s="243">
        <f t="shared" si="230"/>
        <v>2370.7253929063936</v>
      </c>
      <c r="EU213" s="243">
        <f t="shared" si="38"/>
        <v>1563.5560408967237</v>
      </c>
      <c r="EV213" s="243">
        <f t="shared" si="179"/>
        <v>807.16935200966986</v>
      </c>
      <c r="EW213" s="244">
        <f t="shared" si="219"/>
        <v>381686.78825793014</v>
      </c>
    </row>
    <row r="214" spans="1:153" ht="14.25" customHeight="1" thickBot="1" x14ac:dyDescent="0.25">
      <c r="A214" s="3">
        <f t="shared" si="180"/>
        <v>4897</v>
      </c>
      <c r="B214" s="238">
        <v>162</v>
      </c>
      <c r="C214" s="239">
        <f t="shared" si="181"/>
        <v>280401.12653755303</v>
      </c>
      <c r="D214" s="239">
        <f t="shared" si="5"/>
        <v>2410.2492634298383</v>
      </c>
      <c r="E214" s="239">
        <f t="shared" si="6"/>
        <v>1674.1963062687614</v>
      </c>
      <c r="F214" s="239">
        <f t="shared" si="7"/>
        <v>736.05295716107673</v>
      </c>
      <c r="G214" s="240">
        <f t="shared" si="182"/>
        <v>390460.38067563396</v>
      </c>
      <c r="I214" s="241">
        <f>VLOOKUP(K214,[2]תחזיות!$B$4:$H$1000,5)</f>
        <v>1.2762300000000074E-2</v>
      </c>
      <c r="J214" s="135">
        <f t="shared" si="8"/>
        <v>1.0635250000000061E-3</v>
      </c>
      <c r="K214" s="238">
        <v>162</v>
      </c>
      <c r="L214" s="243">
        <f t="shared" si="183"/>
        <v>129273.12765221669</v>
      </c>
      <c r="M214" s="243">
        <f t="shared" si="44"/>
        <v>980.85384411436439</v>
      </c>
      <c r="N214" s="243">
        <f t="shared" si="9"/>
        <v>743.85311008530152</v>
      </c>
      <c r="O214" s="243">
        <f t="shared" si="10"/>
        <v>237.00073402906284</v>
      </c>
      <c r="P214" s="244">
        <f t="shared" si="184"/>
        <v>146782.08716886849</v>
      </c>
      <c r="Q214" s="245"/>
      <c r="R214" s="241">
        <f>VLOOKUP(T214,[2]תחזיות!$B$4:$H$1000,7)</f>
        <v>2.1695910000000124E-2</v>
      </c>
      <c r="S214" s="135">
        <f t="shared" si="11"/>
        <v>1.8079925000000104E-3</v>
      </c>
      <c r="T214" s="238">
        <v>162</v>
      </c>
      <c r="U214" s="243">
        <f t="shared" si="185"/>
        <v>143800.91524979231</v>
      </c>
      <c r="V214" s="243">
        <f t="shared" si="47"/>
        <v>1091.0827568849659</v>
      </c>
      <c r="W214" s="243">
        <f t="shared" si="12"/>
        <v>827.44774559368125</v>
      </c>
      <c r="X214" s="243">
        <f t="shared" si="48"/>
        <v>263.63501129128468</v>
      </c>
      <c r="Y214" s="244">
        <f t="shared" si="186"/>
        <v>154653.48346520611</v>
      </c>
      <c r="Z214" s="246"/>
      <c r="AA214" s="241">
        <f>VLOOKUP(AC214,[2]תחזיות!$B$4:$H$1000,6)</f>
        <v>1.1602090909090975E-2</v>
      </c>
      <c r="AB214" s="135">
        <f t="shared" si="13"/>
        <v>9.6684090909091459E-4</v>
      </c>
      <c r="AC214" s="238">
        <v>162</v>
      </c>
      <c r="AD214" s="243">
        <f t="shared" si="187"/>
        <v>127497.88607502123</v>
      </c>
      <c r="AE214" s="243">
        <f t="shared" si="51"/>
        <v>967.38428120637707</v>
      </c>
      <c r="AF214" s="243">
        <f t="shared" si="14"/>
        <v>733.63815673550585</v>
      </c>
      <c r="AG214" s="243">
        <f t="shared" si="52"/>
        <v>233.74612447087117</v>
      </c>
      <c r="AH214" s="244">
        <f t="shared" si="188"/>
        <v>145801.2860044202</v>
      </c>
      <c r="AI214" s="246"/>
      <c r="AJ214" s="242">
        <f t="shared" si="171"/>
        <v>3.8866666666666598E-2</v>
      </c>
      <c r="AK214" s="242">
        <f t="shared" si="189"/>
        <v>3.2388888888888832E-3</v>
      </c>
      <c r="AL214" s="241">
        <f>VLOOKUP(AN214,[2]תחזיות!$B$4:$H$1000,5)</f>
        <v>1.2762300000000074E-2</v>
      </c>
      <c r="AM214" s="135">
        <f t="shared" si="176"/>
        <v>1.0635250000000061E-3</v>
      </c>
      <c r="AN214" s="238">
        <v>162</v>
      </c>
      <c r="AO214" s="243">
        <f t="shared" si="190"/>
        <v>64924.429553300128</v>
      </c>
      <c r="AP214" s="243">
        <f t="shared" si="220"/>
        <v>580.82981174740542</v>
      </c>
      <c r="AQ214" s="243">
        <f t="shared" si="16"/>
        <v>370.54679824977256</v>
      </c>
      <c r="AR214" s="243">
        <f t="shared" si="191"/>
        <v>210.28301349763282</v>
      </c>
      <c r="AS214" s="244">
        <f t="shared" si="192"/>
        <v>81736.462830442906</v>
      </c>
      <c r="AT214" s="245"/>
      <c r="AU214" s="242">
        <f t="shared" si="172"/>
        <v>4.3666666666666604E-2</v>
      </c>
      <c r="AV214" s="242">
        <f t="shared" si="193"/>
        <v>3.6388888888888838E-3</v>
      </c>
      <c r="AW214" s="241">
        <f>VLOOKUP(AY214,[2]תחזיות!$B$4:$H$1000,7)</f>
        <v>2.1695910000000124E-2</v>
      </c>
      <c r="AX214" s="135">
        <f t="shared" si="17"/>
        <v>1.8079925000000104E-3</v>
      </c>
      <c r="AY214" s="238">
        <v>162</v>
      </c>
      <c r="AZ214" s="243">
        <f t="shared" si="194"/>
        <v>73090.262106623515</v>
      </c>
      <c r="BA214" s="243">
        <f t="shared" si="221"/>
        <v>670.91207630771135</v>
      </c>
      <c r="BB214" s="243">
        <f t="shared" si="18"/>
        <v>404.94473364194283</v>
      </c>
      <c r="BC214" s="243">
        <f t="shared" si="195"/>
        <v>265.96734266576851</v>
      </c>
      <c r="BD214" s="244">
        <f t="shared" si="196"/>
        <v>88011.666561414881</v>
      </c>
      <c r="BE214" s="246"/>
      <c r="BF214" s="246"/>
      <c r="BG214" s="246"/>
      <c r="BH214" s="241">
        <f>VLOOKUP(BJ214,[2]תחזיות!$B$4:$H$1000,6)</f>
        <v>1.1602090909090975E-2</v>
      </c>
      <c r="BI214" s="135">
        <f t="shared" si="19"/>
        <v>9.6684090909091459E-4</v>
      </c>
      <c r="BJ214" s="238">
        <v>162</v>
      </c>
      <c r="BK214" s="243">
        <f t="shared" si="197"/>
        <v>60284.250900647152</v>
      </c>
      <c r="BL214" s="243">
        <f t="shared" si="222"/>
        <v>496.28421220838987</v>
      </c>
      <c r="BM214" s="243">
        <f t="shared" si="20"/>
        <v>385.76308555720391</v>
      </c>
      <c r="BN214" s="243">
        <f t="shared" si="65"/>
        <v>110.52112665118594</v>
      </c>
      <c r="BO214" s="244">
        <f t="shared" si="198"/>
        <v>75624.702779584215</v>
      </c>
      <c r="BP214" s="246"/>
      <c r="BQ214" s="247">
        <f>VLOOKUP(BT214,[2]תחזיות!$B$4:$E$1000,2)</f>
        <v>3.5559379999999897E-2</v>
      </c>
      <c r="BR214" s="135">
        <f t="shared" si="21"/>
        <v>2.4632816666666584E-3</v>
      </c>
      <c r="BS214" s="3">
        <f t="shared" si="199"/>
        <v>4897</v>
      </c>
      <c r="BT214" s="238">
        <v>162</v>
      </c>
      <c r="BU214" s="239">
        <f t="shared" si="200"/>
        <v>374325.69711077731</v>
      </c>
      <c r="BV214" s="239">
        <f t="shared" si="201"/>
        <v>2381.8545334144796</v>
      </c>
      <c r="BW214" s="239">
        <f t="shared" si="22"/>
        <v>1459.7849063592853</v>
      </c>
      <c r="BX214" s="239">
        <f t="shared" si="23"/>
        <v>922.06962705519425</v>
      </c>
      <c r="BY214" s="240">
        <f t="shared" si="202"/>
        <v>350644.62364019215</v>
      </c>
      <c r="CA214" s="247">
        <f>VLOOKUP(CD214,[2]תחזיות!$B$4:$E$1000,4)</f>
        <v>4.6938381599999864E-2</v>
      </c>
      <c r="CB214" s="135">
        <f t="shared" si="24"/>
        <v>3.4115317999999888E-3</v>
      </c>
      <c r="CC214" s="3">
        <f t="shared" si="203"/>
        <v>4897</v>
      </c>
      <c r="CD214" s="238">
        <v>162</v>
      </c>
      <c r="CE214" s="239">
        <f t="shared" si="204"/>
        <v>391532.89292610646</v>
      </c>
      <c r="CF214" s="239">
        <f t="shared" si="205"/>
        <v>2713.5879060248967</v>
      </c>
      <c r="CG214" s="239">
        <f t="shared" si="25"/>
        <v>1377.8609910614939</v>
      </c>
      <c r="CH214" s="239">
        <f t="shared" si="26"/>
        <v>1335.7269149634028</v>
      </c>
      <c r="CI214" s="240">
        <f t="shared" si="206"/>
        <v>389391.35414005327</v>
      </c>
      <c r="CJ214" s="1"/>
      <c r="CK214" s="247">
        <f>VLOOKUP(CN214,[2]תחזיות!$B$4:$E$1000,3)</f>
        <v>3.0921199999999913E-2</v>
      </c>
      <c r="CL214" s="135">
        <f t="shared" si="27"/>
        <v>2.0767666666666597E-3</v>
      </c>
      <c r="CM214" s="3">
        <f t="shared" si="207"/>
        <v>4897</v>
      </c>
      <c r="CN214" s="238">
        <v>162</v>
      </c>
      <c r="CO214" s="239">
        <f t="shared" si="208"/>
        <v>367974.26820281264</v>
      </c>
      <c r="CP214" s="239">
        <f t="shared" si="223"/>
        <v>2259.3517406058932</v>
      </c>
      <c r="CQ214" s="239">
        <f t="shared" si="28"/>
        <v>1495.1550462112345</v>
      </c>
      <c r="CR214" s="239">
        <f t="shared" si="29"/>
        <v>764.19669439465861</v>
      </c>
      <c r="CS214" s="240">
        <f t="shared" si="209"/>
        <v>337789.90585258004</v>
      </c>
      <c r="CT214" s="1"/>
      <c r="CU214" s="238">
        <v>162</v>
      </c>
      <c r="CV214" s="239">
        <f t="shared" si="168"/>
        <v>1249226.3076473936</v>
      </c>
      <c r="CW214" s="239">
        <f t="shared" si="168"/>
        <v>9119.1849514580717</v>
      </c>
      <c r="CX214" s="239">
        <f t="shared" si="168"/>
        <v>5662.7596167868851</v>
      </c>
      <c r="CY214" s="239">
        <f t="shared" si="168"/>
        <v>3456.4253346711866</v>
      </c>
      <c r="CZ214" s="239">
        <f t="shared" si="168"/>
        <v>1383198.6016519885</v>
      </c>
      <c r="DB214" s="238">
        <v>162</v>
      </c>
      <c r="DC214" s="239">
        <f t="shared" si="169"/>
        <v>1293003.4053165994</v>
      </c>
      <c r="DD214" s="239">
        <f t="shared" si="169"/>
        <v>9771.7389878681679</v>
      </c>
      <c r="DE214" s="239">
        <f t="shared" si="169"/>
        <v>5654.6884799246709</v>
      </c>
      <c r="DF214" s="239">
        <f t="shared" si="169"/>
        <v>4117.0505079434979</v>
      </c>
      <c r="DG214" s="239">
        <f t="shared" si="169"/>
        <v>1444701.9042952452</v>
      </c>
      <c r="DH214" s="248"/>
      <c r="DI214" s="238">
        <v>162</v>
      </c>
      <c r="DJ214" s="239">
        <f t="shared" si="170"/>
        <v>1222035.2646397788</v>
      </c>
      <c r="DK214" s="239">
        <f t="shared" si="170"/>
        <v>8503.9948903568911</v>
      </c>
      <c r="DL214" s="239">
        <f t="shared" si="170"/>
        <v>5855.5660440879647</v>
      </c>
      <c r="DM214" s="239">
        <f t="shared" si="170"/>
        <v>2648.4288462689274</v>
      </c>
      <c r="DN214" s="239">
        <f t="shared" si="170"/>
        <v>1333733.788963055</v>
      </c>
      <c r="DP214" s="3">
        <f t="shared" si="210"/>
        <v>4897</v>
      </c>
      <c r="DQ214" s="238">
        <v>162</v>
      </c>
      <c r="DR214" s="239">
        <f t="shared" si="211"/>
        <v>0</v>
      </c>
      <c r="DS214" s="239">
        <f t="shared" si="212"/>
        <v>0</v>
      </c>
      <c r="DT214" s="239">
        <f t="shared" si="33"/>
        <v>0</v>
      </c>
      <c r="DU214" s="239">
        <f t="shared" si="213"/>
        <v>0</v>
      </c>
      <c r="DV214" s="240">
        <f t="shared" si="224"/>
        <v>0</v>
      </c>
      <c r="DX214" s="242">
        <f t="shared" si="173"/>
        <v>4.0500000000000001E-2</v>
      </c>
      <c r="DY214" s="242">
        <f t="shared" si="214"/>
        <v>3.375E-3</v>
      </c>
      <c r="DZ214" s="238">
        <v>162</v>
      </c>
      <c r="EA214" s="243">
        <f t="shared" si="225"/>
        <v>400301.92679354653</v>
      </c>
      <c r="EB214" s="243">
        <f t="shared" si="226"/>
        <v>2765.3974987519846</v>
      </c>
      <c r="EC214" s="243">
        <f t="shared" si="34"/>
        <v>1414.378495823765</v>
      </c>
      <c r="ED214" s="243">
        <f t="shared" si="177"/>
        <v>1351.0190029282196</v>
      </c>
      <c r="EE214" s="244">
        <f t="shared" si="215"/>
        <v>413575.04733685101</v>
      </c>
      <c r="EF214" s="249"/>
      <c r="EG214" s="242">
        <f t="shared" si="174"/>
        <v>4.4999999999999998E-2</v>
      </c>
      <c r="EH214" s="242">
        <f t="shared" si="216"/>
        <v>3.7499999999999999E-3</v>
      </c>
      <c r="EI214" s="238">
        <v>162</v>
      </c>
      <c r="EJ214" s="243">
        <f t="shared" si="227"/>
        <v>404178.20849652408</v>
      </c>
      <c r="EK214" s="243">
        <f t="shared" si="228"/>
        <v>2885.9069852207558</v>
      </c>
      <c r="EL214" s="243">
        <f t="shared" si="36"/>
        <v>1370.2387033587906</v>
      </c>
      <c r="EM214" s="243">
        <f t="shared" si="178"/>
        <v>1515.6682818619652</v>
      </c>
      <c r="EN214" s="244">
        <f t="shared" si="217"/>
        <v>422185.01945293718</v>
      </c>
      <c r="EO214" s="249"/>
      <c r="EP214" s="242">
        <f t="shared" si="175"/>
        <v>2.5000000000000001E-2</v>
      </c>
      <c r="EQ214" s="242">
        <f t="shared" si="218"/>
        <v>2.0833333333333333E-3</v>
      </c>
      <c r="ER214" s="238">
        <v>162</v>
      </c>
      <c r="ES214" s="243">
        <f t="shared" si="229"/>
        <v>385877.73292374477</v>
      </c>
      <c r="ET214" s="243">
        <f t="shared" si="230"/>
        <v>2370.7253929063932</v>
      </c>
      <c r="EU214" s="243">
        <f t="shared" si="38"/>
        <v>1566.8134493152584</v>
      </c>
      <c r="EV214" s="243">
        <f t="shared" si="179"/>
        <v>803.9119435911349</v>
      </c>
      <c r="EW214" s="244">
        <f t="shared" si="219"/>
        <v>384057.51365083654</v>
      </c>
    </row>
    <row r="215" spans="1:153" ht="14.25" customHeight="1" thickBot="1" x14ac:dyDescent="0.25">
      <c r="A215" s="3">
        <f t="shared" si="180"/>
        <v>4928</v>
      </c>
      <c r="B215" s="238">
        <v>163</v>
      </c>
      <c r="C215" s="239">
        <f t="shared" si="181"/>
        <v>278726.93023128429</v>
      </c>
      <c r="D215" s="239">
        <f t="shared" si="5"/>
        <v>2410.2492634298383</v>
      </c>
      <c r="E215" s="239">
        <f t="shared" si="6"/>
        <v>1678.5910715727168</v>
      </c>
      <c r="F215" s="239">
        <f t="shared" si="7"/>
        <v>731.65819185712132</v>
      </c>
      <c r="G215" s="240">
        <f t="shared" si="182"/>
        <v>392870.6299390638</v>
      </c>
      <c r="I215" s="241">
        <f>VLOOKUP(K215,[2]תחזיות!$B$4:$H$1000,5)</f>
        <v>1.2775300000000074E-2</v>
      </c>
      <c r="J215" s="135">
        <f t="shared" si="8"/>
        <v>1.0646083333333395E-3</v>
      </c>
      <c r="K215" s="238">
        <v>163</v>
      </c>
      <c r="L215" s="243">
        <f t="shared" si="183"/>
        <v>128666.10787888624</v>
      </c>
      <c r="M215" s="243">
        <f t="shared" si="44"/>
        <v>981.89806929059091</v>
      </c>
      <c r="N215" s="243">
        <f t="shared" si="9"/>
        <v>746.01020484596722</v>
      </c>
      <c r="O215" s="243">
        <f t="shared" si="10"/>
        <v>235.88786444462369</v>
      </c>
      <c r="P215" s="244">
        <f t="shared" si="184"/>
        <v>147763.98523815908</v>
      </c>
      <c r="Q215" s="245"/>
      <c r="R215" s="241">
        <f>VLOOKUP(T215,[2]תחזיות!$B$4:$H$1000,7)</f>
        <v>2.1718010000000124E-2</v>
      </c>
      <c r="S215" s="135">
        <f t="shared" si="11"/>
        <v>1.809834166666677E-3</v>
      </c>
      <c r="T215" s="238">
        <v>163</v>
      </c>
      <c r="U215" s="243">
        <f t="shared" si="185"/>
        <v>143232.22577061452</v>
      </c>
      <c r="V215" s="243">
        <f t="shared" si="47"/>
        <v>1093.0574357370372</v>
      </c>
      <c r="W215" s="243">
        <f t="shared" si="12"/>
        <v>830.46502182424513</v>
      </c>
      <c r="X215" s="243">
        <f t="shared" si="48"/>
        <v>262.59241391279204</v>
      </c>
      <c r="Y215" s="244">
        <f t="shared" si="186"/>
        <v>155746.54090094316</v>
      </c>
      <c r="Z215" s="246"/>
      <c r="AA215" s="241">
        <f>VLOOKUP(AC215,[2]תחזיות!$B$4:$H$1000,6)</f>
        <v>1.1613909090909157E-2</v>
      </c>
      <c r="AB215" s="135">
        <f t="shared" si="13"/>
        <v>9.6782575757576315E-4</v>
      </c>
      <c r="AC215" s="238">
        <v>163</v>
      </c>
      <c r="AD215" s="243">
        <f t="shared" si="187"/>
        <v>126886.93362256077</v>
      </c>
      <c r="AE215" s="243">
        <f t="shared" si="51"/>
        <v>968.32054063120268</v>
      </c>
      <c r="AF215" s="243">
        <f t="shared" si="14"/>
        <v>735.69449565650905</v>
      </c>
      <c r="AG215" s="243">
        <f t="shared" si="52"/>
        <v>232.62604497469366</v>
      </c>
      <c r="AH215" s="244">
        <f t="shared" si="188"/>
        <v>146769.60654505139</v>
      </c>
      <c r="AI215" s="246"/>
      <c r="AJ215" s="242">
        <f t="shared" si="171"/>
        <v>3.8866666666666598E-2</v>
      </c>
      <c r="AK215" s="242">
        <f t="shared" si="189"/>
        <v>3.2388888888888832E-3</v>
      </c>
      <c r="AL215" s="241">
        <f>VLOOKUP(AN215,[2]תחזיות!$B$4:$H$1000,5)</f>
        <v>1.2775300000000074E-2</v>
      </c>
      <c r="AM215" s="135">
        <f t="shared" si="176"/>
        <v>1.0646083333333395E-3</v>
      </c>
      <c r="AN215" s="238">
        <v>163</v>
      </c>
      <c r="AO215" s="243">
        <f t="shared" si="190"/>
        <v>64622.607356580411</v>
      </c>
      <c r="AP215" s="243">
        <f t="shared" si="220"/>
        <v>581.44816800524018</v>
      </c>
      <c r="AQ215" s="243">
        <f t="shared" si="16"/>
        <v>372.14272306698285</v>
      </c>
      <c r="AR215" s="243">
        <f t="shared" si="191"/>
        <v>209.3054449382573</v>
      </c>
      <c r="AS215" s="244">
        <f t="shared" si="192"/>
        <v>82317.910998448147</v>
      </c>
      <c r="AT215" s="245"/>
      <c r="AU215" s="242">
        <f t="shared" si="172"/>
        <v>4.3666666666666604E-2</v>
      </c>
      <c r="AV215" s="242">
        <f t="shared" si="193"/>
        <v>3.6388888888888838E-3</v>
      </c>
      <c r="AW215" s="241">
        <f>VLOOKUP(AY215,[2]תחזיות!$B$4:$H$1000,7)</f>
        <v>2.1718010000000124E-2</v>
      </c>
      <c r="AX215" s="135">
        <f t="shared" si="17"/>
        <v>1.809834166666677E-3</v>
      </c>
      <c r="AY215" s="238">
        <v>163</v>
      </c>
      <c r="AZ215" s="243">
        <f t="shared" si="194"/>
        <v>72816.865743778195</v>
      </c>
      <c r="BA215" s="243">
        <f t="shared" si="221"/>
        <v>672.1263159062421</v>
      </c>
      <c r="BB215" s="243">
        <f t="shared" si="18"/>
        <v>407.15383222749404</v>
      </c>
      <c r="BC215" s="243">
        <f t="shared" si="195"/>
        <v>264.97248367874806</v>
      </c>
      <c r="BD215" s="244">
        <f t="shared" si="196"/>
        <v>88683.792877321117</v>
      </c>
      <c r="BE215" s="246"/>
      <c r="BF215" s="246"/>
      <c r="BG215" s="246"/>
      <c r="BH215" s="241">
        <f>VLOOKUP(BJ215,[2]תחזיות!$B$4:$H$1000,6)</f>
        <v>1.1613909090909157E-2</v>
      </c>
      <c r="BI215" s="135">
        <f t="shared" si="19"/>
        <v>9.6782575757576315E-4</v>
      </c>
      <c r="BJ215" s="238">
        <v>163</v>
      </c>
      <c r="BK215" s="243">
        <f t="shared" si="197"/>
        <v>59956.459114437232</v>
      </c>
      <c r="BL215" s="243">
        <f t="shared" si="222"/>
        <v>496.69509913605953</v>
      </c>
      <c r="BM215" s="243">
        <f t="shared" si="20"/>
        <v>386.77492409292512</v>
      </c>
      <c r="BN215" s="243">
        <f t="shared" si="65"/>
        <v>109.92017504313442</v>
      </c>
      <c r="BO215" s="244">
        <f t="shared" si="198"/>
        <v>76121.39787872028</v>
      </c>
      <c r="BP215" s="246"/>
      <c r="BQ215" s="247">
        <f>VLOOKUP(BT215,[2]תחזיות!$B$4:$E$1000,2)</f>
        <v>3.5675379999999896E-2</v>
      </c>
      <c r="BR215" s="135">
        <f t="shared" si="21"/>
        <v>2.4729483333333249E-3</v>
      </c>
      <c r="BS215" s="3">
        <f t="shared" si="199"/>
        <v>4928</v>
      </c>
      <c r="BT215" s="238">
        <v>163</v>
      </c>
      <c r="BU215" s="239">
        <f t="shared" si="200"/>
        <v>372865.91220441804</v>
      </c>
      <c r="BV215" s="239">
        <f t="shared" si="201"/>
        <v>2383.9565323816078</v>
      </c>
      <c r="BW215" s="239">
        <f t="shared" si="22"/>
        <v>1461.8783962388823</v>
      </c>
      <c r="BX215" s="239">
        <f t="shared" si="23"/>
        <v>922.0781361427255</v>
      </c>
      <c r="BY215" s="240">
        <f t="shared" si="202"/>
        <v>353028.58017257374</v>
      </c>
      <c r="CA215" s="247">
        <f>VLOOKUP(CD215,[2]תחזיות!$B$4:$E$1000,4)</f>
        <v>4.7091501599999863E-2</v>
      </c>
      <c r="CB215" s="135">
        <f t="shared" si="24"/>
        <v>3.4242917999999889E-3</v>
      </c>
      <c r="CC215" s="3">
        <f t="shared" si="203"/>
        <v>4928</v>
      </c>
      <c r="CD215" s="238">
        <v>163</v>
      </c>
      <c r="CE215" s="239">
        <f t="shared" si="204"/>
        <v>390155.03193504497</v>
      </c>
      <c r="CF215" s="239">
        <f t="shared" si="205"/>
        <v>2716.6413533168411</v>
      </c>
      <c r="CG215" s="239">
        <f t="shared" si="25"/>
        <v>1380.6366767329328</v>
      </c>
      <c r="CH215" s="239">
        <f t="shared" si="26"/>
        <v>1336.0046765839083</v>
      </c>
      <c r="CI215" s="240">
        <f t="shared" si="206"/>
        <v>392107.99549337011</v>
      </c>
      <c r="CJ215" s="1"/>
      <c r="CK215" s="247">
        <f>VLOOKUP(CN215,[2]תחזיות!$B$4:$E$1000,3)</f>
        <v>3.1022069565217303E-2</v>
      </c>
      <c r="CL215" s="135">
        <f t="shared" si="27"/>
        <v>2.0851724637681087E-3</v>
      </c>
      <c r="CM215" s="3">
        <f t="shared" si="207"/>
        <v>4928</v>
      </c>
      <c r="CN215" s="238">
        <v>163</v>
      </c>
      <c r="CO215" s="239">
        <f t="shared" si="208"/>
        <v>366479.11315660144</v>
      </c>
      <c r="CP215" s="239">
        <f t="shared" si="223"/>
        <v>2261.1098214869166</v>
      </c>
      <c r="CQ215" s="239">
        <f t="shared" si="28"/>
        <v>1496.9376661866145</v>
      </c>
      <c r="CR215" s="239">
        <f t="shared" si="29"/>
        <v>764.17215530030217</v>
      </c>
      <c r="CS215" s="240">
        <f t="shared" si="209"/>
        <v>340051.01567406696</v>
      </c>
      <c r="CT215" s="1"/>
      <c r="CU215" s="238">
        <v>163</v>
      </c>
      <c r="CV215" s="239">
        <f t="shared" si="168"/>
        <v>1243769.1059688919</v>
      </c>
      <c r="CW215" s="239">
        <f t="shared" si="168"/>
        <v>9122.9495318592617</v>
      </c>
      <c r="CX215" s="239">
        <f t="shared" si="168"/>
        <v>5677.7744189717196</v>
      </c>
      <c r="CY215" s="239">
        <f t="shared" si="168"/>
        <v>3445.1751128875421</v>
      </c>
      <c r="CZ215" s="239">
        <f t="shared" si="168"/>
        <v>1392321.5511838477</v>
      </c>
      <c r="DB215" s="238">
        <v>163</v>
      </c>
      <c r="DC215" s="239">
        <f t="shared" si="169"/>
        <v>1287739.0234738872</v>
      </c>
      <c r="DD215" s="239">
        <f t="shared" si="169"/>
        <v>9777.981353610714</v>
      </c>
      <c r="DE215" s="239">
        <f t="shared" si="169"/>
        <v>5672.2237008537741</v>
      </c>
      <c r="DF215" s="239">
        <f t="shared" si="169"/>
        <v>4105.7576527569399</v>
      </c>
      <c r="DG215" s="239">
        <f t="shared" si="169"/>
        <v>1454479.8856488559</v>
      </c>
      <c r="DH215" s="248"/>
      <c r="DI215" s="238">
        <v>163</v>
      </c>
      <c r="DJ215" s="239">
        <f t="shared" si="170"/>
        <v>1216360.3555993133</v>
      </c>
      <c r="DK215" s="239">
        <f t="shared" si="170"/>
        <v>8507.1001175904112</v>
      </c>
      <c r="DL215" s="239">
        <f t="shared" si="170"/>
        <v>5868.0758015100973</v>
      </c>
      <c r="DM215" s="239">
        <f t="shared" si="170"/>
        <v>2639.0243160803129</v>
      </c>
      <c r="DN215" s="239">
        <f t="shared" si="170"/>
        <v>1342240.8890806455</v>
      </c>
      <c r="DP215" s="3">
        <f t="shared" si="210"/>
        <v>4928</v>
      </c>
      <c r="DQ215" s="238">
        <v>163</v>
      </c>
      <c r="DR215" s="239">
        <f t="shared" si="211"/>
        <v>0</v>
      </c>
      <c r="DS215" s="239">
        <f t="shared" si="212"/>
        <v>0</v>
      </c>
      <c r="DT215" s="239">
        <f t="shared" si="33"/>
        <v>0</v>
      </c>
      <c r="DU215" s="239">
        <f t="shared" si="213"/>
        <v>0</v>
      </c>
      <c r="DV215" s="240">
        <f t="shared" si="224"/>
        <v>0</v>
      </c>
      <c r="DX215" s="242">
        <f t="shared" si="173"/>
        <v>4.0500000000000001E-2</v>
      </c>
      <c r="DY215" s="242">
        <f t="shared" si="214"/>
        <v>3.375E-3</v>
      </c>
      <c r="DZ215" s="238">
        <v>163</v>
      </c>
      <c r="EA215" s="243">
        <f t="shared" si="225"/>
        <v>398887.54829772277</v>
      </c>
      <c r="EB215" s="243">
        <f t="shared" si="226"/>
        <v>2765.3974987519846</v>
      </c>
      <c r="EC215" s="243">
        <f t="shared" si="34"/>
        <v>1419.1520232471703</v>
      </c>
      <c r="ED215" s="243">
        <f t="shared" si="177"/>
        <v>1346.2454755048143</v>
      </c>
      <c r="EE215" s="244">
        <f t="shared" si="215"/>
        <v>416340.444835603</v>
      </c>
      <c r="EF215" s="249"/>
      <c r="EG215" s="242">
        <f t="shared" si="174"/>
        <v>4.4999999999999998E-2</v>
      </c>
      <c r="EH215" s="242">
        <f t="shared" si="216"/>
        <v>3.7499999999999999E-3</v>
      </c>
      <c r="EI215" s="238">
        <v>163</v>
      </c>
      <c r="EJ215" s="243">
        <f t="shared" si="227"/>
        <v>402807.96979316528</v>
      </c>
      <c r="EK215" s="243">
        <f t="shared" si="228"/>
        <v>2885.9069852207558</v>
      </c>
      <c r="EL215" s="243">
        <f t="shared" si="36"/>
        <v>1375.377098496386</v>
      </c>
      <c r="EM215" s="243">
        <f t="shared" si="178"/>
        <v>1510.5298867243698</v>
      </c>
      <c r="EN215" s="244">
        <f t="shared" si="217"/>
        <v>425070.92643815791</v>
      </c>
      <c r="EO215" s="249"/>
      <c r="EP215" s="242">
        <f t="shared" si="175"/>
        <v>2.5000000000000001E-2</v>
      </c>
      <c r="EQ215" s="242">
        <f t="shared" si="218"/>
        <v>2.0833333333333333E-3</v>
      </c>
      <c r="ER215" s="238">
        <v>163</v>
      </c>
      <c r="ES215" s="243">
        <f t="shared" si="229"/>
        <v>384310.91947442951</v>
      </c>
      <c r="ET215" s="243">
        <f t="shared" si="230"/>
        <v>2370.7253929063936</v>
      </c>
      <c r="EU215" s="243">
        <f t="shared" si="38"/>
        <v>1570.0776440013321</v>
      </c>
      <c r="EV215" s="243">
        <f t="shared" si="179"/>
        <v>800.64774890506146</v>
      </c>
      <c r="EW215" s="244">
        <f t="shared" si="219"/>
        <v>386428.23904374294</v>
      </c>
    </row>
    <row r="216" spans="1:153" ht="14.25" customHeight="1" thickBot="1" x14ac:dyDescent="0.25">
      <c r="A216" s="3">
        <f t="shared" si="180"/>
        <v>4958</v>
      </c>
      <c r="B216" s="238">
        <v>164</v>
      </c>
      <c r="C216" s="239">
        <f t="shared" si="181"/>
        <v>277048.33915971156</v>
      </c>
      <c r="D216" s="239">
        <f t="shared" si="5"/>
        <v>2410.2492634298383</v>
      </c>
      <c r="E216" s="239">
        <f t="shared" si="6"/>
        <v>1682.9973731355954</v>
      </c>
      <c r="F216" s="239">
        <f t="shared" si="7"/>
        <v>727.25189029424291</v>
      </c>
      <c r="G216" s="240">
        <f t="shared" si="182"/>
        <v>395280.87920249364</v>
      </c>
      <c r="I216" s="241">
        <f>VLOOKUP(K216,[2]תחזיות!$B$4:$H$1000,5)</f>
        <v>1.2788300000000075E-2</v>
      </c>
      <c r="J216" s="135">
        <f t="shared" si="8"/>
        <v>1.0656916666666729E-3</v>
      </c>
      <c r="K216" s="238">
        <v>164</v>
      </c>
      <c r="L216" s="243">
        <f t="shared" si="183"/>
        <v>128056.42105613068</v>
      </c>
      <c r="M216" s="243">
        <f t="shared" si="44"/>
        <v>982.94446988054972</v>
      </c>
      <c r="N216" s="243">
        <f t="shared" si="9"/>
        <v>748.17436461097782</v>
      </c>
      <c r="O216" s="243">
        <f t="shared" si="10"/>
        <v>234.77010526957184</v>
      </c>
      <c r="P216" s="244">
        <f t="shared" si="184"/>
        <v>148746.92970803962</v>
      </c>
      <c r="Q216" s="245"/>
      <c r="R216" s="241">
        <f>VLOOKUP(T216,[2]תחזיות!$B$4:$H$1000,7)</f>
        <v>2.1740110000000128E-2</v>
      </c>
      <c r="S216" s="135">
        <f t="shared" si="11"/>
        <v>1.811675833333344E-3</v>
      </c>
      <c r="T216" s="238">
        <v>164</v>
      </c>
      <c r="U216" s="243">
        <f t="shared" si="185"/>
        <v>142659.74657736297</v>
      </c>
      <c r="V216" s="243">
        <f t="shared" si="47"/>
        <v>1095.0377014778073</v>
      </c>
      <c r="W216" s="243">
        <f t="shared" si="12"/>
        <v>833.49483275264311</v>
      </c>
      <c r="X216" s="243">
        <f t="shared" si="48"/>
        <v>261.54286872516423</v>
      </c>
      <c r="Y216" s="244">
        <f t="shared" si="186"/>
        <v>156841.57860242098</v>
      </c>
      <c r="Z216" s="246"/>
      <c r="AA216" s="241">
        <f>VLOOKUP(AC216,[2]תחזיות!$B$4:$H$1000,6)</f>
        <v>1.162572727272734E-2</v>
      </c>
      <c r="AB216" s="135">
        <f t="shared" si="13"/>
        <v>9.688106060606116E-4</v>
      </c>
      <c r="AC216" s="238">
        <v>164</v>
      </c>
      <c r="AD216" s="243">
        <f t="shared" si="187"/>
        <v>126273.45578533808</v>
      </c>
      <c r="AE216" s="243">
        <f t="shared" si="51"/>
        <v>969.25865984103245</v>
      </c>
      <c r="AF216" s="243">
        <f t="shared" si="14"/>
        <v>737.75732423458044</v>
      </c>
      <c r="AG216" s="243">
        <f t="shared" si="52"/>
        <v>231.50133560645207</v>
      </c>
      <c r="AH216" s="244">
        <f t="shared" si="188"/>
        <v>147738.86520489241</v>
      </c>
      <c r="AI216" s="246"/>
      <c r="AJ216" s="242">
        <f t="shared" si="171"/>
        <v>3.8866666666666598E-2</v>
      </c>
      <c r="AK216" s="242">
        <f t="shared" si="189"/>
        <v>3.2388888888888832E-3</v>
      </c>
      <c r="AL216" s="241">
        <f>VLOOKUP(AN216,[2]תחזיות!$B$4:$H$1000,5)</f>
        <v>1.2788300000000075E-2</v>
      </c>
      <c r="AM216" s="135">
        <f t="shared" si="176"/>
        <v>1.0656916666666729E-3</v>
      </c>
      <c r="AN216" s="238">
        <v>164</v>
      </c>
      <c r="AO216" s="243">
        <f t="shared" si="190"/>
        <v>64318.93581825283</v>
      </c>
      <c r="AP216" s="243">
        <f t="shared" si="220"/>
        <v>582.06781247248205</v>
      </c>
      <c r="AQ216" s="243">
        <f t="shared" si="16"/>
        <v>373.74592590558575</v>
      </c>
      <c r="AR216" s="243">
        <f t="shared" si="191"/>
        <v>208.3218865668963</v>
      </c>
      <c r="AS216" s="244">
        <f t="shared" si="192"/>
        <v>82899.978810920627</v>
      </c>
      <c r="AT216" s="245"/>
      <c r="AU216" s="242">
        <f t="shared" si="172"/>
        <v>4.3666666666666604E-2</v>
      </c>
      <c r="AV216" s="242">
        <f t="shared" si="193"/>
        <v>3.6388888888888838E-3</v>
      </c>
      <c r="AW216" s="241">
        <f>VLOOKUP(AY216,[2]תחזיות!$B$4:$H$1000,7)</f>
        <v>2.1740110000000128E-2</v>
      </c>
      <c r="AX216" s="135">
        <f t="shared" si="17"/>
        <v>1.811675833333344E-3</v>
      </c>
      <c r="AY216" s="238">
        <v>164</v>
      </c>
      <c r="AZ216" s="243">
        <f t="shared" si="194"/>
        <v>72540.894836719483</v>
      </c>
      <c r="BA216" s="243">
        <f t="shared" si="221"/>
        <v>673.34399090971681</v>
      </c>
      <c r="BB216" s="243">
        <f t="shared" si="18"/>
        <v>409.37573469832131</v>
      </c>
      <c r="BC216" s="243">
        <f t="shared" si="195"/>
        <v>263.9682562113955</v>
      </c>
      <c r="BD216" s="244">
        <f t="shared" si="196"/>
        <v>89357.136868230838</v>
      </c>
      <c r="BE216" s="246"/>
      <c r="BF216" s="246"/>
      <c r="BG216" s="246"/>
      <c r="BH216" s="241">
        <f>VLOOKUP(BJ216,[2]תחזיות!$B$4:$H$1000,6)</f>
        <v>1.162572727272734E-2</v>
      </c>
      <c r="BI216" s="135">
        <f t="shared" si="19"/>
        <v>9.688106060606116E-4</v>
      </c>
      <c r="BJ216" s="238">
        <v>164</v>
      </c>
      <c r="BK216" s="243">
        <f t="shared" si="197"/>
        <v>59627.395932187588</v>
      </c>
      <c r="BL216" s="243">
        <f t="shared" si="222"/>
        <v>497.10681172244716</v>
      </c>
      <c r="BM216" s="243">
        <f t="shared" si="20"/>
        <v>387.78991918010377</v>
      </c>
      <c r="BN216" s="243">
        <f t="shared" si="65"/>
        <v>109.31689254234341</v>
      </c>
      <c r="BO216" s="244">
        <f t="shared" si="198"/>
        <v>76618.504690442729</v>
      </c>
      <c r="BP216" s="246"/>
      <c r="BQ216" s="247">
        <f>VLOOKUP(BT216,[2]תחזיות!$B$4:$E$1000,2)</f>
        <v>3.5791379999999894E-2</v>
      </c>
      <c r="BR216" s="135">
        <f t="shared" si="21"/>
        <v>2.4826149999999914E-3</v>
      </c>
      <c r="BS216" s="3">
        <f t="shared" si="199"/>
        <v>4958</v>
      </c>
      <c r="BT216" s="238">
        <v>164</v>
      </c>
      <c r="BU216" s="239">
        <f t="shared" si="200"/>
        <v>371404.03380817914</v>
      </c>
      <c r="BV216" s="239">
        <f t="shared" si="201"/>
        <v>2386.0500051938716</v>
      </c>
      <c r="BW216" s="239">
        <f t="shared" si="22"/>
        <v>1463.9967798011821</v>
      </c>
      <c r="BX216" s="239">
        <f t="shared" si="23"/>
        <v>922.05322539268946</v>
      </c>
      <c r="BY216" s="240">
        <f t="shared" si="202"/>
        <v>355414.6301777676</v>
      </c>
      <c r="CA216" s="247">
        <f>VLOOKUP(CD216,[2]תחזיות!$B$4:$E$1000,4)</f>
        <v>4.7244621599999863E-2</v>
      </c>
      <c r="CB216" s="135">
        <f t="shared" si="24"/>
        <v>3.4370517999999886E-3</v>
      </c>
      <c r="CC216" s="3">
        <f t="shared" si="203"/>
        <v>4958</v>
      </c>
      <c r="CD216" s="238">
        <v>164</v>
      </c>
      <c r="CE216" s="239">
        <f t="shared" si="204"/>
        <v>388774.39525831206</v>
      </c>
      <c r="CF216" s="239">
        <f t="shared" si="205"/>
        <v>2719.6833411619546</v>
      </c>
      <c r="CG216" s="239">
        <f t="shared" si="25"/>
        <v>1383.4456061454662</v>
      </c>
      <c r="CH216" s="239">
        <f t="shared" si="26"/>
        <v>1336.2377350164884</v>
      </c>
      <c r="CI216" s="240">
        <f t="shared" si="206"/>
        <v>394827.67883453204</v>
      </c>
      <c r="CJ216" s="1"/>
      <c r="CK216" s="247">
        <f>VLOOKUP(CN216,[2]תחזיות!$B$4:$E$1000,3)</f>
        <v>3.1122939130434693E-2</v>
      </c>
      <c r="CL216" s="135">
        <f t="shared" si="27"/>
        <v>2.0935782608695577E-3</v>
      </c>
      <c r="CM216" s="3">
        <f t="shared" si="207"/>
        <v>4958</v>
      </c>
      <c r="CN216" s="238">
        <v>164</v>
      </c>
      <c r="CO216" s="239">
        <f t="shared" si="208"/>
        <v>364982.17549041484</v>
      </c>
      <c r="CP216" s="239">
        <f t="shared" si="223"/>
        <v>2262.8605458482248</v>
      </c>
      <c r="CQ216" s="239">
        <f t="shared" si="28"/>
        <v>1498.7417976366144</v>
      </c>
      <c r="CR216" s="239">
        <f t="shared" si="29"/>
        <v>764.11874821161041</v>
      </c>
      <c r="CS216" s="240">
        <f t="shared" si="209"/>
        <v>342313.87621991517</v>
      </c>
      <c r="CT216" s="1"/>
      <c r="CU216" s="238">
        <v>164</v>
      </c>
      <c r="CV216" s="239">
        <f t="shared" si="168"/>
        <v>1238296.1261167498</v>
      </c>
      <c r="CW216" s="239">
        <f t="shared" si="168"/>
        <v>9126.7090497287263</v>
      </c>
      <c r="CX216" s="239">
        <f t="shared" si="168"/>
        <v>5692.8561047789699</v>
      </c>
      <c r="CY216" s="239">
        <f t="shared" si="168"/>
        <v>3433.8529449497555</v>
      </c>
      <c r="CZ216" s="239">
        <f t="shared" si="168"/>
        <v>1401448.2602335764</v>
      </c>
      <c r="DB216" s="238">
        <v>164</v>
      </c>
      <c r="DC216" s="239">
        <f t="shared" si="169"/>
        <v>1282455.968526775</v>
      </c>
      <c r="DD216" s="239">
        <f t="shared" si="169"/>
        <v>9784.2212822000729</v>
      </c>
      <c r="DE216" s="239">
        <f t="shared" si="169"/>
        <v>5689.8483093477744</v>
      </c>
      <c r="DF216" s="239">
        <f t="shared" si="169"/>
        <v>4094.3729728522994</v>
      </c>
      <c r="DG216" s="239">
        <f t="shared" si="169"/>
        <v>1464264.1069310564</v>
      </c>
      <c r="DH216" s="248"/>
      <c r="DI216" s="238">
        <v>164</v>
      </c>
      <c r="DJ216" s="239">
        <f t="shared" si="170"/>
        <v>1210672.2081980803</v>
      </c>
      <c r="DK216" s="239">
        <f t="shared" si="170"/>
        <v>8510.2006737479351</v>
      </c>
      <c r="DL216" s="239">
        <f t="shared" si="170"/>
        <v>5880.6350532798942</v>
      </c>
      <c r="DM216" s="239">
        <f t="shared" si="170"/>
        <v>2629.5656204680408</v>
      </c>
      <c r="DN216" s="239">
        <f t="shared" si="170"/>
        <v>1350751.0897543933</v>
      </c>
      <c r="DP216" s="3">
        <f t="shared" si="210"/>
        <v>4958</v>
      </c>
      <c r="DQ216" s="238">
        <v>164</v>
      </c>
      <c r="DR216" s="239">
        <f t="shared" si="211"/>
        <v>0</v>
      </c>
      <c r="DS216" s="239">
        <f t="shared" si="212"/>
        <v>0</v>
      </c>
      <c r="DT216" s="239">
        <f t="shared" si="33"/>
        <v>0</v>
      </c>
      <c r="DU216" s="239">
        <f t="shared" si="213"/>
        <v>0</v>
      </c>
      <c r="DV216" s="240">
        <f t="shared" si="224"/>
        <v>0</v>
      </c>
      <c r="DX216" s="242">
        <f t="shared" si="173"/>
        <v>4.0500000000000001E-2</v>
      </c>
      <c r="DY216" s="242">
        <f t="shared" si="214"/>
        <v>3.375E-3</v>
      </c>
      <c r="DZ216" s="238">
        <v>164</v>
      </c>
      <c r="EA216" s="243">
        <f t="shared" si="225"/>
        <v>397468.39627447561</v>
      </c>
      <c r="EB216" s="243">
        <f t="shared" si="226"/>
        <v>2765.3974987519846</v>
      </c>
      <c r="EC216" s="243">
        <f t="shared" si="34"/>
        <v>1423.9416613256294</v>
      </c>
      <c r="ED216" s="243">
        <f t="shared" si="177"/>
        <v>1341.4558374263552</v>
      </c>
      <c r="EE216" s="244">
        <f t="shared" si="215"/>
        <v>419105.84233435499</v>
      </c>
      <c r="EF216" s="249"/>
      <c r="EG216" s="242">
        <f t="shared" si="174"/>
        <v>4.4999999999999998E-2</v>
      </c>
      <c r="EH216" s="242">
        <f t="shared" si="216"/>
        <v>3.7499999999999999E-3</v>
      </c>
      <c r="EI216" s="238">
        <v>164</v>
      </c>
      <c r="EJ216" s="243">
        <f t="shared" si="227"/>
        <v>401432.59269466891</v>
      </c>
      <c r="EK216" s="243">
        <f t="shared" si="228"/>
        <v>2885.9069852207563</v>
      </c>
      <c r="EL216" s="243">
        <f t="shared" si="36"/>
        <v>1380.5347626157479</v>
      </c>
      <c r="EM216" s="243">
        <f t="shared" si="178"/>
        <v>1505.3722226050083</v>
      </c>
      <c r="EN216" s="244">
        <f t="shared" si="217"/>
        <v>427956.83342337864</v>
      </c>
      <c r="EO216" s="249"/>
      <c r="EP216" s="242">
        <f t="shared" si="175"/>
        <v>2.5000000000000001E-2</v>
      </c>
      <c r="EQ216" s="242">
        <f t="shared" si="218"/>
        <v>2.0833333333333333E-3</v>
      </c>
      <c r="ER216" s="238">
        <v>164</v>
      </c>
      <c r="ES216" s="243">
        <f t="shared" si="229"/>
        <v>382740.84183042817</v>
      </c>
      <c r="ET216" s="243">
        <f t="shared" si="230"/>
        <v>2370.7253929063932</v>
      </c>
      <c r="EU216" s="243">
        <f t="shared" si="38"/>
        <v>1573.3486390930011</v>
      </c>
      <c r="EV216" s="243">
        <f t="shared" si="179"/>
        <v>797.37675381339204</v>
      </c>
      <c r="EW216" s="244">
        <f t="shared" si="219"/>
        <v>388798.96443664934</v>
      </c>
    </row>
    <row r="217" spans="1:153" ht="14.25" customHeight="1" thickBot="1" x14ac:dyDescent="0.25">
      <c r="A217" s="3">
        <f t="shared" si="180"/>
        <v>4989</v>
      </c>
      <c r="B217" s="238">
        <v>165</v>
      </c>
      <c r="C217" s="239">
        <f t="shared" si="181"/>
        <v>275365.34178657597</v>
      </c>
      <c r="D217" s="239">
        <f t="shared" si="5"/>
        <v>2410.2492634298383</v>
      </c>
      <c r="E217" s="239">
        <f t="shared" si="6"/>
        <v>1687.4152412400763</v>
      </c>
      <c r="F217" s="239">
        <f t="shared" si="7"/>
        <v>722.83402218976198</v>
      </c>
      <c r="G217" s="240">
        <f t="shared" si="182"/>
        <v>397691.12846592348</v>
      </c>
      <c r="I217" s="241">
        <f>VLOOKUP(K217,[2]תחזיות!$B$4:$H$1000,5)</f>
        <v>1.2801300000000076E-2</v>
      </c>
      <c r="J217" s="135">
        <f t="shared" si="8"/>
        <v>1.0667750000000063E-3</v>
      </c>
      <c r="K217" s="238">
        <v>165</v>
      </c>
      <c r="L217" s="243">
        <f t="shared" si="183"/>
        <v>127444.05594638405</v>
      </c>
      <c r="M217" s="243">
        <f t="shared" si="44"/>
        <v>983.99305046740653</v>
      </c>
      <c r="N217" s="243">
        <f t="shared" si="9"/>
        <v>750.3456145657035</v>
      </c>
      <c r="O217" s="243">
        <f t="shared" si="10"/>
        <v>233.64743590170301</v>
      </c>
      <c r="P217" s="244">
        <f t="shared" si="184"/>
        <v>149730.92275850702</v>
      </c>
      <c r="Q217" s="245"/>
      <c r="R217" s="241">
        <f>VLOOKUP(T217,[2]תחזיות!$B$4:$H$1000,7)</f>
        <v>2.1762210000000129E-2</v>
      </c>
      <c r="S217" s="135">
        <f t="shared" si="11"/>
        <v>1.8135175000000107E-3</v>
      </c>
      <c r="T217" s="238">
        <v>165</v>
      </c>
      <c r="U217" s="243">
        <f t="shared" si="185"/>
        <v>142083.45613410856</v>
      </c>
      <c r="V217" s="243">
        <f t="shared" si="47"/>
        <v>1097.0235715125968</v>
      </c>
      <c r="W217" s="243">
        <f t="shared" si="12"/>
        <v>836.5372352667323</v>
      </c>
      <c r="X217" s="243">
        <f t="shared" si="48"/>
        <v>260.48633624586449</v>
      </c>
      <c r="Y217" s="244">
        <f t="shared" si="186"/>
        <v>157938.60217393358</v>
      </c>
      <c r="Z217" s="246"/>
      <c r="AA217" s="241">
        <f>VLOOKUP(AC217,[2]תחזיות!$B$4:$H$1000,6)</f>
        <v>1.1637545454545524E-2</v>
      </c>
      <c r="AB217" s="135">
        <f t="shared" si="13"/>
        <v>9.6979545454546027E-4</v>
      </c>
      <c r="AC217" s="238">
        <v>165</v>
      </c>
      <c r="AD217" s="243">
        <f t="shared" si="187"/>
        <v>125657.44241085429</v>
      </c>
      <c r="AE217" s="243">
        <f t="shared" si="51"/>
        <v>970.19864248362512</v>
      </c>
      <c r="AF217" s="243">
        <f t="shared" si="14"/>
        <v>739.8266647303933</v>
      </c>
      <c r="AG217" s="243">
        <f t="shared" si="52"/>
        <v>230.37197775323179</v>
      </c>
      <c r="AH217" s="244">
        <f t="shared" si="188"/>
        <v>148709.06384737603</v>
      </c>
      <c r="AI217" s="246"/>
      <c r="AJ217" s="242">
        <f t="shared" si="171"/>
        <v>3.8866666666666598E-2</v>
      </c>
      <c r="AK217" s="242">
        <f t="shared" si="189"/>
        <v>3.2388888888888832E-3</v>
      </c>
      <c r="AL217" s="241">
        <f>VLOOKUP(AN217,[2]תחזיות!$B$4:$H$1000,5)</f>
        <v>1.2801300000000076E-2</v>
      </c>
      <c r="AM217" s="135">
        <f t="shared" si="176"/>
        <v>1.0667750000000063E-3</v>
      </c>
      <c r="AN217" s="238">
        <v>165</v>
      </c>
      <c r="AO217" s="243">
        <f t="shared" si="190"/>
        <v>64013.405022294653</v>
      </c>
      <c r="AP217" s="243">
        <f t="shared" si="220"/>
        <v>582.68874786313233</v>
      </c>
      <c r="AQ217" s="243">
        <f t="shared" si="16"/>
        <v>375.35644159647836</v>
      </c>
      <c r="AR217" s="243">
        <f t="shared" si="191"/>
        <v>207.33230626665397</v>
      </c>
      <c r="AS217" s="244">
        <f t="shared" si="192"/>
        <v>83482.667558783753</v>
      </c>
      <c r="AT217" s="245"/>
      <c r="AU217" s="242">
        <f t="shared" si="172"/>
        <v>4.3666666666666604E-2</v>
      </c>
      <c r="AV217" s="242">
        <f t="shared" si="193"/>
        <v>3.6388888888888838E-3</v>
      </c>
      <c r="AW217" s="241">
        <f>VLOOKUP(AY217,[2]תחזיות!$B$4:$H$1000,7)</f>
        <v>2.1762210000000129E-2</v>
      </c>
      <c r="AX217" s="135">
        <f t="shared" si="17"/>
        <v>1.8135175000000107E-3</v>
      </c>
      <c r="AY217" s="238">
        <v>165</v>
      </c>
      <c r="AZ217" s="243">
        <f t="shared" si="194"/>
        <v>72262.330874214269</v>
      </c>
      <c r="BA217" s="243">
        <f t="shared" si="221"/>
        <v>674.5651120207516</v>
      </c>
      <c r="BB217" s="243">
        <f t="shared" si="18"/>
        <v>411.61051911736115</v>
      </c>
      <c r="BC217" s="243">
        <f t="shared" si="195"/>
        <v>262.95459290339045</v>
      </c>
      <c r="BD217" s="244">
        <f t="shared" si="196"/>
        <v>90031.701980251586</v>
      </c>
      <c r="BE217" s="246"/>
      <c r="BF217" s="246"/>
      <c r="BG217" s="246"/>
      <c r="BH217" s="241">
        <f>VLOOKUP(BJ217,[2]תחזיות!$B$4:$H$1000,6)</f>
        <v>1.1637545454545524E-2</v>
      </c>
      <c r="BI217" s="135">
        <f t="shared" si="19"/>
        <v>9.6979545454546027E-4</v>
      </c>
      <c r="BJ217" s="238">
        <v>165</v>
      </c>
      <c r="BK217" s="243">
        <f t="shared" si="197"/>
        <v>59297.056313647969</v>
      </c>
      <c r="BL217" s="243">
        <f t="shared" si="222"/>
        <v>497.51935140225237</v>
      </c>
      <c r="BM217" s="243">
        <f t="shared" si="20"/>
        <v>388.80808149389827</v>
      </c>
      <c r="BN217" s="243">
        <f t="shared" si="65"/>
        <v>108.71126990835411</v>
      </c>
      <c r="BO217" s="244">
        <f t="shared" si="198"/>
        <v>77116.024041844983</v>
      </c>
      <c r="BP217" s="246"/>
      <c r="BQ217" s="247">
        <f>VLOOKUP(BT217,[2]תחזיות!$B$4:$E$1000,2)</f>
        <v>3.5907379999999892E-2</v>
      </c>
      <c r="BR217" s="135">
        <f t="shared" si="21"/>
        <v>2.4922816666666579E-3</v>
      </c>
      <c r="BS217" s="3">
        <f t="shared" si="199"/>
        <v>4989</v>
      </c>
      <c r="BT217" s="238">
        <v>165</v>
      </c>
      <c r="BU217" s="239">
        <f t="shared" si="200"/>
        <v>369940.03702837793</v>
      </c>
      <c r="BV217" s="239">
        <f t="shared" si="201"/>
        <v>2388.1349313765577</v>
      </c>
      <c r="BW217" s="239">
        <f t="shared" si="22"/>
        <v>1466.1401593247469</v>
      </c>
      <c r="BX217" s="239">
        <f t="shared" si="23"/>
        <v>921.99477205181086</v>
      </c>
      <c r="BY217" s="240">
        <f t="shared" si="202"/>
        <v>357802.76510914415</v>
      </c>
      <c r="CA217" s="247">
        <f>VLOOKUP(CD217,[2]תחזיות!$B$4:$E$1000,4)</f>
        <v>4.7397741599999862E-2</v>
      </c>
      <c r="CB217" s="135">
        <f t="shared" si="24"/>
        <v>3.4498117999999887E-3</v>
      </c>
      <c r="CC217" s="3">
        <f t="shared" si="203"/>
        <v>4989</v>
      </c>
      <c r="CD217" s="238">
        <v>165</v>
      </c>
      <c r="CE217" s="239">
        <f t="shared" si="204"/>
        <v>387390.94965216657</v>
      </c>
      <c r="CF217" s="239">
        <f t="shared" si="205"/>
        <v>2722.7138327613156</v>
      </c>
      <c r="CG217" s="239">
        <f t="shared" si="25"/>
        <v>1386.2879634380699</v>
      </c>
      <c r="CH217" s="239">
        <f t="shared" si="26"/>
        <v>1336.4258693232457</v>
      </c>
      <c r="CI217" s="240">
        <f t="shared" si="206"/>
        <v>397550.39266729337</v>
      </c>
      <c r="CJ217" s="1"/>
      <c r="CK217" s="247">
        <f>VLOOKUP(CN217,[2]תחזיות!$B$4:$E$1000,3)</f>
        <v>3.1223808695652083E-2</v>
      </c>
      <c r="CL217" s="135">
        <f t="shared" si="27"/>
        <v>2.1019840579710072E-3</v>
      </c>
      <c r="CM217" s="3">
        <f t="shared" si="207"/>
        <v>4989</v>
      </c>
      <c r="CN217" s="238">
        <v>165</v>
      </c>
      <c r="CO217" s="239">
        <f t="shared" si="208"/>
        <v>363483.43369277823</v>
      </c>
      <c r="CP217" s="239">
        <f t="shared" si="223"/>
        <v>2264.603898464969</v>
      </c>
      <c r="CQ217" s="239">
        <f t="shared" si="28"/>
        <v>1500.5675155061876</v>
      </c>
      <c r="CR217" s="239">
        <f t="shared" si="29"/>
        <v>764.03638295878147</v>
      </c>
      <c r="CS217" s="240">
        <f t="shared" si="209"/>
        <v>344578.48011838016</v>
      </c>
      <c r="CT217" s="1"/>
      <c r="CU217" s="238">
        <v>165</v>
      </c>
      <c r="CV217" s="239">
        <f t="shared" si="168"/>
        <v>1232807.2943967825</v>
      </c>
      <c r="CW217" s="239">
        <f t="shared" si="168"/>
        <v>9130.4634918889205</v>
      </c>
      <c r="CX217" s="239">
        <f t="shared" si="168"/>
        <v>5708.0049211596088</v>
      </c>
      <c r="CY217" s="239">
        <f t="shared" si="168"/>
        <v>3422.4585707293108</v>
      </c>
      <c r="CZ217" s="239">
        <f t="shared" si="168"/>
        <v>1410578.7237254656</v>
      </c>
      <c r="DB217" s="238">
        <v>165</v>
      </c>
      <c r="DC217" s="239">
        <f t="shared" si="169"/>
        <v>1277154.1363791185</v>
      </c>
      <c r="DD217" s="239">
        <f t="shared" si="169"/>
        <v>9790.4587649452587</v>
      </c>
      <c r="DE217" s="239">
        <f t="shared" si="169"/>
        <v>5707.5627270377963</v>
      </c>
      <c r="DF217" s="239">
        <f t="shared" si="169"/>
        <v>4082.8960379074615</v>
      </c>
      <c r="DG217" s="239">
        <f t="shared" si="169"/>
        <v>1474054.5656960015</v>
      </c>
      <c r="DH217" s="248"/>
      <c r="DI217" s="238">
        <v>165</v>
      </c>
      <c r="DJ217" s="239">
        <f t="shared" si="170"/>
        <v>1204970.7673951916</v>
      </c>
      <c r="DK217" s="239">
        <f t="shared" si="170"/>
        <v>8513.296548687078</v>
      </c>
      <c r="DL217" s="239">
        <f t="shared" si="170"/>
        <v>5893.2439517283337</v>
      </c>
      <c r="DM217" s="239">
        <f t="shared" si="170"/>
        <v>2620.0525969587443</v>
      </c>
      <c r="DN217" s="239">
        <f t="shared" si="170"/>
        <v>1359264.3863030805</v>
      </c>
      <c r="DP217" s="3">
        <f t="shared" si="210"/>
        <v>4989</v>
      </c>
      <c r="DQ217" s="238">
        <v>165</v>
      </c>
      <c r="DR217" s="239">
        <f t="shared" si="211"/>
        <v>0</v>
      </c>
      <c r="DS217" s="239">
        <f t="shared" si="212"/>
        <v>0</v>
      </c>
      <c r="DT217" s="239">
        <f t="shared" si="33"/>
        <v>0</v>
      </c>
      <c r="DU217" s="239">
        <f t="shared" si="213"/>
        <v>0</v>
      </c>
      <c r="DV217" s="240">
        <f t="shared" si="224"/>
        <v>0</v>
      </c>
      <c r="DX217" s="242">
        <f t="shared" si="173"/>
        <v>4.0500000000000001E-2</v>
      </c>
      <c r="DY217" s="242">
        <f t="shared" si="214"/>
        <v>3.375E-3</v>
      </c>
      <c r="DZ217" s="238">
        <v>165</v>
      </c>
      <c r="EA217" s="243">
        <f t="shared" si="225"/>
        <v>396044.45461314998</v>
      </c>
      <c r="EB217" s="243">
        <f t="shared" si="226"/>
        <v>2765.3974987519846</v>
      </c>
      <c r="EC217" s="243">
        <f t="shared" si="34"/>
        <v>1428.7474644326035</v>
      </c>
      <c r="ED217" s="243">
        <f t="shared" si="177"/>
        <v>1336.6500343193811</v>
      </c>
      <c r="EE217" s="244">
        <f t="shared" si="215"/>
        <v>421871.23983310699</v>
      </c>
      <c r="EF217" s="249"/>
      <c r="EG217" s="242">
        <f t="shared" si="174"/>
        <v>4.4999999999999998E-2</v>
      </c>
      <c r="EH217" s="242">
        <f t="shared" si="216"/>
        <v>3.7499999999999999E-3</v>
      </c>
      <c r="EI217" s="238">
        <v>165</v>
      </c>
      <c r="EJ217" s="243">
        <f t="shared" si="227"/>
        <v>400052.05793205317</v>
      </c>
      <c r="EK217" s="243">
        <f t="shared" si="228"/>
        <v>2885.9069852207558</v>
      </c>
      <c r="EL217" s="243">
        <f t="shared" si="36"/>
        <v>1385.7117679755565</v>
      </c>
      <c r="EM217" s="243">
        <f t="shared" si="178"/>
        <v>1500.1952172451993</v>
      </c>
      <c r="EN217" s="244">
        <f t="shared" si="217"/>
        <v>430842.74040859938</v>
      </c>
      <c r="EO217" s="249"/>
      <c r="EP217" s="242">
        <f t="shared" si="175"/>
        <v>2.5000000000000001E-2</v>
      </c>
      <c r="EQ217" s="242">
        <f t="shared" si="218"/>
        <v>2.0833333333333333E-3</v>
      </c>
      <c r="ER217" s="238">
        <v>165</v>
      </c>
      <c r="ES217" s="243">
        <f t="shared" si="229"/>
        <v>381167.49319133518</v>
      </c>
      <c r="ET217" s="243">
        <f t="shared" si="230"/>
        <v>2370.7253929063932</v>
      </c>
      <c r="EU217" s="243">
        <f t="shared" si="38"/>
        <v>1576.6264487577782</v>
      </c>
      <c r="EV217" s="243">
        <f t="shared" si="179"/>
        <v>794.09894414861492</v>
      </c>
      <c r="EW217" s="244">
        <f t="shared" si="219"/>
        <v>391169.68982955575</v>
      </c>
    </row>
    <row r="218" spans="1:153" ht="14.25" customHeight="1" thickBot="1" x14ac:dyDescent="0.25">
      <c r="A218" s="3">
        <f t="shared" si="180"/>
        <v>5020</v>
      </c>
      <c r="B218" s="238">
        <v>166</v>
      </c>
      <c r="C218" s="239">
        <f t="shared" si="181"/>
        <v>273677.92654533591</v>
      </c>
      <c r="D218" s="239">
        <f t="shared" si="5"/>
        <v>2410.2492634298383</v>
      </c>
      <c r="E218" s="239">
        <f t="shared" si="6"/>
        <v>1691.8447062483315</v>
      </c>
      <c r="F218" s="239">
        <f t="shared" si="7"/>
        <v>718.40455718150679</v>
      </c>
      <c r="G218" s="240">
        <f t="shared" si="182"/>
        <v>400101.37772935332</v>
      </c>
      <c r="I218" s="241">
        <f>VLOOKUP(K218,[2]תחזיות!$B$4:$H$1000,5)</f>
        <v>1.2814300000000077E-2</v>
      </c>
      <c r="J218" s="135">
        <f t="shared" si="8"/>
        <v>1.0678583333333398E-3</v>
      </c>
      <c r="K218" s="238">
        <v>166</v>
      </c>
      <c r="L218" s="243">
        <f t="shared" si="183"/>
        <v>126829.00126617712</v>
      </c>
      <c r="M218" s="243">
        <f t="shared" si="44"/>
        <v>985.04381564629023</v>
      </c>
      <c r="N218" s="243">
        <f t="shared" si="9"/>
        <v>752.52397999163327</v>
      </c>
      <c r="O218" s="243">
        <f t="shared" si="10"/>
        <v>232.51983565465696</v>
      </c>
      <c r="P218" s="244">
        <f t="shared" si="184"/>
        <v>150715.96657415331</v>
      </c>
      <c r="Q218" s="245"/>
      <c r="R218" s="241">
        <f>VLOOKUP(T218,[2]תחזיות!$B$4:$H$1000,7)</f>
        <v>2.178431000000013E-2</v>
      </c>
      <c r="S218" s="135">
        <f t="shared" si="11"/>
        <v>1.8153591666666775E-3</v>
      </c>
      <c r="T218" s="238">
        <v>166</v>
      </c>
      <c r="U218" s="243">
        <f t="shared" si="185"/>
        <v>141503.33278782829</v>
      </c>
      <c r="V218" s="243">
        <f t="shared" si="47"/>
        <v>1099.0150633091916</v>
      </c>
      <c r="W218" s="243">
        <f t="shared" si="12"/>
        <v>839.59228653150763</v>
      </c>
      <c r="X218" s="243">
        <f t="shared" si="48"/>
        <v>259.42277677768396</v>
      </c>
      <c r="Y218" s="244">
        <f t="shared" si="186"/>
        <v>159037.61723724278</v>
      </c>
      <c r="Z218" s="246"/>
      <c r="AA218" s="241">
        <f>VLOOKUP(AC218,[2]תחזיות!$B$4:$H$1000,6)</f>
        <v>1.1649363636363706E-2</v>
      </c>
      <c r="AB218" s="135">
        <f t="shared" si="13"/>
        <v>9.7078030303030883E-4</v>
      </c>
      <c r="AC218" s="238">
        <v>166</v>
      </c>
      <c r="AD218" s="243">
        <f t="shared" si="187"/>
        <v>125038.88330699175</v>
      </c>
      <c r="AE218" s="243">
        <f t="shared" si="51"/>
        <v>971.14049221577488</v>
      </c>
      <c r="AF218" s="243">
        <f t="shared" si="14"/>
        <v>741.90253948629106</v>
      </c>
      <c r="AG218" s="243">
        <f t="shared" si="52"/>
        <v>229.23795272948379</v>
      </c>
      <c r="AH218" s="244">
        <f t="shared" si="188"/>
        <v>149680.20433959182</v>
      </c>
      <c r="AI218" s="246"/>
      <c r="AJ218" s="242">
        <f t="shared" si="171"/>
        <v>3.8866666666666598E-2</v>
      </c>
      <c r="AK218" s="242">
        <f t="shared" si="189"/>
        <v>3.2388888888888832E-3</v>
      </c>
      <c r="AL218" s="241">
        <f>VLOOKUP(AN218,[2]תחזיות!$B$4:$H$1000,5)</f>
        <v>1.2814300000000077E-2</v>
      </c>
      <c r="AM218" s="135">
        <f t="shared" si="176"/>
        <v>1.0678583333333398E-3</v>
      </c>
      <c r="AN218" s="238">
        <v>166</v>
      </c>
      <c r="AO218" s="243">
        <f t="shared" si="190"/>
        <v>63706.005001192148</v>
      </c>
      <c r="AP218" s="243">
        <f t="shared" si="220"/>
        <v>583.31097689827766</v>
      </c>
      <c r="AQ218" s="243">
        <f t="shared" si="16"/>
        <v>376.9743051444168</v>
      </c>
      <c r="AR218" s="243">
        <f t="shared" si="191"/>
        <v>206.33667175386088</v>
      </c>
      <c r="AS218" s="244">
        <f t="shared" si="192"/>
        <v>84065.978535682036</v>
      </c>
      <c r="AT218" s="245"/>
      <c r="AU218" s="242">
        <f t="shared" si="172"/>
        <v>4.3666666666666604E-2</v>
      </c>
      <c r="AV218" s="242">
        <f t="shared" si="193"/>
        <v>3.6388888888888838E-3</v>
      </c>
      <c r="AW218" s="241">
        <f>VLOOKUP(AY218,[2]תחזיות!$B$4:$H$1000,7)</f>
        <v>2.178431000000013E-2</v>
      </c>
      <c r="AX218" s="135">
        <f t="shared" si="17"/>
        <v>1.8153591666666775E-3</v>
      </c>
      <c r="AY218" s="238">
        <v>166</v>
      </c>
      <c r="AZ218" s="243">
        <f t="shared" si="194"/>
        <v>71981.155218925152</v>
      </c>
      <c r="BA218" s="243">
        <f t="shared" si="221"/>
        <v>675.78968998037203</v>
      </c>
      <c r="BB218" s="243">
        <f t="shared" si="18"/>
        <v>413.85826404483919</v>
      </c>
      <c r="BC218" s="243">
        <f t="shared" si="195"/>
        <v>261.93142593553284</v>
      </c>
      <c r="BD218" s="244">
        <f t="shared" si="196"/>
        <v>90707.491670231961</v>
      </c>
      <c r="BE218" s="246"/>
      <c r="BF218" s="246"/>
      <c r="BG218" s="246"/>
      <c r="BH218" s="241">
        <f>VLOOKUP(BJ218,[2]תחזיות!$B$4:$H$1000,6)</f>
        <v>1.1649363636363706E-2</v>
      </c>
      <c r="BI218" s="135">
        <f t="shared" si="19"/>
        <v>9.7078030303030883E-4</v>
      </c>
      <c r="BJ218" s="238">
        <v>166</v>
      </c>
      <c r="BK218" s="243">
        <f t="shared" si="197"/>
        <v>58965.435199223873</v>
      </c>
      <c r="BL218" s="243">
        <f t="shared" si="222"/>
        <v>497.93271961245864</v>
      </c>
      <c r="BM218" s="243">
        <f t="shared" si="20"/>
        <v>389.82942174721541</v>
      </c>
      <c r="BN218" s="243">
        <f t="shared" si="65"/>
        <v>108.10329786524326</v>
      </c>
      <c r="BO218" s="244">
        <f t="shared" si="198"/>
        <v>77613.956761457448</v>
      </c>
      <c r="BP218" s="246"/>
      <c r="BQ218" s="247">
        <f>VLOOKUP(BT218,[2]תחזיות!$B$4:$E$1000,2)</f>
        <v>3.602337999999989E-2</v>
      </c>
      <c r="BR218" s="135">
        <f t="shared" si="21"/>
        <v>2.5019483333333244E-3</v>
      </c>
      <c r="BS218" s="3">
        <f t="shared" si="199"/>
        <v>5020</v>
      </c>
      <c r="BT218" s="238">
        <v>166</v>
      </c>
      <c r="BU218" s="239">
        <f t="shared" si="200"/>
        <v>368473.89686905319</v>
      </c>
      <c r="BV218" s="239">
        <f t="shared" si="201"/>
        <v>2390.211290452643</v>
      </c>
      <c r="BW218" s="239">
        <f t="shared" si="22"/>
        <v>1468.3086383042801</v>
      </c>
      <c r="BX218" s="239">
        <f t="shared" si="23"/>
        <v>921.9026521483629</v>
      </c>
      <c r="BY218" s="240">
        <f t="shared" si="202"/>
        <v>360192.97639959678</v>
      </c>
      <c r="CA218" s="247">
        <f>VLOOKUP(CD218,[2]תחזיות!$B$4:$E$1000,4)</f>
        <v>4.7550861599999855E-2</v>
      </c>
      <c r="CB218" s="135">
        <f t="shared" si="24"/>
        <v>3.4625717999999879E-3</v>
      </c>
      <c r="CC218" s="3">
        <f t="shared" si="203"/>
        <v>5020</v>
      </c>
      <c r="CD218" s="238">
        <v>166</v>
      </c>
      <c r="CE218" s="239">
        <f t="shared" si="204"/>
        <v>386004.66168872849</v>
      </c>
      <c r="CF218" s="239">
        <f t="shared" si="205"/>
        <v>2725.7327912808905</v>
      </c>
      <c r="CG218" s="239">
        <f t="shared" si="25"/>
        <v>1389.1639350489636</v>
      </c>
      <c r="CH218" s="239">
        <f t="shared" si="26"/>
        <v>1336.5688562319269</v>
      </c>
      <c r="CI218" s="240">
        <f t="shared" si="206"/>
        <v>400276.12545857427</v>
      </c>
      <c r="CJ218" s="1"/>
      <c r="CK218" s="247">
        <f>VLOOKUP(CN218,[2]תחזיות!$B$4:$E$1000,3)</f>
        <v>3.1324678260869473E-2</v>
      </c>
      <c r="CL218" s="135">
        <f t="shared" si="27"/>
        <v>2.1103898550724563E-3</v>
      </c>
      <c r="CM218" s="3">
        <f t="shared" si="207"/>
        <v>5020</v>
      </c>
      <c r="CN218" s="238">
        <v>166</v>
      </c>
      <c r="CO218" s="239">
        <f t="shared" si="208"/>
        <v>361982.86617727205</v>
      </c>
      <c r="CP218" s="239">
        <f t="shared" si="223"/>
        <v>2266.3398641159579</v>
      </c>
      <c r="CQ218" s="239">
        <f t="shared" si="28"/>
        <v>1502.4148956253925</v>
      </c>
      <c r="CR218" s="239">
        <f t="shared" si="29"/>
        <v>763.92496849056545</v>
      </c>
      <c r="CS218" s="240">
        <f t="shared" si="209"/>
        <v>346844.81998249609</v>
      </c>
      <c r="CT218" s="1"/>
      <c r="CU218" s="238">
        <v>166</v>
      </c>
      <c r="CV218" s="239">
        <f t="shared" si="168"/>
        <v>1227302.5368304756</v>
      </c>
      <c r="CW218" s="239">
        <f t="shared" si="168"/>
        <v>9134.212845179034</v>
      </c>
      <c r="CX218" s="239">
        <f t="shared" si="168"/>
        <v>5723.2211168137255</v>
      </c>
      <c r="CY218" s="239">
        <f t="shared" si="168"/>
        <v>3410.991728365309</v>
      </c>
      <c r="CZ218" s="239">
        <f t="shared" si="168"/>
        <v>1419712.9365706444</v>
      </c>
      <c r="DB218" s="238">
        <v>166</v>
      </c>
      <c r="DC218" s="239">
        <f t="shared" si="169"/>
        <v>1271833.4224048955</v>
      </c>
      <c r="DD218" s="239">
        <f t="shared" si="169"/>
        <v>9796.6937932210494</v>
      </c>
      <c r="DE218" s="239">
        <f t="shared" si="169"/>
        <v>5725.3673789791064</v>
      </c>
      <c r="DF218" s="239">
        <f t="shared" si="169"/>
        <v>4071.3264142419421</v>
      </c>
      <c r="DG218" s="239">
        <f t="shared" si="169"/>
        <v>1483851.2594892224</v>
      </c>
      <c r="DH218" s="248"/>
      <c r="DI218" s="238">
        <v>166</v>
      </c>
      <c r="DJ218" s="239">
        <f t="shared" si="170"/>
        <v>1199255.9779714011</v>
      </c>
      <c r="DK218" s="239">
        <f t="shared" si="170"/>
        <v>8516.3877322804219</v>
      </c>
      <c r="DL218" s="239">
        <f t="shared" si="170"/>
        <v>5905.9026502999213</v>
      </c>
      <c r="DM218" s="239">
        <f t="shared" si="170"/>
        <v>2610.4850819805024</v>
      </c>
      <c r="DN218" s="239">
        <f t="shared" si="170"/>
        <v>1367780.7740353609</v>
      </c>
      <c r="DP218" s="3">
        <f t="shared" si="210"/>
        <v>5020</v>
      </c>
      <c r="DQ218" s="238">
        <v>166</v>
      </c>
      <c r="DR218" s="239">
        <f t="shared" si="211"/>
        <v>0</v>
      </c>
      <c r="DS218" s="239">
        <f t="shared" si="212"/>
        <v>0</v>
      </c>
      <c r="DT218" s="239">
        <f t="shared" si="33"/>
        <v>0</v>
      </c>
      <c r="DU218" s="239">
        <f t="shared" si="213"/>
        <v>0</v>
      </c>
      <c r="DV218" s="240">
        <f t="shared" si="224"/>
        <v>0</v>
      </c>
      <c r="DX218" s="242">
        <f t="shared" si="173"/>
        <v>4.0500000000000001E-2</v>
      </c>
      <c r="DY218" s="242">
        <f t="shared" si="214"/>
        <v>3.375E-3</v>
      </c>
      <c r="DZ218" s="238">
        <v>166</v>
      </c>
      <c r="EA218" s="243">
        <f t="shared" si="225"/>
        <v>394615.70714871737</v>
      </c>
      <c r="EB218" s="243">
        <f t="shared" si="226"/>
        <v>2765.3974987519846</v>
      </c>
      <c r="EC218" s="243">
        <f t="shared" si="34"/>
        <v>1433.5694871250635</v>
      </c>
      <c r="ED218" s="243">
        <f t="shared" si="177"/>
        <v>1331.8280116269211</v>
      </c>
      <c r="EE218" s="244">
        <f t="shared" si="215"/>
        <v>424636.63733185898</v>
      </c>
      <c r="EF218" s="249"/>
      <c r="EG218" s="242">
        <f t="shared" si="174"/>
        <v>4.4999999999999998E-2</v>
      </c>
      <c r="EH218" s="242">
        <f t="shared" si="216"/>
        <v>3.7499999999999999E-3</v>
      </c>
      <c r="EI218" s="238">
        <v>166</v>
      </c>
      <c r="EJ218" s="243">
        <f t="shared" si="227"/>
        <v>398666.34616407764</v>
      </c>
      <c r="EK218" s="243">
        <f t="shared" si="228"/>
        <v>2885.9069852207558</v>
      </c>
      <c r="EL218" s="243">
        <f t="shared" si="36"/>
        <v>1390.9081871054648</v>
      </c>
      <c r="EM218" s="243">
        <f t="shared" si="178"/>
        <v>1494.998798115291</v>
      </c>
      <c r="EN218" s="244">
        <f t="shared" si="217"/>
        <v>433728.64739382011</v>
      </c>
      <c r="EO218" s="249"/>
      <c r="EP218" s="242">
        <f t="shared" si="175"/>
        <v>2.5000000000000001E-2</v>
      </c>
      <c r="EQ218" s="242">
        <f t="shared" si="218"/>
        <v>2.0833333333333333E-3</v>
      </c>
      <c r="ER218" s="238">
        <v>166</v>
      </c>
      <c r="ES218" s="243">
        <f t="shared" si="229"/>
        <v>379590.8667425774</v>
      </c>
      <c r="ET218" s="243">
        <f t="shared" si="230"/>
        <v>2370.7253929063932</v>
      </c>
      <c r="EU218" s="243">
        <f t="shared" si="38"/>
        <v>1579.9110871926903</v>
      </c>
      <c r="EV218" s="243">
        <f t="shared" si="179"/>
        <v>790.81430571370288</v>
      </c>
      <c r="EW218" s="244">
        <f t="shared" si="219"/>
        <v>393540.41522246215</v>
      </c>
    </row>
    <row r="219" spans="1:153" ht="14.25" customHeight="1" thickBot="1" x14ac:dyDescent="0.25">
      <c r="A219" s="3">
        <f t="shared" si="180"/>
        <v>5050</v>
      </c>
      <c r="B219" s="238">
        <v>167</v>
      </c>
      <c r="C219" s="239">
        <f t="shared" si="181"/>
        <v>271986.08183908759</v>
      </c>
      <c r="D219" s="239">
        <f t="shared" si="5"/>
        <v>2410.2492634298383</v>
      </c>
      <c r="E219" s="239">
        <f t="shared" si="6"/>
        <v>1696.2857986022332</v>
      </c>
      <c r="F219" s="239">
        <f t="shared" si="7"/>
        <v>713.96346482760498</v>
      </c>
      <c r="G219" s="240">
        <f t="shared" si="182"/>
        <v>402511.62699278316</v>
      </c>
      <c r="I219" s="241">
        <f>VLOOKUP(K219,[2]תחזיות!$B$4:$H$1000,5)</f>
        <v>1.2827300000000078E-2</v>
      </c>
      <c r="J219" s="135">
        <f t="shared" si="8"/>
        <v>1.0689416666666732E-3</v>
      </c>
      <c r="K219" s="238">
        <v>167</v>
      </c>
      <c r="L219" s="243">
        <f t="shared" si="183"/>
        <v>126211.24568594326</v>
      </c>
      <c r="M219" s="243">
        <f t="shared" si="44"/>
        <v>986.09677002432704</v>
      </c>
      <c r="N219" s="243">
        <f t="shared" si="9"/>
        <v>754.70948626676545</v>
      </c>
      <c r="O219" s="243">
        <f t="shared" si="10"/>
        <v>231.38728375756156</v>
      </c>
      <c r="P219" s="244">
        <f t="shared" si="184"/>
        <v>151702.06334417764</v>
      </c>
      <c r="Q219" s="245"/>
      <c r="R219" s="241">
        <f>VLOOKUP(T219,[2]תחזיות!$B$4:$H$1000,7)</f>
        <v>2.180641000000013E-2</v>
      </c>
      <c r="S219" s="135">
        <f t="shared" si="11"/>
        <v>1.8172008333333441E-3</v>
      </c>
      <c r="T219" s="238">
        <v>167</v>
      </c>
      <c r="U219" s="243">
        <f t="shared" si="185"/>
        <v>140919.35476775552</v>
      </c>
      <c r="V219" s="243">
        <f t="shared" si="47"/>
        <v>1101.012194398083</v>
      </c>
      <c r="W219" s="243">
        <f t="shared" si="12"/>
        <v>842.66004399053236</v>
      </c>
      <c r="X219" s="243">
        <f t="shared" si="48"/>
        <v>258.3521504075506</v>
      </c>
      <c r="Y219" s="244">
        <f t="shared" si="186"/>
        <v>160138.62943164087</v>
      </c>
      <c r="Z219" s="246"/>
      <c r="AA219" s="241">
        <f>VLOOKUP(AC219,[2]תחזיות!$B$4:$H$1000,6)</f>
        <v>1.1661181818181888E-2</v>
      </c>
      <c r="AB219" s="135">
        <f t="shared" si="13"/>
        <v>9.7176515151515739E-4</v>
      </c>
      <c r="AC219" s="238">
        <v>167</v>
      </c>
      <c r="AD219" s="243">
        <f t="shared" si="187"/>
        <v>124417.76824185385</v>
      </c>
      <c r="AE219" s="243">
        <f t="shared" si="51"/>
        <v>972.08421270333531</v>
      </c>
      <c r="AF219" s="243">
        <f t="shared" si="14"/>
        <v>743.98497092660432</v>
      </c>
      <c r="AG219" s="243">
        <f t="shared" si="52"/>
        <v>228.09924177673099</v>
      </c>
      <c r="AH219" s="244">
        <f t="shared" si="188"/>
        <v>150652.28855229515</v>
      </c>
      <c r="AI219" s="246"/>
      <c r="AJ219" s="242">
        <f t="shared" si="171"/>
        <v>3.8866666666666598E-2</v>
      </c>
      <c r="AK219" s="242">
        <f t="shared" si="189"/>
        <v>3.2388888888888832E-3</v>
      </c>
      <c r="AL219" s="241">
        <f>VLOOKUP(AN219,[2]תחזיות!$B$4:$H$1000,5)</f>
        <v>1.2827300000000078E-2</v>
      </c>
      <c r="AM219" s="135">
        <f t="shared" si="176"/>
        <v>1.0689416666666732E-3</v>
      </c>
      <c r="AN219" s="238">
        <v>167</v>
      </c>
      <c r="AO219" s="243">
        <f t="shared" si="190"/>
        <v>63396.725735668355</v>
      </c>
      <c r="AP219" s="243">
        <f t="shared" si="220"/>
        <v>583.93450230610824</v>
      </c>
      <c r="AQ219" s="243">
        <f t="shared" si="16"/>
        <v>378.59955172891614</v>
      </c>
      <c r="AR219" s="243">
        <f t="shared" si="191"/>
        <v>205.33495057719213</v>
      </c>
      <c r="AS219" s="244">
        <f t="shared" si="192"/>
        <v>84649.913037988139</v>
      </c>
      <c r="AT219" s="245"/>
      <c r="AU219" s="242">
        <f t="shared" si="172"/>
        <v>4.3666666666666604E-2</v>
      </c>
      <c r="AV219" s="242">
        <f t="shared" si="193"/>
        <v>3.6388888888888838E-3</v>
      </c>
      <c r="AW219" s="241">
        <f>VLOOKUP(AY219,[2]תחזיות!$B$4:$H$1000,7)</f>
        <v>2.180641000000013E-2</v>
      </c>
      <c r="AX219" s="135">
        <f t="shared" si="17"/>
        <v>1.8172008333333441E-3</v>
      </c>
      <c r="AY219" s="238">
        <v>167</v>
      </c>
      <c r="AZ219" s="243">
        <f t="shared" si="194"/>
        <v>71697.349106546128</v>
      </c>
      <c r="BA219" s="243">
        <f t="shared" si="221"/>
        <v>677.01773556816238</v>
      </c>
      <c r="BB219" s="243">
        <f t="shared" si="18"/>
        <v>416.11904854156433</v>
      </c>
      <c r="BC219" s="243">
        <f t="shared" si="195"/>
        <v>260.89868702659805</v>
      </c>
      <c r="BD219" s="244">
        <f t="shared" si="196"/>
        <v>91384.509405800127</v>
      </c>
      <c r="BE219" s="246"/>
      <c r="BF219" s="246"/>
      <c r="BG219" s="246"/>
      <c r="BH219" s="241">
        <f>VLOOKUP(BJ219,[2]תחזיות!$B$4:$H$1000,6)</f>
        <v>1.1661181818181888E-2</v>
      </c>
      <c r="BI219" s="135">
        <f t="shared" si="19"/>
        <v>9.7176515151515739E-4</v>
      </c>
      <c r="BJ219" s="238">
        <v>167</v>
      </c>
      <c r="BK219" s="243">
        <f t="shared" si="197"/>
        <v>58632.527509900101</v>
      </c>
      <c r="BL219" s="243">
        <f t="shared" si="222"/>
        <v>498.34691779230178</v>
      </c>
      <c r="BM219" s="243">
        <f t="shared" si="20"/>
        <v>390.85395069081875</v>
      </c>
      <c r="BN219" s="243">
        <f t="shared" si="65"/>
        <v>107.49296710148302</v>
      </c>
      <c r="BO219" s="244">
        <f t="shared" si="198"/>
        <v>78112.303679249744</v>
      </c>
      <c r="BP219" s="246"/>
      <c r="BQ219" s="247">
        <f>VLOOKUP(BT219,[2]תחזיות!$B$4:$E$1000,2)</f>
        <v>3.6139379999999888E-2</v>
      </c>
      <c r="BR219" s="135">
        <f t="shared" si="21"/>
        <v>2.5116149999999909E-3</v>
      </c>
      <c r="BS219" s="3">
        <f t="shared" si="199"/>
        <v>5050</v>
      </c>
      <c r="BT219" s="238">
        <v>167</v>
      </c>
      <c r="BU219" s="239">
        <f t="shared" si="200"/>
        <v>367005.58823074889</v>
      </c>
      <c r="BV219" s="239">
        <f t="shared" si="201"/>
        <v>2392.2790619426769</v>
      </c>
      <c r="BW219" s="239">
        <f t="shared" si="22"/>
        <v>1470.5023214585078</v>
      </c>
      <c r="BX219" s="239">
        <f t="shared" si="23"/>
        <v>921.77674048416907</v>
      </c>
      <c r="BY219" s="240">
        <f t="shared" si="202"/>
        <v>362585.25546153943</v>
      </c>
      <c r="CA219" s="247">
        <f>VLOOKUP(CD219,[2]תחזיות!$B$4:$E$1000,4)</f>
        <v>4.7703981599999855E-2</v>
      </c>
      <c r="CB219" s="135">
        <f t="shared" si="24"/>
        <v>3.475331799999988E-3</v>
      </c>
      <c r="CC219" s="3">
        <f t="shared" si="203"/>
        <v>5050</v>
      </c>
      <c r="CD219" s="238">
        <v>167</v>
      </c>
      <c r="CE219" s="239">
        <f t="shared" si="204"/>
        <v>384615.49775367952</v>
      </c>
      <c r="CF219" s="239">
        <f t="shared" si="205"/>
        <v>2728.7401798511437</v>
      </c>
      <c r="CG219" s="239">
        <f t="shared" si="25"/>
        <v>1392.0737097349572</v>
      </c>
      <c r="CH219" s="239">
        <f t="shared" si="26"/>
        <v>1336.6664701161865</v>
      </c>
      <c r="CI219" s="240">
        <f t="shared" si="206"/>
        <v>403004.8656384254</v>
      </c>
      <c r="CJ219" s="1"/>
      <c r="CK219" s="247">
        <f>VLOOKUP(CN219,[2]תחזיות!$B$4:$E$1000,3)</f>
        <v>3.1425547826086864E-2</v>
      </c>
      <c r="CL219" s="135">
        <f t="shared" si="27"/>
        <v>2.1187956521739053E-3</v>
      </c>
      <c r="CM219" s="3">
        <f t="shared" si="207"/>
        <v>5050</v>
      </c>
      <c r="CN219" s="238">
        <v>167</v>
      </c>
      <c r="CO219" s="239">
        <f t="shared" si="208"/>
        <v>360480.45128164667</v>
      </c>
      <c r="CP219" s="239">
        <f t="shared" si="223"/>
        <v>2268.0684275835756</v>
      </c>
      <c r="CQ219" s="239">
        <f t="shared" si="28"/>
        <v>1504.2840147143354</v>
      </c>
      <c r="CR219" s="239">
        <f t="shared" si="29"/>
        <v>763.78441286924021</v>
      </c>
      <c r="CS219" s="240">
        <f t="shared" si="209"/>
        <v>349112.88841007964</v>
      </c>
      <c r="CT219" s="1"/>
      <c r="CU219" s="238">
        <v>167</v>
      </c>
      <c r="CV219" s="239">
        <f t="shared" ref="CV219:CZ269" si="231">BU219+L219+C219+AO219+DR219+EA219</f>
        <v>1221781.7791530404</v>
      </c>
      <c r="CW219" s="239">
        <f t="shared" si="231"/>
        <v>9137.9570964549348</v>
      </c>
      <c r="CX219" s="239">
        <f t="shared" si="231"/>
        <v>5738.5049422005332</v>
      </c>
      <c r="CY219" s="239">
        <f t="shared" si="231"/>
        <v>3399.4521542544016</v>
      </c>
      <c r="CZ219" s="239">
        <f t="shared" si="231"/>
        <v>1428850.8936670993</v>
      </c>
      <c r="DB219" s="238">
        <v>167</v>
      </c>
      <c r="DC219" s="239">
        <f t="shared" ref="DC219:DG269" si="232">CE219+U219+C219+AZ219+DR219+EJ219</f>
        <v>1266493.721444041</v>
      </c>
      <c r="DD219" s="239">
        <f t="shared" si="232"/>
        <v>9802.9263584679829</v>
      </c>
      <c r="DE219" s="239">
        <f t="shared" si="232"/>
        <v>5743.2626936763982</v>
      </c>
      <c r="DF219" s="239">
        <f t="shared" si="232"/>
        <v>4059.6636647915857</v>
      </c>
      <c r="DG219" s="239">
        <f t="shared" si="232"/>
        <v>1493654.1858476903</v>
      </c>
      <c r="DH219" s="248"/>
      <c r="DI219" s="238">
        <v>167</v>
      </c>
      <c r="DJ219" s="239">
        <f t="shared" ref="DJ219:DN269" si="233">C219+AD219+CO219+BK219+DR219+ES219</f>
        <v>1193527.7845278727</v>
      </c>
      <c r="DK219" s="239">
        <f t="shared" si="233"/>
        <v>8519.4742144154443</v>
      </c>
      <c r="DL219" s="239">
        <f t="shared" si="233"/>
        <v>5918.611303558333</v>
      </c>
      <c r="DM219" s="239">
        <f t="shared" si="233"/>
        <v>2600.8629108571104</v>
      </c>
      <c r="DN219" s="239">
        <f t="shared" si="233"/>
        <v>1376300.2482497762</v>
      </c>
      <c r="DP219" s="3">
        <f t="shared" si="210"/>
        <v>5050</v>
      </c>
      <c r="DQ219" s="238">
        <v>167</v>
      </c>
      <c r="DR219" s="239">
        <f t="shared" si="211"/>
        <v>0</v>
      </c>
      <c r="DS219" s="239">
        <f t="shared" si="212"/>
        <v>0</v>
      </c>
      <c r="DT219" s="239">
        <f t="shared" si="33"/>
        <v>0</v>
      </c>
      <c r="DU219" s="239">
        <f t="shared" si="213"/>
        <v>0</v>
      </c>
      <c r="DV219" s="240">
        <f t="shared" si="224"/>
        <v>0</v>
      </c>
      <c r="DX219" s="242">
        <f t="shared" si="173"/>
        <v>4.0500000000000001E-2</v>
      </c>
      <c r="DY219" s="242">
        <f t="shared" si="214"/>
        <v>3.375E-3</v>
      </c>
      <c r="DZ219" s="238">
        <v>167</v>
      </c>
      <c r="EA219" s="243">
        <f t="shared" si="225"/>
        <v>393182.13766159228</v>
      </c>
      <c r="EB219" s="243">
        <f t="shared" si="226"/>
        <v>2765.3974987519841</v>
      </c>
      <c r="EC219" s="243">
        <f t="shared" si="34"/>
        <v>1438.4077841441101</v>
      </c>
      <c r="ED219" s="243">
        <f t="shared" si="177"/>
        <v>1326.989714607874</v>
      </c>
      <c r="EE219" s="244">
        <f t="shared" si="215"/>
        <v>427402.03483061097</v>
      </c>
      <c r="EF219" s="249"/>
      <c r="EG219" s="242">
        <f t="shared" si="174"/>
        <v>4.4999999999999998E-2</v>
      </c>
      <c r="EH219" s="242">
        <f t="shared" si="216"/>
        <v>3.7499999999999999E-3</v>
      </c>
      <c r="EI219" s="238">
        <v>167</v>
      </c>
      <c r="EJ219" s="243">
        <f t="shared" si="227"/>
        <v>397275.4379769722</v>
      </c>
      <c r="EK219" s="243">
        <f t="shared" si="228"/>
        <v>2885.9069852207567</v>
      </c>
      <c r="EL219" s="243">
        <f t="shared" si="36"/>
        <v>1396.1240928071111</v>
      </c>
      <c r="EM219" s="243">
        <f t="shared" si="178"/>
        <v>1489.7828924136456</v>
      </c>
      <c r="EN219" s="244">
        <f t="shared" si="217"/>
        <v>436614.55437904084</v>
      </c>
      <c r="EO219" s="249"/>
      <c r="EP219" s="242">
        <f t="shared" si="175"/>
        <v>2.5000000000000001E-2</v>
      </c>
      <c r="EQ219" s="242">
        <f t="shared" si="218"/>
        <v>2.0833333333333333E-3</v>
      </c>
      <c r="ER219" s="238">
        <v>167</v>
      </c>
      <c r="ES219" s="243">
        <f t="shared" si="229"/>
        <v>378010.95565538469</v>
      </c>
      <c r="ET219" s="243">
        <f t="shared" si="230"/>
        <v>2370.7253929063932</v>
      </c>
      <c r="EU219" s="243">
        <f t="shared" si="38"/>
        <v>1583.2025686243417</v>
      </c>
      <c r="EV219" s="243">
        <f t="shared" si="179"/>
        <v>787.52282428205149</v>
      </c>
      <c r="EW219" s="244">
        <f t="shared" si="219"/>
        <v>395911.14061536855</v>
      </c>
    </row>
    <row r="220" spans="1:153" ht="14.25" customHeight="1" thickBot="1" x14ac:dyDescent="0.25">
      <c r="A220" s="3">
        <f t="shared" si="180"/>
        <v>5081</v>
      </c>
      <c r="B220" s="238">
        <v>168</v>
      </c>
      <c r="C220" s="239">
        <f t="shared" si="181"/>
        <v>270289.79604048538</v>
      </c>
      <c r="D220" s="239">
        <f t="shared" si="5"/>
        <v>2410.2492634298383</v>
      </c>
      <c r="E220" s="239">
        <f t="shared" si="6"/>
        <v>1700.7385488235641</v>
      </c>
      <c r="F220" s="239">
        <f t="shared" si="7"/>
        <v>709.51071460627418</v>
      </c>
      <c r="G220" s="240">
        <f t="shared" si="182"/>
        <v>404921.876256213</v>
      </c>
      <c r="I220" s="241">
        <f>VLOOKUP(K220,[2]תחזיות!$B$4:$H$1000,5)</f>
        <v>1.2840300000000079E-2</v>
      </c>
      <c r="J220" s="135">
        <f t="shared" si="8"/>
        <v>1.0700250000000066E-3</v>
      </c>
      <c r="K220" s="238">
        <v>168</v>
      </c>
      <c r="L220" s="243">
        <f t="shared" si="183"/>
        <v>125590.77782982354</v>
      </c>
      <c r="M220" s="243">
        <f t="shared" si="44"/>
        <v>987.15191822067231</v>
      </c>
      <c r="N220" s="243">
        <f t="shared" si="9"/>
        <v>756.90215886599685</v>
      </c>
      <c r="O220" s="243">
        <f t="shared" si="10"/>
        <v>230.2497593546754</v>
      </c>
      <c r="P220" s="244">
        <f t="shared" si="184"/>
        <v>152689.21526239833</v>
      </c>
      <c r="Q220" s="245"/>
      <c r="R220" s="241">
        <f>VLOOKUP(T220,[2]תחזיות!$B$4:$H$1000,7)</f>
        <v>2.1828510000000134E-2</v>
      </c>
      <c r="S220" s="135">
        <f t="shared" si="11"/>
        <v>1.8190425000000111E-3</v>
      </c>
      <c r="T220" s="238">
        <v>168</v>
      </c>
      <c r="U220" s="243">
        <f t="shared" si="185"/>
        <v>140331.50018472705</v>
      </c>
      <c r="V220" s="243">
        <f t="shared" si="47"/>
        <v>1103.0149823727115</v>
      </c>
      <c r="W220" s="243">
        <f t="shared" si="12"/>
        <v>845.74056536737976</v>
      </c>
      <c r="X220" s="243">
        <f t="shared" si="48"/>
        <v>257.27441700533171</v>
      </c>
      <c r="Y220" s="244">
        <f t="shared" si="186"/>
        <v>161241.6444140136</v>
      </c>
      <c r="Z220" s="246"/>
      <c r="AA220" s="241">
        <f>VLOOKUP(AC220,[2]תחזיות!$B$4:$H$1000,6)</f>
        <v>1.167300000000007E-2</v>
      </c>
      <c r="AB220" s="135">
        <f t="shared" si="13"/>
        <v>9.7275000000000584E-4</v>
      </c>
      <c r="AC220" s="238">
        <v>168</v>
      </c>
      <c r="AD220" s="243">
        <f t="shared" si="187"/>
        <v>123794.08694360405</v>
      </c>
      <c r="AE220" s="243">
        <f t="shared" si="51"/>
        <v>973.02980762124275</v>
      </c>
      <c r="AF220" s="243">
        <f t="shared" si="14"/>
        <v>746.07398155796977</v>
      </c>
      <c r="AG220" s="243">
        <f t="shared" si="52"/>
        <v>226.95582606327304</v>
      </c>
      <c r="AH220" s="244">
        <f t="shared" si="188"/>
        <v>151625.31835991639</v>
      </c>
      <c r="AI220" s="246"/>
      <c r="AJ220" s="242">
        <f t="shared" si="171"/>
        <v>3.8866666666666598E-2</v>
      </c>
      <c r="AK220" s="242">
        <f t="shared" si="189"/>
        <v>3.2388888888888832E-3</v>
      </c>
      <c r="AL220" s="241">
        <f>VLOOKUP(AN220,[2]תחזיות!$B$4:$H$1000,5)</f>
        <v>1.2840300000000079E-2</v>
      </c>
      <c r="AM220" s="135">
        <f t="shared" si="176"/>
        <v>1.0700250000000066E-3</v>
      </c>
      <c r="AN220" s="238">
        <v>168</v>
      </c>
      <c r="AO220" s="243">
        <f t="shared" si="190"/>
        <v>63085.557154409405</v>
      </c>
      <c r="AP220" s="243">
        <f t="shared" si="220"/>
        <v>584.5593268219385</v>
      </c>
      <c r="AQ220" s="243">
        <f t="shared" si="16"/>
        <v>380.23221670515727</v>
      </c>
      <c r="AR220" s="243">
        <f t="shared" si="191"/>
        <v>204.32711011678123</v>
      </c>
      <c r="AS220" s="244">
        <f t="shared" si="192"/>
        <v>85234.472364810077</v>
      </c>
      <c r="AT220" s="245"/>
      <c r="AU220" s="242">
        <f t="shared" si="172"/>
        <v>4.3666666666666604E-2</v>
      </c>
      <c r="AV220" s="242">
        <f t="shared" si="193"/>
        <v>3.6388888888888838E-3</v>
      </c>
      <c r="AW220" s="241">
        <f>VLOOKUP(AY220,[2]תחזיות!$B$4:$H$1000,7)</f>
        <v>2.1828510000000134E-2</v>
      </c>
      <c r="AX220" s="135">
        <f t="shared" si="17"/>
        <v>1.8190425000000111E-3</v>
      </c>
      <c r="AY220" s="238">
        <v>168</v>
      </c>
      <c r="AZ220" s="243">
        <f t="shared" si="194"/>
        <v>71410.893644932352</v>
      </c>
      <c r="BA220" s="243">
        <f t="shared" si="221"/>
        <v>678.24925960241467</v>
      </c>
      <c r="BB220" s="243">
        <f t="shared" si="18"/>
        <v>418.39295217224452</v>
      </c>
      <c r="BC220" s="243">
        <f t="shared" si="195"/>
        <v>259.85630743017015</v>
      </c>
      <c r="BD220" s="244">
        <f t="shared" si="196"/>
        <v>92062.758665402536</v>
      </c>
      <c r="BE220" s="246"/>
      <c r="BF220" s="246"/>
      <c r="BG220" s="246"/>
      <c r="BH220" s="241">
        <f>VLOOKUP(BJ220,[2]תחזיות!$B$4:$H$1000,6)</f>
        <v>1.167300000000007E-2</v>
      </c>
      <c r="BI220" s="135">
        <f t="shared" si="19"/>
        <v>9.7275000000000584E-4</v>
      </c>
      <c r="BJ220" s="238">
        <v>168</v>
      </c>
      <c r="BK220" s="243">
        <f t="shared" si="197"/>
        <v>58298.328147164008</v>
      </c>
      <c r="BL220" s="243">
        <f t="shared" si="222"/>
        <v>498.76194738323557</v>
      </c>
      <c r="BM220" s="243">
        <f t="shared" si="20"/>
        <v>391.88167911343538</v>
      </c>
      <c r="BN220" s="243">
        <f t="shared" si="65"/>
        <v>106.88026826980018</v>
      </c>
      <c r="BO220" s="244">
        <f t="shared" si="198"/>
        <v>78611.065626632975</v>
      </c>
      <c r="BP220" s="246"/>
      <c r="BQ220" s="247">
        <f>VLOOKUP(BT220,[2]תחזיות!$B$4:$E$1000,2)</f>
        <v>3.6255379999999886E-2</v>
      </c>
      <c r="BR220" s="135">
        <f t="shared" si="21"/>
        <v>2.5212816666666574E-3</v>
      </c>
      <c r="BS220" s="3">
        <f t="shared" si="199"/>
        <v>5081</v>
      </c>
      <c r="BT220" s="238">
        <v>168</v>
      </c>
      <c r="BU220" s="239">
        <f t="shared" si="200"/>
        <v>365535.08590929041</v>
      </c>
      <c r="BV220" s="239">
        <f t="shared" si="201"/>
        <v>2394.3382253646528</v>
      </c>
      <c r="BW220" s="239">
        <f t="shared" si="22"/>
        <v>1472.7213147381372</v>
      </c>
      <c r="BX220" s="239">
        <f t="shared" si="23"/>
        <v>921.61691062651551</v>
      </c>
      <c r="BY220" s="240">
        <f t="shared" si="202"/>
        <v>364979.59368690406</v>
      </c>
      <c r="CA220" s="247">
        <f>VLOOKUP(CD220,[2]תחזיות!$B$4:$E$1000,4)</f>
        <v>4.7857101599999854E-2</v>
      </c>
      <c r="CB220" s="135">
        <f t="shared" si="24"/>
        <v>3.4880917999999882E-3</v>
      </c>
      <c r="CC220" s="3">
        <f t="shared" si="203"/>
        <v>5081</v>
      </c>
      <c r="CD220" s="238">
        <v>168</v>
      </c>
      <c r="CE220" s="239">
        <f t="shared" si="204"/>
        <v>383223.42404394457</v>
      </c>
      <c r="CF220" s="239">
        <f t="shared" si="205"/>
        <v>2731.7359615666501</v>
      </c>
      <c r="CG220" s="239">
        <f t="shared" si="25"/>
        <v>1395.0174785910488</v>
      </c>
      <c r="CH220" s="239">
        <f t="shared" si="26"/>
        <v>1336.7184829756013</v>
      </c>
      <c r="CI220" s="240">
        <f t="shared" si="206"/>
        <v>405736.60159999202</v>
      </c>
      <c r="CJ220" s="1"/>
      <c r="CK220" s="247">
        <f>VLOOKUP(CN220,[2]תחזיות!$B$4:$E$1000,3)</f>
        <v>3.1526417391304254E-2</v>
      </c>
      <c r="CL220" s="135">
        <f t="shared" si="27"/>
        <v>2.1272014492753548E-3</v>
      </c>
      <c r="CM220" s="3">
        <f t="shared" si="207"/>
        <v>5081</v>
      </c>
      <c r="CN220" s="238">
        <v>168</v>
      </c>
      <c r="CO220" s="239">
        <f t="shared" si="208"/>
        <v>358976.16726693232</v>
      </c>
      <c r="CP220" s="239">
        <f t="shared" si="223"/>
        <v>2269.7895736537189</v>
      </c>
      <c r="CQ220" s="239">
        <f t="shared" si="28"/>
        <v>1506.1749503881883</v>
      </c>
      <c r="CR220" s="239">
        <f t="shared" si="29"/>
        <v>763.61462326553055</v>
      </c>
      <c r="CS220" s="240">
        <f t="shared" si="209"/>
        <v>351382.67798373336</v>
      </c>
      <c r="CT220" s="1"/>
      <c r="CU220" s="238">
        <v>168</v>
      </c>
      <c r="CV220" s="239">
        <f t="shared" si="231"/>
        <v>1216244.9468114569</v>
      </c>
      <c r="CW220" s="239">
        <f t="shared" si="231"/>
        <v>9141.6962325890854</v>
      </c>
      <c r="CX220" s="239">
        <f t="shared" si="231"/>
        <v>5753.856649548452</v>
      </c>
      <c r="CY220" s="239">
        <f t="shared" si="231"/>
        <v>3387.8395830406339</v>
      </c>
      <c r="CZ220" s="239">
        <f t="shared" si="231"/>
        <v>1437992.5898996885</v>
      </c>
      <c r="DB220" s="238">
        <v>168</v>
      </c>
      <c r="DC220" s="239">
        <f t="shared" si="232"/>
        <v>1261134.9277982544</v>
      </c>
      <c r="DD220" s="239">
        <f t="shared" si="232"/>
        <v>9809.1564521923701</v>
      </c>
      <c r="DE220" s="239">
        <f t="shared" si="232"/>
        <v>5761.2491031093741</v>
      </c>
      <c r="DF220" s="239">
        <f t="shared" si="232"/>
        <v>4047.9073490829965</v>
      </c>
      <c r="DG220" s="239">
        <f t="shared" si="232"/>
        <v>1503463.3422998826</v>
      </c>
      <c r="DH220" s="248"/>
      <c r="DI220" s="238">
        <v>168</v>
      </c>
      <c r="DJ220" s="239">
        <f t="shared" si="233"/>
        <v>1187786.131484946</v>
      </c>
      <c r="DK220" s="239">
        <f t="shared" si="233"/>
        <v>8522.5559849944275</v>
      </c>
      <c r="DL220" s="239">
        <f t="shared" si="233"/>
        <v>5931.3700671921324</v>
      </c>
      <c r="DM220" s="239">
        <f t="shared" si="233"/>
        <v>2591.1859178022951</v>
      </c>
      <c r="DN220" s="239">
        <f t="shared" si="233"/>
        <v>1384822.8042347706</v>
      </c>
      <c r="DP220" s="3">
        <f t="shared" si="210"/>
        <v>5081</v>
      </c>
      <c r="DQ220" s="238">
        <v>168</v>
      </c>
      <c r="DR220" s="239">
        <f t="shared" si="211"/>
        <v>0</v>
      </c>
      <c r="DS220" s="239">
        <f t="shared" si="212"/>
        <v>0</v>
      </c>
      <c r="DT220" s="239">
        <f t="shared" si="33"/>
        <v>0</v>
      </c>
      <c r="DU220" s="239">
        <f t="shared" si="213"/>
        <v>0</v>
      </c>
      <c r="DV220" s="240">
        <f t="shared" si="224"/>
        <v>0</v>
      </c>
      <c r="DX220" s="242">
        <f t="shared" si="173"/>
        <v>4.0500000000000001E-2</v>
      </c>
      <c r="DY220" s="242">
        <f t="shared" si="214"/>
        <v>3.375E-3</v>
      </c>
      <c r="DZ220" s="238">
        <v>168</v>
      </c>
      <c r="EA220" s="243">
        <f t="shared" si="225"/>
        <v>391743.72987744818</v>
      </c>
      <c r="EB220" s="243">
        <f t="shared" si="226"/>
        <v>2765.3974987519841</v>
      </c>
      <c r="EC220" s="243">
        <f t="shared" si="34"/>
        <v>1443.2624104155966</v>
      </c>
      <c r="ED220" s="243">
        <f t="shared" si="177"/>
        <v>1322.1350883363875</v>
      </c>
      <c r="EE220" s="244">
        <f t="shared" si="215"/>
        <v>430167.43232936296</v>
      </c>
      <c r="EF220" s="249"/>
      <c r="EG220" s="242">
        <f t="shared" si="174"/>
        <v>4.4999999999999998E-2</v>
      </c>
      <c r="EH220" s="242">
        <f t="shared" si="216"/>
        <v>3.7499999999999999E-3</v>
      </c>
      <c r="EI220" s="238">
        <v>168</v>
      </c>
      <c r="EJ220" s="243">
        <f t="shared" si="227"/>
        <v>395879.31388416508</v>
      </c>
      <c r="EK220" s="243">
        <f t="shared" si="228"/>
        <v>2885.9069852207563</v>
      </c>
      <c r="EL220" s="243">
        <f t="shared" si="36"/>
        <v>1401.3595581551372</v>
      </c>
      <c r="EM220" s="243">
        <f t="shared" si="178"/>
        <v>1484.5474270656191</v>
      </c>
      <c r="EN220" s="244">
        <f t="shared" si="217"/>
        <v>439500.46136426157</v>
      </c>
      <c r="EO220" s="249"/>
      <c r="EP220" s="242">
        <f t="shared" si="175"/>
        <v>2.5000000000000001E-2</v>
      </c>
      <c r="EQ220" s="242">
        <f t="shared" si="218"/>
        <v>2.0833333333333333E-3</v>
      </c>
      <c r="ER220" s="238">
        <v>168</v>
      </c>
      <c r="ES220" s="243">
        <f t="shared" si="229"/>
        <v>376427.75308676035</v>
      </c>
      <c r="ET220" s="243">
        <f t="shared" si="230"/>
        <v>2370.7253929063927</v>
      </c>
      <c r="EU220" s="243">
        <f t="shared" si="38"/>
        <v>1586.5009073089755</v>
      </c>
      <c r="EV220" s="243">
        <f t="shared" si="179"/>
        <v>784.22448559741736</v>
      </c>
      <c r="EW220" s="244">
        <f t="shared" si="219"/>
        <v>398281.86600827496</v>
      </c>
    </row>
    <row r="221" spans="1:153" ht="14.25" customHeight="1" thickBot="1" x14ac:dyDescent="0.25">
      <c r="A221" s="3">
        <f t="shared" si="180"/>
        <v>5111</v>
      </c>
      <c r="B221" s="238">
        <v>169</v>
      </c>
      <c r="C221" s="239">
        <f t="shared" si="181"/>
        <v>268589.05749166181</v>
      </c>
      <c r="D221" s="239">
        <f t="shared" si="5"/>
        <v>2410.2492634298383</v>
      </c>
      <c r="E221" s="239">
        <f t="shared" si="6"/>
        <v>1705.2029875142259</v>
      </c>
      <c r="F221" s="239">
        <f t="shared" si="7"/>
        <v>705.04627591561234</v>
      </c>
      <c r="G221" s="240">
        <f t="shared" si="182"/>
        <v>407332.12551964284</v>
      </c>
      <c r="I221" s="241">
        <f>VLOOKUP(K221,[2]תחזיות!$B$4:$H$1000,5)</f>
        <v>1.285330000000008E-2</v>
      </c>
      <c r="J221" s="135">
        <f t="shared" si="8"/>
        <v>1.07110833333334E-3</v>
      </c>
      <c r="K221" s="238">
        <v>169</v>
      </c>
      <c r="L221" s="243">
        <f t="shared" si="183"/>
        <v>124967.58627547098</v>
      </c>
      <c r="M221" s="243">
        <f t="shared" si="44"/>
        <v>988.20926486654423</v>
      </c>
      <c r="N221" s="243">
        <f t="shared" si="9"/>
        <v>759.10202336151519</v>
      </c>
      <c r="O221" s="243">
        <f t="shared" si="10"/>
        <v>229.10724150502907</v>
      </c>
      <c r="P221" s="244">
        <f t="shared" si="184"/>
        <v>153677.42452726487</v>
      </c>
      <c r="Q221" s="245"/>
      <c r="R221" s="241">
        <f>VLOOKUP(T221,[2]תחזיות!$B$4:$H$1000,7)</f>
        <v>2.1850610000000135E-2</v>
      </c>
      <c r="S221" s="135">
        <f t="shared" si="11"/>
        <v>1.8208841666666779E-3</v>
      </c>
      <c r="T221" s="238">
        <v>169</v>
      </c>
      <c r="U221" s="243">
        <f t="shared" si="185"/>
        <v>139739.74703052602</v>
      </c>
      <c r="V221" s="243">
        <f t="shared" si="47"/>
        <v>1105.0234448897099</v>
      </c>
      <c r="W221" s="243">
        <f t="shared" si="12"/>
        <v>848.8339086670801</v>
      </c>
      <c r="X221" s="243">
        <f t="shared" si="48"/>
        <v>256.18953622262984</v>
      </c>
      <c r="Y221" s="244">
        <f t="shared" si="186"/>
        <v>162346.6678589033</v>
      </c>
      <c r="Z221" s="246"/>
      <c r="AA221" s="241">
        <f>VLOOKUP(AC221,[2]תחזיות!$B$4:$H$1000,6)</f>
        <v>1.1684818181818253E-2</v>
      </c>
      <c r="AB221" s="135">
        <f t="shared" si="13"/>
        <v>9.737348484848544E-4</v>
      </c>
      <c r="AC221" s="238">
        <v>169</v>
      </c>
      <c r="AD221" s="243">
        <f t="shared" si="187"/>
        <v>123167.82910030404</v>
      </c>
      <c r="AE221" s="243">
        <f t="shared" si="51"/>
        <v>973.97728065353783</v>
      </c>
      <c r="AF221" s="243">
        <f t="shared" si="14"/>
        <v>748.16959396964808</v>
      </c>
      <c r="AG221" s="243">
        <f t="shared" si="52"/>
        <v>225.8076866838897</v>
      </c>
      <c r="AH221" s="244">
        <f t="shared" si="188"/>
        <v>152599.29564056994</v>
      </c>
      <c r="AI221" s="246"/>
      <c r="AJ221" s="242">
        <f t="shared" si="171"/>
        <v>3.8866666666666598E-2</v>
      </c>
      <c r="AK221" s="242">
        <f t="shared" si="189"/>
        <v>3.2388888888888832E-3</v>
      </c>
      <c r="AL221" s="241">
        <f>VLOOKUP(AN221,[2]תחזיות!$B$4:$H$1000,5)</f>
        <v>1.285330000000008E-2</v>
      </c>
      <c r="AM221" s="135">
        <f t="shared" si="176"/>
        <v>1.07110833333334E-3</v>
      </c>
      <c r="AN221" s="238">
        <v>169</v>
      </c>
      <c r="AO221" s="243">
        <f t="shared" si="190"/>
        <v>62772.489133789386</v>
      </c>
      <c r="AP221" s="243">
        <f t="shared" si="220"/>
        <v>585.18545318822487</v>
      </c>
      <c r="AQ221" s="243">
        <f t="shared" si="16"/>
        <v>381.87233560489631</v>
      </c>
      <c r="AR221" s="243">
        <f t="shared" si="191"/>
        <v>203.31311758332859</v>
      </c>
      <c r="AS221" s="244">
        <f t="shared" si="192"/>
        <v>85819.657817998304</v>
      </c>
      <c r="AT221" s="245"/>
      <c r="AU221" s="242">
        <f t="shared" si="172"/>
        <v>4.3666666666666604E-2</v>
      </c>
      <c r="AV221" s="242">
        <f t="shared" si="193"/>
        <v>3.6388888888888838E-3</v>
      </c>
      <c r="AW221" s="241">
        <f>VLOOKUP(AY221,[2]תחזיות!$B$4:$H$1000,7)</f>
        <v>2.1850610000000135E-2</v>
      </c>
      <c r="AX221" s="135">
        <f t="shared" si="17"/>
        <v>1.8208841666666779E-3</v>
      </c>
      <c r="AY221" s="238">
        <v>169</v>
      </c>
      <c r="AZ221" s="243">
        <f t="shared" si="194"/>
        <v>71121.769813223626</v>
      </c>
      <c r="BA221" s="243">
        <f t="shared" si="221"/>
        <v>679.48427294027806</v>
      </c>
      <c r="BB221" s="243">
        <f t="shared" si="18"/>
        <v>420.68005500882578</v>
      </c>
      <c r="BC221" s="243">
        <f t="shared" si="195"/>
        <v>258.80421793145229</v>
      </c>
      <c r="BD221" s="244">
        <f t="shared" si="196"/>
        <v>92742.24293834281</v>
      </c>
      <c r="BE221" s="246"/>
      <c r="BF221" s="246"/>
      <c r="BG221" s="246"/>
      <c r="BH221" s="241">
        <f>VLOOKUP(BJ221,[2]תחזיות!$B$4:$H$1000,6)</f>
        <v>1.1684818181818253E-2</v>
      </c>
      <c r="BI221" s="135">
        <f t="shared" si="19"/>
        <v>9.737348484848544E-4</v>
      </c>
      <c r="BJ221" s="238">
        <v>169</v>
      </c>
      <c r="BK221" s="243">
        <f t="shared" si="197"/>
        <v>57962.831992928433</v>
      </c>
      <c r="BL221" s="243">
        <f t="shared" si="222"/>
        <v>499.17780982889582</v>
      </c>
      <c r="BM221" s="243">
        <f t="shared" si="20"/>
        <v>392.91261784186088</v>
      </c>
      <c r="BN221" s="243">
        <f t="shared" si="65"/>
        <v>106.26519198703497</v>
      </c>
      <c r="BO221" s="244">
        <f t="shared" si="198"/>
        <v>79110.243436461868</v>
      </c>
      <c r="BP221" s="246"/>
      <c r="BQ221" s="247">
        <f>VLOOKUP(BT221,[2]תחזיות!$B$4:$E$1000,2)</f>
        <v>3.6371379999999884E-2</v>
      </c>
      <c r="BR221" s="135">
        <f t="shared" si="21"/>
        <v>2.5309483333333239E-3</v>
      </c>
      <c r="BS221" s="3">
        <f t="shared" si="199"/>
        <v>5111</v>
      </c>
      <c r="BT221" s="238">
        <v>169</v>
      </c>
      <c r="BU221" s="239">
        <f t="shared" si="200"/>
        <v>364062.36459455226</v>
      </c>
      <c r="BV221" s="239">
        <f t="shared" si="201"/>
        <v>2396.3887602338891</v>
      </c>
      <c r="BW221" s="239">
        <f t="shared" si="22"/>
        <v>1474.9657253339183</v>
      </c>
      <c r="BX221" s="239">
        <f t="shared" si="23"/>
        <v>921.42303489997096</v>
      </c>
      <c r="BY221" s="240">
        <f t="shared" si="202"/>
        <v>367375.98244713794</v>
      </c>
      <c r="CA221" s="247">
        <f>VLOOKUP(CD221,[2]תחזיות!$B$4:$E$1000,4)</f>
        <v>4.8010221599999847E-2</v>
      </c>
      <c r="CB221" s="135">
        <f t="shared" si="24"/>
        <v>3.5008517999999874E-3</v>
      </c>
      <c r="CC221" s="3">
        <f t="shared" si="203"/>
        <v>5111</v>
      </c>
      <c r="CD221" s="238">
        <v>169</v>
      </c>
      <c r="CE221" s="239">
        <f t="shared" si="204"/>
        <v>381828.40656535351</v>
      </c>
      <c r="CF221" s="239">
        <f t="shared" si="205"/>
        <v>2734.7200994857194</v>
      </c>
      <c r="CG221" s="239">
        <f t="shared" si="25"/>
        <v>1397.9954350702747</v>
      </c>
      <c r="CH221" s="239">
        <f t="shared" si="26"/>
        <v>1336.7246644154447</v>
      </c>
      <c r="CI221" s="240">
        <f t="shared" si="206"/>
        <v>408471.32169947773</v>
      </c>
      <c r="CJ221" s="1"/>
      <c r="CK221" s="247">
        <f>VLOOKUP(CN221,[2]תחזיות!$B$4:$E$1000,3)</f>
        <v>3.1627286956521637E-2</v>
      </c>
      <c r="CL221" s="135">
        <f t="shared" si="27"/>
        <v>2.1356072463768034E-3</v>
      </c>
      <c r="CM221" s="3">
        <f t="shared" si="207"/>
        <v>5111</v>
      </c>
      <c r="CN221" s="238">
        <v>169</v>
      </c>
      <c r="CO221" s="239">
        <f t="shared" si="208"/>
        <v>357469.99231654411</v>
      </c>
      <c r="CP221" s="239">
        <f t="shared" si="223"/>
        <v>2271.5032871157237</v>
      </c>
      <c r="CQ221" s="239">
        <f t="shared" si="28"/>
        <v>1508.0877811622518</v>
      </c>
      <c r="CR221" s="239">
        <f t="shared" si="29"/>
        <v>763.41550595347189</v>
      </c>
      <c r="CS221" s="240">
        <f t="shared" si="209"/>
        <v>353654.18127084908</v>
      </c>
      <c r="CT221" s="1"/>
      <c r="CU221" s="238">
        <v>169</v>
      </c>
      <c r="CV221" s="239">
        <f t="shared" si="231"/>
        <v>1210691.9649625071</v>
      </c>
      <c r="CW221" s="239">
        <f t="shared" si="231"/>
        <v>9145.4302404704813</v>
      </c>
      <c r="CX221" s="239">
        <f t="shared" si="231"/>
        <v>5769.276492865306</v>
      </c>
      <c r="CY221" s="239">
        <f t="shared" si="231"/>
        <v>3376.1537476051762</v>
      </c>
      <c r="CZ221" s="239">
        <f t="shared" si="231"/>
        <v>1447138.0201401589</v>
      </c>
      <c r="DB221" s="238">
        <v>169</v>
      </c>
      <c r="DC221" s="239">
        <f t="shared" si="232"/>
        <v>1255756.935226775</v>
      </c>
      <c r="DD221" s="239">
        <f t="shared" si="232"/>
        <v>9815.3840659663019</v>
      </c>
      <c r="DE221" s="239">
        <f t="shared" si="232"/>
        <v>5779.3270427586258</v>
      </c>
      <c r="DF221" s="239">
        <f t="shared" si="232"/>
        <v>4036.057023207677</v>
      </c>
      <c r="DG221" s="239">
        <f t="shared" si="232"/>
        <v>1513278.7263658489</v>
      </c>
      <c r="DH221" s="248"/>
      <c r="DI221" s="238">
        <v>169</v>
      </c>
      <c r="DJ221" s="239">
        <f t="shared" si="233"/>
        <v>1182030.9630808898</v>
      </c>
      <c r="DK221" s="239">
        <f t="shared" si="233"/>
        <v>8525.6330339343876</v>
      </c>
      <c r="DL221" s="239">
        <f t="shared" si="233"/>
        <v>5944.1790980205224</v>
      </c>
      <c r="DM221" s="239">
        <f t="shared" si="233"/>
        <v>2581.4539359138657</v>
      </c>
      <c r="DN221" s="239">
        <f t="shared" si="233"/>
        <v>1393348.4372687051</v>
      </c>
      <c r="DP221" s="3">
        <f t="shared" si="210"/>
        <v>5111</v>
      </c>
      <c r="DQ221" s="238">
        <v>169</v>
      </c>
      <c r="DR221" s="239">
        <f t="shared" si="211"/>
        <v>0</v>
      </c>
      <c r="DS221" s="239">
        <f t="shared" si="212"/>
        <v>0</v>
      </c>
      <c r="DT221" s="239">
        <f t="shared" si="33"/>
        <v>0</v>
      </c>
      <c r="DU221" s="239">
        <f t="shared" si="213"/>
        <v>0</v>
      </c>
      <c r="DV221" s="240">
        <f t="shared" si="224"/>
        <v>0</v>
      </c>
      <c r="DX221" s="242">
        <f t="shared" si="173"/>
        <v>4.0500000000000001E-2</v>
      </c>
      <c r="DY221" s="242">
        <f t="shared" si="214"/>
        <v>3.375E-3</v>
      </c>
      <c r="DZ221" s="238">
        <v>169</v>
      </c>
      <c r="EA221" s="243">
        <f t="shared" si="225"/>
        <v>390300.46746703261</v>
      </c>
      <c r="EB221" s="243">
        <f t="shared" si="226"/>
        <v>2765.3974987519846</v>
      </c>
      <c r="EC221" s="243">
        <f t="shared" si="34"/>
        <v>1448.1334210507496</v>
      </c>
      <c r="ED221" s="243">
        <f t="shared" si="177"/>
        <v>1317.264077701235</v>
      </c>
      <c r="EE221" s="244">
        <f t="shared" si="215"/>
        <v>432932.82982811495</v>
      </c>
      <c r="EF221" s="249"/>
      <c r="EG221" s="242">
        <f t="shared" si="174"/>
        <v>4.4999999999999998E-2</v>
      </c>
      <c r="EH221" s="242">
        <f t="shared" si="216"/>
        <v>3.7499999999999999E-3</v>
      </c>
      <c r="EI221" s="238">
        <v>169</v>
      </c>
      <c r="EJ221" s="243">
        <f t="shared" si="227"/>
        <v>394477.95432600996</v>
      </c>
      <c r="EK221" s="243">
        <f t="shared" si="228"/>
        <v>2885.9069852207567</v>
      </c>
      <c r="EL221" s="243">
        <f t="shared" si="36"/>
        <v>1406.6146564982193</v>
      </c>
      <c r="EM221" s="243">
        <f t="shared" si="178"/>
        <v>1479.2923287225374</v>
      </c>
      <c r="EN221" s="244">
        <f t="shared" si="217"/>
        <v>442386.36834948231</v>
      </c>
      <c r="EO221" s="249"/>
      <c r="EP221" s="242">
        <f t="shared" si="175"/>
        <v>2.5000000000000001E-2</v>
      </c>
      <c r="EQ221" s="242">
        <f t="shared" si="218"/>
        <v>2.0833333333333333E-3</v>
      </c>
      <c r="ER221" s="238">
        <v>169</v>
      </c>
      <c r="ES221" s="243">
        <f t="shared" si="229"/>
        <v>374841.25217945135</v>
      </c>
      <c r="ET221" s="243">
        <f t="shared" si="230"/>
        <v>2370.7253929063927</v>
      </c>
      <c r="EU221" s="243">
        <f t="shared" si="38"/>
        <v>1589.8061175325356</v>
      </c>
      <c r="EV221" s="243">
        <f t="shared" si="179"/>
        <v>780.91927537385698</v>
      </c>
      <c r="EW221" s="244">
        <f t="shared" si="219"/>
        <v>400652.59140118136</v>
      </c>
    </row>
    <row r="222" spans="1:153" ht="14.25" customHeight="1" thickBot="1" x14ac:dyDescent="0.25">
      <c r="A222" s="3">
        <f t="shared" si="180"/>
        <v>5142</v>
      </c>
      <c r="B222" s="238">
        <v>170</v>
      </c>
      <c r="C222" s="239">
        <f t="shared" si="181"/>
        <v>266883.8545041476</v>
      </c>
      <c r="D222" s="239">
        <f t="shared" si="5"/>
        <v>2410.2492634298383</v>
      </c>
      <c r="E222" s="239">
        <f t="shared" si="6"/>
        <v>1709.6791453564508</v>
      </c>
      <c r="F222" s="239">
        <f t="shared" si="7"/>
        <v>700.57011807338745</v>
      </c>
      <c r="G222" s="240">
        <f t="shared" si="182"/>
        <v>409742.37478307268</v>
      </c>
      <c r="I222" s="241">
        <f>VLOOKUP(K222,[2]תחזיות!$B$4:$H$1000,5)</f>
        <v>1.286630000000008E-2</v>
      </c>
      <c r="J222" s="135">
        <f t="shared" si="8"/>
        <v>1.0721916666666734E-3</v>
      </c>
      <c r="K222" s="238">
        <v>170</v>
      </c>
      <c r="L222" s="243">
        <f t="shared" si="183"/>
        <v>124341.65955385388</v>
      </c>
      <c r="M222" s="243">
        <f t="shared" si="44"/>
        <v>989.26881460525703</v>
      </c>
      <c r="N222" s="243">
        <f t="shared" si="9"/>
        <v>761.3091054231927</v>
      </c>
      <c r="O222" s="243">
        <f t="shared" si="10"/>
        <v>227.95970918206439</v>
      </c>
      <c r="P222" s="244">
        <f t="shared" si="184"/>
        <v>154666.69334187012</v>
      </c>
      <c r="Q222" s="245"/>
      <c r="R222" s="241">
        <f>VLOOKUP(T222,[2]תחזיות!$B$4:$H$1000,7)</f>
        <v>2.1872710000000135E-2</v>
      </c>
      <c r="S222" s="135">
        <f t="shared" si="11"/>
        <v>1.8227258333333447E-3</v>
      </c>
      <c r="T222" s="238">
        <v>170</v>
      </c>
      <c r="U222" s="243">
        <f t="shared" si="185"/>
        <v>139144.07317722141</v>
      </c>
      <c r="V222" s="243">
        <f t="shared" si="47"/>
        <v>1107.0375996691496</v>
      </c>
      <c r="W222" s="243">
        <f t="shared" si="12"/>
        <v>851.94013217757822</v>
      </c>
      <c r="X222" s="243">
        <f t="shared" si="48"/>
        <v>255.09746749157139</v>
      </c>
      <c r="Y222" s="244">
        <f t="shared" si="186"/>
        <v>163453.70545857245</v>
      </c>
      <c r="Z222" s="246"/>
      <c r="AA222" s="241">
        <f>VLOOKUP(AC222,[2]תחזיות!$B$4:$H$1000,6)</f>
        <v>1.1696636363636435E-2</v>
      </c>
      <c r="AB222" s="135">
        <f t="shared" si="13"/>
        <v>9.7471969696970296E-4</v>
      </c>
      <c r="AC222" s="238">
        <v>170</v>
      </c>
      <c r="AD222" s="243">
        <f t="shared" si="187"/>
        <v>122538.98435975153</v>
      </c>
      <c r="AE222" s="243">
        <f t="shared" si="51"/>
        <v>974.92663549339193</v>
      </c>
      <c r="AF222" s="243">
        <f t="shared" si="14"/>
        <v>750.27183083384853</v>
      </c>
      <c r="AG222" s="243">
        <f t="shared" si="52"/>
        <v>224.65480465954343</v>
      </c>
      <c r="AH222" s="244">
        <f t="shared" si="188"/>
        <v>153574.22227606332</v>
      </c>
      <c r="AI222" s="246"/>
      <c r="AJ222" s="242">
        <f t="shared" si="171"/>
        <v>3.8866666666666598E-2</v>
      </c>
      <c r="AK222" s="242">
        <f t="shared" si="189"/>
        <v>3.2388888888888832E-3</v>
      </c>
      <c r="AL222" s="241">
        <f>VLOOKUP(AN222,[2]תחזיות!$B$4:$H$1000,5)</f>
        <v>1.286630000000008E-2</v>
      </c>
      <c r="AM222" s="135">
        <f t="shared" si="176"/>
        <v>1.0721916666666734E-3</v>
      </c>
      <c r="AN222" s="238">
        <v>170</v>
      </c>
      <c r="AO222" s="243">
        <f t="shared" si="190"/>
        <v>62457.511497593703</v>
      </c>
      <c r="AP222" s="243">
        <f t="shared" si="220"/>
        <v>585.81288415458789</v>
      </c>
      <c r="AQ222" s="243">
        <f t="shared" si="16"/>
        <v>383.51994413738197</v>
      </c>
      <c r="AR222" s="243">
        <f t="shared" si="191"/>
        <v>202.29294001720592</v>
      </c>
      <c r="AS222" s="244">
        <f t="shared" si="192"/>
        <v>86405.470702152888</v>
      </c>
      <c r="AT222" s="245"/>
      <c r="AU222" s="242">
        <f t="shared" si="172"/>
        <v>4.3666666666666604E-2</v>
      </c>
      <c r="AV222" s="242">
        <f t="shared" si="193"/>
        <v>3.6388888888888838E-3</v>
      </c>
      <c r="AW222" s="241">
        <f>VLOOKUP(AY222,[2]תחזיות!$B$4:$H$1000,7)</f>
        <v>2.1872710000000135E-2</v>
      </c>
      <c r="AX222" s="135">
        <f t="shared" si="17"/>
        <v>1.8227258333333447E-3</v>
      </c>
      <c r="AY222" s="238">
        <v>170</v>
      </c>
      <c r="AZ222" s="243">
        <f t="shared" si="194"/>
        <v>70829.95846096192</v>
      </c>
      <c r="BA222" s="243">
        <f t="shared" si="221"/>
        <v>680.72278647791006</v>
      </c>
      <c r="BB222" s="243">
        <f t="shared" si="18"/>
        <v>422.98043763385454</v>
      </c>
      <c r="BC222" s="243">
        <f t="shared" si="195"/>
        <v>257.74234884405553</v>
      </c>
      <c r="BD222" s="244">
        <f t="shared" si="196"/>
        <v>93422.965724820722</v>
      </c>
      <c r="BE222" s="246"/>
      <c r="BF222" s="246"/>
      <c r="BG222" s="246"/>
      <c r="BH222" s="241">
        <f>VLOOKUP(BJ222,[2]תחזיות!$B$4:$H$1000,6)</f>
        <v>1.1696636363636435E-2</v>
      </c>
      <c r="BI222" s="135">
        <f t="shared" si="19"/>
        <v>9.7471969696970296E-4</v>
      </c>
      <c r="BJ222" s="238">
        <v>170</v>
      </c>
      <c r="BK222" s="243">
        <f t="shared" si="197"/>
        <v>57626.033909454425</v>
      </c>
      <c r="BL222" s="243">
        <f t="shared" si="222"/>
        <v>499.59450657506301</v>
      </c>
      <c r="BM222" s="243">
        <f t="shared" si="20"/>
        <v>393.94677774106373</v>
      </c>
      <c r="BN222" s="243">
        <f t="shared" si="65"/>
        <v>105.6477288339993</v>
      </c>
      <c r="BO222" s="244">
        <f t="shared" si="198"/>
        <v>79609.837943036924</v>
      </c>
      <c r="BP222" s="246"/>
      <c r="BQ222" s="247">
        <f>VLOOKUP(BT222,[2]תחזיות!$B$4:$E$1000,2)</f>
        <v>3.6487379999999882E-2</v>
      </c>
      <c r="BR222" s="135">
        <f t="shared" si="21"/>
        <v>2.5406149999999904E-3</v>
      </c>
      <c r="BS222" s="3">
        <f t="shared" si="199"/>
        <v>5142</v>
      </c>
      <c r="BT222" s="238">
        <v>170</v>
      </c>
      <c r="BU222" s="239">
        <f t="shared" si="200"/>
        <v>362587.39886921836</v>
      </c>
      <c r="BV222" s="239">
        <f t="shared" si="201"/>
        <v>2398.4306460629105</v>
      </c>
      <c r="BW222" s="239">
        <f t="shared" si="22"/>
        <v>1477.2356616847946</v>
      </c>
      <c r="BX222" s="239">
        <f t="shared" si="23"/>
        <v>921.19498437811569</v>
      </c>
      <c r="BY222" s="240">
        <f t="shared" si="202"/>
        <v>369774.41309320083</v>
      </c>
      <c r="CA222" s="247">
        <f>VLOOKUP(CD222,[2]תחזיות!$B$4:$E$1000,4)</f>
        <v>4.8163341599999847E-2</v>
      </c>
      <c r="CB222" s="135">
        <f t="shared" si="24"/>
        <v>3.5136117999999875E-3</v>
      </c>
      <c r="CC222" s="3">
        <f t="shared" si="203"/>
        <v>5142</v>
      </c>
      <c r="CD222" s="238">
        <v>170</v>
      </c>
      <c r="CE222" s="239">
        <f t="shared" si="204"/>
        <v>380430.41113028326</v>
      </c>
      <c r="CF222" s="239">
        <f t="shared" si="205"/>
        <v>2737.6925566300242</v>
      </c>
      <c r="CG222" s="239">
        <f t="shared" si="25"/>
        <v>1401.0077750038145</v>
      </c>
      <c r="CH222" s="239">
        <f t="shared" si="26"/>
        <v>1336.6847816262098</v>
      </c>
      <c r="CI222" s="240">
        <f t="shared" si="206"/>
        <v>411209.01425610774</v>
      </c>
      <c r="CJ222" s="1"/>
      <c r="CK222" s="247">
        <f>VLOOKUP(CN222,[2]תחזיות!$B$4:$E$1000,3)</f>
        <v>3.1728156521739027E-2</v>
      </c>
      <c r="CL222" s="135">
        <f t="shared" si="27"/>
        <v>2.1440130434782524E-3</v>
      </c>
      <c r="CM222" s="3">
        <f t="shared" si="207"/>
        <v>5142</v>
      </c>
      <c r="CN222" s="238">
        <v>170</v>
      </c>
      <c r="CO222" s="239">
        <f t="shared" si="208"/>
        <v>355961.90453538188</v>
      </c>
      <c r="CP222" s="239">
        <f t="shared" si="223"/>
        <v>2273.2095527622951</v>
      </c>
      <c r="CQ222" s="239">
        <f t="shared" si="28"/>
        <v>1510.0225864570757</v>
      </c>
      <c r="CR222" s="239">
        <f t="shared" si="29"/>
        <v>763.18696630521924</v>
      </c>
      <c r="CS222" s="240">
        <f t="shared" si="209"/>
        <v>355927.39082361135</v>
      </c>
      <c r="CT222" s="1"/>
      <c r="CU222" s="238">
        <v>170</v>
      </c>
      <c r="CV222" s="239">
        <f t="shared" si="231"/>
        <v>1205122.7584707956</v>
      </c>
      <c r="CW222" s="239">
        <f t="shared" si="231"/>
        <v>9149.1591070045761</v>
      </c>
      <c r="CX222" s="239">
        <f t="shared" si="231"/>
        <v>5784.7647279486155</v>
      </c>
      <c r="CY222" s="239">
        <f t="shared" si="231"/>
        <v>3364.3943790559624</v>
      </c>
      <c r="CZ222" s="239">
        <f t="shared" si="231"/>
        <v>1456287.1792471635</v>
      </c>
      <c r="DB222" s="238">
        <v>170</v>
      </c>
      <c r="DC222" s="239">
        <f t="shared" si="232"/>
        <v>1250359.6369421259</v>
      </c>
      <c r="DD222" s="239">
        <f t="shared" si="232"/>
        <v>9821.6091914276785</v>
      </c>
      <c r="DE222" s="239">
        <f t="shared" si="232"/>
        <v>5797.4969516317851</v>
      </c>
      <c r="DF222" s="239">
        <f t="shared" si="232"/>
        <v>4024.1122397958934</v>
      </c>
      <c r="DG222" s="239">
        <f t="shared" si="232"/>
        <v>1523100.3355572766</v>
      </c>
      <c r="DH222" s="248"/>
      <c r="DI222" s="238">
        <v>170</v>
      </c>
      <c r="DJ222" s="239">
        <f t="shared" si="233"/>
        <v>1176262.2233706543</v>
      </c>
      <c r="DK222" s="239">
        <f t="shared" si="233"/>
        <v>8528.7053511669801</v>
      </c>
      <c r="DL222" s="239">
        <f t="shared" si="233"/>
        <v>5957.0385539991676</v>
      </c>
      <c r="DM222" s="239">
        <f t="shared" si="233"/>
        <v>2571.6667971678135</v>
      </c>
      <c r="DN222" s="239">
        <f t="shared" si="233"/>
        <v>1401877.142619872</v>
      </c>
      <c r="DP222" s="3">
        <f t="shared" si="210"/>
        <v>5142</v>
      </c>
      <c r="DQ222" s="238">
        <v>170</v>
      </c>
      <c r="DR222" s="239">
        <f t="shared" si="211"/>
        <v>0</v>
      </c>
      <c r="DS222" s="239">
        <f t="shared" si="212"/>
        <v>0</v>
      </c>
      <c r="DT222" s="239">
        <f t="shared" si="33"/>
        <v>0</v>
      </c>
      <c r="DU222" s="239">
        <f t="shared" si="213"/>
        <v>0</v>
      </c>
      <c r="DV222" s="240">
        <f t="shared" si="224"/>
        <v>0</v>
      </c>
      <c r="DX222" s="242">
        <f t="shared" si="173"/>
        <v>4.0500000000000001E-2</v>
      </c>
      <c r="DY222" s="242">
        <f t="shared" si="214"/>
        <v>3.375E-3</v>
      </c>
      <c r="DZ222" s="238">
        <v>170</v>
      </c>
      <c r="EA222" s="243">
        <f t="shared" si="225"/>
        <v>388852.33404598187</v>
      </c>
      <c r="EB222" s="243">
        <f t="shared" si="226"/>
        <v>2765.3974987519841</v>
      </c>
      <c r="EC222" s="243">
        <f t="shared" si="34"/>
        <v>1453.0208713467953</v>
      </c>
      <c r="ED222" s="243">
        <f t="shared" si="177"/>
        <v>1312.3766274051889</v>
      </c>
      <c r="EE222" s="244">
        <f t="shared" si="215"/>
        <v>435698.22732686694</v>
      </c>
      <c r="EF222" s="249"/>
      <c r="EG222" s="242">
        <f t="shared" si="174"/>
        <v>4.4999999999999998E-2</v>
      </c>
      <c r="EH222" s="242">
        <f t="shared" si="216"/>
        <v>3.7499999999999999E-3</v>
      </c>
      <c r="EI222" s="238">
        <v>170</v>
      </c>
      <c r="EJ222" s="243">
        <f t="shared" si="227"/>
        <v>393071.33966951171</v>
      </c>
      <c r="EK222" s="243">
        <f t="shared" si="228"/>
        <v>2885.9069852207563</v>
      </c>
      <c r="EL222" s="243">
        <f t="shared" si="36"/>
        <v>1411.8894614600874</v>
      </c>
      <c r="EM222" s="243">
        <f t="shared" si="178"/>
        <v>1474.0175237606688</v>
      </c>
      <c r="EN222" s="244">
        <f t="shared" si="217"/>
        <v>445272.27533470304</v>
      </c>
      <c r="EO222" s="249"/>
      <c r="EP222" s="242">
        <f t="shared" si="175"/>
        <v>2.5000000000000001E-2</v>
      </c>
      <c r="EQ222" s="242">
        <f t="shared" si="218"/>
        <v>2.0833333333333333E-3</v>
      </c>
      <c r="ER222" s="238">
        <v>170</v>
      </c>
      <c r="ES222" s="243">
        <f t="shared" si="229"/>
        <v>373251.4460619188</v>
      </c>
      <c r="ET222" s="243">
        <f t="shared" si="230"/>
        <v>2370.7253929063927</v>
      </c>
      <c r="EU222" s="243">
        <f t="shared" si="38"/>
        <v>1593.1182136107286</v>
      </c>
      <c r="EV222" s="243">
        <f t="shared" si="179"/>
        <v>777.6071792956642</v>
      </c>
      <c r="EW222" s="244">
        <f t="shared" si="219"/>
        <v>403023.31679408776</v>
      </c>
    </row>
    <row r="223" spans="1:153" ht="14.25" customHeight="1" thickBot="1" x14ac:dyDescent="0.25">
      <c r="A223" s="3">
        <f t="shared" si="180"/>
        <v>5173</v>
      </c>
      <c r="B223" s="238">
        <v>171</v>
      </c>
      <c r="C223" s="239">
        <f t="shared" si="181"/>
        <v>265174.17535879114</v>
      </c>
      <c r="D223" s="239">
        <f t="shared" si="5"/>
        <v>2410.2492634298383</v>
      </c>
      <c r="E223" s="239">
        <f t="shared" si="6"/>
        <v>1714.1670531130114</v>
      </c>
      <c r="F223" s="239">
        <f t="shared" si="7"/>
        <v>696.08221031682683</v>
      </c>
      <c r="G223" s="240">
        <f t="shared" si="182"/>
        <v>412152.62404650252</v>
      </c>
      <c r="I223" s="241">
        <f>VLOOKUP(K223,[2]תחזיות!$B$4:$H$1000,5)</f>
        <v>1.2879300000000081E-2</v>
      </c>
      <c r="J223" s="135">
        <f t="shared" si="8"/>
        <v>1.0732750000000068E-3</v>
      </c>
      <c r="K223" s="238">
        <v>171</v>
      </c>
      <c r="L223" s="243">
        <f t="shared" si="183"/>
        <v>123712.98614905823</v>
      </c>
      <c r="M223" s="243">
        <f t="shared" si="44"/>
        <v>990.33057209225251</v>
      </c>
      <c r="N223" s="243">
        <f t="shared" si="9"/>
        <v>763.52343081898016</v>
      </c>
      <c r="O223" s="243">
        <f t="shared" si="10"/>
        <v>226.80714127327235</v>
      </c>
      <c r="P223" s="244">
        <f t="shared" si="184"/>
        <v>155657.02391396239</v>
      </c>
      <c r="Q223" s="245"/>
      <c r="R223" s="241">
        <f>VLOOKUP(T223,[2]תחזיות!$B$4:$H$1000,7)</f>
        <v>2.1894810000000136E-2</v>
      </c>
      <c r="S223" s="135">
        <f t="shared" si="11"/>
        <v>1.8245675000000113E-3</v>
      </c>
      <c r="T223" s="238">
        <v>171</v>
      </c>
      <c r="U223" s="243">
        <f t="shared" si="185"/>
        <v>138544.45637650348</v>
      </c>
      <c r="V223" s="243">
        <f t="shared" si="47"/>
        <v>1109.0574644947837</v>
      </c>
      <c r="W223" s="243">
        <f t="shared" si="12"/>
        <v>855.05929447119524</v>
      </c>
      <c r="X223" s="243">
        <f t="shared" si="48"/>
        <v>253.99817002358856</v>
      </c>
      <c r="Y223" s="244">
        <f t="shared" si="186"/>
        <v>164562.76292306723</v>
      </c>
      <c r="Z223" s="246"/>
      <c r="AA223" s="241">
        <f>VLOOKUP(AC223,[2]תחזיות!$B$4:$H$1000,6)</f>
        <v>1.1708454545454619E-2</v>
      </c>
      <c r="AB223" s="135">
        <f t="shared" si="13"/>
        <v>9.7570454545455162E-4</v>
      </c>
      <c r="AC223" s="238">
        <v>171</v>
      </c>
      <c r="AD223" s="243">
        <f t="shared" si="187"/>
        <v>121907.54232931721</v>
      </c>
      <c r="AE223" s="243">
        <f t="shared" si="51"/>
        <v>975.87787584312753</v>
      </c>
      <c r="AF223" s="243">
        <f t="shared" si="14"/>
        <v>752.38071490604705</v>
      </c>
      <c r="AG223" s="243">
        <f t="shared" si="52"/>
        <v>223.49716093708051</v>
      </c>
      <c r="AH223" s="244">
        <f t="shared" si="188"/>
        <v>154550.10015190643</v>
      </c>
      <c r="AI223" s="246"/>
      <c r="AJ223" s="242">
        <f t="shared" si="171"/>
        <v>3.8866666666666598E-2</v>
      </c>
      <c r="AK223" s="242">
        <f t="shared" si="189"/>
        <v>3.2388888888888832E-3</v>
      </c>
      <c r="AL223" s="241">
        <f>VLOOKUP(AN223,[2]תחזיות!$B$4:$H$1000,5)</f>
        <v>1.2879300000000081E-2</v>
      </c>
      <c r="AM223" s="135">
        <f t="shared" si="176"/>
        <v>1.0732750000000068E-3</v>
      </c>
      <c r="AN223" s="238">
        <v>171</v>
      </c>
      <c r="AO223" s="243">
        <f t="shared" si="190"/>
        <v>62140.614016740852</v>
      </c>
      <c r="AP223" s="243">
        <f t="shared" si="220"/>
        <v>586.4416224778289</v>
      </c>
      <c r="AQ223" s="243">
        <f t="shared" si="16"/>
        <v>385.17507819027412</v>
      </c>
      <c r="AR223" s="243">
        <f t="shared" si="191"/>
        <v>201.26654428755475</v>
      </c>
      <c r="AS223" s="244">
        <f t="shared" si="192"/>
        <v>86991.912324630714</v>
      </c>
      <c r="AT223" s="245"/>
      <c r="AU223" s="242">
        <f t="shared" si="172"/>
        <v>4.3666666666666604E-2</v>
      </c>
      <c r="AV223" s="242">
        <f t="shared" si="193"/>
        <v>3.6388888888888838E-3</v>
      </c>
      <c r="AW223" s="241">
        <f>VLOOKUP(AY223,[2]תחזיות!$B$4:$H$1000,7)</f>
        <v>2.1894810000000136E-2</v>
      </c>
      <c r="AX223" s="135">
        <f t="shared" si="17"/>
        <v>1.8245675000000113E-3</v>
      </c>
      <c r="AY223" s="238">
        <v>171</v>
      </c>
      <c r="AZ223" s="243">
        <f t="shared" si="194"/>
        <v>70535.440307202633</v>
      </c>
      <c r="BA223" s="243">
        <f t="shared" si="221"/>
        <v>681.96481115062716</v>
      </c>
      <c r="BB223" s="243">
        <f t="shared" si="18"/>
        <v>425.29418114386237</v>
      </c>
      <c r="BC223" s="243">
        <f t="shared" si="195"/>
        <v>256.67063000676478</v>
      </c>
      <c r="BD223" s="244">
        <f t="shared" si="196"/>
        <v>94104.930535971347</v>
      </c>
      <c r="BE223" s="246"/>
      <c r="BF223" s="246"/>
      <c r="BG223" s="246"/>
      <c r="BH223" s="241">
        <f>VLOOKUP(BJ223,[2]תחזיות!$B$4:$H$1000,6)</f>
        <v>1.1708454545454619E-2</v>
      </c>
      <c r="BI223" s="135">
        <f t="shared" si="19"/>
        <v>9.7570454545455162E-4</v>
      </c>
      <c r="BJ223" s="238">
        <v>171</v>
      </c>
      <c r="BK223" s="243">
        <f t="shared" si="197"/>
        <v>57287.92873927363</v>
      </c>
      <c r="BL223" s="243">
        <f t="shared" si="222"/>
        <v>500.01203906962274</v>
      </c>
      <c r="BM223" s="243">
        <f t="shared" si="20"/>
        <v>394.98416971428821</v>
      </c>
      <c r="BN223" s="243">
        <f t="shared" si="65"/>
        <v>105.0278693553345</v>
      </c>
      <c r="BO223" s="244">
        <f t="shared" si="198"/>
        <v>80109.849982106549</v>
      </c>
      <c r="BP223" s="246"/>
      <c r="BQ223" s="247">
        <f>VLOOKUP(BT223,[2]תחזיות!$B$4:$E$1000,2)</f>
        <v>3.660337999999988E-2</v>
      </c>
      <c r="BR223" s="135">
        <f t="shared" si="21"/>
        <v>2.5502816666666569E-3</v>
      </c>
      <c r="BS223" s="3">
        <f t="shared" si="199"/>
        <v>5173</v>
      </c>
      <c r="BT223" s="238">
        <v>171</v>
      </c>
      <c r="BU223" s="239">
        <f t="shared" si="200"/>
        <v>361110.16320753359</v>
      </c>
      <c r="BV223" s="239">
        <f t="shared" si="201"/>
        <v>2400.4638623613355</v>
      </c>
      <c r="BW223" s="239">
        <f t="shared" si="22"/>
        <v>1479.5312334861583</v>
      </c>
      <c r="BX223" s="239">
        <f t="shared" si="23"/>
        <v>920.93262887517733</v>
      </c>
      <c r="BY223" s="240">
        <f t="shared" si="202"/>
        <v>372174.87695556215</v>
      </c>
      <c r="CA223" s="247">
        <f>VLOOKUP(CD223,[2]תחזיות!$B$4:$E$1000,4)</f>
        <v>4.8316461599999846E-2</v>
      </c>
      <c r="CB223" s="135">
        <f t="shared" si="24"/>
        <v>3.5263717999999872E-3</v>
      </c>
      <c r="CC223" s="3">
        <f t="shared" si="203"/>
        <v>5173</v>
      </c>
      <c r="CD223" s="238">
        <v>171</v>
      </c>
      <c r="CE223" s="239">
        <f t="shared" si="204"/>
        <v>379029.40335527947</v>
      </c>
      <c r="CF223" s="239">
        <f t="shared" si="205"/>
        <v>2740.653295984238</v>
      </c>
      <c r="CG223" s="239">
        <f t="shared" si="25"/>
        <v>1404.0546966213599</v>
      </c>
      <c r="CH223" s="239">
        <f t="shared" si="26"/>
        <v>1336.5985993628781</v>
      </c>
      <c r="CI223" s="240">
        <f t="shared" si="206"/>
        <v>413949.667552092</v>
      </c>
      <c r="CJ223" s="1"/>
      <c r="CK223" s="247">
        <f>VLOOKUP(CN223,[2]תחזיות!$B$4:$E$1000,3)</f>
        <v>3.1829026086956418E-2</v>
      </c>
      <c r="CL223" s="135">
        <f t="shared" si="27"/>
        <v>2.1524188405797015E-3</v>
      </c>
      <c r="CM223" s="3">
        <f t="shared" si="207"/>
        <v>5173</v>
      </c>
      <c r="CN223" s="238">
        <v>171</v>
      </c>
      <c r="CO223" s="239">
        <f t="shared" si="208"/>
        <v>354451.8819489248</v>
      </c>
      <c r="CP223" s="239">
        <f t="shared" si="223"/>
        <v>2274.9083553894452</v>
      </c>
      <c r="CQ223" s="239">
        <f t="shared" si="28"/>
        <v>1511.9794466036474</v>
      </c>
      <c r="CR223" s="239">
        <f t="shared" si="29"/>
        <v>762.92890878579794</v>
      </c>
      <c r="CS223" s="240">
        <f t="shared" si="209"/>
        <v>358202.29917900078</v>
      </c>
      <c r="CT223" s="1"/>
      <c r="CU223" s="238">
        <v>171</v>
      </c>
      <c r="CV223" s="239">
        <f t="shared" si="231"/>
        <v>1199537.2519067586</v>
      </c>
      <c r="CW223" s="239">
        <f t="shared" si="231"/>
        <v>9152.8828191132379</v>
      </c>
      <c r="CX223" s="239">
        <f t="shared" si="231"/>
        <v>5800.3216123960137</v>
      </c>
      <c r="CY223" s="239">
        <f t="shared" si="231"/>
        <v>3352.5612067172246</v>
      </c>
      <c r="CZ223" s="239">
        <f t="shared" si="231"/>
        <v>1465440.0620662768</v>
      </c>
      <c r="DB223" s="238">
        <v>171</v>
      </c>
      <c r="DC223" s="239">
        <f t="shared" si="232"/>
        <v>1244942.9256058284</v>
      </c>
      <c r="DD223" s="239">
        <f t="shared" si="232"/>
        <v>9827.831820280242</v>
      </c>
      <c r="DE223" s="239">
        <f t="shared" si="232"/>
        <v>5815.7592722899917</v>
      </c>
      <c r="DF223" s="239">
        <f t="shared" si="232"/>
        <v>4012.0725479902517</v>
      </c>
      <c r="DG223" s="239">
        <f t="shared" si="232"/>
        <v>1532928.1673775569</v>
      </c>
      <c r="DH223" s="248"/>
      <c r="DI223" s="238">
        <v>171</v>
      </c>
      <c r="DJ223" s="239">
        <f t="shared" si="233"/>
        <v>1170479.8562246149</v>
      </c>
      <c r="DK223" s="239">
        <f t="shared" si="233"/>
        <v>8531.7729266384267</v>
      </c>
      <c r="DL223" s="239">
        <f t="shared" si="233"/>
        <v>5969.9485942260781</v>
      </c>
      <c r="DM223" s="239">
        <f t="shared" si="233"/>
        <v>2561.8243324123487</v>
      </c>
      <c r="DN223" s="239">
        <f t="shared" si="233"/>
        <v>1410408.9155465104</v>
      </c>
      <c r="DP223" s="3">
        <f t="shared" si="210"/>
        <v>5173</v>
      </c>
      <c r="DQ223" s="238">
        <v>171</v>
      </c>
      <c r="DR223" s="239">
        <f t="shared" si="211"/>
        <v>0</v>
      </c>
      <c r="DS223" s="239">
        <f t="shared" si="212"/>
        <v>0</v>
      </c>
      <c r="DT223" s="239">
        <f t="shared" si="33"/>
        <v>0</v>
      </c>
      <c r="DU223" s="239">
        <f t="shared" si="213"/>
        <v>0</v>
      </c>
      <c r="DV223" s="240">
        <f t="shared" si="224"/>
        <v>0</v>
      </c>
      <c r="DX223" s="242">
        <f t="shared" si="173"/>
        <v>4.0500000000000001E-2</v>
      </c>
      <c r="DY223" s="242">
        <f t="shared" si="214"/>
        <v>3.375E-3</v>
      </c>
      <c r="DZ223" s="238">
        <v>171</v>
      </c>
      <c r="EA223" s="243">
        <f t="shared" si="225"/>
        <v>387399.31317463506</v>
      </c>
      <c r="EB223" s="243">
        <f t="shared" si="226"/>
        <v>2765.3974987519841</v>
      </c>
      <c r="EC223" s="243">
        <f t="shared" si="34"/>
        <v>1457.9248167875908</v>
      </c>
      <c r="ED223" s="243">
        <f t="shared" si="177"/>
        <v>1307.4726819643934</v>
      </c>
      <c r="EE223" s="244">
        <f t="shared" si="215"/>
        <v>438463.62482561893</v>
      </c>
      <c r="EF223" s="249"/>
      <c r="EG223" s="242">
        <f t="shared" si="174"/>
        <v>4.4999999999999998E-2</v>
      </c>
      <c r="EH223" s="242">
        <f t="shared" si="216"/>
        <v>3.7499999999999999E-3</v>
      </c>
      <c r="EI223" s="238">
        <v>171</v>
      </c>
      <c r="EJ223" s="243">
        <f t="shared" si="227"/>
        <v>391659.4502080516</v>
      </c>
      <c r="EK223" s="243">
        <f t="shared" si="228"/>
        <v>2885.9069852207563</v>
      </c>
      <c r="EL223" s="243">
        <f t="shared" si="36"/>
        <v>1417.1840469405629</v>
      </c>
      <c r="EM223" s="243">
        <f t="shared" si="178"/>
        <v>1468.7229382801934</v>
      </c>
      <c r="EN223" s="244">
        <f t="shared" si="217"/>
        <v>448158.18231992377</v>
      </c>
      <c r="EO223" s="249"/>
      <c r="EP223" s="242">
        <f t="shared" si="175"/>
        <v>2.5000000000000001E-2</v>
      </c>
      <c r="EQ223" s="242">
        <f t="shared" si="218"/>
        <v>2.0833333333333333E-3</v>
      </c>
      <c r="ER223" s="238">
        <v>171</v>
      </c>
      <c r="ES223" s="243">
        <f t="shared" si="229"/>
        <v>371658.32784830808</v>
      </c>
      <c r="ET223" s="243">
        <f t="shared" si="230"/>
        <v>2370.7253929063927</v>
      </c>
      <c r="EU223" s="243">
        <f t="shared" si="38"/>
        <v>1596.4372098890842</v>
      </c>
      <c r="EV223" s="243">
        <f t="shared" si="179"/>
        <v>774.28818301730848</v>
      </c>
      <c r="EW223" s="244">
        <f t="shared" si="219"/>
        <v>405394.04218699416</v>
      </c>
    </row>
    <row r="224" spans="1:153" ht="14.25" customHeight="1" thickBot="1" x14ac:dyDescent="0.25">
      <c r="A224" s="3">
        <f t="shared" si="180"/>
        <v>5201</v>
      </c>
      <c r="B224" s="238">
        <v>172</v>
      </c>
      <c r="C224" s="239">
        <f t="shared" si="181"/>
        <v>263460.00830567814</v>
      </c>
      <c r="D224" s="239">
        <f t="shared" si="5"/>
        <v>2410.2492634298383</v>
      </c>
      <c r="E224" s="239">
        <f t="shared" si="6"/>
        <v>1718.6667416274331</v>
      </c>
      <c r="F224" s="239">
        <f t="shared" si="7"/>
        <v>691.58252180240515</v>
      </c>
      <c r="G224" s="240">
        <f t="shared" si="182"/>
        <v>414562.87330993236</v>
      </c>
      <c r="I224" s="241">
        <f>VLOOKUP(K224,[2]תחזיות!$B$4:$H$1000,5)</f>
        <v>1.2892300000000082E-2</v>
      </c>
      <c r="J224" s="135">
        <f t="shared" si="8"/>
        <v>1.0743583333333402E-3</v>
      </c>
      <c r="K224" s="238">
        <v>172</v>
      </c>
      <c r="L224" s="243">
        <f t="shared" si="183"/>
        <v>123081.55449808943</v>
      </c>
      <c r="M224" s="243">
        <f t="shared" si="44"/>
        <v>991.39454199513443</v>
      </c>
      <c r="N224" s="243">
        <f t="shared" si="9"/>
        <v>765.74502541530478</v>
      </c>
      <c r="O224" s="243">
        <f t="shared" si="10"/>
        <v>225.64951657982959</v>
      </c>
      <c r="P224" s="244">
        <f t="shared" si="184"/>
        <v>156648.41845595752</v>
      </c>
      <c r="Q224" s="245"/>
      <c r="R224" s="241">
        <f>VLOOKUP(T224,[2]תחזיות!$B$4:$H$1000,7)</f>
        <v>2.191691000000014E-2</v>
      </c>
      <c r="S224" s="135">
        <f t="shared" si="11"/>
        <v>1.8264091666666783E-3</v>
      </c>
      <c r="T224" s="238">
        <v>172</v>
      </c>
      <c r="U224" s="243">
        <f t="shared" si="185"/>
        <v>137940.87425901572</v>
      </c>
      <c r="V224" s="243">
        <f t="shared" si="47"/>
        <v>1111.0830572142972</v>
      </c>
      <c r="W224" s="243">
        <f t="shared" si="12"/>
        <v>858.19145440610293</v>
      </c>
      <c r="X224" s="243">
        <f t="shared" si="48"/>
        <v>252.89160280819431</v>
      </c>
      <c r="Y224" s="244">
        <f t="shared" si="186"/>
        <v>165673.84598028153</v>
      </c>
      <c r="Z224" s="246"/>
      <c r="AA224" s="241">
        <f>VLOOKUP(AC224,[2]תחזיות!$B$4:$H$1000,6)</f>
        <v>1.1720272727272801E-2</v>
      </c>
      <c r="AB224" s="135">
        <f t="shared" si="13"/>
        <v>9.7668939393940018E-4</v>
      </c>
      <c r="AC224" s="238">
        <v>172</v>
      </c>
      <c r="AD224" s="243">
        <f t="shared" si="187"/>
        <v>121273.49257578097</v>
      </c>
      <c r="AE224" s="243">
        <f t="shared" si="51"/>
        <v>976.83100541424369</v>
      </c>
      <c r="AF224" s="243">
        <f t="shared" si="14"/>
        <v>754.49626902531293</v>
      </c>
      <c r="AG224" s="243">
        <f t="shared" si="52"/>
        <v>222.33473638893074</v>
      </c>
      <c r="AH224" s="244">
        <f t="shared" si="188"/>
        <v>155526.93115732068</v>
      </c>
      <c r="AI224" s="246"/>
      <c r="AJ224" s="242">
        <f t="shared" si="171"/>
        <v>3.8866666666666598E-2</v>
      </c>
      <c r="AK224" s="242">
        <f t="shared" si="189"/>
        <v>3.2388888888888832E-3</v>
      </c>
      <c r="AL224" s="241">
        <f>VLOOKUP(AN224,[2]תחזיות!$B$4:$H$1000,5)</f>
        <v>1.2892300000000082E-2</v>
      </c>
      <c r="AM224" s="135">
        <f t="shared" si="176"/>
        <v>1.0743583333333402E-3</v>
      </c>
      <c r="AN224" s="238">
        <v>172</v>
      </c>
      <c r="AO224" s="243">
        <f t="shared" si="190"/>
        <v>61821.78640900286</v>
      </c>
      <c r="AP224" s="243">
        <f t="shared" si="220"/>
        <v>587.07167092195152</v>
      </c>
      <c r="AQ224" s="243">
        <f t="shared" si="16"/>
        <v>386.83777383057043</v>
      </c>
      <c r="AR224" s="243">
        <f t="shared" si="191"/>
        <v>200.23389709138112</v>
      </c>
      <c r="AS224" s="244">
        <f t="shared" si="192"/>
        <v>87578.98399555267</v>
      </c>
      <c r="AT224" s="245"/>
      <c r="AU224" s="242">
        <f t="shared" si="172"/>
        <v>4.3666666666666604E-2</v>
      </c>
      <c r="AV224" s="242">
        <f t="shared" si="193"/>
        <v>3.6388888888888838E-3</v>
      </c>
      <c r="AW224" s="241">
        <f>VLOOKUP(AY224,[2]תחזיות!$B$4:$H$1000,7)</f>
        <v>2.191691000000014E-2</v>
      </c>
      <c r="AX224" s="135">
        <f t="shared" si="17"/>
        <v>1.8264091666666783E-3</v>
      </c>
      <c r="AY224" s="238">
        <v>172</v>
      </c>
      <c r="AZ224" s="243">
        <f t="shared" si="194"/>
        <v>70238.195939619734</v>
      </c>
      <c r="BA224" s="243">
        <f t="shared" si="221"/>
        <v>683.21035793305657</v>
      </c>
      <c r="BB224" s="243">
        <f t="shared" si="18"/>
        <v>427.62136715277404</v>
      </c>
      <c r="BC224" s="243">
        <f t="shared" si="195"/>
        <v>255.58899078028256</v>
      </c>
      <c r="BD224" s="244">
        <f t="shared" si="196"/>
        <v>94788.140893904405</v>
      </c>
      <c r="BE224" s="246"/>
      <c r="BF224" s="246"/>
      <c r="BG224" s="246"/>
      <c r="BH224" s="241">
        <f>VLOOKUP(BJ224,[2]תחזיות!$B$4:$H$1000,6)</f>
        <v>1.1720272727272801E-2</v>
      </c>
      <c r="BI224" s="135">
        <f t="shared" si="19"/>
        <v>9.7668939393940018E-4</v>
      </c>
      <c r="BJ224" s="238">
        <v>172</v>
      </c>
      <c r="BK224" s="243">
        <f t="shared" si="197"/>
        <v>56948.511305110405</v>
      </c>
      <c r="BL224" s="243">
        <f t="shared" si="222"/>
        <v>500.43040876252473</v>
      </c>
      <c r="BM224" s="243">
        <f t="shared" si="20"/>
        <v>396.02480470315612</v>
      </c>
      <c r="BN224" s="243">
        <f t="shared" si="65"/>
        <v>104.4056040593686</v>
      </c>
      <c r="BO224" s="244">
        <f t="shared" si="198"/>
        <v>80610.280390869069</v>
      </c>
      <c r="BP224" s="246"/>
      <c r="BQ224" s="247">
        <f>VLOOKUP(BT224,[2]תחזיות!$B$4:$E$1000,2)</f>
        <v>3.6719379999999878E-2</v>
      </c>
      <c r="BR224" s="135">
        <f t="shared" si="21"/>
        <v>2.5599483333333234E-3</v>
      </c>
      <c r="BS224" s="3">
        <f t="shared" si="199"/>
        <v>5201</v>
      </c>
      <c r="BT224" s="238">
        <v>172</v>
      </c>
      <c r="BU224" s="239">
        <f t="shared" si="200"/>
        <v>359630.63197404746</v>
      </c>
      <c r="BV224" s="239">
        <f t="shared" si="201"/>
        <v>2402.488388635762</v>
      </c>
      <c r="BW224" s="239">
        <f t="shared" si="22"/>
        <v>1481.8525516981895</v>
      </c>
      <c r="BX224" s="239">
        <f t="shared" si="23"/>
        <v>920.63583693757266</v>
      </c>
      <c r="BY224" s="240">
        <f t="shared" si="202"/>
        <v>374577.3653441979</v>
      </c>
      <c r="CA224" s="247">
        <f>VLOOKUP(CD224,[2]תחזיות!$B$4:$E$1000,4)</f>
        <v>4.8469581599999839E-2</v>
      </c>
      <c r="CB224" s="135">
        <f t="shared" si="24"/>
        <v>3.5391317999999869E-3</v>
      </c>
      <c r="CC224" s="3">
        <f t="shared" si="203"/>
        <v>5201</v>
      </c>
      <c r="CD224" s="238">
        <v>172</v>
      </c>
      <c r="CE224" s="239">
        <f t="shared" si="204"/>
        <v>377625.3486586581</v>
      </c>
      <c r="CF224" s="239">
        <f t="shared" si="205"/>
        <v>2743.6022804956697</v>
      </c>
      <c r="CG224" s="239">
        <f t="shared" si="25"/>
        <v>1407.1364005717305</v>
      </c>
      <c r="CH224" s="239">
        <f t="shared" si="26"/>
        <v>1336.4658799239392</v>
      </c>
      <c r="CI224" s="240">
        <f t="shared" si="206"/>
        <v>416693.26983258768</v>
      </c>
      <c r="CJ224" s="1"/>
      <c r="CK224" s="247">
        <f>VLOOKUP(CN224,[2]תחזיות!$B$4:$E$1000,3)</f>
        <v>3.1929895652173808E-2</v>
      </c>
      <c r="CL224" s="135">
        <f t="shared" si="27"/>
        <v>2.1608246376811509E-3</v>
      </c>
      <c r="CM224" s="3">
        <f t="shared" si="207"/>
        <v>5201</v>
      </c>
      <c r="CN224" s="238">
        <v>172</v>
      </c>
      <c r="CO224" s="239">
        <f t="shared" si="208"/>
        <v>352939.90250232117</v>
      </c>
      <c r="CP224" s="239">
        <f t="shared" si="223"/>
        <v>2276.5996797964253</v>
      </c>
      <c r="CQ224" s="239">
        <f t="shared" si="28"/>
        <v>1513.9584428486264</v>
      </c>
      <c r="CR224" s="239">
        <f t="shared" si="29"/>
        <v>762.64123694779892</v>
      </c>
      <c r="CS224" s="240">
        <f t="shared" si="209"/>
        <v>360478.89885879721</v>
      </c>
      <c r="CT224" s="1"/>
      <c r="CU224" s="238">
        <v>172</v>
      </c>
      <c r="CV224" s="239">
        <f t="shared" si="231"/>
        <v>1193935.3695446653</v>
      </c>
      <c r="CW224" s="239">
        <f t="shared" si="231"/>
        <v>9156.6013637346696</v>
      </c>
      <c r="CX224" s="239">
        <f t="shared" si="231"/>
        <v>5815.9474056157478</v>
      </c>
      <c r="CY224" s="239">
        <f t="shared" si="231"/>
        <v>3340.6539581189236</v>
      </c>
      <c r="CZ224" s="239">
        <f t="shared" si="231"/>
        <v>1474596.6634300114</v>
      </c>
      <c r="DB224" s="238">
        <v>172</v>
      </c>
      <c r="DC224" s="239">
        <f t="shared" si="232"/>
        <v>1239506.6933240828</v>
      </c>
      <c r="DD224" s="239">
        <f t="shared" si="232"/>
        <v>9834.0519442936184</v>
      </c>
      <c r="DE224" s="239">
        <f t="shared" si="232"/>
        <v>5834.1144508746302</v>
      </c>
      <c r="DF224" s="239">
        <f t="shared" si="232"/>
        <v>3999.9374934189873</v>
      </c>
      <c r="DG224" s="239">
        <f t="shared" si="232"/>
        <v>1542762.2193218507</v>
      </c>
      <c r="DH224" s="248"/>
      <c r="DI224" s="238">
        <v>172</v>
      </c>
      <c r="DJ224" s="239">
        <f t="shared" si="233"/>
        <v>1164683.8053273098</v>
      </c>
      <c r="DK224" s="239">
        <f t="shared" si="233"/>
        <v>8534.8357503094248</v>
      </c>
      <c r="DL224" s="239">
        <f t="shared" si="233"/>
        <v>5982.9093789475482</v>
      </c>
      <c r="DM224" s="239">
        <f t="shared" si="233"/>
        <v>2551.9263713618766</v>
      </c>
      <c r="DN224" s="239">
        <f t="shared" si="233"/>
        <v>1418943.7512968199</v>
      </c>
      <c r="DP224" s="3">
        <f t="shared" si="210"/>
        <v>5201</v>
      </c>
      <c r="DQ224" s="238">
        <v>172</v>
      </c>
      <c r="DR224" s="239">
        <f t="shared" si="211"/>
        <v>0</v>
      </c>
      <c r="DS224" s="239">
        <f t="shared" si="212"/>
        <v>0</v>
      </c>
      <c r="DT224" s="239">
        <f t="shared" si="33"/>
        <v>0</v>
      </c>
      <c r="DU224" s="239">
        <f t="shared" si="213"/>
        <v>0</v>
      </c>
      <c r="DV224" s="240">
        <f t="shared" si="224"/>
        <v>0</v>
      </c>
      <c r="DX224" s="242">
        <f t="shared" si="173"/>
        <v>4.0500000000000001E-2</v>
      </c>
      <c r="DY224" s="242">
        <f t="shared" si="214"/>
        <v>3.375E-3</v>
      </c>
      <c r="DZ224" s="238">
        <v>172</v>
      </c>
      <c r="EA224" s="243">
        <f t="shared" si="225"/>
        <v>385941.38835784746</v>
      </c>
      <c r="EB224" s="243">
        <f t="shared" si="226"/>
        <v>2765.3974987519846</v>
      </c>
      <c r="EC224" s="243">
        <f t="shared" si="34"/>
        <v>1462.8453130442495</v>
      </c>
      <c r="ED224" s="243">
        <f t="shared" si="177"/>
        <v>1302.5521857077351</v>
      </c>
      <c r="EE224" s="244">
        <f t="shared" si="215"/>
        <v>441229.02232437092</v>
      </c>
      <c r="EF224" s="249"/>
      <c r="EG224" s="242">
        <f t="shared" si="174"/>
        <v>4.4999999999999998E-2</v>
      </c>
      <c r="EH224" s="242">
        <f t="shared" si="216"/>
        <v>3.7499999999999999E-3</v>
      </c>
      <c r="EI224" s="238">
        <v>172</v>
      </c>
      <c r="EJ224" s="243">
        <f t="shared" si="227"/>
        <v>390242.26616111101</v>
      </c>
      <c r="EK224" s="243">
        <f t="shared" si="228"/>
        <v>2885.9069852207563</v>
      </c>
      <c r="EL224" s="243">
        <f t="shared" si="36"/>
        <v>1422.49848711659</v>
      </c>
      <c r="EM224" s="243">
        <f t="shared" si="178"/>
        <v>1463.4084981041663</v>
      </c>
      <c r="EN224" s="244">
        <f t="shared" si="217"/>
        <v>451044.0893051445</v>
      </c>
      <c r="EO224" s="249"/>
      <c r="EP224" s="242">
        <f t="shared" si="175"/>
        <v>2.5000000000000001E-2</v>
      </c>
      <c r="EQ224" s="242">
        <f t="shared" si="218"/>
        <v>2.0833333333333333E-3</v>
      </c>
      <c r="ER224" s="238">
        <v>172</v>
      </c>
      <c r="ES224" s="243">
        <f t="shared" si="229"/>
        <v>370061.89063841902</v>
      </c>
      <c r="ET224" s="243">
        <f t="shared" si="230"/>
        <v>2370.7253929063927</v>
      </c>
      <c r="EU224" s="243">
        <f t="shared" si="38"/>
        <v>1599.7631207430197</v>
      </c>
      <c r="EV224" s="243">
        <f t="shared" si="179"/>
        <v>770.96227216337297</v>
      </c>
      <c r="EW224" s="244">
        <f t="shared" si="219"/>
        <v>407764.76757990057</v>
      </c>
    </row>
    <row r="225" spans="1:153" ht="14.25" customHeight="1" thickBot="1" x14ac:dyDescent="0.25">
      <c r="A225" s="3">
        <f t="shared" si="180"/>
        <v>5232</v>
      </c>
      <c r="B225" s="238">
        <v>173</v>
      </c>
      <c r="C225" s="239">
        <f t="shared" si="181"/>
        <v>261741.3415640507</v>
      </c>
      <c r="D225" s="239">
        <f t="shared" si="5"/>
        <v>2410.2492634298383</v>
      </c>
      <c r="E225" s="239">
        <f t="shared" si="6"/>
        <v>1723.1782418242051</v>
      </c>
      <c r="F225" s="239">
        <f t="shared" si="7"/>
        <v>687.07102160563318</v>
      </c>
      <c r="G225" s="240">
        <f t="shared" si="182"/>
        <v>416973.1225733622</v>
      </c>
      <c r="I225" s="241">
        <f>VLOOKUP(K225,[2]תחזיות!$B$4:$H$1000,5)</f>
        <v>1.2905300000000083E-2</v>
      </c>
      <c r="J225" s="135">
        <f t="shared" si="8"/>
        <v>1.0754416666666736E-3</v>
      </c>
      <c r="K225" s="238">
        <v>173</v>
      </c>
      <c r="L225" s="243">
        <f t="shared" si="183"/>
        <v>122447.35299067311</v>
      </c>
      <c r="M225" s="243">
        <f t="shared" si="44"/>
        <v>992.46072899370211</v>
      </c>
      <c r="N225" s="243">
        <f t="shared" si="9"/>
        <v>767.97391517746905</v>
      </c>
      <c r="O225" s="243">
        <f t="shared" si="10"/>
        <v>224.486813816233</v>
      </c>
      <c r="P225" s="244">
        <f t="shared" si="184"/>
        <v>157640.87918495122</v>
      </c>
      <c r="Q225" s="245"/>
      <c r="R225" s="241">
        <f>VLOOKUP(T225,[2]תחזיות!$B$4:$H$1000,7)</f>
        <v>2.1939010000000141E-2</v>
      </c>
      <c r="S225" s="135">
        <f t="shared" si="11"/>
        <v>1.8282508333333451E-3</v>
      </c>
      <c r="T225" s="238">
        <v>173</v>
      </c>
      <c r="U225" s="243">
        <f t="shared" si="185"/>
        <v>137333.30433368272</v>
      </c>
      <c r="V225" s="243">
        <f t="shared" si="47"/>
        <v>1113.1143957395518</v>
      </c>
      <c r="W225" s="243">
        <f t="shared" si="12"/>
        <v>861.33667112780131</v>
      </c>
      <c r="X225" s="243">
        <f t="shared" si="48"/>
        <v>251.7777246117505</v>
      </c>
      <c r="Y225" s="244">
        <f t="shared" si="186"/>
        <v>166786.96037602107</v>
      </c>
      <c r="Z225" s="246"/>
      <c r="AA225" s="241">
        <f>VLOOKUP(AC225,[2]תחזיות!$B$4:$H$1000,6)</f>
        <v>1.1732090909090984E-2</v>
      </c>
      <c r="AB225" s="135">
        <f t="shared" si="13"/>
        <v>9.7767424242424864E-4</v>
      </c>
      <c r="AC225" s="238">
        <v>173</v>
      </c>
      <c r="AD225" s="243">
        <f t="shared" si="187"/>
        <v>120636.8246251676</v>
      </c>
      <c r="AE225" s="243">
        <f t="shared" si="51"/>
        <v>977.78602792743868</v>
      </c>
      <c r="AF225" s="243">
        <f t="shared" si="14"/>
        <v>756.61851611463248</v>
      </c>
      <c r="AG225" s="243">
        <f t="shared" si="52"/>
        <v>221.16751181280625</v>
      </c>
      <c r="AH225" s="244">
        <f t="shared" si="188"/>
        <v>156504.71718524813</v>
      </c>
      <c r="AI225" s="246"/>
      <c r="AJ225" s="242">
        <f t="shared" si="171"/>
        <v>3.8866666666666598E-2</v>
      </c>
      <c r="AK225" s="242">
        <f t="shared" si="189"/>
        <v>3.2388888888888832E-3</v>
      </c>
      <c r="AL225" s="241">
        <f>VLOOKUP(AN225,[2]תחזיות!$B$4:$H$1000,5)</f>
        <v>1.2905300000000083E-2</v>
      </c>
      <c r="AM225" s="135">
        <f t="shared" si="176"/>
        <v>1.0754416666666736E-3</v>
      </c>
      <c r="AN225" s="238">
        <v>173</v>
      </c>
      <c r="AO225" s="243">
        <f t="shared" si="190"/>
        <v>61501.018338724083</v>
      </c>
      <c r="AP225" s="243">
        <f t="shared" si="220"/>
        <v>587.70303225818066</v>
      </c>
      <c r="AQ225" s="243">
        <f t="shared" si="16"/>
        <v>388.50806730553575</v>
      </c>
      <c r="AR225" s="243">
        <f t="shared" si="191"/>
        <v>199.19496495264488</v>
      </c>
      <c r="AS225" s="244">
        <f t="shared" si="192"/>
        <v>88166.687027810854</v>
      </c>
      <c r="AT225" s="245"/>
      <c r="AU225" s="242">
        <f t="shared" si="172"/>
        <v>4.3666666666666604E-2</v>
      </c>
      <c r="AV225" s="242">
        <f t="shared" si="193"/>
        <v>3.6388888888888838E-3</v>
      </c>
      <c r="AW225" s="241">
        <f>VLOOKUP(AY225,[2]תחזיות!$B$4:$H$1000,7)</f>
        <v>2.1939010000000141E-2</v>
      </c>
      <c r="AX225" s="135">
        <f t="shared" si="17"/>
        <v>1.8282508333333451E-3</v>
      </c>
      <c r="AY225" s="238">
        <v>173</v>
      </c>
      <c r="AZ225" s="243">
        <f t="shared" si="194"/>
        <v>69938.205813604553</v>
      </c>
      <c r="BA225" s="243">
        <f t="shared" si="221"/>
        <v>684.45943783928954</v>
      </c>
      <c r="BB225" s="243">
        <f t="shared" si="18"/>
        <v>429.96207779533995</v>
      </c>
      <c r="BC225" s="243">
        <f t="shared" si="195"/>
        <v>254.49736004394956</v>
      </c>
      <c r="BD225" s="244">
        <f t="shared" si="196"/>
        <v>95472.600331743699</v>
      </c>
      <c r="BE225" s="246"/>
      <c r="BF225" s="246"/>
      <c r="BG225" s="246"/>
      <c r="BH225" s="241">
        <f>VLOOKUP(BJ225,[2]תחזיות!$B$4:$H$1000,6)</f>
        <v>1.1732090909090984E-2</v>
      </c>
      <c r="BI225" s="135">
        <f t="shared" si="19"/>
        <v>9.7767424242424864E-4</v>
      </c>
      <c r="BJ225" s="238">
        <v>173</v>
      </c>
      <c r="BK225" s="243">
        <f t="shared" si="197"/>
        <v>56607.776409803744</v>
      </c>
      <c r="BL225" s="243">
        <f t="shared" si="222"/>
        <v>500.84961710574066</v>
      </c>
      <c r="BM225" s="243">
        <f t="shared" si="20"/>
        <v>397.06869368776762</v>
      </c>
      <c r="BN225" s="243">
        <f t="shared" si="65"/>
        <v>103.78092341797306</v>
      </c>
      <c r="BO225" s="244">
        <f t="shared" si="198"/>
        <v>81111.130007974803</v>
      </c>
      <c r="BP225" s="246"/>
      <c r="BQ225" s="247">
        <f>VLOOKUP(BT225,[2]תחזיות!$B$4:$E$1000,2)</f>
        <v>3.6835379999999876E-2</v>
      </c>
      <c r="BR225" s="135">
        <f t="shared" si="21"/>
        <v>2.5696149999999899E-3</v>
      </c>
      <c r="BS225" s="3">
        <f t="shared" si="199"/>
        <v>5232</v>
      </c>
      <c r="BT225" s="238">
        <v>173</v>
      </c>
      <c r="BU225" s="239">
        <f t="shared" si="200"/>
        <v>358148.7794223493</v>
      </c>
      <c r="BV225" s="239">
        <f t="shared" si="201"/>
        <v>2404.5042043896628</v>
      </c>
      <c r="BW225" s="239">
        <f t="shared" si="22"/>
        <v>1484.1997285543064</v>
      </c>
      <c r="BX225" s="239">
        <f t="shared" si="23"/>
        <v>920.30447583535647</v>
      </c>
      <c r="BY225" s="240">
        <f t="shared" si="202"/>
        <v>376981.86954858754</v>
      </c>
      <c r="CA225" s="247">
        <f>VLOOKUP(CD225,[2]תחזיות!$B$4:$E$1000,4)</f>
        <v>4.8622701599999839E-2</v>
      </c>
      <c r="CB225" s="135">
        <f t="shared" si="24"/>
        <v>3.5518917999999866E-3</v>
      </c>
      <c r="CC225" s="3">
        <f t="shared" si="203"/>
        <v>5232</v>
      </c>
      <c r="CD225" s="238">
        <v>173</v>
      </c>
      <c r="CE225" s="239">
        <f t="shared" si="204"/>
        <v>376218.21225808637</v>
      </c>
      <c r="CF225" s="239">
        <f t="shared" si="205"/>
        <v>2746.5394730739208</v>
      </c>
      <c r="CG225" s="239">
        <f t="shared" si="25"/>
        <v>1410.2530899437695</v>
      </c>
      <c r="CH225" s="239">
        <f t="shared" si="26"/>
        <v>1336.2863831301513</v>
      </c>
      <c r="CI225" s="240">
        <f t="shared" si="206"/>
        <v>419439.80930566159</v>
      </c>
      <c r="CJ225" s="1"/>
      <c r="CK225" s="247">
        <f>VLOOKUP(CN225,[2]תחזיות!$B$4:$E$1000,3)</f>
        <v>3.2030765217391198E-2</v>
      </c>
      <c r="CL225" s="135">
        <f t="shared" si="27"/>
        <v>2.1692304347826E-3</v>
      </c>
      <c r="CM225" s="3">
        <f t="shared" si="207"/>
        <v>5232</v>
      </c>
      <c r="CN225" s="238">
        <v>173</v>
      </c>
      <c r="CO225" s="239">
        <f t="shared" si="208"/>
        <v>351425.94405947253</v>
      </c>
      <c r="CP225" s="239">
        <f t="shared" si="223"/>
        <v>2278.2835107856649</v>
      </c>
      <c r="CQ225" s="239">
        <f t="shared" si="28"/>
        <v>1515.9596573596496</v>
      </c>
      <c r="CR225" s="239">
        <f t="shared" si="29"/>
        <v>762.32385342601526</v>
      </c>
      <c r="CS225" s="240">
        <f t="shared" si="209"/>
        <v>362757.18236958288</v>
      </c>
      <c r="CT225" s="1"/>
      <c r="CU225" s="238">
        <v>173</v>
      </c>
      <c r="CV225" s="239">
        <f t="shared" si="231"/>
        <v>1188317.0353606003</v>
      </c>
      <c r="CW225" s="239">
        <f t="shared" si="231"/>
        <v>9160.3147278233682</v>
      </c>
      <c r="CX225" s="239">
        <f t="shared" si="231"/>
        <v>5831.6423688372897</v>
      </c>
      <c r="CY225" s="239">
        <f t="shared" si="231"/>
        <v>3328.6723589860785</v>
      </c>
      <c r="CZ225" s="239">
        <f t="shared" si="231"/>
        <v>1483756.9781578346</v>
      </c>
      <c r="DB225" s="238">
        <v>173</v>
      </c>
      <c r="DC225" s="239">
        <f t="shared" si="232"/>
        <v>1234050.8316434189</v>
      </c>
      <c r="DD225" s="239">
        <f t="shared" si="232"/>
        <v>9840.2695553033554</v>
      </c>
      <c r="DE225" s="239">
        <f t="shared" si="232"/>
        <v>5852.562937134393</v>
      </c>
      <c r="DF225" s="239">
        <f t="shared" si="232"/>
        <v>3987.7066181689634</v>
      </c>
      <c r="DG225" s="239">
        <f t="shared" si="232"/>
        <v>1552602.4888771537</v>
      </c>
      <c r="DH225" s="248"/>
      <c r="DI225" s="238">
        <v>173</v>
      </c>
      <c r="DJ225" s="239">
        <f t="shared" si="233"/>
        <v>1158874.0141761706</v>
      </c>
      <c r="DK225" s="239">
        <f t="shared" si="233"/>
        <v>8537.8938121550746</v>
      </c>
      <c r="DL225" s="239">
        <f t="shared" si="233"/>
        <v>5995.9210695641559</v>
      </c>
      <c r="DM225" s="239">
        <f t="shared" si="233"/>
        <v>2541.9727425909191</v>
      </c>
      <c r="DN225" s="239">
        <f t="shared" si="233"/>
        <v>1427481.645108975</v>
      </c>
      <c r="DP225" s="3">
        <f t="shared" si="210"/>
        <v>5232</v>
      </c>
      <c r="DQ225" s="238">
        <v>173</v>
      </c>
      <c r="DR225" s="239">
        <f t="shared" si="211"/>
        <v>0</v>
      </c>
      <c r="DS225" s="239">
        <f t="shared" si="212"/>
        <v>0</v>
      </c>
      <c r="DT225" s="239">
        <f t="shared" si="33"/>
        <v>0</v>
      </c>
      <c r="DU225" s="239">
        <f t="shared" si="213"/>
        <v>0</v>
      </c>
      <c r="DV225" s="240">
        <f t="shared" si="224"/>
        <v>0</v>
      </c>
      <c r="DX225" s="242">
        <f t="shared" si="173"/>
        <v>4.0500000000000001E-2</v>
      </c>
      <c r="DY225" s="242">
        <f t="shared" si="214"/>
        <v>3.375E-3</v>
      </c>
      <c r="DZ225" s="238">
        <v>173</v>
      </c>
      <c r="EA225" s="243">
        <f t="shared" si="225"/>
        <v>384478.5430448032</v>
      </c>
      <c r="EB225" s="243">
        <f t="shared" si="226"/>
        <v>2765.3974987519846</v>
      </c>
      <c r="EC225" s="243">
        <f t="shared" si="34"/>
        <v>1467.7824159757738</v>
      </c>
      <c r="ED225" s="243">
        <f t="shared" si="177"/>
        <v>1297.6150827762108</v>
      </c>
      <c r="EE225" s="244">
        <f t="shared" si="215"/>
        <v>443994.41982312291</v>
      </c>
      <c r="EF225" s="249"/>
      <c r="EG225" s="242">
        <f t="shared" si="174"/>
        <v>4.4999999999999998E-2</v>
      </c>
      <c r="EH225" s="242">
        <f t="shared" si="216"/>
        <v>3.7499999999999999E-3</v>
      </c>
      <c r="EI225" s="238">
        <v>173</v>
      </c>
      <c r="EJ225" s="243">
        <f t="shared" si="227"/>
        <v>388819.76767399441</v>
      </c>
      <c r="EK225" s="243">
        <f t="shared" si="228"/>
        <v>2885.9069852207558</v>
      </c>
      <c r="EL225" s="243">
        <f t="shared" si="36"/>
        <v>1427.8328564432768</v>
      </c>
      <c r="EM225" s="243">
        <f t="shared" si="178"/>
        <v>1458.074128777479</v>
      </c>
      <c r="EN225" s="244">
        <f t="shared" si="217"/>
        <v>453929.99629036523</v>
      </c>
      <c r="EO225" s="249"/>
      <c r="EP225" s="242">
        <f t="shared" si="175"/>
        <v>2.5000000000000001E-2</v>
      </c>
      <c r="EQ225" s="242">
        <f t="shared" si="218"/>
        <v>2.0833333333333333E-3</v>
      </c>
      <c r="ER225" s="238">
        <v>173</v>
      </c>
      <c r="ES225" s="243">
        <f t="shared" si="229"/>
        <v>368462.12751767598</v>
      </c>
      <c r="ET225" s="243">
        <f t="shared" si="230"/>
        <v>2370.7253929063927</v>
      </c>
      <c r="EU225" s="243">
        <f t="shared" si="38"/>
        <v>1603.0959605779012</v>
      </c>
      <c r="EV225" s="243">
        <f t="shared" si="179"/>
        <v>767.62943232849159</v>
      </c>
      <c r="EW225" s="244">
        <f t="shared" si="219"/>
        <v>410135.49297280697</v>
      </c>
    </row>
    <row r="226" spans="1:153" ht="14.25" customHeight="1" thickBot="1" x14ac:dyDescent="0.25">
      <c r="A226" s="3">
        <f t="shared" si="180"/>
        <v>5262</v>
      </c>
      <c r="B226" s="238">
        <v>174</v>
      </c>
      <c r="C226" s="239">
        <f t="shared" si="181"/>
        <v>260018.16332222649</v>
      </c>
      <c r="D226" s="239">
        <f t="shared" si="5"/>
        <v>2410.2492634298383</v>
      </c>
      <c r="E226" s="239">
        <f t="shared" si="6"/>
        <v>1727.7015847089938</v>
      </c>
      <c r="F226" s="239">
        <f t="shared" si="7"/>
        <v>682.5476787208446</v>
      </c>
      <c r="G226" s="240">
        <f t="shared" si="182"/>
        <v>419383.37183679204</v>
      </c>
      <c r="I226" s="241">
        <f>VLOOKUP(K226,[2]תחזיות!$B$4:$H$1000,5)</f>
        <v>1.2918300000000084E-2</v>
      </c>
      <c r="J226" s="135">
        <f t="shared" si="8"/>
        <v>1.076525000000007E-3</v>
      </c>
      <c r="K226" s="238">
        <v>174</v>
      </c>
      <c r="L226" s="243">
        <f t="shared" si="183"/>
        <v>121810.3699690549</v>
      </c>
      <c r="M226" s="243">
        <f t="shared" si="44"/>
        <v>993.52913777998219</v>
      </c>
      <c r="N226" s="243">
        <f t="shared" si="9"/>
        <v>770.21012617004931</v>
      </c>
      <c r="O226" s="243">
        <f t="shared" si="10"/>
        <v>223.31901160993294</v>
      </c>
      <c r="P226" s="244">
        <f t="shared" si="184"/>
        <v>158634.40832273121</v>
      </c>
      <c r="Q226" s="245"/>
      <c r="R226" s="241">
        <f>VLOOKUP(T226,[2]תחזיות!$B$4:$H$1000,7)</f>
        <v>2.1961110000000141E-2</v>
      </c>
      <c r="S226" s="135">
        <f t="shared" si="11"/>
        <v>1.8300925000000118E-3</v>
      </c>
      <c r="T226" s="238">
        <v>174</v>
      </c>
      <c r="U226" s="243">
        <f t="shared" si="185"/>
        <v>136721.72398703443</v>
      </c>
      <c r="V226" s="243">
        <f t="shared" si="47"/>
        <v>1115.1514980468371</v>
      </c>
      <c r="W226" s="243">
        <f t="shared" si="12"/>
        <v>864.4950040706085</v>
      </c>
      <c r="X226" s="243">
        <f t="shared" si="48"/>
        <v>250.65649397622863</v>
      </c>
      <c r="Y226" s="244">
        <f t="shared" si="186"/>
        <v>167902.11187406792</v>
      </c>
      <c r="Z226" s="246"/>
      <c r="AA226" s="241">
        <f>VLOOKUP(AC226,[2]תחזיות!$B$4:$H$1000,6)</f>
        <v>1.1743909090909166E-2</v>
      </c>
      <c r="AB226" s="135">
        <f t="shared" si="13"/>
        <v>9.7865909090909709E-4</v>
      </c>
      <c r="AC226" s="238">
        <v>174</v>
      </c>
      <c r="AD226" s="243">
        <f t="shared" si="187"/>
        <v>119997.52796258166</v>
      </c>
      <c r="AE226" s="243">
        <f t="shared" si="51"/>
        <v>978.74294711263371</v>
      </c>
      <c r="AF226" s="243">
        <f t="shared" si="14"/>
        <v>758.74747918123501</v>
      </c>
      <c r="AG226" s="243">
        <f t="shared" si="52"/>
        <v>219.99546793139871</v>
      </c>
      <c r="AH226" s="244">
        <f t="shared" si="188"/>
        <v>157483.46013236075</v>
      </c>
      <c r="AI226" s="246"/>
      <c r="AJ226" s="242">
        <f t="shared" si="171"/>
        <v>3.8866666666666598E-2</v>
      </c>
      <c r="AK226" s="242">
        <f t="shared" si="189"/>
        <v>3.2388888888888832E-3</v>
      </c>
      <c r="AL226" s="241">
        <f>VLOOKUP(AN226,[2]תחזיות!$B$4:$H$1000,5)</f>
        <v>1.2918300000000084E-2</v>
      </c>
      <c r="AM226" s="135">
        <f t="shared" si="176"/>
        <v>1.076525000000007E-3</v>
      </c>
      <c r="AN226" s="238">
        <v>174</v>
      </c>
      <c r="AO226" s="243">
        <f t="shared" si="190"/>
        <v>61178.299416538488</v>
      </c>
      <c r="AP226" s="243">
        <f t="shared" si="220"/>
        <v>588.33570926498237</v>
      </c>
      <c r="AQ226" s="243">
        <f t="shared" si="16"/>
        <v>390.18599504363863</v>
      </c>
      <c r="AR226" s="243">
        <f t="shared" si="191"/>
        <v>198.14971422134374</v>
      </c>
      <c r="AS226" s="244">
        <f t="shared" si="192"/>
        <v>88755.022737075837</v>
      </c>
      <c r="AT226" s="245"/>
      <c r="AU226" s="242">
        <f t="shared" si="172"/>
        <v>4.3666666666666604E-2</v>
      </c>
      <c r="AV226" s="242">
        <f t="shared" si="193"/>
        <v>3.6388888888888838E-3</v>
      </c>
      <c r="AW226" s="241">
        <f>VLOOKUP(AY226,[2]תחזיות!$B$4:$H$1000,7)</f>
        <v>2.1961110000000141E-2</v>
      </c>
      <c r="AX226" s="135">
        <f t="shared" si="17"/>
        <v>1.8300925000000118E-3</v>
      </c>
      <c r="AY226" s="238">
        <v>174</v>
      </c>
      <c r="AZ226" s="243">
        <f t="shared" si="194"/>
        <v>69635.450251358299</v>
      </c>
      <c r="BA226" s="243">
        <f t="shared" si="221"/>
        <v>685.71206192303362</v>
      </c>
      <c r="BB226" s="243">
        <f t="shared" si="18"/>
        <v>432.31639573059124</v>
      </c>
      <c r="BC226" s="243">
        <f t="shared" si="195"/>
        <v>253.39566619244235</v>
      </c>
      <c r="BD226" s="244">
        <f t="shared" si="196"/>
        <v>96158.31239366674</v>
      </c>
      <c r="BE226" s="246"/>
      <c r="BF226" s="246"/>
      <c r="BG226" s="246"/>
      <c r="BH226" s="241">
        <f>VLOOKUP(BJ226,[2]תחזיות!$B$4:$H$1000,6)</f>
        <v>1.1743909090909166E-2</v>
      </c>
      <c r="BI226" s="135">
        <f t="shared" si="19"/>
        <v>9.7865909090909709E-4</v>
      </c>
      <c r="BJ226" s="238">
        <v>174</v>
      </c>
      <c r="BK226" s="243">
        <f t="shared" si="197"/>
        <v>56265.718836228785</v>
      </c>
      <c r="BL226" s="243">
        <f t="shared" si="222"/>
        <v>501.26966555321792</v>
      </c>
      <c r="BM226" s="243">
        <f t="shared" si="20"/>
        <v>398.11584768679893</v>
      </c>
      <c r="BN226" s="243">
        <f t="shared" si="65"/>
        <v>103.15381786641896</v>
      </c>
      <c r="BO226" s="244">
        <f t="shared" si="198"/>
        <v>81612.399673528023</v>
      </c>
      <c r="BP226" s="246"/>
      <c r="BQ226" s="247">
        <f>VLOOKUP(BT226,[2]תחזיות!$B$4:$E$1000,2)</f>
        <v>3.6951379999999874E-2</v>
      </c>
      <c r="BR226" s="135">
        <f t="shared" si="21"/>
        <v>2.5792816666666564E-3</v>
      </c>
      <c r="BS226" s="3">
        <f t="shared" si="199"/>
        <v>5262</v>
      </c>
      <c r="BT226" s="238">
        <v>174</v>
      </c>
      <c r="BU226" s="239">
        <f t="shared" si="200"/>
        <v>356664.57969379501</v>
      </c>
      <c r="BV226" s="239">
        <f t="shared" si="201"/>
        <v>2406.5112891232743</v>
      </c>
      <c r="BW226" s="239">
        <f t="shared" si="22"/>
        <v>1486.5728775697003</v>
      </c>
      <c r="BX226" s="239">
        <f t="shared" si="23"/>
        <v>919.93841155357404</v>
      </c>
      <c r="BY226" s="240">
        <f t="shared" si="202"/>
        <v>379388.38083771081</v>
      </c>
      <c r="CA226" s="247">
        <f>VLOOKUP(CD226,[2]תחזיות!$B$4:$E$1000,4)</f>
        <v>4.8775821599999838E-2</v>
      </c>
      <c r="CB226" s="135">
        <f t="shared" si="24"/>
        <v>3.5646517999999867E-3</v>
      </c>
      <c r="CC226" s="3">
        <f t="shared" si="203"/>
        <v>5262</v>
      </c>
      <c r="CD226" s="238">
        <v>174</v>
      </c>
      <c r="CE226" s="239">
        <f t="shared" si="204"/>
        <v>374807.95916814258</v>
      </c>
      <c r="CF226" s="239">
        <f t="shared" si="205"/>
        <v>2749.4648365905368</v>
      </c>
      <c r="CG226" s="239">
        <f t="shared" si="25"/>
        <v>1413.4049702874959</v>
      </c>
      <c r="CH226" s="239">
        <f t="shared" si="26"/>
        <v>1336.059866303041</v>
      </c>
      <c r="CI226" s="240">
        <f t="shared" si="206"/>
        <v>422189.27414225211</v>
      </c>
      <c r="CJ226" s="1"/>
      <c r="CK226" s="247">
        <f>VLOOKUP(CN226,[2]תחזיות!$B$4:$E$1000,3)</f>
        <v>3.2131634782608588E-2</v>
      </c>
      <c r="CL226" s="135">
        <f t="shared" si="27"/>
        <v>2.177636231884049E-3</v>
      </c>
      <c r="CM226" s="3">
        <f t="shared" si="207"/>
        <v>5262</v>
      </c>
      <c r="CN226" s="238">
        <v>174</v>
      </c>
      <c r="CO226" s="239">
        <f t="shared" si="208"/>
        <v>349909.9844021129</v>
      </c>
      <c r="CP226" s="239">
        <f t="shared" si="223"/>
        <v>2279.9598331627139</v>
      </c>
      <c r="CQ226" s="239">
        <f t="shared" si="28"/>
        <v>1517.9831732306905</v>
      </c>
      <c r="CR226" s="239">
        <f t="shared" si="29"/>
        <v>761.97665993202349</v>
      </c>
      <c r="CS226" s="240">
        <f t="shared" si="209"/>
        <v>365037.1422027456</v>
      </c>
      <c r="CT226" s="1"/>
      <c r="CU226" s="238">
        <v>174</v>
      </c>
      <c r="CV226" s="239">
        <f t="shared" si="231"/>
        <v>1182682.1730304423</v>
      </c>
      <c r="CW226" s="239">
        <f t="shared" si="231"/>
        <v>9164.022898350062</v>
      </c>
      <c r="CX226" s="239">
        <f t="shared" si="231"/>
        <v>5847.4067651220739</v>
      </c>
      <c r="CY226" s="239">
        <f t="shared" si="231"/>
        <v>3316.616133227988</v>
      </c>
      <c r="CZ226" s="239">
        <f t="shared" si="231"/>
        <v>1492921.0010561848</v>
      </c>
      <c r="DB226" s="238">
        <v>174</v>
      </c>
      <c r="DC226" s="239">
        <f t="shared" si="232"/>
        <v>1228575.231546313</v>
      </c>
      <c r="DD226" s="239">
        <f t="shared" si="232"/>
        <v>9846.4846452110014</v>
      </c>
      <c r="DE226" s="239">
        <f t="shared" si="232"/>
        <v>5871.1051844526282</v>
      </c>
      <c r="DF226" s="239">
        <f t="shared" si="232"/>
        <v>3975.3794607583732</v>
      </c>
      <c r="DG226" s="239">
        <f t="shared" si="232"/>
        <v>1562448.9735223646</v>
      </c>
      <c r="DH226" s="248"/>
      <c r="DI226" s="238">
        <v>174</v>
      </c>
      <c r="DJ226" s="239">
        <f t="shared" si="233"/>
        <v>1153050.4260802479</v>
      </c>
      <c r="DK226" s="239">
        <f t="shared" si="233"/>
        <v>8540.9471021647969</v>
      </c>
      <c r="DL226" s="239">
        <f t="shared" si="233"/>
        <v>6008.9838286368231</v>
      </c>
      <c r="DM226" s="239">
        <f t="shared" si="233"/>
        <v>2531.9632735279733</v>
      </c>
      <c r="DN226" s="239">
        <f t="shared" si="233"/>
        <v>1436022.5922111399</v>
      </c>
      <c r="DP226" s="3">
        <f t="shared" si="210"/>
        <v>5262</v>
      </c>
      <c r="DQ226" s="238">
        <v>174</v>
      </c>
      <c r="DR226" s="239">
        <f t="shared" si="211"/>
        <v>0</v>
      </c>
      <c r="DS226" s="239">
        <f t="shared" si="212"/>
        <v>0</v>
      </c>
      <c r="DT226" s="239">
        <f t="shared" si="33"/>
        <v>0</v>
      </c>
      <c r="DU226" s="239">
        <f t="shared" si="213"/>
        <v>0</v>
      </c>
      <c r="DV226" s="240">
        <f t="shared" si="224"/>
        <v>0</v>
      </c>
      <c r="DX226" s="242">
        <f t="shared" si="173"/>
        <v>4.0500000000000001E-2</v>
      </c>
      <c r="DY226" s="242">
        <f t="shared" si="214"/>
        <v>3.375E-3</v>
      </c>
      <c r="DZ226" s="238">
        <v>174</v>
      </c>
      <c r="EA226" s="243">
        <f t="shared" si="225"/>
        <v>383010.76062882744</v>
      </c>
      <c r="EB226" s="243">
        <f t="shared" si="226"/>
        <v>2765.3974987519846</v>
      </c>
      <c r="EC226" s="243">
        <f t="shared" si="34"/>
        <v>1472.7361816296921</v>
      </c>
      <c r="ED226" s="243">
        <f t="shared" si="177"/>
        <v>1292.6613171222925</v>
      </c>
      <c r="EE226" s="244">
        <f t="shared" si="215"/>
        <v>446759.8173218749</v>
      </c>
      <c r="EF226" s="249"/>
      <c r="EG226" s="242">
        <f t="shared" si="174"/>
        <v>4.4999999999999998E-2</v>
      </c>
      <c r="EH226" s="242">
        <f t="shared" si="216"/>
        <v>3.7499999999999999E-3</v>
      </c>
      <c r="EI226" s="238">
        <v>174</v>
      </c>
      <c r="EJ226" s="243">
        <f t="shared" si="227"/>
        <v>387391.93481755111</v>
      </c>
      <c r="EK226" s="243">
        <f t="shared" si="228"/>
        <v>2885.9069852207558</v>
      </c>
      <c r="EL226" s="243">
        <f t="shared" si="36"/>
        <v>1433.1872296549393</v>
      </c>
      <c r="EM226" s="243">
        <f t="shared" si="178"/>
        <v>1452.7197555658165</v>
      </c>
      <c r="EN226" s="244">
        <f t="shared" si="217"/>
        <v>456815.90327558597</v>
      </c>
      <c r="EO226" s="249"/>
      <c r="EP226" s="242">
        <f t="shared" si="175"/>
        <v>2.5000000000000001E-2</v>
      </c>
      <c r="EQ226" s="242">
        <f t="shared" si="218"/>
        <v>2.0833333333333333E-3</v>
      </c>
      <c r="ER226" s="238">
        <v>174</v>
      </c>
      <c r="ES226" s="243">
        <f t="shared" si="229"/>
        <v>366859.03155709809</v>
      </c>
      <c r="ET226" s="243">
        <f t="shared" si="230"/>
        <v>2370.7253929063927</v>
      </c>
      <c r="EU226" s="243">
        <f t="shared" si="38"/>
        <v>1606.4357438291049</v>
      </c>
      <c r="EV226" s="243">
        <f t="shared" si="179"/>
        <v>764.28964907728766</v>
      </c>
      <c r="EW226" s="244">
        <f t="shared" si="219"/>
        <v>412506.21836571337</v>
      </c>
    </row>
    <row r="227" spans="1:153" ht="14.25" customHeight="1" thickBot="1" x14ac:dyDescent="0.25">
      <c r="A227" s="3">
        <f t="shared" si="180"/>
        <v>5293</v>
      </c>
      <c r="B227" s="238">
        <v>175</v>
      </c>
      <c r="C227" s="239">
        <f t="shared" si="181"/>
        <v>258290.4617375175</v>
      </c>
      <c r="D227" s="239">
        <f t="shared" si="5"/>
        <v>2410.2492634298383</v>
      </c>
      <c r="E227" s="239">
        <f t="shared" si="6"/>
        <v>1732.2368013688547</v>
      </c>
      <c r="F227" s="239">
        <f t="shared" si="7"/>
        <v>678.01246206098347</v>
      </c>
      <c r="G227" s="240">
        <f t="shared" si="182"/>
        <v>421793.62110022188</v>
      </c>
      <c r="I227" s="241">
        <f>VLOOKUP(K227,[2]תחזיות!$B$4:$H$1000,5)</f>
        <v>1.2931300000000085E-2</v>
      </c>
      <c r="J227" s="135">
        <f t="shared" si="8"/>
        <v>1.0776083333333404E-3</v>
      </c>
      <c r="K227" s="238">
        <v>175</v>
      </c>
      <c r="L227" s="243">
        <f t="shared" si="183"/>
        <v>121170.59372779954</v>
      </c>
      <c r="M227" s="243">
        <f t="shared" si="44"/>
        <v>994.59977305826328</v>
      </c>
      <c r="N227" s="243">
        <f t="shared" si="9"/>
        <v>772.45368455729852</v>
      </c>
      <c r="O227" s="243">
        <f t="shared" si="10"/>
        <v>222.14608850096479</v>
      </c>
      <c r="P227" s="244">
        <f t="shared" si="184"/>
        <v>159629.00809578947</v>
      </c>
      <c r="Q227" s="245"/>
      <c r="R227" s="241">
        <f>VLOOKUP(T227,[2]תחזיות!$B$4:$H$1000,7)</f>
        <v>2.1983210000000142E-2</v>
      </c>
      <c r="S227" s="135">
        <f t="shared" si="11"/>
        <v>1.8319341666666784E-3</v>
      </c>
      <c r="T227" s="238">
        <v>175</v>
      </c>
      <c r="U227" s="243">
        <f t="shared" si="185"/>
        <v>136106.11048252636</v>
      </c>
      <c r="V227" s="243">
        <f t="shared" si="47"/>
        <v>1117.1943821771183</v>
      </c>
      <c r="W227" s="243">
        <f t="shared" si="12"/>
        <v>867.66651295915449</v>
      </c>
      <c r="X227" s="243">
        <f t="shared" si="48"/>
        <v>249.52786921796383</v>
      </c>
      <c r="Y227" s="244">
        <f t="shared" si="186"/>
        <v>169019.30625624504</v>
      </c>
      <c r="Z227" s="246"/>
      <c r="AA227" s="241">
        <f>VLOOKUP(AC227,[2]תחזיות!$B$4:$H$1000,6)</f>
        <v>1.1755727272727348E-2</v>
      </c>
      <c r="AB227" s="135">
        <f t="shared" si="13"/>
        <v>9.7964393939394575E-4</v>
      </c>
      <c r="AC227" s="238">
        <v>175</v>
      </c>
      <c r="AD227" s="243">
        <f t="shared" si="187"/>
        <v>119355.59203204171</v>
      </c>
      <c r="AE227" s="243">
        <f t="shared" si="51"/>
        <v>979.70176670899718</v>
      </c>
      <c r="AF227" s="243">
        <f t="shared" si="14"/>
        <v>760.88318131692176</v>
      </c>
      <c r="AG227" s="243">
        <f t="shared" si="52"/>
        <v>218.81858539207545</v>
      </c>
      <c r="AH227" s="244">
        <f t="shared" si="188"/>
        <v>158463.16189906976</v>
      </c>
      <c r="AI227" s="246"/>
      <c r="AJ227" s="242">
        <f t="shared" si="171"/>
        <v>3.8866666666666598E-2</v>
      </c>
      <c r="AK227" s="242">
        <f t="shared" si="189"/>
        <v>3.2388888888888832E-3</v>
      </c>
      <c r="AL227" s="241">
        <f>VLOOKUP(AN227,[2]תחזיות!$B$4:$H$1000,5)</f>
        <v>1.2931300000000085E-2</v>
      </c>
      <c r="AM227" s="135">
        <f t="shared" si="176"/>
        <v>1.0776083333333404E-3</v>
      </c>
      <c r="AN227" s="238">
        <v>175</v>
      </c>
      <c r="AO227" s="243">
        <f t="shared" si="190"/>
        <v>60853.619199085457</v>
      </c>
      <c r="AP227" s="243">
        <f t="shared" si="220"/>
        <v>588.9697047280838</v>
      </c>
      <c r="AQ227" s="243">
        <f t="shared" si="16"/>
        <v>391.8715936554907</v>
      </c>
      <c r="AR227" s="243">
        <f t="shared" si="191"/>
        <v>197.0981110725931</v>
      </c>
      <c r="AS227" s="244">
        <f t="shared" si="192"/>
        <v>89343.992441803915</v>
      </c>
      <c r="AT227" s="245"/>
      <c r="AU227" s="242">
        <f t="shared" si="172"/>
        <v>4.3666666666666604E-2</v>
      </c>
      <c r="AV227" s="242">
        <f t="shared" si="193"/>
        <v>3.6388888888888838E-3</v>
      </c>
      <c r="AW227" s="241">
        <f>VLOOKUP(AY227,[2]תחזיות!$B$4:$H$1000,7)</f>
        <v>2.1983210000000142E-2</v>
      </c>
      <c r="AX227" s="135">
        <f t="shared" si="17"/>
        <v>1.8319341666666784E-3</v>
      </c>
      <c r="AY227" s="238">
        <v>175</v>
      </c>
      <c r="AZ227" s="243">
        <f t="shared" si="194"/>
        <v>69329.909440978226</v>
      </c>
      <c r="BA227" s="243">
        <f t="shared" si="221"/>
        <v>686.96824127776563</v>
      </c>
      <c r="BB227" s="243">
        <f t="shared" si="18"/>
        <v>434.68440414531744</v>
      </c>
      <c r="BC227" s="243">
        <f t="shared" si="195"/>
        <v>252.28383713244818</v>
      </c>
      <c r="BD227" s="244">
        <f t="shared" si="196"/>
        <v>96845.280634944502</v>
      </c>
      <c r="BE227" s="246"/>
      <c r="BF227" s="246"/>
      <c r="BG227" s="246"/>
      <c r="BH227" s="241">
        <f>VLOOKUP(BJ227,[2]תחזיות!$B$4:$H$1000,6)</f>
        <v>1.1755727272727348E-2</v>
      </c>
      <c r="BI227" s="135">
        <f t="shared" si="19"/>
        <v>9.7964393939394575E-4</v>
      </c>
      <c r="BJ227" s="238">
        <v>175</v>
      </c>
      <c r="BK227" s="243">
        <f t="shared" si="197"/>
        <v>55922.333347218169</v>
      </c>
      <c r="BL227" s="243">
        <f t="shared" si="222"/>
        <v>501.69055556083282</v>
      </c>
      <c r="BM227" s="243">
        <f t="shared" si="20"/>
        <v>399.16627775759997</v>
      </c>
      <c r="BN227" s="243">
        <f t="shared" si="65"/>
        <v>102.52427780323283</v>
      </c>
      <c r="BO227" s="244">
        <f t="shared" si="198"/>
        <v>82114.090229088863</v>
      </c>
      <c r="BP227" s="246"/>
      <c r="BQ227" s="247">
        <f>VLOOKUP(BT227,[2]תחזיות!$B$4:$E$1000,2)</f>
        <v>3.7067379999999872E-2</v>
      </c>
      <c r="BR227" s="135">
        <f t="shared" si="21"/>
        <v>2.588948333333323E-3</v>
      </c>
      <c r="BS227" s="3">
        <f t="shared" si="199"/>
        <v>5293</v>
      </c>
      <c r="BT227" s="238">
        <v>175</v>
      </c>
      <c r="BU227" s="239">
        <f t="shared" si="200"/>
        <v>355178.0068162253</v>
      </c>
      <c r="BV227" s="239">
        <f t="shared" si="201"/>
        <v>2408.5096223334999</v>
      </c>
      <c r="BW227" s="239">
        <f t="shared" si="22"/>
        <v>1488.9721135499817</v>
      </c>
      <c r="BX227" s="239">
        <f t="shared" si="23"/>
        <v>919.53750878351809</v>
      </c>
      <c r="BY227" s="240">
        <f t="shared" si="202"/>
        <v>381796.89046004432</v>
      </c>
      <c r="CA227" s="247">
        <f>VLOOKUP(CD227,[2]תחזיות!$B$4:$E$1000,4)</f>
        <v>4.8928941599999831E-2</v>
      </c>
      <c r="CB227" s="135">
        <f t="shared" si="24"/>
        <v>3.5774117999999859E-3</v>
      </c>
      <c r="CC227" s="3">
        <f t="shared" si="203"/>
        <v>5293</v>
      </c>
      <c r="CD227" s="238">
        <v>175</v>
      </c>
      <c r="CE227" s="239">
        <f t="shared" si="204"/>
        <v>373394.55419785506</v>
      </c>
      <c r="CF227" s="239">
        <f t="shared" si="205"/>
        <v>2752.3783338786693</v>
      </c>
      <c r="CG227" s="239">
        <f t="shared" si="25"/>
        <v>1416.5922496355283</v>
      </c>
      <c r="CH227" s="239">
        <f t="shared" si="26"/>
        <v>1335.786084243141</v>
      </c>
      <c r="CI227" s="240">
        <f t="shared" si="206"/>
        <v>424941.65247613075</v>
      </c>
      <c r="CJ227" s="1"/>
      <c r="CK227" s="247">
        <f>VLOOKUP(CN227,[2]תחזיות!$B$4:$E$1000,3)</f>
        <v>3.2232504347825978E-2</v>
      </c>
      <c r="CL227" s="135">
        <f t="shared" si="27"/>
        <v>2.1860420289854985E-3</v>
      </c>
      <c r="CM227" s="3">
        <f t="shared" si="207"/>
        <v>5293</v>
      </c>
      <c r="CN227" s="238">
        <v>175</v>
      </c>
      <c r="CO227" s="239">
        <f t="shared" si="208"/>
        <v>348392.00122888223</v>
      </c>
      <c r="CP227" s="239">
        <f t="shared" si="223"/>
        <v>2281.6286317361814</v>
      </c>
      <c r="CQ227" s="239">
        <f t="shared" si="28"/>
        <v>1520.0290744874774</v>
      </c>
      <c r="CR227" s="239">
        <f t="shared" si="29"/>
        <v>761.59955724870395</v>
      </c>
      <c r="CS227" s="240">
        <f t="shared" si="209"/>
        <v>367318.77083448181</v>
      </c>
      <c r="CT227" s="1"/>
      <c r="CU227" s="238">
        <v>175</v>
      </c>
      <c r="CV227" s="239">
        <f t="shared" si="231"/>
        <v>1177030.7059278255</v>
      </c>
      <c r="CW227" s="239">
        <f t="shared" si="231"/>
        <v>9167.7258623016714</v>
      </c>
      <c r="CX227" s="239">
        <f t="shared" si="231"/>
        <v>5863.2408593743166</v>
      </c>
      <c r="CY227" s="239">
        <f t="shared" si="231"/>
        <v>3304.4850029273521</v>
      </c>
      <c r="CZ227" s="239">
        <f t="shared" si="231"/>
        <v>1502088.7269184866</v>
      </c>
      <c r="DB227" s="238">
        <v>175</v>
      </c>
      <c r="DC227" s="239">
        <f t="shared" si="232"/>
        <v>1223079.7834467734</v>
      </c>
      <c r="DD227" s="239">
        <f t="shared" si="232"/>
        <v>9852.6972059841464</v>
      </c>
      <c r="DE227" s="239">
        <f t="shared" si="232"/>
        <v>5889.7416498750008</v>
      </c>
      <c r="DF227" s="239">
        <f t="shared" si="232"/>
        <v>3962.955556109147</v>
      </c>
      <c r="DG227" s="239">
        <f t="shared" si="232"/>
        <v>1572301.6707283489</v>
      </c>
      <c r="DH227" s="248"/>
      <c r="DI227" s="238">
        <v>175</v>
      </c>
      <c r="DJ227" s="239">
        <f t="shared" si="233"/>
        <v>1147212.9841589285</v>
      </c>
      <c r="DK227" s="239">
        <f t="shared" si="233"/>
        <v>8543.9956103422428</v>
      </c>
      <c r="DL227" s="239">
        <f t="shared" si="233"/>
        <v>6022.097819892937</v>
      </c>
      <c r="DM227" s="239">
        <f t="shared" si="233"/>
        <v>2521.8977904493058</v>
      </c>
      <c r="DN227" s="239">
        <f t="shared" si="233"/>
        <v>1444566.5878214822</v>
      </c>
      <c r="DP227" s="3">
        <f t="shared" si="210"/>
        <v>5293</v>
      </c>
      <c r="DQ227" s="238">
        <v>175</v>
      </c>
      <c r="DR227" s="239">
        <f t="shared" si="211"/>
        <v>0</v>
      </c>
      <c r="DS227" s="239">
        <f t="shared" si="212"/>
        <v>0</v>
      </c>
      <c r="DT227" s="239">
        <f t="shared" si="33"/>
        <v>0</v>
      </c>
      <c r="DU227" s="239">
        <f t="shared" si="213"/>
        <v>0</v>
      </c>
      <c r="DV227" s="240">
        <f t="shared" si="224"/>
        <v>0</v>
      </c>
      <c r="DX227" s="242">
        <f t="shared" si="173"/>
        <v>4.0500000000000001E-2</v>
      </c>
      <c r="DY227" s="242">
        <f t="shared" si="214"/>
        <v>3.375E-3</v>
      </c>
      <c r="DZ227" s="238">
        <v>175</v>
      </c>
      <c r="EA227" s="243">
        <f t="shared" si="225"/>
        <v>381538.02444719773</v>
      </c>
      <c r="EB227" s="243">
        <f t="shared" si="226"/>
        <v>2765.3974987519841</v>
      </c>
      <c r="EC227" s="243">
        <f t="shared" si="34"/>
        <v>1477.7066662426919</v>
      </c>
      <c r="ED227" s="243">
        <f t="shared" si="177"/>
        <v>1287.6908325092922</v>
      </c>
      <c r="EE227" s="244">
        <f t="shared" si="215"/>
        <v>449525.21482062689</v>
      </c>
      <c r="EF227" s="249"/>
      <c r="EG227" s="242">
        <f t="shared" si="174"/>
        <v>4.4999999999999998E-2</v>
      </c>
      <c r="EH227" s="242">
        <f t="shared" si="216"/>
        <v>3.7499999999999999E-3</v>
      </c>
      <c r="EI227" s="238">
        <v>175</v>
      </c>
      <c r="EJ227" s="243">
        <f t="shared" si="227"/>
        <v>385958.74758789618</v>
      </c>
      <c r="EK227" s="243">
        <f t="shared" si="228"/>
        <v>2885.9069852207558</v>
      </c>
      <c r="EL227" s="243">
        <f t="shared" si="36"/>
        <v>1438.5616817661453</v>
      </c>
      <c r="EM227" s="243">
        <f t="shared" si="178"/>
        <v>1447.3453034546105</v>
      </c>
      <c r="EN227" s="244">
        <f t="shared" si="217"/>
        <v>459701.8102608067</v>
      </c>
      <c r="EO227" s="249"/>
      <c r="EP227" s="242">
        <f t="shared" si="175"/>
        <v>2.5000000000000001E-2</v>
      </c>
      <c r="EQ227" s="242">
        <f t="shared" si="218"/>
        <v>2.0833333333333333E-3</v>
      </c>
      <c r="ER227" s="238">
        <v>175</v>
      </c>
      <c r="ES227" s="243">
        <f t="shared" si="229"/>
        <v>365252.59581326897</v>
      </c>
      <c r="ET227" s="243">
        <f t="shared" si="230"/>
        <v>2370.7253929063927</v>
      </c>
      <c r="EU227" s="243">
        <f t="shared" si="38"/>
        <v>1609.7824849620824</v>
      </c>
      <c r="EV227" s="243">
        <f t="shared" si="179"/>
        <v>760.94290794431038</v>
      </c>
      <c r="EW227" s="244">
        <f t="shared" si="219"/>
        <v>414876.94375861977</v>
      </c>
    </row>
    <row r="228" spans="1:153" ht="14.25" customHeight="1" thickBot="1" x14ac:dyDescent="0.25">
      <c r="A228" s="3">
        <f t="shared" si="180"/>
        <v>5323</v>
      </c>
      <c r="B228" s="238">
        <v>176</v>
      </c>
      <c r="C228" s="239">
        <f t="shared" si="181"/>
        <v>256558.22493614865</v>
      </c>
      <c r="D228" s="239">
        <f t="shared" si="5"/>
        <v>2410.2492634298383</v>
      </c>
      <c r="E228" s="239">
        <f t="shared" si="6"/>
        <v>1736.7839229724482</v>
      </c>
      <c r="F228" s="239">
        <f t="shared" si="7"/>
        <v>673.4653404573902</v>
      </c>
      <c r="G228" s="240">
        <f t="shared" si="182"/>
        <v>424203.87036365172</v>
      </c>
      <c r="I228" s="241">
        <f>VLOOKUP(K228,[2]תחזיות!$B$4:$H$1000,5)</f>
        <v>1.2944300000000086E-2</v>
      </c>
      <c r="J228" s="135">
        <f t="shared" si="8"/>
        <v>1.0786916666666738E-3</v>
      </c>
      <c r="K228" s="238">
        <v>176</v>
      </c>
      <c r="L228" s="243">
        <f t="shared" si="183"/>
        <v>120528.01251358906</v>
      </c>
      <c r="M228" s="243">
        <f t="shared" si="44"/>
        <v>995.67263954512964</v>
      </c>
      <c r="N228" s="243">
        <f t="shared" si="9"/>
        <v>774.70461660355068</v>
      </c>
      <c r="O228" s="243">
        <f t="shared" si="10"/>
        <v>220.96802294157891</v>
      </c>
      <c r="P228" s="244">
        <f t="shared" si="184"/>
        <v>160624.68073533461</v>
      </c>
      <c r="Q228" s="245"/>
      <c r="R228" s="241">
        <f>VLOOKUP(T228,[2]תחזיות!$B$4:$H$1000,7)</f>
        <v>2.2005310000000146E-2</v>
      </c>
      <c r="S228" s="135">
        <f t="shared" si="11"/>
        <v>1.8337758333333454E-3</v>
      </c>
      <c r="T228" s="238">
        <v>176</v>
      </c>
      <c r="U228" s="243">
        <f t="shared" si="185"/>
        <v>135486.44095985621</v>
      </c>
      <c r="V228" s="243">
        <f t="shared" si="47"/>
        <v>1119.2430662362906</v>
      </c>
      <c r="W228" s="243">
        <f t="shared" si="12"/>
        <v>870.85125780988869</v>
      </c>
      <c r="X228" s="243">
        <f t="shared" si="48"/>
        <v>248.39180842640189</v>
      </c>
      <c r="Y228" s="244">
        <f t="shared" si="186"/>
        <v>170138.54932248133</v>
      </c>
      <c r="Z228" s="246"/>
      <c r="AA228" s="241">
        <f>VLOOKUP(AC228,[2]תחזיות!$B$4:$H$1000,6)</f>
        <v>1.1767545454545532E-2</v>
      </c>
      <c r="AB228" s="135">
        <f t="shared" si="13"/>
        <v>9.8062878787879442E-4</v>
      </c>
      <c r="AC228" s="238">
        <v>176</v>
      </c>
      <c r="AD228" s="243">
        <f t="shared" si="187"/>
        <v>118711.00623631391</v>
      </c>
      <c r="AE228" s="243">
        <f t="shared" si="51"/>
        <v>980.66249046496785</v>
      </c>
      <c r="AF228" s="243">
        <f t="shared" si="14"/>
        <v>763.0256456983933</v>
      </c>
      <c r="AG228" s="243">
        <f t="shared" si="52"/>
        <v>217.63684476657451</v>
      </c>
      <c r="AH228" s="244">
        <f t="shared" si="188"/>
        <v>159443.82438953474</v>
      </c>
      <c r="AI228" s="246"/>
      <c r="AJ228" s="242">
        <f t="shared" si="171"/>
        <v>3.8866666666666598E-2</v>
      </c>
      <c r="AK228" s="242">
        <f t="shared" si="189"/>
        <v>3.2388888888888832E-3</v>
      </c>
      <c r="AL228" s="241">
        <f>VLOOKUP(AN228,[2]תחזיות!$B$4:$H$1000,5)</f>
        <v>1.2944300000000086E-2</v>
      </c>
      <c r="AM228" s="135">
        <f t="shared" si="176"/>
        <v>1.0786916666666738E-3</v>
      </c>
      <c r="AN228" s="238">
        <v>176</v>
      </c>
      <c r="AO228" s="243">
        <f t="shared" si="190"/>
        <v>60526.967188724055</v>
      </c>
      <c r="AP228" s="243">
        <f t="shared" si="220"/>
        <v>589.60502144049315</v>
      </c>
      <c r="AQ228" s="243">
        <f t="shared" si="16"/>
        <v>393.56489993479283</v>
      </c>
      <c r="AR228" s="243">
        <f t="shared" si="191"/>
        <v>196.04012150570034</v>
      </c>
      <c r="AS228" s="244">
        <f t="shared" si="192"/>
        <v>89933.597463244412</v>
      </c>
      <c r="AT228" s="245"/>
      <c r="AU228" s="242">
        <f t="shared" si="172"/>
        <v>4.3666666666666604E-2</v>
      </c>
      <c r="AV228" s="242">
        <f t="shared" si="193"/>
        <v>3.6388888888888838E-3</v>
      </c>
      <c r="AW228" s="241">
        <f>VLOOKUP(AY228,[2]תחזיות!$B$4:$H$1000,7)</f>
        <v>2.2005310000000146E-2</v>
      </c>
      <c r="AX228" s="135">
        <f t="shared" si="17"/>
        <v>1.8337758333333454E-3</v>
      </c>
      <c r="AY228" s="238">
        <v>176</v>
      </c>
      <c r="AZ228" s="243">
        <f t="shared" si="194"/>
        <v>69021.563435537522</v>
      </c>
      <c r="BA228" s="243">
        <f t="shared" si="221"/>
        <v>688.22798703688841</v>
      </c>
      <c r="BB228" s="243">
        <f t="shared" si="18"/>
        <v>437.0661867575717</v>
      </c>
      <c r="BC228" s="243">
        <f t="shared" si="195"/>
        <v>251.16180027931674</v>
      </c>
      <c r="BD228" s="244">
        <f t="shared" si="196"/>
        <v>97533.508621981397</v>
      </c>
      <c r="BE228" s="246"/>
      <c r="BF228" s="246"/>
      <c r="BG228" s="246"/>
      <c r="BH228" s="241">
        <f>VLOOKUP(BJ228,[2]תחזיות!$B$4:$H$1000,6)</f>
        <v>1.1767545454545532E-2</v>
      </c>
      <c r="BI228" s="135">
        <f t="shared" si="19"/>
        <v>9.8062878787879442E-4</v>
      </c>
      <c r="BJ228" s="238">
        <v>176</v>
      </c>
      <c r="BK228" s="243">
        <f t="shared" si="197"/>
        <v>55577.614685483088</v>
      </c>
      <c r="BL228" s="243">
        <f t="shared" si="222"/>
        <v>502.11228858634217</v>
      </c>
      <c r="BM228" s="243">
        <f t="shared" si="20"/>
        <v>400.21999499629032</v>
      </c>
      <c r="BN228" s="243">
        <f t="shared" si="65"/>
        <v>101.89229359005185</v>
      </c>
      <c r="BO228" s="244">
        <f t="shared" si="198"/>
        <v>82616.202517675207</v>
      </c>
      <c r="BP228" s="246"/>
      <c r="BQ228" s="247">
        <f>VLOOKUP(BT228,[2]תחזיות!$B$4:$E$1000,2)</f>
        <v>3.718337999999987E-2</v>
      </c>
      <c r="BR228" s="135">
        <f t="shared" si="21"/>
        <v>2.5986149999999895E-3</v>
      </c>
      <c r="BS228" s="3">
        <f t="shared" si="199"/>
        <v>5323</v>
      </c>
      <c r="BT228" s="238">
        <v>176</v>
      </c>
      <c r="BU228" s="239">
        <f t="shared" si="200"/>
        <v>353689.0347026753</v>
      </c>
      <c r="BV228" s="239">
        <f t="shared" si="201"/>
        <v>2410.4991835138057</v>
      </c>
      <c r="BW228" s="239">
        <f t="shared" si="22"/>
        <v>1491.3975525999169</v>
      </c>
      <c r="BX228" s="239">
        <f t="shared" si="23"/>
        <v>919.10163091388881</v>
      </c>
      <c r="BY228" s="240">
        <f t="shared" si="202"/>
        <v>384207.38964355813</v>
      </c>
      <c r="CA228" s="247">
        <f>VLOOKUP(CD228,[2]תחזיות!$B$4:$E$1000,4)</f>
        <v>4.9082061599999831E-2</v>
      </c>
      <c r="CB228" s="135">
        <f t="shared" si="24"/>
        <v>3.590171799999986E-3</v>
      </c>
      <c r="CC228" s="3">
        <f t="shared" si="203"/>
        <v>5323</v>
      </c>
      <c r="CD228" s="238">
        <v>176</v>
      </c>
      <c r="CE228" s="239">
        <f t="shared" si="204"/>
        <v>371977.96194821951</v>
      </c>
      <c r="CF228" s="239">
        <f t="shared" si="205"/>
        <v>2755.2799277327463</v>
      </c>
      <c r="CG228" s="239">
        <f t="shared" si="25"/>
        <v>1419.8151385247807</v>
      </c>
      <c r="CH228" s="239">
        <f t="shared" si="26"/>
        <v>1335.4647892079656</v>
      </c>
      <c r="CI228" s="240">
        <f t="shared" si="206"/>
        <v>427696.93240386352</v>
      </c>
      <c r="CJ228" s="1"/>
      <c r="CK228" s="247">
        <f>VLOOKUP(CN228,[2]תחזיות!$B$4:$E$1000,3)</f>
        <v>3.2333373913043369E-2</v>
      </c>
      <c r="CL228" s="135">
        <f t="shared" si="27"/>
        <v>2.1944478260869475E-3</v>
      </c>
      <c r="CM228" s="3">
        <f t="shared" si="207"/>
        <v>5323</v>
      </c>
      <c r="CN228" s="238">
        <v>176</v>
      </c>
      <c r="CO228" s="239">
        <f t="shared" si="208"/>
        <v>346871.97215439478</v>
      </c>
      <c r="CP228" s="239">
        <f t="shared" si="223"/>
        <v>2283.2898913176782</v>
      </c>
      <c r="CQ228" s="239">
        <f t="shared" si="28"/>
        <v>1522.0974460929742</v>
      </c>
      <c r="CR228" s="239">
        <f t="shared" si="29"/>
        <v>761.19244522470387</v>
      </c>
      <c r="CS228" s="240">
        <f t="shared" si="209"/>
        <v>369602.06072579947</v>
      </c>
      <c r="CT228" s="1"/>
      <c r="CU228" s="238">
        <v>176</v>
      </c>
      <c r="CV228" s="239">
        <f t="shared" si="231"/>
        <v>1171362.5571220922</v>
      </c>
      <c r="CW228" s="239">
        <f t="shared" si="231"/>
        <v>9171.4236066812518</v>
      </c>
      <c r="CX228" s="239">
        <f t="shared" si="231"/>
        <v>5879.1449183519699</v>
      </c>
      <c r="CY228" s="239">
        <f t="shared" si="231"/>
        <v>3292.278688329282</v>
      </c>
      <c r="CZ228" s="239">
        <f t="shared" si="231"/>
        <v>1511260.1505251676</v>
      </c>
      <c r="DB228" s="238">
        <v>176</v>
      </c>
      <c r="DC228" s="239">
        <f t="shared" si="232"/>
        <v>1217564.3771858918</v>
      </c>
      <c r="DD228" s="239">
        <f t="shared" si="232"/>
        <v>9858.9072296565209</v>
      </c>
      <c r="DE228" s="239">
        <f t="shared" si="232"/>
        <v>5908.4727941374576</v>
      </c>
      <c r="DF228" s="239">
        <f t="shared" si="232"/>
        <v>3950.4344355190619</v>
      </c>
      <c r="DG228" s="239">
        <f t="shared" si="232"/>
        <v>1582160.5779580055</v>
      </c>
      <c r="DH228" s="248"/>
      <c r="DI228" s="238">
        <v>176</v>
      </c>
      <c r="DJ228" s="239">
        <f t="shared" si="233"/>
        <v>1141361.6313406473</v>
      </c>
      <c r="DK228" s="239">
        <f t="shared" si="233"/>
        <v>8547.0393267052204</v>
      </c>
      <c r="DL228" s="239">
        <f t="shared" si="233"/>
        <v>6035.2632082325263</v>
      </c>
      <c r="DM228" s="239">
        <f t="shared" si="233"/>
        <v>2511.7761184726933</v>
      </c>
      <c r="DN228" s="239">
        <f t="shared" si="233"/>
        <v>1453113.6271481873</v>
      </c>
      <c r="DP228" s="3">
        <f t="shared" si="210"/>
        <v>5323</v>
      </c>
      <c r="DQ228" s="238">
        <v>176</v>
      </c>
      <c r="DR228" s="239">
        <f t="shared" si="211"/>
        <v>0</v>
      </c>
      <c r="DS228" s="239">
        <f t="shared" si="212"/>
        <v>0</v>
      </c>
      <c r="DT228" s="239">
        <f t="shared" si="33"/>
        <v>0</v>
      </c>
      <c r="DU228" s="239">
        <f t="shared" si="213"/>
        <v>0</v>
      </c>
      <c r="DV228" s="240">
        <f t="shared" si="224"/>
        <v>0</v>
      </c>
      <c r="DX228" s="242">
        <f t="shared" si="173"/>
        <v>4.0500000000000001E-2</v>
      </c>
      <c r="DY228" s="242">
        <f t="shared" si="214"/>
        <v>3.375E-3</v>
      </c>
      <c r="DZ228" s="238">
        <v>176</v>
      </c>
      <c r="EA228" s="243">
        <f t="shared" si="225"/>
        <v>380060.31778095505</v>
      </c>
      <c r="EB228" s="243">
        <f t="shared" si="226"/>
        <v>2765.3974987519846</v>
      </c>
      <c r="EC228" s="243">
        <f t="shared" si="34"/>
        <v>1482.6939262412614</v>
      </c>
      <c r="ED228" s="243">
        <f t="shared" si="177"/>
        <v>1282.7035725107232</v>
      </c>
      <c r="EE228" s="244">
        <f t="shared" si="215"/>
        <v>452290.61231937888</v>
      </c>
      <c r="EF228" s="249"/>
      <c r="EG228" s="242">
        <f t="shared" si="174"/>
        <v>4.4999999999999998E-2</v>
      </c>
      <c r="EH228" s="242">
        <f t="shared" si="216"/>
        <v>3.7499999999999999E-3</v>
      </c>
      <c r="EI228" s="238">
        <v>176</v>
      </c>
      <c r="EJ228" s="243">
        <f t="shared" si="227"/>
        <v>384520.18590613006</v>
      </c>
      <c r="EK228" s="243">
        <f t="shared" si="228"/>
        <v>2885.9069852207567</v>
      </c>
      <c r="EL228" s="243">
        <f t="shared" si="36"/>
        <v>1443.956288072769</v>
      </c>
      <c r="EM228" s="243">
        <f t="shared" si="178"/>
        <v>1441.9506971479877</v>
      </c>
      <c r="EN228" s="244">
        <f t="shared" si="217"/>
        <v>462587.71724602743</v>
      </c>
      <c r="EO228" s="249"/>
      <c r="EP228" s="242">
        <f t="shared" si="175"/>
        <v>2.5000000000000001E-2</v>
      </c>
      <c r="EQ228" s="242">
        <f t="shared" si="218"/>
        <v>2.0833333333333333E-3</v>
      </c>
      <c r="ER228" s="238">
        <v>176</v>
      </c>
      <c r="ES228" s="243">
        <f t="shared" si="229"/>
        <v>363642.81332830689</v>
      </c>
      <c r="ET228" s="243">
        <f t="shared" si="230"/>
        <v>2370.7253929063927</v>
      </c>
      <c r="EU228" s="243">
        <f t="shared" si="38"/>
        <v>1613.1361984724199</v>
      </c>
      <c r="EV228" s="243">
        <f t="shared" si="179"/>
        <v>757.58919443397269</v>
      </c>
      <c r="EW228" s="244">
        <f t="shared" si="219"/>
        <v>417247.66915152618</v>
      </c>
    </row>
    <row r="229" spans="1:153" ht="14.25" customHeight="1" thickBot="1" x14ac:dyDescent="0.25">
      <c r="A229" s="3">
        <f t="shared" si="180"/>
        <v>5354</v>
      </c>
      <c r="B229" s="238">
        <v>177</v>
      </c>
      <c r="C229" s="239">
        <f t="shared" si="181"/>
        <v>254821.4410131762</v>
      </c>
      <c r="D229" s="239">
        <f t="shared" si="5"/>
        <v>2410.2492634298383</v>
      </c>
      <c r="E229" s="239">
        <f t="shared" si="6"/>
        <v>1741.3429807702507</v>
      </c>
      <c r="F229" s="239">
        <f t="shared" si="7"/>
        <v>668.90628265958753</v>
      </c>
      <c r="G229" s="240">
        <f t="shared" si="182"/>
        <v>426614.11962708156</v>
      </c>
      <c r="I229" s="241">
        <f>VLOOKUP(K229,[2]תחזיות!$B$4:$H$1000,5)</f>
        <v>1.2957300000000086E-2</v>
      </c>
      <c r="J229" s="135">
        <f t="shared" si="8"/>
        <v>1.0797750000000072E-3</v>
      </c>
      <c r="K229" s="238">
        <v>177</v>
      </c>
      <c r="L229" s="243">
        <f t="shared" si="183"/>
        <v>119882.61452501996</v>
      </c>
      <c r="M229" s="243">
        <f t="shared" si="44"/>
        <v>996.74774196949443</v>
      </c>
      <c r="N229" s="243">
        <f t="shared" si="9"/>
        <v>776.96294867362553</v>
      </c>
      <c r="O229" s="243">
        <f t="shared" si="10"/>
        <v>219.78479329586892</v>
      </c>
      <c r="P229" s="244">
        <f t="shared" si="184"/>
        <v>161621.42847730411</v>
      </c>
      <c r="Q229" s="245"/>
      <c r="R229" s="241">
        <f>VLOOKUP(T229,[2]תחזיות!$B$4:$H$1000,7)</f>
        <v>2.2027410000000146E-2</v>
      </c>
      <c r="S229" s="135">
        <f t="shared" si="11"/>
        <v>1.8356175000000122E-3</v>
      </c>
      <c r="T229" s="238">
        <v>177</v>
      </c>
      <c r="U229" s="243">
        <f t="shared" si="185"/>
        <v>134862.69243427622</v>
      </c>
      <c r="V229" s="243">
        <f t="shared" si="47"/>
        <v>1121.2975683954276</v>
      </c>
      <c r="W229" s="243">
        <f t="shared" si="12"/>
        <v>874.04929893258895</v>
      </c>
      <c r="X229" s="243">
        <f t="shared" si="48"/>
        <v>247.24826946283861</v>
      </c>
      <c r="Y229" s="244">
        <f t="shared" si="186"/>
        <v>171259.84689087674</v>
      </c>
      <c r="Z229" s="246"/>
      <c r="AA229" s="241">
        <f>VLOOKUP(AC229,[2]תחזיות!$B$4:$H$1000,6)</f>
        <v>1.1779363636363714E-2</v>
      </c>
      <c r="AB229" s="135">
        <f t="shared" si="13"/>
        <v>9.8161363636364287E-4</v>
      </c>
      <c r="AC229" s="238">
        <v>177</v>
      </c>
      <c r="AD229" s="243">
        <f t="shared" si="187"/>
        <v>118063.75993674483</v>
      </c>
      <c r="AE229" s="243">
        <f t="shared" si="51"/>
        <v>981.62512213827836</v>
      </c>
      <c r="AF229" s="243">
        <f t="shared" si="14"/>
        <v>765.17489558758052</v>
      </c>
      <c r="AG229" s="243">
        <f t="shared" si="52"/>
        <v>216.45022655069783</v>
      </c>
      <c r="AH229" s="244">
        <f t="shared" si="188"/>
        <v>160425.44951167301</v>
      </c>
      <c r="AI229" s="246"/>
      <c r="AJ229" s="242">
        <f t="shared" si="171"/>
        <v>3.8866666666666598E-2</v>
      </c>
      <c r="AK229" s="242">
        <f t="shared" si="189"/>
        <v>3.2388888888888832E-3</v>
      </c>
      <c r="AL229" s="241">
        <f>VLOOKUP(AN229,[2]תחזיות!$B$4:$H$1000,5)</f>
        <v>1.2957300000000086E-2</v>
      </c>
      <c r="AM229" s="135">
        <f t="shared" si="176"/>
        <v>1.0797750000000072E-3</v>
      </c>
      <c r="AN229" s="238">
        <v>177</v>
      </c>
      <c r="AO229" s="243">
        <f t="shared" si="190"/>
        <v>60198.332833245644</v>
      </c>
      <c r="AP229" s="243">
        <f t="shared" si="220"/>
        <v>590.24166220251914</v>
      </c>
      <c r="AQ229" s="243">
        <f t="shared" si="16"/>
        <v>395.265950859285</v>
      </c>
      <c r="AR229" s="243">
        <f t="shared" si="191"/>
        <v>194.97571134323417</v>
      </c>
      <c r="AS229" s="244">
        <f t="shared" si="192"/>
        <v>90523.839125446932</v>
      </c>
      <c r="AT229" s="245"/>
      <c r="AU229" s="242">
        <f t="shared" si="172"/>
        <v>4.3666666666666604E-2</v>
      </c>
      <c r="AV229" s="242">
        <f t="shared" si="193"/>
        <v>3.6388888888888838E-3</v>
      </c>
      <c r="AW229" s="241">
        <f>VLOOKUP(AY229,[2]תחזיות!$B$4:$H$1000,7)</f>
        <v>2.2027410000000146E-2</v>
      </c>
      <c r="AX229" s="135">
        <f t="shared" si="17"/>
        <v>1.8356175000000122E-3</v>
      </c>
      <c r="AY229" s="238">
        <v>177</v>
      </c>
      <c r="AZ229" s="243">
        <f t="shared" si="194"/>
        <v>68710.392152158514</v>
      </c>
      <c r="BA229" s="243">
        <f t="shared" si="221"/>
        <v>689.49131037388315</v>
      </c>
      <c r="BB229" s="243">
        <f t="shared" si="18"/>
        <v>439.46182782019559</v>
      </c>
      <c r="BC229" s="243">
        <f t="shared" si="195"/>
        <v>250.02948255368759</v>
      </c>
      <c r="BD229" s="244">
        <f t="shared" si="196"/>
        <v>98222.999932355277</v>
      </c>
      <c r="BE229" s="246"/>
      <c r="BF229" s="246"/>
      <c r="BG229" s="246"/>
      <c r="BH229" s="241">
        <f>VLOOKUP(BJ229,[2]תחזיות!$B$4:$H$1000,6)</f>
        <v>1.1779363636363714E-2</v>
      </c>
      <c r="BI229" s="135">
        <f t="shared" si="19"/>
        <v>9.8161363636364287E-4</v>
      </c>
      <c r="BJ229" s="238">
        <v>177</v>
      </c>
      <c r="BK229" s="243">
        <f t="shared" si="197"/>
        <v>55231.557573533995</v>
      </c>
      <c r="BL229" s="243">
        <f t="shared" si="222"/>
        <v>502.53486608933071</v>
      </c>
      <c r="BM229" s="243">
        <f t="shared" si="20"/>
        <v>401.27701053785216</v>
      </c>
      <c r="BN229" s="243">
        <f t="shared" si="65"/>
        <v>101.25785555147853</v>
      </c>
      <c r="BO229" s="244">
        <f t="shared" si="198"/>
        <v>83118.737383764543</v>
      </c>
      <c r="BP229" s="246"/>
      <c r="BQ229" s="247">
        <f>VLOOKUP(BT229,[2]תחזיות!$B$4:$E$1000,2)</f>
        <v>3.7299379999999868E-2</v>
      </c>
      <c r="BR229" s="135">
        <f t="shared" si="21"/>
        <v>2.608281666666656E-3</v>
      </c>
      <c r="BS229" s="3">
        <f t="shared" si="199"/>
        <v>5354</v>
      </c>
      <c r="BT229" s="238">
        <v>177</v>
      </c>
      <c r="BU229" s="239">
        <f t="shared" si="200"/>
        <v>352197.6371500754</v>
      </c>
      <c r="BV229" s="239">
        <f t="shared" si="201"/>
        <v>2412.4799521541281</v>
      </c>
      <c r="BW229" s="239">
        <f t="shared" si="22"/>
        <v>1493.8493121322713</v>
      </c>
      <c r="BX229" s="239">
        <f t="shared" si="23"/>
        <v>918.63064002185683</v>
      </c>
      <c r="BY229" s="240">
        <f t="shared" si="202"/>
        <v>386619.86959571228</v>
      </c>
      <c r="CA229" s="247">
        <f>VLOOKUP(CD229,[2]תחזיות!$B$4:$E$1000,4)</f>
        <v>4.923518159999983E-2</v>
      </c>
      <c r="CB229" s="135">
        <f t="shared" si="24"/>
        <v>3.6029317999999862E-3</v>
      </c>
      <c r="CC229" s="3">
        <f t="shared" si="203"/>
        <v>5354</v>
      </c>
      <c r="CD229" s="238">
        <v>177</v>
      </c>
      <c r="CE229" s="239">
        <f t="shared" si="204"/>
        <v>370558.14680969471</v>
      </c>
      <c r="CF229" s="239">
        <f t="shared" si="205"/>
        <v>2758.1695809081466</v>
      </c>
      <c r="CG229" s="239">
        <f t="shared" si="25"/>
        <v>1423.0738500184341</v>
      </c>
      <c r="CH229" s="239">
        <f t="shared" si="26"/>
        <v>1335.0957308897125</v>
      </c>
      <c r="CI229" s="240">
        <f t="shared" si="206"/>
        <v>430455.10198477167</v>
      </c>
      <c r="CJ229" s="1"/>
      <c r="CK229" s="247">
        <f>VLOOKUP(CN229,[2]תחזיות!$B$4:$E$1000,3)</f>
        <v>3.2434243478260759E-2</v>
      </c>
      <c r="CL229" s="135">
        <f t="shared" si="27"/>
        <v>2.2028536231883966E-3</v>
      </c>
      <c r="CM229" s="3">
        <f t="shared" si="207"/>
        <v>5354</v>
      </c>
      <c r="CN229" s="238">
        <v>177</v>
      </c>
      <c r="CO229" s="239">
        <f t="shared" si="208"/>
        <v>345349.8747083018</v>
      </c>
      <c r="CP229" s="239">
        <f t="shared" si="223"/>
        <v>2284.9435967217673</v>
      </c>
      <c r="CQ229" s="239">
        <f t="shared" si="28"/>
        <v>1524.1883739529258</v>
      </c>
      <c r="CR229" s="239">
        <f t="shared" si="29"/>
        <v>760.75522276884146</v>
      </c>
      <c r="CS229" s="240">
        <f t="shared" si="209"/>
        <v>371887.00432252121</v>
      </c>
      <c r="CT229" s="1"/>
      <c r="CU229" s="238">
        <v>177</v>
      </c>
      <c r="CV229" s="239">
        <f t="shared" si="231"/>
        <v>1165677.649376231</v>
      </c>
      <c r="CW229" s="239">
        <f t="shared" si="231"/>
        <v>9175.1161185079654</v>
      </c>
      <c r="CX229" s="239">
        <f t="shared" si="231"/>
        <v>5895.119210677758</v>
      </c>
      <c r="CY229" s="239">
        <f t="shared" si="231"/>
        <v>3279.9969078302065</v>
      </c>
      <c r="CZ229" s="239">
        <f t="shared" si="231"/>
        <v>1520435.2666436757</v>
      </c>
      <c r="DB229" s="238">
        <v>177</v>
      </c>
      <c r="DC229" s="239">
        <f t="shared" si="232"/>
        <v>1212028.902027363</v>
      </c>
      <c r="DD229" s="239">
        <f t="shared" si="232"/>
        <v>9865.1147083280521</v>
      </c>
      <c r="DE229" s="239">
        <f t="shared" si="232"/>
        <v>5927.2990816945112</v>
      </c>
      <c r="DF229" s="239">
        <f t="shared" si="232"/>
        <v>3937.8156266335409</v>
      </c>
      <c r="DG229" s="239">
        <f t="shared" si="232"/>
        <v>1592025.6926663334</v>
      </c>
      <c r="DH229" s="248"/>
      <c r="DI229" s="238">
        <v>177</v>
      </c>
      <c r="DJ229" s="239">
        <f t="shared" si="233"/>
        <v>1135496.3103615914</v>
      </c>
      <c r="DK229" s="239">
        <f t="shared" si="233"/>
        <v>8550.0782412856061</v>
      </c>
      <c r="DL229" s="239">
        <f t="shared" si="233"/>
        <v>6048.480159734514</v>
      </c>
      <c r="DM229" s="239">
        <f t="shared" si="233"/>
        <v>2501.5980815510939</v>
      </c>
      <c r="DN229" s="239">
        <f t="shared" si="233"/>
        <v>1461663.7053894729</v>
      </c>
      <c r="DP229" s="3">
        <f t="shared" si="210"/>
        <v>5354</v>
      </c>
      <c r="DQ229" s="238">
        <v>177</v>
      </c>
      <c r="DR229" s="239">
        <f t="shared" si="211"/>
        <v>0</v>
      </c>
      <c r="DS229" s="239">
        <f t="shared" si="212"/>
        <v>0</v>
      </c>
      <c r="DT229" s="239">
        <f t="shared" si="33"/>
        <v>0</v>
      </c>
      <c r="DU229" s="239">
        <f t="shared" si="213"/>
        <v>0</v>
      </c>
      <c r="DV229" s="240">
        <f t="shared" si="224"/>
        <v>0</v>
      </c>
      <c r="DX229" s="242">
        <f t="shared" si="173"/>
        <v>4.0500000000000001E-2</v>
      </c>
      <c r="DY229" s="242">
        <f t="shared" si="214"/>
        <v>3.375E-3</v>
      </c>
      <c r="DZ229" s="238">
        <v>177</v>
      </c>
      <c r="EA229" s="243">
        <f t="shared" si="225"/>
        <v>378577.62385471381</v>
      </c>
      <c r="EB229" s="243">
        <f t="shared" si="226"/>
        <v>2765.3974987519846</v>
      </c>
      <c r="EC229" s="243">
        <f t="shared" si="34"/>
        <v>1487.6980182423256</v>
      </c>
      <c r="ED229" s="243">
        <f t="shared" si="177"/>
        <v>1277.699480509659</v>
      </c>
      <c r="EE229" s="244">
        <f t="shared" si="215"/>
        <v>455056.00981813087</v>
      </c>
      <c r="EF229" s="249"/>
      <c r="EG229" s="242">
        <f t="shared" si="174"/>
        <v>4.4999999999999998E-2</v>
      </c>
      <c r="EH229" s="242">
        <f t="shared" si="216"/>
        <v>3.7499999999999999E-3</v>
      </c>
      <c r="EI229" s="238">
        <v>177</v>
      </c>
      <c r="EJ229" s="243">
        <f t="shared" si="227"/>
        <v>383076.22961805732</v>
      </c>
      <c r="EK229" s="243">
        <f t="shared" si="228"/>
        <v>2885.9069852207567</v>
      </c>
      <c r="EL229" s="243">
        <f t="shared" si="36"/>
        <v>1449.3711241530418</v>
      </c>
      <c r="EM229" s="243">
        <f t="shared" si="178"/>
        <v>1436.5358610677149</v>
      </c>
      <c r="EN229" s="244">
        <f t="shared" si="217"/>
        <v>465473.62423124816</v>
      </c>
      <c r="EO229" s="249"/>
      <c r="EP229" s="242">
        <f t="shared" si="175"/>
        <v>2.5000000000000001E-2</v>
      </c>
      <c r="EQ229" s="242">
        <f t="shared" si="218"/>
        <v>2.0833333333333333E-3</v>
      </c>
      <c r="ER229" s="238">
        <v>177</v>
      </c>
      <c r="ES229" s="243">
        <f t="shared" si="229"/>
        <v>362029.67712983448</v>
      </c>
      <c r="ET229" s="243">
        <f t="shared" si="230"/>
        <v>2370.7253929063927</v>
      </c>
      <c r="EU229" s="243">
        <f t="shared" si="38"/>
        <v>1616.4968988859041</v>
      </c>
      <c r="EV229" s="243">
        <f t="shared" si="179"/>
        <v>754.22849402048848</v>
      </c>
      <c r="EW229" s="244">
        <f t="shared" si="219"/>
        <v>419618.39454443258</v>
      </c>
    </row>
    <row r="230" spans="1:153" ht="14.25" customHeight="1" thickBot="1" x14ac:dyDescent="0.25">
      <c r="A230" s="3">
        <f t="shared" si="180"/>
        <v>5385</v>
      </c>
      <c r="B230" s="238">
        <v>178</v>
      </c>
      <c r="C230" s="239">
        <f t="shared" si="181"/>
        <v>253080.09803240595</v>
      </c>
      <c r="D230" s="239">
        <f t="shared" si="5"/>
        <v>2410.2492634298383</v>
      </c>
      <c r="E230" s="239">
        <f t="shared" si="6"/>
        <v>1745.9140060947725</v>
      </c>
      <c r="F230" s="239">
        <f t="shared" si="7"/>
        <v>664.33525733506565</v>
      </c>
      <c r="G230" s="240">
        <f t="shared" si="182"/>
        <v>429024.3688905114</v>
      </c>
      <c r="I230" s="241">
        <f>VLOOKUP(K230,[2]תחזיות!$B$4:$H$1000,5)</f>
        <v>1.2970300000000087E-2</v>
      </c>
      <c r="J230" s="135">
        <f t="shared" si="8"/>
        <v>1.0808583333333406E-3</v>
      </c>
      <c r="K230" s="238">
        <v>178</v>
      </c>
      <c r="L230" s="243">
        <f t="shared" si="183"/>
        <v>119234.38791239972</v>
      </c>
      <c r="M230" s="243">
        <f t="shared" si="44"/>
        <v>997.82508507263344</v>
      </c>
      <c r="N230" s="243">
        <f t="shared" si="9"/>
        <v>779.22870723323501</v>
      </c>
      <c r="O230" s="243">
        <f t="shared" si="10"/>
        <v>218.59637783939846</v>
      </c>
      <c r="P230" s="244">
        <f t="shared" si="184"/>
        <v>162619.25356237675</v>
      </c>
      <c r="Q230" s="245"/>
      <c r="R230" s="241">
        <f>VLOOKUP(T230,[2]תחזיות!$B$4:$H$1000,7)</f>
        <v>2.2049510000000147E-2</v>
      </c>
      <c r="S230" s="135">
        <f t="shared" si="11"/>
        <v>1.837459166666679E-3</v>
      </c>
      <c r="T230" s="238">
        <v>178</v>
      </c>
      <c r="U230" s="243">
        <f t="shared" si="185"/>
        <v>134234.84179590191</v>
      </c>
      <c r="V230" s="243">
        <f t="shared" si="47"/>
        <v>1123.3579068910369</v>
      </c>
      <c r="W230" s="243">
        <f t="shared" si="12"/>
        <v>877.26069693188458</v>
      </c>
      <c r="X230" s="243">
        <f t="shared" si="48"/>
        <v>246.09720995915237</v>
      </c>
      <c r="Y230" s="244">
        <f t="shared" si="186"/>
        <v>172383.20479776777</v>
      </c>
      <c r="Z230" s="246"/>
      <c r="AA230" s="241">
        <f>VLOOKUP(AC230,[2]תחזיות!$B$4:$H$1000,6)</f>
        <v>1.1791181818181897E-2</v>
      </c>
      <c r="AB230" s="135">
        <f t="shared" si="13"/>
        <v>9.8259848484849133E-4</v>
      </c>
      <c r="AC230" s="238">
        <v>178</v>
      </c>
      <c r="AD230" s="243">
        <f t="shared" si="187"/>
        <v>117413.84245309354</v>
      </c>
      <c r="AE230" s="243">
        <f t="shared" si="51"/>
        <v>982.58966549598063</v>
      </c>
      <c r="AF230" s="243">
        <f t="shared" si="14"/>
        <v>767.33095433197673</v>
      </c>
      <c r="AG230" s="243">
        <f t="shared" si="52"/>
        <v>215.25871116400384</v>
      </c>
      <c r="AH230" s="244">
        <f t="shared" si="188"/>
        <v>161408.039177169</v>
      </c>
      <c r="AI230" s="246"/>
      <c r="AJ230" s="242">
        <f t="shared" si="171"/>
        <v>3.8866666666666598E-2</v>
      </c>
      <c r="AK230" s="242">
        <f t="shared" si="189"/>
        <v>3.2388888888888832E-3</v>
      </c>
      <c r="AL230" s="241">
        <f>VLOOKUP(AN230,[2]תחזיות!$B$4:$H$1000,5)</f>
        <v>1.2970300000000087E-2</v>
      </c>
      <c r="AM230" s="135">
        <f t="shared" si="176"/>
        <v>1.0808583333333406E-3</v>
      </c>
      <c r="AN230" s="238">
        <v>178</v>
      </c>
      <c r="AO230" s="243">
        <f t="shared" si="190"/>
        <v>59867.705525585072</v>
      </c>
      <c r="AP230" s="243">
        <f t="shared" si="220"/>
        <v>590.87962982179113</v>
      </c>
      <c r="AQ230" s="243">
        <f t="shared" si="16"/>
        <v>396.97478359170202</v>
      </c>
      <c r="AR230" s="243">
        <f t="shared" si="191"/>
        <v>193.90484623008908</v>
      </c>
      <c r="AS230" s="244">
        <f t="shared" si="192"/>
        <v>91114.718755268725</v>
      </c>
      <c r="AT230" s="245"/>
      <c r="AU230" s="242">
        <f t="shared" si="172"/>
        <v>4.3666666666666604E-2</v>
      </c>
      <c r="AV230" s="242">
        <f t="shared" si="193"/>
        <v>3.6388888888888838E-3</v>
      </c>
      <c r="AW230" s="241">
        <f>VLOOKUP(AY230,[2]תחזיות!$B$4:$H$1000,7)</f>
        <v>2.2049510000000147E-2</v>
      </c>
      <c r="AX230" s="135">
        <f t="shared" si="17"/>
        <v>1.837459166666679E-3</v>
      </c>
      <c r="AY230" s="238">
        <v>178</v>
      </c>
      <c r="AZ230" s="243">
        <f t="shared" si="194"/>
        <v>68396.375371079645</v>
      </c>
      <c r="BA230" s="243">
        <f t="shared" si="221"/>
        <v>690.75822250246677</v>
      </c>
      <c r="BB230" s="243">
        <f t="shared" si="18"/>
        <v>441.87141212437177</v>
      </c>
      <c r="BC230" s="243">
        <f t="shared" si="195"/>
        <v>248.88681037809502</v>
      </c>
      <c r="BD230" s="244">
        <f t="shared" si="196"/>
        <v>98913.758154857744</v>
      </c>
      <c r="BE230" s="246"/>
      <c r="BF230" s="246"/>
      <c r="BG230" s="246"/>
      <c r="BH230" s="241">
        <f>VLOOKUP(BJ230,[2]תחזיות!$B$4:$H$1000,6)</f>
        <v>1.1791181818181897E-2</v>
      </c>
      <c r="BI230" s="135">
        <f t="shared" si="19"/>
        <v>9.8259848484849133E-4</v>
      </c>
      <c r="BJ230" s="238">
        <v>178</v>
      </c>
      <c r="BK230" s="243">
        <f t="shared" si="197"/>
        <v>54884.156713601158</v>
      </c>
      <c r="BL230" s="243">
        <f t="shared" si="222"/>
        <v>502.95828953115711</v>
      </c>
      <c r="BM230" s="243">
        <f t="shared" si="20"/>
        <v>402.33733555622211</v>
      </c>
      <c r="BN230" s="243">
        <f t="shared" si="65"/>
        <v>100.62095397493499</v>
      </c>
      <c r="BO230" s="244">
        <f t="shared" si="198"/>
        <v>83621.695673295704</v>
      </c>
      <c r="BP230" s="246"/>
      <c r="BQ230" s="247">
        <f>VLOOKUP(BT230,[2]תחזיות!$B$4:$E$1000,2)</f>
        <v>3.7415379999999866E-2</v>
      </c>
      <c r="BR230" s="135">
        <f t="shared" si="21"/>
        <v>2.6179483333333225E-3</v>
      </c>
      <c r="BS230" s="3">
        <f t="shared" si="199"/>
        <v>5385</v>
      </c>
      <c r="BT230" s="238">
        <v>178</v>
      </c>
      <c r="BU230" s="239">
        <f t="shared" si="200"/>
        <v>350703.78783794312</v>
      </c>
      <c r="BV230" s="239">
        <f t="shared" si="201"/>
        <v>2414.4519077407754</v>
      </c>
      <c r="BW230" s="239">
        <f t="shared" si="22"/>
        <v>1496.3275108767491</v>
      </c>
      <c r="BX230" s="239">
        <f t="shared" si="23"/>
        <v>918.12439686402627</v>
      </c>
      <c r="BY230" s="240">
        <f t="shared" si="202"/>
        <v>389034.32150345307</v>
      </c>
      <c r="CA230" s="247">
        <f>VLOOKUP(CD230,[2]תחזיות!$B$4:$E$1000,4)</f>
        <v>4.9388301599999823E-2</v>
      </c>
      <c r="CB230" s="135">
        <f t="shared" si="24"/>
        <v>3.6156917999999854E-3</v>
      </c>
      <c r="CC230" s="3">
        <f t="shared" si="203"/>
        <v>5385</v>
      </c>
      <c r="CD230" s="238">
        <v>178</v>
      </c>
      <c r="CE230" s="239">
        <f t="shared" si="204"/>
        <v>369135.07295967627</v>
      </c>
      <c r="CF230" s="239">
        <f t="shared" si="205"/>
        <v>2761.0472561208853</v>
      </c>
      <c r="CG230" s="239">
        <f t="shared" si="25"/>
        <v>1426.3685997281875</v>
      </c>
      <c r="CH230" s="239">
        <f t="shared" si="26"/>
        <v>1334.6786563926978</v>
      </c>
      <c r="CI230" s="240">
        <f t="shared" si="206"/>
        <v>433216.14924089256</v>
      </c>
      <c r="CJ230" s="1"/>
      <c r="CK230" s="247">
        <f>VLOOKUP(CN230,[2]תחזיות!$B$4:$E$1000,3)</f>
        <v>3.2535113043478149E-2</v>
      </c>
      <c r="CL230" s="135">
        <f t="shared" si="27"/>
        <v>2.211259420289846E-3</v>
      </c>
      <c r="CM230" s="3">
        <f t="shared" si="207"/>
        <v>5385</v>
      </c>
      <c r="CN230" s="238">
        <v>178</v>
      </c>
      <c r="CO230" s="239">
        <f t="shared" si="208"/>
        <v>343825.68633434887</v>
      </c>
      <c r="CP230" s="239">
        <f t="shared" si="223"/>
        <v>2286.5897327659081</v>
      </c>
      <c r="CQ230" s="239">
        <f t="shared" si="28"/>
        <v>1526.3019449214576</v>
      </c>
      <c r="CR230" s="239">
        <f t="shared" si="29"/>
        <v>760.28778784445069</v>
      </c>
      <c r="CS230" s="240">
        <f t="shared" si="209"/>
        <v>374173.59405528713</v>
      </c>
      <c r="CT230" s="1"/>
      <c r="CU230" s="238">
        <v>178</v>
      </c>
      <c r="CV230" s="239">
        <f t="shared" si="231"/>
        <v>1159975.9051448053</v>
      </c>
      <c r="CW230" s="239">
        <f t="shared" si="231"/>
        <v>9178.8033848170235</v>
      </c>
      <c r="CX230" s="239">
        <f t="shared" si="231"/>
        <v>5911.1640068503521</v>
      </c>
      <c r="CY230" s="239">
        <f t="shared" si="231"/>
        <v>3267.6393779666705</v>
      </c>
      <c r="CZ230" s="239">
        <f t="shared" si="231"/>
        <v>1529614.0700284927</v>
      </c>
      <c r="DB230" s="238">
        <v>178</v>
      </c>
      <c r="DC230" s="239">
        <f t="shared" si="232"/>
        <v>1206473.246652968</v>
      </c>
      <c r="DD230" s="239">
        <f t="shared" si="232"/>
        <v>9871.3196341649837</v>
      </c>
      <c r="DE230" s="239">
        <f t="shared" si="232"/>
        <v>5946.2209807478312</v>
      </c>
      <c r="DF230" s="239">
        <f t="shared" si="232"/>
        <v>3925.0986534171525</v>
      </c>
      <c r="DG230" s="239">
        <f t="shared" si="232"/>
        <v>1601897.0123004983</v>
      </c>
      <c r="DH230" s="248"/>
      <c r="DI230" s="238">
        <v>178</v>
      </c>
      <c r="DJ230" s="239">
        <f t="shared" si="233"/>
        <v>1129616.9637643981</v>
      </c>
      <c r="DK230" s="239">
        <f t="shared" si="233"/>
        <v>8553.1123441292766</v>
      </c>
      <c r="DL230" s="239">
        <f t="shared" si="233"/>
        <v>6061.7488416630122</v>
      </c>
      <c r="DM230" s="239">
        <f t="shared" si="233"/>
        <v>2491.3635024662644</v>
      </c>
      <c r="DN230" s="239">
        <f t="shared" si="233"/>
        <v>1470216.8177336021</v>
      </c>
      <c r="DP230" s="3">
        <f t="shared" si="210"/>
        <v>5385</v>
      </c>
      <c r="DQ230" s="238">
        <v>178</v>
      </c>
      <c r="DR230" s="239">
        <f t="shared" si="211"/>
        <v>0</v>
      </c>
      <c r="DS230" s="239">
        <f t="shared" si="212"/>
        <v>0</v>
      </c>
      <c r="DT230" s="239">
        <f t="shared" si="33"/>
        <v>0</v>
      </c>
      <c r="DU230" s="239">
        <f t="shared" si="213"/>
        <v>0</v>
      </c>
      <c r="DV230" s="240">
        <f t="shared" si="224"/>
        <v>0</v>
      </c>
      <c r="DX230" s="242">
        <f t="shared" si="173"/>
        <v>4.0500000000000001E-2</v>
      </c>
      <c r="DY230" s="242">
        <f t="shared" si="214"/>
        <v>3.375E-3</v>
      </c>
      <c r="DZ230" s="238">
        <v>178</v>
      </c>
      <c r="EA230" s="243">
        <f t="shared" si="225"/>
        <v>377089.92583647149</v>
      </c>
      <c r="EB230" s="243">
        <f t="shared" si="226"/>
        <v>2765.3974987519846</v>
      </c>
      <c r="EC230" s="243">
        <f t="shared" si="34"/>
        <v>1492.7189990538934</v>
      </c>
      <c r="ED230" s="243">
        <f t="shared" si="177"/>
        <v>1272.6784996980912</v>
      </c>
      <c r="EE230" s="244">
        <f t="shared" si="215"/>
        <v>457821.40731688286</v>
      </c>
      <c r="EF230" s="249"/>
      <c r="EG230" s="242">
        <f t="shared" si="174"/>
        <v>4.4999999999999998E-2</v>
      </c>
      <c r="EH230" s="242">
        <f t="shared" si="216"/>
        <v>3.7499999999999999E-3</v>
      </c>
      <c r="EI230" s="238">
        <v>178</v>
      </c>
      <c r="EJ230" s="243">
        <f t="shared" si="227"/>
        <v>381626.85849390429</v>
      </c>
      <c r="EK230" s="243">
        <f t="shared" si="228"/>
        <v>2885.9069852207563</v>
      </c>
      <c r="EL230" s="243">
        <f t="shared" si="36"/>
        <v>1454.8062658686151</v>
      </c>
      <c r="EM230" s="243">
        <f t="shared" si="178"/>
        <v>1431.1007193521411</v>
      </c>
      <c r="EN230" s="244">
        <f t="shared" si="217"/>
        <v>468359.53121646889</v>
      </c>
      <c r="EO230" s="249"/>
      <c r="EP230" s="242">
        <f t="shared" si="175"/>
        <v>2.5000000000000001E-2</v>
      </c>
      <c r="EQ230" s="242">
        <f t="shared" si="218"/>
        <v>2.0833333333333333E-3</v>
      </c>
      <c r="ER230" s="238">
        <v>178</v>
      </c>
      <c r="ES230" s="243">
        <f t="shared" si="229"/>
        <v>360413.18023094855</v>
      </c>
      <c r="ET230" s="243">
        <f t="shared" si="230"/>
        <v>2370.7253929063927</v>
      </c>
      <c r="EU230" s="243">
        <f t="shared" si="38"/>
        <v>1619.8646007585833</v>
      </c>
      <c r="EV230" s="243">
        <f t="shared" si="179"/>
        <v>750.86079214780943</v>
      </c>
      <c r="EW230" s="244">
        <f t="shared" si="219"/>
        <v>421989.11993733898</v>
      </c>
    </row>
    <row r="231" spans="1:153" ht="14.25" customHeight="1" thickBot="1" x14ac:dyDescent="0.25">
      <c r="A231" s="3">
        <f t="shared" si="180"/>
        <v>5415</v>
      </c>
      <c r="B231" s="238">
        <v>179</v>
      </c>
      <c r="C231" s="239">
        <f t="shared" si="181"/>
        <v>251334.18402631118</v>
      </c>
      <c r="D231" s="239">
        <f t="shared" si="5"/>
        <v>2410.2492634298383</v>
      </c>
      <c r="E231" s="239">
        <f t="shared" si="6"/>
        <v>1750.4970303607715</v>
      </c>
      <c r="F231" s="239">
        <f t="shared" si="7"/>
        <v>659.75223306906685</v>
      </c>
      <c r="G231" s="240">
        <f t="shared" si="182"/>
        <v>431434.61815394124</v>
      </c>
      <c r="I231" s="241">
        <f>VLOOKUP(K231,[2]תחזיות!$B$4:$H$1000,5)</f>
        <v>1.2983300000000088E-2</v>
      </c>
      <c r="J231" s="135">
        <f t="shared" si="8"/>
        <v>1.081941666666674E-3</v>
      </c>
      <c r="K231" s="238">
        <v>179</v>
      </c>
      <c r="L231" s="243">
        <f t="shared" si="183"/>
        <v>118583.32077754219</v>
      </c>
      <c r="M231" s="243">
        <f t="shared" si="44"/>
        <v>998.9046736082189</v>
      </c>
      <c r="N231" s="243">
        <f t="shared" si="9"/>
        <v>781.5019188493925</v>
      </c>
      <c r="O231" s="243">
        <f t="shared" si="10"/>
        <v>217.40275475882635</v>
      </c>
      <c r="P231" s="244">
        <f t="shared" si="184"/>
        <v>163618.15823598497</v>
      </c>
      <c r="Q231" s="245"/>
      <c r="R231" s="241">
        <f>VLOOKUP(T231,[2]תחזיות!$B$4:$H$1000,7)</f>
        <v>2.2071610000000148E-2</v>
      </c>
      <c r="S231" s="135">
        <f t="shared" si="11"/>
        <v>1.8393008333333456E-3</v>
      </c>
      <c r="T231" s="238">
        <v>179</v>
      </c>
      <c r="U231" s="243">
        <f t="shared" si="185"/>
        <v>133602.86580901666</v>
      </c>
      <c r="V231" s="243">
        <f t="shared" si="47"/>
        <v>1125.4241000253132</v>
      </c>
      <c r="W231" s="243">
        <f t="shared" si="12"/>
        <v>880.48551270878386</v>
      </c>
      <c r="X231" s="243">
        <f t="shared" si="48"/>
        <v>244.93858731652941</v>
      </c>
      <c r="Y231" s="244">
        <f t="shared" si="186"/>
        <v>173508.6288977931</v>
      </c>
      <c r="Z231" s="246"/>
      <c r="AA231" s="241">
        <f>VLOOKUP(AC231,[2]תחזיות!$B$4:$H$1000,6)</f>
        <v>1.1803000000000079E-2</v>
      </c>
      <c r="AB231" s="135">
        <f t="shared" si="13"/>
        <v>9.8358333333333999E-4</v>
      </c>
      <c r="AC231" s="238">
        <v>179</v>
      </c>
      <c r="AD231" s="243">
        <f t="shared" si="187"/>
        <v>116761.24306336323</v>
      </c>
      <c r="AE231" s="243">
        <f t="shared" si="51"/>
        <v>983.55612431446821</v>
      </c>
      <c r="AF231" s="243">
        <f t="shared" si="14"/>
        <v>769.49384536496996</v>
      </c>
      <c r="AG231" s="243">
        <f t="shared" si="52"/>
        <v>214.06227894949828</v>
      </c>
      <c r="AH231" s="244">
        <f t="shared" si="188"/>
        <v>162391.59530148347</v>
      </c>
      <c r="AI231" s="246"/>
      <c r="AJ231" s="242">
        <f t="shared" si="171"/>
        <v>3.8866666666666598E-2</v>
      </c>
      <c r="AK231" s="242">
        <f t="shared" si="189"/>
        <v>3.2388888888888832E-3</v>
      </c>
      <c r="AL231" s="241">
        <f>VLOOKUP(AN231,[2]תחזיות!$B$4:$H$1000,5)</f>
        <v>1.2983300000000088E-2</v>
      </c>
      <c r="AM231" s="135">
        <f t="shared" si="176"/>
        <v>1.081941666666674E-3</v>
      </c>
      <c r="AN231" s="238">
        <v>179</v>
      </c>
      <c r="AO231" s="243">
        <f t="shared" si="190"/>
        <v>59535.074603530251</v>
      </c>
      <c r="AP231" s="243">
        <f t="shared" si="220"/>
        <v>591.51892711327991</v>
      </c>
      <c r="AQ231" s="243">
        <f t="shared" si="16"/>
        <v>398.69143548073509</v>
      </c>
      <c r="AR231" s="243">
        <f t="shared" si="191"/>
        <v>192.82749163254485</v>
      </c>
      <c r="AS231" s="244">
        <f t="shared" si="192"/>
        <v>91706.237682382009</v>
      </c>
      <c r="AT231" s="245"/>
      <c r="AU231" s="242">
        <f t="shared" si="172"/>
        <v>4.3666666666666604E-2</v>
      </c>
      <c r="AV231" s="242">
        <f t="shared" si="193"/>
        <v>3.6388888888888838E-3</v>
      </c>
      <c r="AW231" s="241">
        <f>VLOOKUP(AY231,[2]תחזיות!$B$4:$H$1000,7)</f>
        <v>2.2071610000000148E-2</v>
      </c>
      <c r="AX231" s="135">
        <f t="shared" si="17"/>
        <v>1.8393008333333456E-3</v>
      </c>
      <c r="AY231" s="238">
        <v>179</v>
      </c>
      <c r="AZ231" s="243">
        <f t="shared" si="194"/>
        <v>68079.492734715735</v>
      </c>
      <c r="BA231" s="243">
        <f t="shared" si="221"/>
        <v>692.0287346767476</v>
      </c>
      <c r="BB231" s="243">
        <f t="shared" si="18"/>
        <v>444.29502500319904</v>
      </c>
      <c r="BC231" s="243">
        <f t="shared" si="195"/>
        <v>247.73370967354859</v>
      </c>
      <c r="BD231" s="244">
        <f t="shared" si="196"/>
        <v>99605.786889534487</v>
      </c>
      <c r="BE231" s="246"/>
      <c r="BF231" s="246"/>
      <c r="BG231" s="246"/>
      <c r="BH231" s="241">
        <f>VLOOKUP(BJ231,[2]תחזיות!$B$4:$H$1000,6)</f>
        <v>1.1803000000000079E-2</v>
      </c>
      <c r="BI231" s="135">
        <f t="shared" si="19"/>
        <v>9.8358333333333999E-4</v>
      </c>
      <c r="BJ231" s="238">
        <v>179</v>
      </c>
      <c r="BK231" s="243">
        <f t="shared" si="197"/>
        <v>54535.406787554857</v>
      </c>
      <c r="BL231" s="243">
        <f t="shared" si="222"/>
        <v>503.38256037489793</v>
      </c>
      <c r="BM231" s="243">
        <f t="shared" si="20"/>
        <v>403.40098126438113</v>
      </c>
      <c r="BN231" s="243">
        <f t="shared" si="65"/>
        <v>99.981579110516776</v>
      </c>
      <c r="BO231" s="244">
        <f t="shared" si="198"/>
        <v>84125.078233670603</v>
      </c>
      <c r="BP231" s="246"/>
      <c r="BQ231" s="247">
        <f>VLOOKUP(BT231,[2]תחזיות!$B$4:$E$1000,2)</f>
        <v>3.7531379999999864E-2</v>
      </c>
      <c r="BR231" s="135">
        <f t="shared" si="21"/>
        <v>2.627614999999989E-3</v>
      </c>
      <c r="BS231" s="3">
        <f t="shared" si="199"/>
        <v>5415</v>
      </c>
      <c r="BT231" s="238">
        <v>179</v>
      </c>
      <c r="BU231" s="239">
        <f t="shared" si="200"/>
        <v>349207.46032706636</v>
      </c>
      <c r="BV231" s="239">
        <f t="shared" si="201"/>
        <v>2416.4150297563447</v>
      </c>
      <c r="BW231" s="239">
        <f t="shared" si="22"/>
        <v>1498.8322688890439</v>
      </c>
      <c r="BX231" s="239">
        <f t="shared" si="23"/>
        <v>917.58276086730064</v>
      </c>
      <c r="BY231" s="240">
        <f t="shared" si="202"/>
        <v>391450.73653320939</v>
      </c>
      <c r="CA231" s="247">
        <f>VLOOKUP(CD231,[2]תחזיות!$B$4:$E$1000,4)</f>
        <v>4.9541421599999823E-2</v>
      </c>
      <c r="CB231" s="135">
        <f t="shared" si="24"/>
        <v>3.6284517999999855E-3</v>
      </c>
      <c r="CC231" s="3">
        <f t="shared" si="203"/>
        <v>5415</v>
      </c>
      <c r="CD231" s="238">
        <v>179</v>
      </c>
      <c r="CE231" s="239">
        <f t="shared" si="204"/>
        <v>367708.70435994805</v>
      </c>
      <c r="CF231" s="239">
        <f t="shared" si="205"/>
        <v>2763.9129160473067</v>
      </c>
      <c r="CG231" s="239">
        <f t="shared" si="25"/>
        <v>1429.6996058367906</v>
      </c>
      <c r="CH231" s="239">
        <f t="shared" si="26"/>
        <v>1334.2133102105161</v>
      </c>
      <c r="CI231" s="240">
        <f t="shared" si="206"/>
        <v>435980.06215693988</v>
      </c>
      <c r="CJ231" s="1"/>
      <c r="CK231" s="247">
        <f>VLOOKUP(CN231,[2]תחזיות!$B$4:$E$1000,3)</f>
        <v>3.2635982608695539E-2</v>
      </c>
      <c r="CL231" s="135">
        <f t="shared" si="27"/>
        <v>2.2196652173912951E-3</v>
      </c>
      <c r="CM231" s="3">
        <f t="shared" si="207"/>
        <v>5415</v>
      </c>
      <c r="CN231" s="238">
        <v>179</v>
      </c>
      <c r="CO231" s="239">
        <f t="shared" si="208"/>
        <v>342299.38438942743</v>
      </c>
      <c r="CP231" s="239">
        <f t="shared" si="223"/>
        <v>2288.2282842704076</v>
      </c>
      <c r="CQ231" s="239">
        <f t="shared" si="28"/>
        <v>1528.4382468067427</v>
      </c>
      <c r="CR231" s="239">
        <f t="shared" si="29"/>
        <v>759.79003746366493</v>
      </c>
      <c r="CS231" s="240">
        <f t="shared" si="209"/>
        <v>376461.82233955752</v>
      </c>
      <c r="CT231" s="1"/>
      <c r="CU231" s="238">
        <v>179</v>
      </c>
      <c r="CV231" s="239">
        <f t="shared" si="231"/>
        <v>1154257.2465718675</v>
      </c>
      <c r="CW231" s="239">
        <f t="shared" si="231"/>
        <v>9182.4853926596661</v>
      </c>
      <c r="CX231" s="239">
        <f t="shared" si="231"/>
        <v>5927.2795792556426</v>
      </c>
      <c r="CY231" s="239">
        <f t="shared" si="231"/>
        <v>3255.205813404023</v>
      </c>
      <c r="CZ231" s="239">
        <f t="shared" si="231"/>
        <v>1538796.5554211524</v>
      </c>
      <c r="DB231" s="238">
        <v>179</v>
      </c>
      <c r="DC231" s="239">
        <f t="shared" si="232"/>
        <v>1200897.2991580272</v>
      </c>
      <c r="DD231" s="239">
        <f t="shared" si="232"/>
        <v>9877.5219993999635</v>
      </c>
      <c r="DE231" s="239">
        <f t="shared" si="232"/>
        <v>5965.2389632751674</v>
      </c>
      <c r="DF231" s="239">
        <f t="shared" si="232"/>
        <v>3912.2830361247948</v>
      </c>
      <c r="DG231" s="239">
        <f t="shared" si="232"/>
        <v>1611774.5342998984</v>
      </c>
      <c r="DH231" s="248"/>
      <c r="DI231" s="238">
        <v>179</v>
      </c>
      <c r="DJ231" s="239">
        <f t="shared" si="233"/>
        <v>1123723.5338968467</v>
      </c>
      <c r="DK231" s="239">
        <f t="shared" si="233"/>
        <v>8556.1416252960043</v>
      </c>
      <c r="DL231" s="239">
        <f t="shared" si="233"/>
        <v>6075.0694224736953</v>
      </c>
      <c r="DM231" s="239">
        <f t="shared" si="233"/>
        <v>2481.0722028223095</v>
      </c>
      <c r="DN231" s="239">
        <f t="shared" si="233"/>
        <v>1478772.9593588982</v>
      </c>
      <c r="DP231" s="3">
        <f t="shared" si="210"/>
        <v>5415</v>
      </c>
      <c r="DQ231" s="238">
        <v>179</v>
      </c>
      <c r="DR231" s="239">
        <f t="shared" si="211"/>
        <v>0</v>
      </c>
      <c r="DS231" s="239">
        <f t="shared" si="212"/>
        <v>0</v>
      </c>
      <c r="DT231" s="239">
        <f t="shared" si="33"/>
        <v>0</v>
      </c>
      <c r="DU231" s="239">
        <f t="shared" si="213"/>
        <v>0</v>
      </c>
      <c r="DV231" s="240">
        <f t="shared" si="224"/>
        <v>0</v>
      </c>
      <c r="DX231" s="242">
        <f t="shared" si="173"/>
        <v>4.0500000000000001E-2</v>
      </c>
      <c r="DY231" s="242">
        <f t="shared" si="214"/>
        <v>3.375E-3</v>
      </c>
      <c r="DZ231" s="238">
        <v>179</v>
      </c>
      <c r="EA231" s="243">
        <f t="shared" si="225"/>
        <v>375597.20683741762</v>
      </c>
      <c r="EB231" s="243">
        <f t="shared" si="226"/>
        <v>2765.3974987519841</v>
      </c>
      <c r="EC231" s="243">
        <f t="shared" si="34"/>
        <v>1497.7569256756997</v>
      </c>
      <c r="ED231" s="243">
        <f t="shared" si="177"/>
        <v>1267.6405730762845</v>
      </c>
      <c r="EE231" s="244">
        <f t="shared" si="215"/>
        <v>460586.80481563485</v>
      </c>
      <c r="EF231" s="249"/>
      <c r="EG231" s="242">
        <f t="shared" si="174"/>
        <v>4.4999999999999998E-2</v>
      </c>
      <c r="EH231" s="242">
        <f t="shared" si="216"/>
        <v>3.7499999999999999E-3</v>
      </c>
      <c r="EI231" s="238">
        <v>179</v>
      </c>
      <c r="EJ231" s="243">
        <f t="shared" si="227"/>
        <v>380172.0522280357</v>
      </c>
      <c r="EK231" s="243">
        <f t="shared" si="228"/>
        <v>2885.9069852207567</v>
      </c>
      <c r="EL231" s="243">
        <f t="shared" si="36"/>
        <v>1460.2617893656229</v>
      </c>
      <c r="EM231" s="243">
        <f t="shared" si="178"/>
        <v>1425.6451958551338</v>
      </c>
      <c r="EN231" s="244">
        <f t="shared" si="217"/>
        <v>471245.43820168963</v>
      </c>
      <c r="EO231" s="249"/>
      <c r="EP231" s="242">
        <f t="shared" si="175"/>
        <v>2.5000000000000001E-2</v>
      </c>
      <c r="EQ231" s="242">
        <f t="shared" si="218"/>
        <v>2.0833333333333333E-3</v>
      </c>
      <c r="ER231" s="238">
        <v>179</v>
      </c>
      <c r="ES231" s="243">
        <f t="shared" si="229"/>
        <v>358793.31563018996</v>
      </c>
      <c r="ET231" s="243">
        <f t="shared" si="230"/>
        <v>2370.7253929063927</v>
      </c>
      <c r="EU231" s="243">
        <f t="shared" si="38"/>
        <v>1623.2393186768304</v>
      </c>
      <c r="EV231" s="243">
        <f t="shared" si="179"/>
        <v>747.4860742295624</v>
      </c>
      <c r="EW231" s="244">
        <f t="shared" si="219"/>
        <v>424359.84533024539</v>
      </c>
    </row>
    <row r="232" spans="1:153" ht="14.25" customHeight="1" thickBot="1" x14ac:dyDescent="0.25">
      <c r="A232" s="3">
        <f t="shared" si="180"/>
        <v>5446</v>
      </c>
      <c r="B232" s="238">
        <v>180</v>
      </c>
      <c r="C232" s="239">
        <f t="shared" si="181"/>
        <v>249583.68699595041</v>
      </c>
      <c r="D232" s="239">
        <f t="shared" si="5"/>
        <v>2410.2492634298383</v>
      </c>
      <c r="E232" s="239">
        <f t="shared" si="6"/>
        <v>1755.0920850654684</v>
      </c>
      <c r="F232" s="239">
        <f t="shared" si="7"/>
        <v>655.15717836436988</v>
      </c>
      <c r="G232" s="240">
        <f t="shared" si="182"/>
        <v>433844.86741737108</v>
      </c>
      <c r="I232" s="241">
        <f>VLOOKUP(K232,[2]תחזיות!$B$4:$H$1000,5)</f>
        <v>1.2996300000000089E-2</v>
      </c>
      <c r="J232" s="135">
        <f t="shared" si="8"/>
        <v>1.0830250000000074E-3</v>
      </c>
      <c r="K232" s="238">
        <v>180</v>
      </c>
      <c r="L232" s="243">
        <f t="shared" si="183"/>
        <v>117929.40117356223</v>
      </c>
      <c r="M232" s="243">
        <f t="shared" si="44"/>
        <v>999.98651234235331</v>
      </c>
      <c r="N232" s="243">
        <f t="shared" si="9"/>
        <v>783.78261019082356</v>
      </c>
      <c r="O232" s="243">
        <f t="shared" si="10"/>
        <v>216.20390215152975</v>
      </c>
      <c r="P232" s="244">
        <f t="shared" si="184"/>
        <v>164618.14474832732</v>
      </c>
      <c r="Q232" s="245"/>
      <c r="R232" s="241">
        <f>VLOOKUP(T232,[2]תחזיות!$B$4:$H$1000,7)</f>
        <v>2.2093710000000152E-2</v>
      </c>
      <c r="S232" s="135">
        <f t="shared" si="11"/>
        <v>1.8411425000000126E-3</v>
      </c>
      <c r="T232" s="238">
        <v>180</v>
      </c>
      <c r="U232" s="243">
        <f t="shared" si="185"/>
        <v>132966.74111137257</v>
      </c>
      <c r="V232" s="243">
        <f t="shared" si="47"/>
        <v>1127.496166166394</v>
      </c>
      <c r="W232" s="243">
        <f t="shared" si="12"/>
        <v>883.72380746221211</v>
      </c>
      <c r="X232" s="243">
        <f t="shared" si="48"/>
        <v>243.77235870418193</v>
      </c>
      <c r="Y232" s="244">
        <f t="shared" si="186"/>
        <v>174636.12506395948</v>
      </c>
      <c r="Z232" s="246"/>
      <c r="AA232" s="241">
        <f>VLOOKUP(AC232,[2]תחזיות!$B$4:$H$1000,6)</f>
        <v>1.1814818181818261E-2</v>
      </c>
      <c r="AB232" s="135">
        <f t="shared" si="13"/>
        <v>9.8456818181818844E-4</v>
      </c>
      <c r="AC232" s="238">
        <v>180</v>
      </c>
      <c r="AD232" s="243">
        <f t="shared" si="187"/>
        <v>116105.95100363174</v>
      </c>
      <c r="AE232" s="243">
        <f t="shared" si="51"/>
        <v>984.52450237950052</v>
      </c>
      <c r="AF232" s="243">
        <f t="shared" si="14"/>
        <v>771.66359220617665</v>
      </c>
      <c r="AG232" s="243">
        <f t="shared" si="52"/>
        <v>212.86091017332387</v>
      </c>
      <c r="AH232" s="244">
        <f t="shared" si="188"/>
        <v>163376.11980386297</v>
      </c>
      <c r="AI232" s="246"/>
      <c r="AJ232" s="242">
        <f t="shared" si="171"/>
        <v>3.8866666666666598E-2</v>
      </c>
      <c r="AK232" s="242">
        <f t="shared" si="189"/>
        <v>3.2388888888888832E-3</v>
      </c>
      <c r="AL232" s="241">
        <f>VLOOKUP(AN232,[2]תחזיות!$B$4:$H$1000,5)</f>
        <v>1.2996300000000089E-2</v>
      </c>
      <c r="AM232" s="135">
        <f t="shared" si="176"/>
        <v>1.0830250000000074E-3</v>
      </c>
      <c r="AN232" s="238">
        <v>180</v>
      </c>
      <c r="AO232" s="243">
        <f t="shared" si="190"/>
        <v>59200.429349430087</v>
      </c>
      <c r="AP232" s="243">
        <f t="shared" si="220"/>
        <v>592.15955689931673</v>
      </c>
      <c r="AQ232" s="243">
        <f t="shared" si="16"/>
        <v>400.41594406199624</v>
      </c>
      <c r="AR232" s="243">
        <f t="shared" si="191"/>
        <v>191.74361283732046</v>
      </c>
      <c r="AS232" s="244">
        <f t="shared" si="192"/>
        <v>92298.39723928133</v>
      </c>
      <c r="AT232" s="245"/>
      <c r="AU232" s="242">
        <f t="shared" si="172"/>
        <v>4.3666666666666604E-2</v>
      </c>
      <c r="AV232" s="242">
        <f t="shared" si="193"/>
        <v>3.6388888888888838E-3</v>
      </c>
      <c r="AW232" s="241">
        <f>VLOOKUP(AY232,[2]תחזיות!$B$4:$H$1000,7)</f>
        <v>2.2093710000000152E-2</v>
      </c>
      <c r="AX232" s="135">
        <f t="shared" si="17"/>
        <v>1.8411425000000126E-3</v>
      </c>
      <c r="AY232" s="238">
        <v>180</v>
      </c>
      <c r="AZ232" s="243">
        <f t="shared" si="194"/>
        <v>67759.723746711796</v>
      </c>
      <c r="BA232" s="243">
        <f t="shared" si="221"/>
        <v>693.30285819138214</v>
      </c>
      <c r="BB232" s="243">
        <f t="shared" si="18"/>
        <v>446.73275233529233</v>
      </c>
      <c r="BC232" s="243">
        <f t="shared" si="195"/>
        <v>246.57010585608981</v>
      </c>
      <c r="BD232" s="244">
        <f t="shared" si="196"/>
        <v>100299.08974772587</v>
      </c>
      <c r="BE232" s="246"/>
      <c r="BF232" s="246"/>
      <c r="BG232" s="246"/>
      <c r="BH232" s="241">
        <f>VLOOKUP(BJ232,[2]תחזיות!$B$4:$H$1000,6)</f>
        <v>1.1814818181818261E-2</v>
      </c>
      <c r="BI232" s="135">
        <f t="shared" si="19"/>
        <v>9.8456818181818844E-4</v>
      </c>
      <c r="BJ232" s="238">
        <v>180</v>
      </c>
      <c r="BK232" s="243">
        <f t="shared" si="197"/>
        <v>54185.302456825346</v>
      </c>
      <c r="BL232" s="243">
        <f t="shared" si="222"/>
        <v>503.80768008528759</v>
      </c>
      <c r="BM232" s="243">
        <f t="shared" si="20"/>
        <v>404.46795891444157</v>
      </c>
      <c r="BN232" s="243">
        <f t="shared" si="65"/>
        <v>99.339721170846005</v>
      </c>
      <c r="BO232" s="244">
        <f t="shared" si="198"/>
        <v>84628.88591375589</v>
      </c>
      <c r="BP232" s="246"/>
      <c r="BQ232" s="247">
        <f>VLOOKUP(BT232,[2]תחזיות!$B$4:$E$1000,2)</f>
        <v>3.7647379999999862E-2</v>
      </c>
      <c r="BR232" s="135">
        <f t="shared" si="21"/>
        <v>2.6372816666666555E-3</v>
      </c>
      <c r="BS232" s="3">
        <f t="shared" si="199"/>
        <v>5446</v>
      </c>
      <c r="BT232" s="238">
        <v>180</v>
      </c>
      <c r="BU232" s="239">
        <f t="shared" si="200"/>
        <v>347708.6280581773</v>
      </c>
      <c r="BV232" s="239">
        <f t="shared" si="201"/>
        <v>2418.3692976796274</v>
      </c>
      <c r="BW232" s="239">
        <f t="shared" si="22"/>
        <v>1501.3637075599813</v>
      </c>
      <c r="BX232" s="239">
        <f t="shared" si="23"/>
        <v>917.00559011964606</v>
      </c>
      <c r="BY232" s="240">
        <f t="shared" si="202"/>
        <v>393869.10583088902</v>
      </c>
      <c r="CA232" s="247">
        <f>VLOOKUP(CD232,[2]תחזיות!$B$4:$E$1000,4)</f>
        <v>4.9694541599999822E-2</v>
      </c>
      <c r="CB232" s="135">
        <f t="shared" si="24"/>
        <v>3.6412117999999852E-3</v>
      </c>
      <c r="CC232" s="3">
        <f t="shared" si="203"/>
        <v>5446</v>
      </c>
      <c r="CD232" s="238">
        <v>180</v>
      </c>
      <c r="CE232" s="239">
        <f t="shared" si="204"/>
        <v>366279.00475411129</v>
      </c>
      <c r="CF232" s="239">
        <f t="shared" si="205"/>
        <v>2766.7665233237713</v>
      </c>
      <c r="CG232" s="239">
        <f t="shared" si="25"/>
        <v>1433.0670891208506</v>
      </c>
      <c r="CH232" s="239">
        <f t="shared" si="26"/>
        <v>1333.6994342029207</v>
      </c>
      <c r="CI232" s="240">
        <f t="shared" si="206"/>
        <v>438746.82868026366</v>
      </c>
      <c r="CJ232" s="1"/>
      <c r="CK232" s="247">
        <f>VLOOKUP(CN232,[2]תחזיות!$B$4:$E$1000,3)</f>
        <v>3.273685217391293E-2</v>
      </c>
      <c r="CL232" s="135">
        <f t="shared" si="27"/>
        <v>2.2280710144927441E-3</v>
      </c>
      <c r="CM232" s="3">
        <f t="shared" si="207"/>
        <v>5446</v>
      </c>
      <c r="CN232" s="238">
        <v>180</v>
      </c>
      <c r="CO232" s="239">
        <f t="shared" si="208"/>
        <v>340770.9461426207</v>
      </c>
      <c r="CP232" s="239">
        <f t="shared" si="223"/>
        <v>2289.8592360583725</v>
      </c>
      <c r="CQ232" s="239">
        <f t="shared" si="28"/>
        <v>1530.5973683767313</v>
      </c>
      <c r="CR232" s="239">
        <f t="shared" si="29"/>
        <v>759.26186768164121</v>
      </c>
      <c r="CS232" s="240">
        <f t="shared" si="209"/>
        <v>378751.68157561589</v>
      </c>
      <c r="CT232" s="1"/>
      <c r="CU232" s="238">
        <v>180</v>
      </c>
      <c r="CV232" s="239">
        <f t="shared" si="231"/>
        <v>1148521.5954888621</v>
      </c>
      <c r="CW232" s="239">
        <f t="shared" si="231"/>
        <v>9186.1621291031206</v>
      </c>
      <c r="CX232" s="239">
        <f t="shared" si="231"/>
        <v>5943.4662021781251</v>
      </c>
      <c r="CY232" s="239">
        <f t="shared" si="231"/>
        <v>3242.6959269249946</v>
      </c>
      <c r="CZ232" s="239">
        <f t="shared" si="231"/>
        <v>1547982.7175502556</v>
      </c>
      <c r="DB232" s="238">
        <v>180</v>
      </c>
      <c r="DC232" s="239">
        <f t="shared" si="232"/>
        <v>1195300.9470468163</v>
      </c>
      <c r="DD232" s="239">
        <f t="shared" si="232"/>
        <v>9883.7217963321418</v>
      </c>
      <c r="DE232" s="239">
        <f t="shared" si="232"/>
        <v>5984.3535050595674</v>
      </c>
      <c r="DF232" s="239">
        <f t="shared" si="232"/>
        <v>3899.3682912725753</v>
      </c>
      <c r="DG232" s="239">
        <f t="shared" si="232"/>
        <v>1621658.2560962306</v>
      </c>
      <c r="DH232" s="248"/>
      <c r="DI232" s="238">
        <v>180</v>
      </c>
      <c r="DJ232" s="239">
        <f t="shared" si="233"/>
        <v>1117815.9629105413</v>
      </c>
      <c r="DK232" s="239">
        <f t="shared" si="233"/>
        <v>8559.1660748593913</v>
      </c>
      <c r="DL232" s="239">
        <f t="shared" si="233"/>
        <v>6088.4420718202255</v>
      </c>
      <c r="DM232" s="239">
        <f t="shared" si="233"/>
        <v>2470.7240030391667</v>
      </c>
      <c r="DN232" s="239">
        <f t="shared" si="233"/>
        <v>1487332.1254337577</v>
      </c>
      <c r="DP232" s="3">
        <f t="shared" si="210"/>
        <v>5446</v>
      </c>
      <c r="DQ232" s="238">
        <v>180</v>
      </c>
      <c r="DR232" s="239">
        <f t="shared" si="211"/>
        <v>0</v>
      </c>
      <c r="DS232" s="239">
        <f t="shared" si="212"/>
        <v>0</v>
      </c>
      <c r="DT232" s="239">
        <f t="shared" si="33"/>
        <v>0</v>
      </c>
      <c r="DU232" s="239">
        <f t="shared" si="213"/>
        <v>0</v>
      </c>
      <c r="DV232" s="240">
        <f t="shared" si="224"/>
        <v>0</v>
      </c>
      <c r="DX232" s="242">
        <f t="shared" si="173"/>
        <v>4.0500000000000001E-2</v>
      </c>
      <c r="DY232" s="242">
        <f t="shared" si="214"/>
        <v>3.375E-3</v>
      </c>
      <c r="DZ232" s="238">
        <v>180</v>
      </c>
      <c r="EA232" s="243">
        <f t="shared" si="225"/>
        <v>374099.44991174189</v>
      </c>
      <c r="EB232" s="243">
        <f t="shared" si="226"/>
        <v>2765.3974987519846</v>
      </c>
      <c r="EC232" s="243">
        <f t="shared" si="34"/>
        <v>1502.8118552998558</v>
      </c>
      <c r="ED232" s="243">
        <f t="shared" si="177"/>
        <v>1262.5856434521288</v>
      </c>
      <c r="EE232" s="244">
        <f t="shared" si="215"/>
        <v>463352.20231438684</v>
      </c>
      <c r="EF232" s="249"/>
      <c r="EG232" s="242">
        <f t="shared" si="174"/>
        <v>4.4999999999999998E-2</v>
      </c>
      <c r="EH232" s="242">
        <f t="shared" si="216"/>
        <v>3.7499999999999999E-3</v>
      </c>
      <c r="EI232" s="238">
        <v>180</v>
      </c>
      <c r="EJ232" s="243">
        <f t="shared" si="227"/>
        <v>378711.79043867008</v>
      </c>
      <c r="EK232" s="243">
        <f t="shared" si="228"/>
        <v>2885.9069852207567</v>
      </c>
      <c r="EL232" s="243">
        <f t="shared" si="36"/>
        <v>1465.7377710757439</v>
      </c>
      <c r="EM232" s="243">
        <f t="shared" si="178"/>
        <v>1420.1692141450128</v>
      </c>
      <c r="EN232" s="244">
        <f t="shared" si="217"/>
        <v>474131.34518691036</v>
      </c>
      <c r="EO232" s="249"/>
      <c r="EP232" s="242">
        <f t="shared" si="175"/>
        <v>2.5000000000000001E-2</v>
      </c>
      <c r="EQ232" s="242">
        <f t="shared" si="218"/>
        <v>2.0833333333333333E-3</v>
      </c>
      <c r="ER232" s="238">
        <v>180</v>
      </c>
      <c r="ES232" s="243">
        <f t="shared" si="229"/>
        <v>357170.07631151314</v>
      </c>
      <c r="ET232" s="243">
        <f t="shared" si="230"/>
        <v>2370.7253929063927</v>
      </c>
      <c r="EU232" s="243">
        <f t="shared" si="38"/>
        <v>1626.621067257407</v>
      </c>
      <c r="EV232" s="243">
        <f t="shared" si="179"/>
        <v>744.10432564898565</v>
      </c>
      <c r="EW232" s="244">
        <f t="shared" si="219"/>
        <v>426730.57072315179</v>
      </c>
    </row>
    <row r="233" spans="1:153" ht="14.25" customHeight="1" thickBot="1" x14ac:dyDescent="0.25">
      <c r="A233" s="3">
        <f t="shared" si="180"/>
        <v>5476</v>
      </c>
      <c r="B233" s="238">
        <v>181</v>
      </c>
      <c r="C233" s="239">
        <f t="shared" si="181"/>
        <v>247828.59491088495</v>
      </c>
      <c r="D233" s="239">
        <f t="shared" si="5"/>
        <v>2410.2492634298383</v>
      </c>
      <c r="E233" s="239">
        <f t="shared" si="6"/>
        <v>1759.6992017887651</v>
      </c>
      <c r="F233" s="239">
        <f t="shared" si="7"/>
        <v>650.55006164107306</v>
      </c>
      <c r="G233" s="240">
        <f t="shared" si="182"/>
        <v>436255.11668080091</v>
      </c>
      <c r="I233" s="241">
        <f>VLOOKUP(K233,[2]תחזיות!$B$4:$H$1000,5)</f>
        <v>1.299631850000009E-2</v>
      </c>
      <c r="J233" s="135">
        <f t="shared" si="8"/>
        <v>1.0830265416666741E-3</v>
      </c>
      <c r="K233" s="238">
        <v>181</v>
      </c>
      <c r="L233" s="243">
        <f t="shared" si="183"/>
        <v>117272.49037751548</v>
      </c>
      <c r="M233" s="243">
        <f t="shared" si="44"/>
        <v>1001.0695242765286</v>
      </c>
      <c r="N233" s="243">
        <f t="shared" si="9"/>
        <v>786.06995858441792</v>
      </c>
      <c r="O233" s="243">
        <f t="shared" si="10"/>
        <v>214.99956569211071</v>
      </c>
      <c r="P233" s="244">
        <f t="shared" si="184"/>
        <v>165619.21427260386</v>
      </c>
      <c r="Q233" s="245"/>
      <c r="R233" s="241">
        <f>VLOOKUP(T233,[2]תחזיות!$B$4:$H$1000,7)</f>
        <v>2.2093741450000152E-2</v>
      </c>
      <c r="S233" s="135">
        <f t="shared" si="11"/>
        <v>1.8411451208333459E-3</v>
      </c>
      <c r="T233" s="238">
        <v>181</v>
      </c>
      <c r="U233" s="243">
        <f t="shared" si="185"/>
        <v>132326.20130676441</v>
      </c>
      <c r="V233" s="243">
        <f t="shared" si="47"/>
        <v>1129.5720502314896</v>
      </c>
      <c r="W233" s="243">
        <f t="shared" si="12"/>
        <v>886.97401450242262</v>
      </c>
      <c r="X233" s="243">
        <f t="shared" si="48"/>
        <v>242.59803572906696</v>
      </c>
      <c r="Y233" s="244">
        <f t="shared" si="186"/>
        <v>175765.69711419096</v>
      </c>
      <c r="Z233" s="246"/>
      <c r="AA233" s="241">
        <f>VLOOKUP(AC233,[2]תחזיות!$B$4:$H$1000,6)</f>
        <v>1.1814835000000081E-2</v>
      </c>
      <c r="AB233" s="135">
        <f t="shared" si="13"/>
        <v>9.8456958333333999E-4</v>
      </c>
      <c r="AC233" s="238">
        <v>181</v>
      </c>
      <c r="AD233" s="243">
        <f t="shared" si="187"/>
        <v>115447.84204272626</v>
      </c>
      <c r="AE233" s="243">
        <f t="shared" si="51"/>
        <v>985.49383525858957</v>
      </c>
      <c r="AF233" s="243">
        <f t="shared" si="14"/>
        <v>773.83945818025904</v>
      </c>
      <c r="AG233" s="243">
        <f t="shared" si="52"/>
        <v>211.6543770783305</v>
      </c>
      <c r="AH233" s="244">
        <f t="shared" si="188"/>
        <v>164361.61363912156</v>
      </c>
      <c r="AI233" s="246"/>
      <c r="AJ233" s="242">
        <f>$AQ$43</f>
        <v>4.4366666666666596E-2</v>
      </c>
      <c r="AK233" s="242">
        <f t="shared" si="189"/>
        <v>3.6972222222222163E-3</v>
      </c>
      <c r="AL233" s="241">
        <f>VLOOKUP(AN233,[2]תחזיות!$B$4:$H$1000,5)</f>
        <v>1.299631850000009E-2</v>
      </c>
      <c r="AM233" s="135">
        <f t="shared" si="176"/>
        <v>1.0830265416666741E-3</v>
      </c>
      <c r="AN233" s="238">
        <v>181</v>
      </c>
      <c r="AO233" s="243">
        <f t="shared" si="190"/>
        <v>58863.695380536454</v>
      </c>
      <c r="AP233" s="243">
        <f t="shared" si="220"/>
        <v>608.25849613122261</v>
      </c>
      <c r="AQ233" s="243">
        <f t="shared" si="16"/>
        <v>390.62633348818406</v>
      </c>
      <c r="AR233" s="243">
        <f t="shared" si="191"/>
        <v>217.63216264303858</v>
      </c>
      <c r="AS233" s="244">
        <f t="shared" si="192"/>
        <v>92906.655735412554</v>
      </c>
      <c r="AT233" s="245"/>
      <c r="AU233" s="242">
        <f>$BB$43</f>
        <v>5.3666666666666606E-2</v>
      </c>
      <c r="AV233" s="242">
        <f t="shared" si="193"/>
        <v>4.4722222222222168E-3</v>
      </c>
      <c r="AW233" s="241">
        <f>VLOOKUP(AY233,[2]תחזיות!$B$4:$H$1000,7)</f>
        <v>2.2093741450000152E-2</v>
      </c>
      <c r="AX233" s="135">
        <f t="shared" si="17"/>
        <v>1.8411451208333459E-3</v>
      </c>
      <c r="AY233" s="238">
        <v>181</v>
      </c>
      <c r="AZ233" s="243">
        <f t="shared" si="194"/>
        <v>67436.92397931451</v>
      </c>
      <c r="BA233" s="243">
        <f t="shared" si="221"/>
        <v>727.42048192417599</v>
      </c>
      <c r="BB233" s="243">
        <f t="shared" si="18"/>
        <v>425.82757190557533</v>
      </c>
      <c r="BC233" s="243">
        <f t="shared" si="195"/>
        <v>301.59291001860066</v>
      </c>
      <c r="BD233" s="244">
        <f t="shared" si="196"/>
        <v>101026.51022965004</v>
      </c>
      <c r="BE233" s="246"/>
      <c r="BF233" s="246"/>
      <c r="BG233" s="246"/>
      <c r="BH233" s="241">
        <f>VLOOKUP(BJ233,[2]תחזיות!$B$4:$H$1000,6)</f>
        <v>1.1814835000000081E-2</v>
      </c>
      <c r="BI233" s="135">
        <f t="shared" si="19"/>
        <v>9.8456958333333999E-4</v>
      </c>
      <c r="BJ233" s="238">
        <v>181</v>
      </c>
      <c r="BK233" s="243">
        <f t="shared" si="197"/>
        <v>53833.785471723822</v>
      </c>
      <c r="BL233" s="243">
        <f t="shared" si="222"/>
        <v>504.23315472984353</v>
      </c>
      <c r="BM233" s="243">
        <f t="shared" si="20"/>
        <v>405.53788136501697</v>
      </c>
      <c r="BN233" s="243">
        <f t="shared" si="65"/>
        <v>98.695273364826548</v>
      </c>
      <c r="BO233" s="244">
        <f t="shared" si="198"/>
        <v>85133.119068485728</v>
      </c>
      <c r="BP233" s="246"/>
      <c r="BQ233" s="247">
        <f>VLOOKUP(BT233,[2]תחזיות!$B$4:$E$1000,2)</f>
        <v>3.7715679999999863E-2</v>
      </c>
      <c r="BR233" s="135">
        <f t="shared" si="21"/>
        <v>2.6429733333333222E-3</v>
      </c>
      <c r="BS233" s="3">
        <f t="shared" si="199"/>
        <v>5476</v>
      </c>
      <c r="BT233" s="238">
        <v>181</v>
      </c>
      <c r="BU233" s="239">
        <f t="shared" si="200"/>
        <v>346207.2643506173</v>
      </c>
      <c r="BV233" s="239">
        <f t="shared" si="201"/>
        <v>2419.5146174238371</v>
      </c>
      <c r="BW233" s="239">
        <f t="shared" si="22"/>
        <v>1504.4980499388753</v>
      </c>
      <c r="BX233" s="239">
        <f t="shared" si="23"/>
        <v>915.01656748496168</v>
      </c>
      <c r="BY233" s="240">
        <f t="shared" si="202"/>
        <v>396288.62044831284</v>
      </c>
      <c r="CA233" s="247">
        <f>VLOOKUP(CD233,[2]תחזיות!$B$4:$E$1000,4)</f>
        <v>4.9784697599999823E-2</v>
      </c>
      <c r="CB233" s="135">
        <f t="shared" si="24"/>
        <v>3.6487247999999854E-3</v>
      </c>
      <c r="CC233" s="3">
        <f t="shared" si="203"/>
        <v>5476</v>
      </c>
      <c r="CD233" s="238">
        <v>181</v>
      </c>
      <c r="CE233" s="239">
        <f t="shared" si="204"/>
        <v>364845.93766499043</v>
      </c>
      <c r="CF233" s="239">
        <f t="shared" si="205"/>
        <v>2768.4393834984535</v>
      </c>
      <c r="CG233" s="239">
        <f t="shared" si="25"/>
        <v>1437.216962560954</v>
      </c>
      <c r="CH233" s="239">
        <f t="shared" si="26"/>
        <v>1331.2224209374995</v>
      </c>
      <c r="CI233" s="240">
        <f t="shared" si="206"/>
        <v>441515.26806376211</v>
      </c>
      <c r="CJ233" s="1"/>
      <c r="CK233" s="247">
        <f>VLOOKUP(CN233,[2]תחזיות!$B$4:$E$1000,3)</f>
        <v>3.2796243478260753E-2</v>
      </c>
      <c r="CL233" s="135">
        <f t="shared" si="27"/>
        <v>2.2330202898550628E-3</v>
      </c>
      <c r="CM233" s="3">
        <f t="shared" si="207"/>
        <v>5476</v>
      </c>
      <c r="CN233" s="238">
        <v>181</v>
      </c>
      <c r="CO233" s="239">
        <f t="shared" si="208"/>
        <v>339240.34877424396</v>
      </c>
      <c r="CP233" s="239">
        <f t="shared" si="223"/>
        <v>2290.814960253872</v>
      </c>
      <c r="CQ233" s="239">
        <f t="shared" si="28"/>
        <v>1533.2843783034773</v>
      </c>
      <c r="CR233" s="239">
        <f t="shared" si="29"/>
        <v>757.53058195039478</v>
      </c>
      <c r="CS233" s="240">
        <f t="shared" si="209"/>
        <v>381042.49653586978</v>
      </c>
      <c r="CT233" s="1"/>
      <c r="CU233" s="238">
        <v>181</v>
      </c>
      <c r="CV233" s="239">
        <f t="shared" si="231"/>
        <v>1142768.6830759961</v>
      </c>
      <c r="CW233" s="239">
        <f t="shared" si="231"/>
        <v>9306.5992549247894</v>
      </c>
      <c r="CX233" s="239">
        <f t="shared" si="231"/>
        <v>5883.2187568977142</v>
      </c>
      <c r="CY233" s="239">
        <f t="shared" si="231"/>
        <v>3423.3804980270747</v>
      </c>
      <c r="CZ233" s="239">
        <f t="shared" si="231"/>
        <v>1557289.3168051804</v>
      </c>
      <c r="DB233" s="238">
        <v>181</v>
      </c>
      <c r="DC233" s="239">
        <f t="shared" si="232"/>
        <v>1189683.7105295486</v>
      </c>
      <c r="DD233" s="239">
        <f t="shared" si="232"/>
        <v>10118.096258642219</v>
      </c>
      <c r="DE233" s="239">
        <f t="shared" si="232"/>
        <v>5863.0884222561717</v>
      </c>
      <c r="DF233" s="239">
        <f t="shared" si="232"/>
        <v>4255.0078363860475</v>
      </c>
      <c r="DG233" s="239">
        <f t="shared" si="232"/>
        <v>1631776.3523548725</v>
      </c>
      <c r="DH233" s="248"/>
      <c r="DI233" s="238">
        <v>181</v>
      </c>
      <c r="DJ233" s="239">
        <f t="shared" si="233"/>
        <v>1111894.0264438346</v>
      </c>
      <c r="DK233" s="239">
        <f t="shared" si="233"/>
        <v>8561.5166065785343</v>
      </c>
      <c r="DL233" s="239">
        <f t="shared" si="233"/>
        <v>6102.3707807850442</v>
      </c>
      <c r="DM233" s="239">
        <f t="shared" si="233"/>
        <v>2459.145825793491</v>
      </c>
      <c r="DN233" s="239">
        <f t="shared" si="233"/>
        <v>1495893.6420403363</v>
      </c>
      <c r="DP233" s="3">
        <f t="shared" si="210"/>
        <v>5476</v>
      </c>
      <c r="DQ233" s="238">
        <v>181</v>
      </c>
      <c r="DR233" s="239">
        <f t="shared" si="211"/>
        <v>0</v>
      </c>
      <c r="DS233" s="239">
        <f t="shared" si="212"/>
        <v>0</v>
      </c>
      <c r="DT233" s="239">
        <f t="shared" si="33"/>
        <v>0</v>
      </c>
      <c r="DU233" s="239">
        <f t="shared" si="213"/>
        <v>0</v>
      </c>
      <c r="DV233" s="240">
        <f t="shared" si="224"/>
        <v>0</v>
      </c>
      <c r="DX233" s="242">
        <f>$EC$43</f>
        <v>4.5899999999999996E-2</v>
      </c>
      <c r="DY233" s="242">
        <f t="shared" si="214"/>
        <v>3.8249999999999998E-3</v>
      </c>
      <c r="DZ233" s="238">
        <v>181</v>
      </c>
      <c r="EA233" s="243">
        <f t="shared" si="225"/>
        <v>372596.63805644203</v>
      </c>
      <c r="EB233" s="243">
        <f t="shared" si="226"/>
        <v>2867.5073536633622</v>
      </c>
      <c r="EC233" s="243">
        <f t="shared" si="34"/>
        <v>1442.3252130974715</v>
      </c>
      <c r="ED233" s="243">
        <f t="shared" si="177"/>
        <v>1425.1821405658907</v>
      </c>
      <c r="EE233" s="244">
        <f t="shared" si="215"/>
        <v>466219.70966805023</v>
      </c>
      <c r="EF233" s="249"/>
      <c r="EG233" s="242">
        <f>$EL$43</f>
        <v>5.5E-2</v>
      </c>
      <c r="EH233" s="242">
        <f t="shared" si="216"/>
        <v>4.5833333333333334E-3</v>
      </c>
      <c r="EI233" s="238">
        <v>181</v>
      </c>
      <c r="EJ233" s="243">
        <f t="shared" si="227"/>
        <v>377246.05266759434</v>
      </c>
      <c r="EK233" s="243">
        <f t="shared" si="228"/>
        <v>3082.4150795582618</v>
      </c>
      <c r="EL233" s="243">
        <f t="shared" si="36"/>
        <v>1353.3706714984544</v>
      </c>
      <c r="EM233" s="243">
        <f t="shared" si="178"/>
        <v>1729.0444080598074</v>
      </c>
      <c r="EN233" s="244">
        <f t="shared" si="217"/>
        <v>477213.76026646863</v>
      </c>
      <c r="EO233" s="249"/>
      <c r="EP233" s="242">
        <f>$EU$43</f>
        <v>2.5000000000000001E-2</v>
      </c>
      <c r="EQ233" s="242">
        <f t="shared" si="218"/>
        <v>2.0833333333333333E-3</v>
      </c>
      <c r="ER233" s="238">
        <v>181</v>
      </c>
      <c r="ES233" s="243">
        <f t="shared" si="229"/>
        <v>355543.45524425572</v>
      </c>
      <c r="ET233" s="243">
        <f t="shared" si="230"/>
        <v>2370.7253929063918</v>
      </c>
      <c r="EU233" s="243">
        <f t="shared" si="38"/>
        <v>1630.0098611475257</v>
      </c>
      <c r="EV233" s="243">
        <f t="shared" si="179"/>
        <v>740.71553175886606</v>
      </c>
      <c r="EW233" s="244">
        <f t="shared" si="219"/>
        <v>429101.29611605819</v>
      </c>
    </row>
    <row r="234" spans="1:153" ht="14.25" customHeight="1" thickBot="1" x14ac:dyDescent="0.25">
      <c r="A234" s="3">
        <f t="shared" si="180"/>
        <v>5507</v>
      </c>
      <c r="B234" s="238">
        <v>182</v>
      </c>
      <c r="C234" s="239">
        <f t="shared" si="181"/>
        <v>246068.89570909619</v>
      </c>
      <c r="D234" s="239">
        <f t="shared" si="5"/>
        <v>2410.2492634298383</v>
      </c>
      <c r="E234" s="239">
        <f t="shared" si="6"/>
        <v>1764.3184121934607</v>
      </c>
      <c r="F234" s="239">
        <f t="shared" si="7"/>
        <v>645.93085123637752</v>
      </c>
      <c r="G234" s="240">
        <f t="shared" si="182"/>
        <v>438665.36594423075</v>
      </c>
      <c r="I234" s="241">
        <f>VLOOKUP(K234,[2]תחזיות!$B$4:$H$1000,5)</f>
        <v>1.299633700000009E-2</v>
      </c>
      <c r="J234" s="135">
        <f t="shared" si="8"/>
        <v>1.0830280833333409E-3</v>
      </c>
      <c r="K234" s="238">
        <v>182</v>
      </c>
      <c r="L234" s="243">
        <f t="shared" si="183"/>
        <v>116612.57848357175</v>
      </c>
      <c r="M234" s="243">
        <f t="shared" si="44"/>
        <v>1002.1537106846891</v>
      </c>
      <c r="N234" s="243">
        <f t="shared" si="9"/>
        <v>788.3639834648086</v>
      </c>
      <c r="O234" s="243">
        <f t="shared" si="10"/>
        <v>213.78972721988055</v>
      </c>
      <c r="P234" s="244">
        <f t="shared" si="184"/>
        <v>166621.36798328854</v>
      </c>
      <c r="Q234" s="245"/>
      <c r="R234" s="241">
        <f>VLOOKUP(T234,[2]תחזיות!$B$4:$H$1000,7)</f>
        <v>2.2093772900000152E-2</v>
      </c>
      <c r="S234" s="135">
        <f t="shared" si="11"/>
        <v>1.8411477416666793E-3</v>
      </c>
      <c r="T234" s="238">
        <v>182</v>
      </c>
      <c r="U234" s="243">
        <f t="shared" si="185"/>
        <v>131681.22632875753</v>
      </c>
      <c r="V234" s="243">
        <f t="shared" si="47"/>
        <v>1131.6517592608229</v>
      </c>
      <c r="W234" s="243">
        <f t="shared" si="12"/>
        <v>890.23617765810195</v>
      </c>
      <c r="X234" s="243">
        <f t="shared" si="48"/>
        <v>241.41558160272103</v>
      </c>
      <c r="Y234" s="244">
        <f t="shared" si="186"/>
        <v>176897.34887345179</v>
      </c>
      <c r="Z234" s="246"/>
      <c r="AA234" s="241">
        <f>VLOOKUP(AC234,[2]תחזיות!$B$4:$H$1000,6)</f>
        <v>1.18148518181819E-2</v>
      </c>
      <c r="AB234" s="135">
        <f t="shared" si="13"/>
        <v>9.8457098484849175E-4</v>
      </c>
      <c r="AC234" s="238">
        <v>182</v>
      </c>
      <c r="AD234" s="243">
        <f t="shared" si="187"/>
        <v>114786.90728020718</v>
      </c>
      <c r="AE234" s="243">
        <f t="shared" si="51"/>
        <v>986.46412389453212</v>
      </c>
      <c r="AF234" s="243">
        <f t="shared" si="14"/>
        <v>776.02146054748664</v>
      </c>
      <c r="AG234" s="243">
        <f t="shared" si="52"/>
        <v>210.44266334704551</v>
      </c>
      <c r="AH234" s="244">
        <f t="shared" si="188"/>
        <v>165348.07776301607</v>
      </c>
      <c r="AI234" s="246"/>
      <c r="AJ234" s="242">
        <f t="shared" ref="AJ234:AJ292" si="234">$AQ$43</f>
        <v>4.4366666666666596E-2</v>
      </c>
      <c r="AK234" s="242">
        <f t="shared" si="189"/>
        <v>3.6972222222222163E-3</v>
      </c>
      <c r="AL234" s="241">
        <f>VLOOKUP(AN234,[2]תחזיות!$B$4:$H$1000,5)</f>
        <v>1.299633700000009E-2</v>
      </c>
      <c r="AM234" s="135">
        <f t="shared" si="176"/>
        <v>1.0830280833333409E-3</v>
      </c>
      <c r="AN234" s="238">
        <v>182</v>
      </c>
      <c r="AO234" s="243">
        <f t="shared" si="190"/>
        <v>58536.397022944919</v>
      </c>
      <c r="AP234" s="243">
        <f t="shared" si="220"/>
        <v>608.91725716445899</v>
      </c>
      <c r="AQ234" s="243">
        <f t="shared" si="16"/>
        <v>392.49518928240468</v>
      </c>
      <c r="AR234" s="243">
        <f t="shared" si="191"/>
        <v>216.42206788205434</v>
      </c>
      <c r="AS234" s="244">
        <f t="shared" si="192"/>
        <v>93515.572992577014</v>
      </c>
      <c r="AT234" s="245"/>
      <c r="AU234" s="242">
        <f t="shared" ref="AU234:AU292" si="235">$BB$43</f>
        <v>5.3666666666666606E-2</v>
      </c>
      <c r="AV234" s="242">
        <f t="shared" si="193"/>
        <v>4.4722222222222168E-3</v>
      </c>
      <c r="AW234" s="241">
        <f>VLOOKUP(AY234,[2]תחזיות!$B$4:$H$1000,7)</f>
        <v>2.2093772900000152E-2</v>
      </c>
      <c r="AX234" s="135">
        <f t="shared" si="17"/>
        <v>1.8411477416666793E-3</v>
      </c>
      <c r="AY234" s="238">
        <v>182</v>
      </c>
      <c r="AZ234" s="243">
        <f t="shared" si="194"/>
        <v>67134.473736226035</v>
      </c>
      <c r="BA234" s="243">
        <f t="shared" si="221"/>
        <v>728.75977050171252</v>
      </c>
      <c r="BB234" s="243">
        <f t="shared" si="18"/>
        <v>428.51948518136868</v>
      </c>
      <c r="BC234" s="243">
        <f t="shared" si="195"/>
        <v>300.24028532034384</v>
      </c>
      <c r="BD234" s="244">
        <f t="shared" si="196"/>
        <v>101755.27000015175</v>
      </c>
      <c r="BE234" s="246"/>
      <c r="BF234" s="246"/>
      <c r="BG234" s="246"/>
      <c r="BH234" s="241">
        <f>VLOOKUP(BJ234,[2]תחזיות!$B$4:$H$1000,6)</f>
        <v>1.18148518181819E-2</v>
      </c>
      <c r="BI234" s="135">
        <f t="shared" si="19"/>
        <v>9.8457098484849175E-4</v>
      </c>
      <c r="BJ234" s="238">
        <v>182</v>
      </c>
      <c r="BK234" s="243">
        <f t="shared" si="197"/>
        <v>53480.851492707567</v>
      </c>
      <c r="BL234" s="243">
        <f t="shared" si="222"/>
        <v>504.65898452034719</v>
      </c>
      <c r="BM234" s="243">
        <f t="shared" si="20"/>
        <v>406.61075678371708</v>
      </c>
      <c r="BN234" s="243">
        <f t="shared" si="65"/>
        <v>98.048227736630082</v>
      </c>
      <c r="BO234" s="244">
        <f t="shared" si="198"/>
        <v>85637.77805300607</v>
      </c>
      <c r="BP234" s="246"/>
      <c r="BQ234" s="247">
        <f>VLOOKUP(BT234,[2]תחזיות!$B$4:$E$1000,2)</f>
        <v>3.7783979999999863E-2</v>
      </c>
      <c r="BR234" s="135">
        <f t="shared" si="21"/>
        <v>2.6486649999999889E-3</v>
      </c>
      <c r="BS234" s="3">
        <f t="shared" si="199"/>
        <v>5507</v>
      </c>
      <c r="BT234" s="238">
        <v>182</v>
      </c>
      <c r="BU234" s="239">
        <f t="shared" si="200"/>
        <v>344702.76630067843</v>
      </c>
      <c r="BV234" s="239">
        <f t="shared" si="201"/>
        <v>2420.6544723742973</v>
      </c>
      <c r="BW234" s="239">
        <f t="shared" si="22"/>
        <v>1507.6523198705147</v>
      </c>
      <c r="BX234" s="239">
        <f t="shared" si="23"/>
        <v>913.00215250378255</v>
      </c>
      <c r="BY234" s="240">
        <f t="shared" si="202"/>
        <v>398709.27492068714</v>
      </c>
      <c r="CA234" s="247">
        <f>VLOOKUP(CD234,[2]תחזיות!$B$4:$E$1000,4)</f>
        <v>4.9874853599999824E-2</v>
      </c>
      <c r="CB234" s="135">
        <f t="shared" si="24"/>
        <v>3.6562377999999856E-3</v>
      </c>
      <c r="CC234" s="3">
        <f t="shared" si="203"/>
        <v>5507</v>
      </c>
      <c r="CD234" s="238">
        <v>182</v>
      </c>
      <c r="CE234" s="239">
        <f t="shared" si="204"/>
        <v>363408.72070242948</v>
      </c>
      <c r="CF234" s="239">
        <f t="shared" si="205"/>
        <v>2770.1046942178768</v>
      </c>
      <c r="CG234" s="239">
        <f t="shared" si="25"/>
        <v>1441.3959927360168</v>
      </c>
      <c r="CH234" s="239">
        <f t="shared" si="26"/>
        <v>1328.7087014818601</v>
      </c>
      <c r="CI234" s="240">
        <f t="shared" si="206"/>
        <v>444285.37275797996</v>
      </c>
      <c r="CJ234" s="1"/>
      <c r="CK234" s="247">
        <f>VLOOKUP(CN234,[2]תחזיות!$B$4:$E$1000,3)</f>
        <v>3.2855634782608577E-2</v>
      </c>
      <c r="CL234" s="135">
        <f t="shared" si="27"/>
        <v>2.2379695652173814E-3</v>
      </c>
      <c r="CM234" s="3">
        <f t="shared" si="207"/>
        <v>5507</v>
      </c>
      <c r="CN234" s="238">
        <v>182</v>
      </c>
      <c r="CO234" s="239">
        <f t="shared" si="208"/>
        <v>337707.06439594046</v>
      </c>
      <c r="CP234" s="239">
        <f t="shared" si="223"/>
        <v>2291.7660223032285</v>
      </c>
      <c r="CQ234" s="239">
        <f t="shared" si="28"/>
        <v>1535.9878902262076</v>
      </c>
      <c r="CR234" s="239">
        <f t="shared" si="29"/>
        <v>755.77813207702104</v>
      </c>
      <c r="CS234" s="240">
        <f t="shared" si="209"/>
        <v>383334.26255817298</v>
      </c>
      <c r="CT234" s="1"/>
      <c r="CU234" s="238">
        <v>182</v>
      </c>
      <c r="CV234" s="239">
        <f t="shared" si="231"/>
        <v>1137074.9503596358</v>
      </c>
      <c r="CW234" s="239">
        <f t="shared" si="231"/>
        <v>9309.4820573166471</v>
      </c>
      <c r="CX234" s="239">
        <f t="shared" si="231"/>
        <v>5900.6720118487583</v>
      </c>
      <c r="CY234" s="239">
        <f t="shared" si="231"/>
        <v>3408.8100454678879</v>
      </c>
      <c r="CZ234" s="239">
        <f t="shared" si="231"/>
        <v>1566598.7988624969</v>
      </c>
      <c r="DB234" s="238">
        <v>182</v>
      </c>
      <c r="DC234" s="239">
        <f t="shared" si="232"/>
        <v>1184185.9984726051</v>
      </c>
      <c r="DD234" s="239">
        <f t="shared" si="232"/>
        <v>10123.180566968513</v>
      </c>
      <c r="DE234" s="239">
        <f t="shared" si="232"/>
        <v>5884.0436881784381</v>
      </c>
      <c r="DF234" s="239">
        <f t="shared" si="232"/>
        <v>4239.1368787900756</v>
      </c>
      <c r="DG234" s="239">
        <f t="shared" si="232"/>
        <v>1641899.5329218411</v>
      </c>
      <c r="DH234" s="248"/>
      <c r="DI234" s="238">
        <v>182</v>
      </c>
      <c r="DJ234" s="239">
        <f t="shared" si="233"/>
        <v>1105957.1642610596</v>
      </c>
      <c r="DK234" s="239">
        <f t="shared" si="233"/>
        <v>8563.8637870543389</v>
      </c>
      <c r="DL234" s="239">
        <f t="shared" si="233"/>
        <v>6116.34423477579</v>
      </c>
      <c r="DM234" s="239">
        <f t="shared" si="233"/>
        <v>2447.5195522785493</v>
      </c>
      <c r="DN234" s="239">
        <f t="shared" si="233"/>
        <v>1504457.5058273906</v>
      </c>
      <c r="DP234" s="3">
        <f t="shared" si="210"/>
        <v>5507</v>
      </c>
      <c r="DQ234" s="238">
        <v>182</v>
      </c>
      <c r="DR234" s="239">
        <f t="shared" si="211"/>
        <v>0</v>
      </c>
      <c r="DS234" s="239">
        <f t="shared" si="212"/>
        <v>0</v>
      </c>
      <c r="DT234" s="239">
        <f t="shared" si="33"/>
        <v>0</v>
      </c>
      <c r="DU234" s="239">
        <f t="shared" si="213"/>
        <v>0</v>
      </c>
      <c r="DV234" s="240">
        <f t="shared" si="224"/>
        <v>0</v>
      </c>
      <c r="DX234" s="242">
        <f t="shared" ref="DX234:DX292" si="236">$EC$43</f>
        <v>4.5899999999999996E-2</v>
      </c>
      <c r="DY234" s="242">
        <f t="shared" si="214"/>
        <v>3.8249999999999998E-3</v>
      </c>
      <c r="DZ234" s="238">
        <v>182</v>
      </c>
      <c r="EA234" s="243">
        <f t="shared" si="225"/>
        <v>371154.31284334458</v>
      </c>
      <c r="EB234" s="243">
        <f t="shared" si="226"/>
        <v>2867.5073536633627</v>
      </c>
      <c r="EC234" s="243">
        <f t="shared" si="34"/>
        <v>1447.8421070375698</v>
      </c>
      <c r="ED234" s="243">
        <f t="shared" si="177"/>
        <v>1419.6652466257929</v>
      </c>
      <c r="EE234" s="244">
        <f t="shared" si="215"/>
        <v>469087.21702171362</v>
      </c>
      <c r="EF234" s="249"/>
      <c r="EG234" s="242">
        <f t="shared" ref="EG234:EG292" si="237">$EL$43</f>
        <v>5.5E-2</v>
      </c>
      <c r="EH234" s="242">
        <f t="shared" si="216"/>
        <v>4.5833333333333334E-3</v>
      </c>
      <c r="EI234" s="238">
        <v>182</v>
      </c>
      <c r="EJ234" s="243">
        <f t="shared" si="227"/>
        <v>375892.68199609587</v>
      </c>
      <c r="EK234" s="243">
        <f t="shared" si="228"/>
        <v>3082.4150795582627</v>
      </c>
      <c r="EL234" s="243">
        <f t="shared" si="36"/>
        <v>1359.5736204094901</v>
      </c>
      <c r="EM234" s="243">
        <f t="shared" si="178"/>
        <v>1722.8414591487726</v>
      </c>
      <c r="EN234" s="244">
        <f t="shared" si="217"/>
        <v>480296.1753460269</v>
      </c>
      <c r="EO234" s="249"/>
      <c r="EP234" s="242">
        <f t="shared" ref="EP234:EP292" si="238">$EU$43</f>
        <v>2.5000000000000001E-2</v>
      </c>
      <c r="EQ234" s="242">
        <f t="shared" si="218"/>
        <v>2.0833333333333333E-3</v>
      </c>
      <c r="ER234" s="238">
        <v>182</v>
      </c>
      <c r="ES234" s="243">
        <f t="shared" si="229"/>
        <v>353913.44538310822</v>
      </c>
      <c r="ET234" s="243">
        <f t="shared" si="230"/>
        <v>2370.7253929063927</v>
      </c>
      <c r="EU234" s="243">
        <f t="shared" si="38"/>
        <v>1633.4057150249173</v>
      </c>
      <c r="EV234" s="243">
        <f t="shared" si="179"/>
        <v>737.3196778814754</v>
      </c>
      <c r="EW234" s="244">
        <f t="shared" si="219"/>
        <v>431472.02150896459</v>
      </c>
    </row>
    <row r="235" spans="1:153" ht="14.25" customHeight="1" thickBot="1" x14ac:dyDescent="0.25">
      <c r="A235" s="3">
        <f t="shared" si="180"/>
        <v>5538</v>
      </c>
      <c r="B235" s="238">
        <v>183</v>
      </c>
      <c r="C235" s="239">
        <f t="shared" si="181"/>
        <v>244304.57729690275</v>
      </c>
      <c r="D235" s="239">
        <f t="shared" si="5"/>
        <v>2410.2492634298383</v>
      </c>
      <c r="E235" s="239">
        <f t="shared" si="6"/>
        <v>1768.9497480254686</v>
      </c>
      <c r="F235" s="239">
        <f t="shared" si="7"/>
        <v>641.2995154043698</v>
      </c>
      <c r="G235" s="240">
        <f t="shared" si="182"/>
        <v>441075.61520766059</v>
      </c>
      <c r="I235" s="241">
        <f>VLOOKUP(K235,[2]תחזיות!$B$4:$H$1000,5)</f>
        <v>1.2996355500000091E-2</v>
      </c>
      <c r="J235" s="135">
        <f t="shared" si="8"/>
        <v>1.0830296250000076E-3</v>
      </c>
      <c r="K235" s="238">
        <v>183</v>
      </c>
      <c r="L235" s="243">
        <f t="shared" si="183"/>
        <v>115949.65555570291</v>
      </c>
      <c r="M235" s="243">
        <f t="shared" si="44"/>
        <v>1003.2390728421645</v>
      </c>
      <c r="N235" s="243">
        <f t="shared" si="9"/>
        <v>790.6647043233769</v>
      </c>
      <c r="O235" s="243">
        <f t="shared" si="10"/>
        <v>212.57436851878768</v>
      </c>
      <c r="P235" s="244">
        <f t="shared" si="184"/>
        <v>167624.60705613071</v>
      </c>
      <c r="Q235" s="245"/>
      <c r="R235" s="241">
        <f>VLOOKUP(T235,[2]תחזיות!$B$4:$H$1000,7)</f>
        <v>2.2093804350000155E-2</v>
      </c>
      <c r="S235" s="135">
        <f t="shared" si="11"/>
        <v>1.841150362500013E-3</v>
      </c>
      <c r="T235" s="238">
        <v>183</v>
      </c>
      <c r="U235" s="243">
        <f t="shared" si="185"/>
        <v>131031.79603002785</v>
      </c>
      <c r="V235" s="243">
        <f t="shared" si="47"/>
        <v>1133.7353003076098</v>
      </c>
      <c r="W235" s="243">
        <f t="shared" si="12"/>
        <v>893.51034091922656</v>
      </c>
      <c r="X235" s="243">
        <f t="shared" si="48"/>
        <v>240.22495938838327</v>
      </c>
      <c r="Y235" s="244">
        <f t="shared" si="186"/>
        <v>178031.08417375939</v>
      </c>
      <c r="Z235" s="246"/>
      <c r="AA235" s="241">
        <f>VLOOKUP(AC235,[2]תחזיות!$B$4:$H$1000,6)</f>
        <v>1.1814868636363718E-2</v>
      </c>
      <c r="AB235" s="135">
        <f t="shared" si="13"/>
        <v>9.8457238636364308E-4</v>
      </c>
      <c r="AC235" s="238">
        <v>183</v>
      </c>
      <c r="AD235" s="243">
        <f t="shared" si="187"/>
        <v>114123.13778958259</v>
      </c>
      <c r="AE235" s="243">
        <f t="shared" si="51"/>
        <v>987.43536923105739</v>
      </c>
      <c r="AF235" s="243">
        <f t="shared" si="14"/>
        <v>778.20961661682361</v>
      </c>
      <c r="AG235" s="243">
        <f t="shared" si="52"/>
        <v>209.22575261423378</v>
      </c>
      <c r="AH235" s="244">
        <f t="shared" si="188"/>
        <v>166335.51313224714</v>
      </c>
      <c r="AI235" s="246"/>
      <c r="AJ235" s="242">
        <f t="shared" si="234"/>
        <v>4.4366666666666596E-2</v>
      </c>
      <c r="AK235" s="242">
        <f t="shared" si="189"/>
        <v>3.6972222222222163E-3</v>
      </c>
      <c r="AL235" s="241">
        <f>VLOOKUP(AN235,[2]תחזיות!$B$4:$H$1000,5)</f>
        <v>1.2996355500000091E-2</v>
      </c>
      <c r="AM235" s="135">
        <f t="shared" si="176"/>
        <v>1.0830296250000076E-3</v>
      </c>
      <c r="AN235" s="238">
        <v>183</v>
      </c>
      <c r="AO235" s="243">
        <f t="shared" si="190"/>
        <v>58206.873401861463</v>
      </c>
      <c r="AP235" s="243">
        <f t="shared" si="220"/>
        <v>609.57673259314174</v>
      </c>
      <c r="AQ235" s="243">
        <f t="shared" si="16"/>
        <v>394.3729867657043</v>
      </c>
      <c r="AR235" s="243">
        <f t="shared" si="191"/>
        <v>215.20374582743744</v>
      </c>
      <c r="AS235" s="244">
        <f t="shared" si="192"/>
        <v>94125.149725170151</v>
      </c>
      <c r="AT235" s="245"/>
      <c r="AU235" s="242">
        <f t="shared" si="235"/>
        <v>5.3666666666666606E-2</v>
      </c>
      <c r="AV235" s="242">
        <f t="shared" si="193"/>
        <v>4.4722222222222168E-3</v>
      </c>
      <c r="AW235" s="241">
        <f>VLOOKUP(AY235,[2]תחזיות!$B$4:$H$1000,7)</f>
        <v>2.2093804350000155E-2</v>
      </c>
      <c r="AX235" s="135">
        <f t="shared" si="17"/>
        <v>1.841150362500013E-3</v>
      </c>
      <c r="AY235" s="238">
        <v>183</v>
      </c>
      <c r="AZ235" s="243">
        <f t="shared" si="194"/>
        <v>66828.769942894884</v>
      </c>
      <c r="BA235" s="243">
        <f t="shared" si="221"/>
        <v>730.10152681734724</v>
      </c>
      <c r="BB235" s="243">
        <f t="shared" si="18"/>
        <v>431.22841679495662</v>
      </c>
      <c r="BC235" s="243">
        <f t="shared" si="195"/>
        <v>298.87311002239062</v>
      </c>
      <c r="BD235" s="244">
        <f t="shared" si="196"/>
        <v>102485.3715269691</v>
      </c>
      <c r="BE235" s="246"/>
      <c r="BF235" s="246"/>
      <c r="BG235" s="246"/>
      <c r="BH235" s="241">
        <f>VLOOKUP(BJ235,[2]תחזיות!$B$4:$H$1000,6)</f>
        <v>1.1814868636363718E-2</v>
      </c>
      <c r="BI235" s="135">
        <f t="shared" si="19"/>
        <v>9.8457238636364308E-4</v>
      </c>
      <c r="BJ235" s="238">
        <v>183</v>
      </c>
      <c r="BK235" s="243">
        <f t="shared" si="197"/>
        <v>53126.49616777966</v>
      </c>
      <c r="BL235" s="243">
        <f t="shared" si="222"/>
        <v>505.08516966648267</v>
      </c>
      <c r="BM235" s="243">
        <f t="shared" si="20"/>
        <v>407.68659335888708</v>
      </c>
      <c r="BN235" s="243">
        <f t="shared" si="65"/>
        <v>97.39857630759559</v>
      </c>
      <c r="BO235" s="244">
        <f t="shared" si="198"/>
        <v>86142.863222672546</v>
      </c>
      <c r="BP235" s="246"/>
      <c r="BQ235" s="247">
        <f>VLOOKUP(BT235,[2]תחזיות!$B$4:$E$1000,2)</f>
        <v>3.7852279999999863E-2</v>
      </c>
      <c r="BR235" s="135">
        <f t="shared" si="21"/>
        <v>2.6543566666666556E-3</v>
      </c>
      <c r="BS235" s="3">
        <f t="shared" si="199"/>
        <v>5538</v>
      </c>
      <c r="BT235" s="238">
        <v>183</v>
      </c>
      <c r="BU235" s="239">
        <f t="shared" si="200"/>
        <v>343195.11398080789</v>
      </c>
      <c r="BV235" s="239">
        <f t="shared" si="201"/>
        <v>2421.7888530099763</v>
      </c>
      <c r="BW235" s="239">
        <f t="shared" si="22"/>
        <v>1510.8266142475961</v>
      </c>
      <c r="BX235" s="239">
        <f t="shared" si="23"/>
        <v>910.96223876238014</v>
      </c>
      <c r="BY235" s="240">
        <f t="shared" si="202"/>
        <v>401131.06377369713</v>
      </c>
      <c r="CA235" s="247">
        <f>VLOOKUP(CD235,[2]תחזיות!$B$4:$E$1000,4)</f>
        <v>4.9965009599999818E-2</v>
      </c>
      <c r="CB235" s="135">
        <f t="shared" si="24"/>
        <v>3.663750799999985E-3</v>
      </c>
      <c r="CC235" s="3">
        <f t="shared" si="203"/>
        <v>5538</v>
      </c>
      <c r="CD235" s="238">
        <v>183</v>
      </c>
      <c r="CE235" s="239">
        <f t="shared" si="204"/>
        <v>361967.32470969344</v>
      </c>
      <c r="CF235" s="239">
        <f t="shared" si="205"/>
        <v>2771.7624376092808</v>
      </c>
      <c r="CG235" s="239">
        <f t="shared" si="25"/>
        <v>1445.6043621302872</v>
      </c>
      <c r="CH235" s="239">
        <f t="shared" si="26"/>
        <v>1326.1580754789936</v>
      </c>
      <c r="CI235" s="240">
        <f t="shared" si="206"/>
        <v>447057.13519558922</v>
      </c>
      <c r="CJ235" s="1"/>
      <c r="CK235" s="247">
        <f>VLOOKUP(CN235,[2]תחזיות!$B$4:$E$1000,3)</f>
        <v>3.2915026086956407E-2</v>
      </c>
      <c r="CL235" s="135">
        <f t="shared" si="27"/>
        <v>2.2429188405797009E-3</v>
      </c>
      <c r="CM235" s="3">
        <f t="shared" si="207"/>
        <v>5538</v>
      </c>
      <c r="CN235" s="238">
        <v>183</v>
      </c>
      <c r="CO235" s="239">
        <f t="shared" si="208"/>
        <v>336171.07650571427</v>
      </c>
      <c r="CP235" s="239">
        <f t="shared" si="223"/>
        <v>2292.7124152616361</v>
      </c>
      <c r="CQ235" s="239">
        <f t="shared" si="28"/>
        <v>1538.7079741090097</v>
      </c>
      <c r="CR235" s="239">
        <f t="shared" si="29"/>
        <v>754.00444115262655</v>
      </c>
      <c r="CS235" s="240">
        <f t="shared" si="209"/>
        <v>385626.97497343464</v>
      </c>
      <c r="CT235" s="1"/>
      <c r="CU235" s="238">
        <v>183</v>
      </c>
      <c r="CV235" s="239">
        <f t="shared" si="231"/>
        <v>1131362.6909715822</v>
      </c>
      <c r="CW235" s="239">
        <f t="shared" si="231"/>
        <v>9312.3612755384838</v>
      </c>
      <c r="CX235" s="239">
        <f t="shared" si="231"/>
        <v>5918.1941564591334</v>
      </c>
      <c r="CY235" s="239">
        <f t="shared" si="231"/>
        <v>3394.1671190793495</v>
      </c>
      <c r="CZ235" s="239">
        <f t="shared" si="231"/>
        <v>1575911.1601380357</v>
      </c>
      <c r="DB235" s="238">
        <v>183</v>
      </c>
      <c r="DC235" s="239">
        <f t="shared" si="232"/>
        <v>1178665.5763552054</v>
      </c>
      <c r="DD235" s="239">
        <f t="shared" si="232"/>
        <v>10128.263607722338</v>
      </c>
      <c r="DE235" s="239">
        <f t="shared" si="232"/>
        <v>5905.0978673729724</v>
      </c>
      <c r="DF235" s="239">
        <f t="shared" si="232"/>
        <v>4223.1657403493664</v>
      </c>
      <c r="DG235" s="239">
        <f t="shared" si="232"/>
        <v>1652027.7965295634</v>
      </c>
      <c r="DH235" s="248"/>
      <c r="DI235" s="238">
        <v>183</v>
      </c>
      <c r="DJ235" s="239">
        <f t="shared" si="233"/>
        <v>1100005.3274280624</v>
      </c>
      <c r="DK235" s="239">
        <f t="shared" si="233"/>
        <v>8566.2076104954067</v>
      </c>
      <c r="DL235" s="239">
        <f t="shared" si="233"/>
        <v>6130.3625757080745</v>
      </c>
      <c r="DM235" s="239">
        <f t="shared" si="233"/>
        <v>2435.8450347873327</v>
      </c>
      <c r="DN235" s="239">
        <f t="shared" si="233"/>
        <v>1513023.713437886</v>
      </c>
      <c r="DP235" s="3">
        <f t="shared" si="210"/>
        <v>5538</v>
      </c>
      <c r="DQ235" s="238">
        <v>183</v>
      </c>
      <c r="DR235" s="239">
        <f t="shared" si="211"/>
        <v>0</v>
      </c>
      <c r="DS235" s="239">
        <f t="shared" si="212"/>
        <v>0</v>
      </c>
      <c r="DT235" s="239">
        <f t="shared" si="33"/>
        <v>0</v>
      </c>
      <c r="DU235" s="239">
        <f t="shared" si="213"/>
        <v>0</v>
      </c>
      <c r="DV235" s="240">
        <f t="shared" si="224"/>
        <v>0</v>
      </c>
      <c r="DX235" s="242">
        <f t="shared" si="236"/>
        <v>4.5899999999999996E-2</v>
      </c>
      <c r="DY235" s="242">
        <f t="shared" si="214"/>
        <v>3.8249999999999998E-3</v>
      </c>
      <c r="DZ235" s="238">
        <v>183</v>
      </c>
      <c r="EA235" s="243">
        <f t="shared" si="225"/>
        <v>369706.47073630703</v>
      </c>
      <c r="EB235" s="243">
        <f t="shared" si="226"/>
        <v>2867.5073536633622</v>
      </c>
      <c r="EC235" s="243">
        <f t="shared" si="34"/>
        <v>1453.3801030969878</v>
      </c>
      <c r="ED235" s="243">
        <f t="shared" si="177"/>
        <v>1414.1272505663744</v>
      </c>
      <c r="EE235" s="244">
        <f t="shared" si="215"/>
        <v>471954.724375377</v>
      </c>
      <c r="EF235" s="249"/>
      <c r="EG235" s="242">
        <f t="shared" si="237"/>
        <v>5.5E-2</v>
      </c>
      <c r="EH235" s="242">
        <f t="shared" si="216"/>
        <v>4.5833333333333334E-3</v>
      </c>
      <c r="EI235" s="238">
        <v>183</v>
      </c>
      <c r="EJ235" s="243">
        <f t="shared" si="227"/>
        <v>374533.1083756864</v>
      </c>
      <c r="EK235" s="243">
        <f t="shared" si="228"/>
        <v>3082.4150795582627</v>
      </c>
      <c r="EL235" s="243">
        <f t="shared" si="36"/>
        <v>1365.8049995030335</v>
      </c>
      <c r="EM235" s="243">
        <f t="shared" si="178"/>
        <v>1716.6100800552292</v>
      </c>
      <c r="EN235" s="244">
        <f t="shared" si="217"/>
        <v>483378.59042558516</v>
      </c>
      <c r="EO235" s="249"/>
      <c r="EP235" s="242">
        <f t="shared" si="238"/>
        <v>2.5000000000000001E-2</v>
      </c>
      <c r="EQ235" s="242">
        <f t="shared" si="218"/>
        <v>2.0833333333333333E-3</v>
      </c>
      <c r="ER235" s="238">
        <v>183</v>
      </c>
      <c r="ES235" s="243">
        <f t="shared" si="229"/>
        <v>352280.03966808331</v>
      </c>
      <c r="ET235" s="243">
        <f t="shared" si="230"/>
        <v>2370.7253929063927</v>
      </c>
      <c r="EU235" s="243">
        <f t="shared" si="38"/>
        <v>1636.8086435978857</v>
      </c>
      <c r="EV235" s="243">
        <f t="shared" si="179"/>
        <v>733.91674930850684</v>
      </c>
      <c r="EW235" s="244">
        <f t="shared" si="219"/>
        <v>433842.746901871</v>
      </c>
    </row>
    <row r="236" spans="1:153" ht="14.25" customHeight="1" thickBot="1" x14ac:dyDescent="0.25">
      <c r="A236" s="3">
        <f t="shared" si="180"/>
        <v>5566</v>
      </c>
      <c r="B236" s="238">
        <v>184</v>
      </c>
      <c r="C236" s="239">
        <f t="shared" si="181"/>
        <v>242535.62754887727</v>
      </c>
      <c r="D236" s="239">
        <f t="shared" si="5"/>
        <v>2410.2492634298383</v>
      </c>
      <c r="E236" s="239">
        <f t="shared" si="6"/>
        <v>1773.5932411140354</v>
      </c>
      <c r="F236" s="239">
        <f t="shared" si="7"/>
        <v>636.65602231580283</v>
      </c>
      <c r="G236" s="240">
        <f t="shared" si="182"/>
        <v>443485.86447109043</v>
      </c>
      <c r="I236" s="241">
        <f>VLOOKUP(K236,[2]תחזיות!$B$4:$H$1000,5)</f>
        <v>1.2996374000000092E-2</v>
      </c>
      <c r="J236" s="135">
        <f t="shared" si="8"/>
        <v>1.0830311666666743E-3</v>
      </c>
      <c r="K236" s="238">
        <v>184</v>
      </c>
      <c r="L236" s="243">
        <f t="shared" si="183"/>
        <v>115283.71162759345</v>
      </c>
      <c r="M236" s="243">
        <f t="shared" si="44"/>
        <v>1004.32561202567</v>
      </c>
      <c r="N236" s="243">
        <f t="shared" si="9"/>
        <v>792.9721407084163</v>
      </c>
      <c r="O236" s="243">
        <f t="shared" si="10"/>
        <v>211.35347131725368</v>
      </c>
      <c r="P236" s="244">
        <f t="shared" si="184"/>
        <v>168628.93266815637</v>
      </c>
      <c r="Q236" s="245"/>
      <c r="R236" s="241">
        <f>VLOOKUP(T236,[2]תחזיות!$B$4:$H$1000,7)</f>
        <v>2.2093835800000156E-2</v>
      </c>
      <c r="S236" s="135">
        <f t="shared" si="11"/>
        <v>1.8411529833333464E-3</v>
      </c>
      <c r="T236" s="238">
        <v>184</v>
      </c>
      <c r="U236" s="243">
        <f t="shared" si="185"/>
        <v>130377.89018205101</v>
      </c>
      <c r="V236" s="243">
        <f t="shared" si="47"/>
        <v>1135.8226804380811</v>
      </c>
      <c r="W236" s="243">
        <f t="shared" si="12"/>
        <v>896.79654843765536</v>
      </c>
      <c r="X236" s="243">
        <f t="shared" si="48"/>
        <v>239.02613200042575</v>
      </c>
      <c r="Y236" s="244">
        <f t="shared" si="186"/>
        <v>179166.90685419747</v>
      </c>
      <c r="Z236" s="246"/>
      <c r="AA236" s="241">
        <f>VLOOKUP(AC236,[2]תחזיות!$B$4:$H$1000,6)</f>
        <v>1.1814885454545537E-2</v>
      </c>
      <c r="AB236" s="135">
        <f t="shared" si="13"/>
        <v>9.8457378787879485E-4</v>
      </c>
      <c r="AC236" s="238">
        <v>184</v>
      </c>
      <c r="AD236" s="243">
        <f t="shared" si="187"/>
        <v>113456.52461823387</v>
      </c>
      <c r="AE236" s="243">
        <f t="shared" si="51"/>
        <v>988.40757221282649</v>
      </c>
      <c r="AF236" s="243">
        <f t="shared" si="14"/>
        <v>780.40394374606535</v>
      </c>
      <c r="AG236" s="243">
        <f t="shared" si="52"/>
        <v>208.00362846676114</v>
      </c>
      <c r="AH236" s="244">
        <f t="shared" si="188"/>
        <v>167323.92070445998</v>
      </c>
      <c r="AI236" s="246"/>
      <c r="AJ236" s="242">
        <f t="shared" si="234"/>
        <v>4.4366666666666596E-2</v>
      </c>
      <c r="AK236" s="242">
        <f t="shared" si="189"/>
        <v>3.6972222222222163E-3</v>
      </c>
      <c r="AL236" s="241">
        <f>VLOOKUP(AN236,[2]תחזיות!$B$4:$H$1000,5)</f>
        <v>1.2996374000000092E-2</v>
      </c>
      <c r="AM236" s="135">
        <f t="shared" si="176"/>
        <v>1.0830311666666743E-3</v>
      </c>
      <c r="AN236" s="238">
        <v>184</v>
      </c>
      <c r="AO236" s="243">
        <f t="shared" si="190"/>
        <v>57875.113154868246</v>
      </c>
      <c r="AP236" s="243">
        <f t="shared" si="220"/>
        <v>610.23692319301517</v>
      </c>
      <c r="AQ236" s="243">
        <f t="shared" si="16"/>
        <v>396.25976872321098</v>
      </c>
      <c r="AR236" s="243">
        <f t="shared" si="191"/>
        <v>213.97715446980419</v>
      </c>
      <c r="AS236" s="244">
        <f t="shared" si="192"/>
        <v>94735.386648363172</v>
      </c>
      <c r="AT236" s="245"/>
      <c r="AU236" s="242">
        <f t="shared" si="235"/>
        <v>5.3666666666666606E-2</v>
      </c>
      <c r="AV236" s="242">
        <f t="shared" si="193"/>
        <v>4.4722222222222168E-3</v>
      </c>
      <c r="AW236" s="241">
        <f>VLOOKUP(AY236,[2]תחזיות!$B$4:$H$1000,7)</f>
        <v>2.2093835800000156E-2</v>
      </c>
      <c r="AX236" s="135">
        <f t="shared" si="17"/>
        <v>1.8411529833333464E-3</v>
      </c>
      <c r="AY236" s="238">
        <v>184</v>
      </c>
      <c r="AZ236" s="243">
        <f t="shared" si="194"/>
        <v>66519.789557766708</v>
      </c>
      <c r="BA236" s="243">
        <f t="shared" si="221"/>
        <v>731.44575542158327</v>
      </c>
      <c r="BB236" s="243">
        <f t="shared" si="18"/>
        <v>433.95447434379361</v>
      </c>
      <c r="BC236" s="243">
        <f t="shared" si="195"/>
        <v>297.49128107778967</v>
      </c>
      <c r="BD236" s="244">
        <f t="shared" si="196"/>
        <v>103216.81728239068</v>
      </c>
      <c r="BE236" s="246"/>
      <c r="BF236" s="246"/>
      <c r="BG236" s="246"/>
      <c r="BH236" s="241">
        <f>VLOOKUP(BJ236,[2]תחזיות!$B$4:$H$1000,6)</f>
        <v>1.1814885454545537E-2</v>
      </c>
      <c r="BI236" s="135">
        <f t="shared" si="19"/>
        <v>9.8457378787879485E-4</v>
      </c>
      <c r="BJ236" s="238">
        <v>184</v>
      </c>
      <c r="BK236" s="243">
        <f t="shared" si="197"/>
        <v>52770.715132455924</v>
      </c>
      <c r="BL236" s="243">
        <f t="shared" si="222"/>
        <v>505.51171037575602</v>
      </c>
      <c r="BM236" s="243">
        <f t="shared" si="20"/>
        <v>408.76539929958727</v>
      </c>
      <c r="BN236" s="243">
        <f t="shared" si="65"/>
        <v>96.746311076168752</v>
      </c>
      <c r="BO236" s="244">
        <f t="shared" si="198"/>
        <v>86648.374933048297</v>
      </c>
      <c r="BP236" s="246"/>
      <c r="BQ236" s="247">
        <f>VLOOKUP(BT236,[2]תחזיות!$B$4:$E$1000,2)</f>
        <v>3.7920579999999864E-2</v>
      </c>
      <c r="BR236" s="135">
        <f t="shared" si="21"/>
        <v>2.6600483333333222E-3</v>
      </c>
      <c r="BS236" s="3">
        <f t="shared" si="199"/>
        <v>5566</v>
      </c>
      <c r="BT236" s="238">
        <v>184</v>
      </c>
      <c r="BU236" s="239">
        <f t="shared" si="200"/>
        <v>341684.28736656031</v>
      </c>
      <c r="BV236" s="239">
        <f t="shared" si="201"/>
        <v>2422.9177498057288</v>
      </c>
      <c r="BW236" s="239">
        <f t="shared" si="22"/>
        <v>1514.021030670126</v>
      </c>
      <c r="BX236" s="239">
        <f t="shared" si="23"/>
        <v>908.89671913560267</v>
      </c>
      <c r="BY236" s="240">
        <f t="shared" si="202"/>
        <v>403553.98152350285</v>
      </c>
      <c r="CA236" s="247">
        <f>VLOOKUP(CD236,[2]תחזיות!$B$4:$E$1000,4)</f>
        <v>5.0055165599999819E-2</v>
      </c>
      <c r="CB236" s="135">
        <f t="shared" si="24"/>
        <v>3.6712637999999852E-3</v>
      </c>
      <c r="CC236" s="3">
        <f t="shared" si="203"/>
        <v>5566</v>
      </c>
      <c r="CD236" s="238">
        <v>184</v>
      </c>
      <c r="CE236" s="239">
        <f t="shared" si="204"/>
        <v>360521.72034756315</v>
      </c>
      <c r="CF236" s="239">
        <f t="shared" si="205"/>
        <v>2773.412595777741</v>
      </c>
      <c r="CG236" s="239">
        <f t="shared" si="25"/>
        <v>1449.8422547520142</v>
      </c>
      <c r="CH236" s="239">
        <f t="shared" si="26"/>
        <v>1323.5703410257267</v>
      </c>
      <c r="CI236" s="240">
        <f t="shared" si="206"/>
        <v>449830.54779136693</v>
      </c>
      <c r="CJ236" s="1"/>
      <c r="CK236" s="247">
        <f>VLOOKUP(CN236,[2]תחזיות!$B$4:$E$1000,3)</f>
        <v>3.2974417391304231E-2</v>
      </c>
      <c r="CL236" s="135">
        <f t="shared" si="27"/>
        <v>2.2478681159420195E-3</v>
      </c>
      <c r="CM236" s="3">
        <f t="shared" si="207"/>
        <v>5566</v>
      </c>
      <c r="CN236" s="238">
        <v>184</v>
      </c>
      <c r="CO236" s="239">
        <f t="shared" si="208"/>
        <v>334632.36853160529</v>
      </c>
      <c r="CP236" s="239">
        <f t="shared" si="223"/>
        <v>2293.6541321836162</v>
      </c>
      <c r="CQ236" s="239">
        <f t="shared" si="28"/>
        <v>1541.4447003992609</v>
      </c>
      <c r="CR236" s="239">
        <f t="shared" si="29"/>
        <v>752.20943178435516</v>
      </c>
      <c r="CS236" s="240">
        <f t="shared" si="209"/>
        <v>387920.62910561828</v>
      </c>
      <c r="CT236" s="1"/>
      <c r="CU236" s="238">
        <v>184</v>
      </c>
      <c r="CV236" s="239">
        <f t="shared" si="231"/>
        <v>1125631.8303311095</v>
      </c>
      <c r="CW236" s="239">
        <f t="shared" si="231"/>
        <v>9315.2369021176128</v>
      </c>
      <c r="CX236" s="239">
        <f t="shared" si="231"/>
        <v>5935.7854632071221</v>
      </c>
      <c r="CY236" s="239">
        <f t="shared" si="231"/>
        <v>3379.4514389104916</v>
      </c>
      <c r="CZ236" s="239">
        <f t="shared" si="231"/>
        <v>1585226.3970401532</v>
      </c>
      <c r="DB236" s="238">
        <v>184</v>
      </c>
      <c r="DC236" s="239">
        <f t="shared" si="232"/>
        <v>1173122.3310124415</v>
      </c>
      <c r="DD236" s="239">
        <f t="shared" si="232"/>
        <v>10133.345374625507</v>
      </c>
      <c r="DE236" s="239">
        <f t="shared" si="232"/>
        <v>5926.2514577315878</v>
      </c>
      <c r="DF236" s="239">
        <f t="shared" si="232"/>
        <v>4207.0939168939185</v>
      </c>
      <c r="DG236" s="239">
        <f t="shared" si="232"/>
        <v>1662161.141904189</v>
      </c>
      <c r="DH236" s="248"/>
      <c r="DI236" s="238">
        <v>184</v>
      </c>
      <c r="DJ236" s="239">
        <f t="shared" si="233"/>
        <v>1094038.4668556578</v>
      </c>
      <c r="DK236" s="239">
        <f t="shared" si="233"/>
        <v>8568.5480711084292</v>
      </c>
      <c r="DL236" s="239">
        <f t="shared" si="233"/>
        <v>6144.4259461643305</v>
      </c>
      <c r="DM236" s="239">
        <f t="shared" si="233"/>
        <v>2424.1221249440991</v>
      </c>
      <c r="DN236" s="239">
        <f t="shared" si="233"/>
        <v>1521592.2615089945</v>
      </c>
      <c r="DP236" s="3">
        <f t="shared" si="210"/>
        <v>5566</v>
      </c>
      <c r="DQ236" s="238">
        <v>184</v>
      </c>
      <c r="DR236" s="239">
        <f t="shared" si="211"/>
        <v>0</v>
      </c>
      <c r="DS236" s="239">
        <f t="shared" si="212"/>
        <v>0</v>
      </c>
      <c r="DT236" s="239">
        <f t="shared" si="33"/>
        <v>0</v>
      </c>
      <c r="DU236" s="239">
        <f t="shared" si="213"/>
        <v>0</v>
      </c>
      <c r="DV236" s="240">
        <f t="shared" si="224"/>
        <v>0</v>
      </c>
      <c r="DX236" s="242">
        <f t="shared" si="236"/>
        <v>4.5899999999999996E-2</v>
      </c>
      <c r="DY236" s="242">
        <f t="shared" si="214"/>
        <v>3.8249999999999998E-3</v>
      </c>
      <c r="DZ236" s="238">
        <v>184</v>
      </c>
      <c r="EA236" s="243">
        <f t="shared" si="225"/>
        <v>368253.09063321003</v>
      </c>
      <c r="EB236" s="243">
        <f t="shared" si="226"/>
        <v>2867.5073536633618</v>
      </c>
      <c r="EC236" s="243">
        <f t="shared" si="34"/>
        <v>1458.9392819913335</v>
      </c>
      <c r="ED236" s="243">
        <f t="shared" si="177"/>
        <v>1408.5680716720283</v>
      </c>
      <c r="EE236" s="244">
        <f t="shared" si="215"/>
        <v>474822.23172904039</v>
      </c>
      <c r="EF236" s="249"/>
      <c r="EG236" s="242">
        <f t="shared" si="237"/>
        <v>5.5E-2</v>
      </c>
      <c r="EH236" s="242">
        <f t="shared" si="216"/>
        <v>4.5833333333333334E-3</v>
      </c>
      <c r="EI236" s="238">
        <v>184</v>
      </c>
      <c r="EJ236" s="243">
        <f t="shared" si="227"/>
        <v>373167.30337618338</v>
      </c>
      <c r="EK236" s="243">
        <f t="shared" si="228"/>
        <v>3082.4150795582627</v>
      </c>
      <c r="EL236" s="243">
        <f t="shared" si="36"/>
        <v>1372.0649390840888</v>
      </c>
      <c r="EM236" s="243">
        <f t="shared" si="178"/>
        <v>1710.3501404741739</v>
      </c>
      <c r="EN236" s="244">
        <f t="shared" si="217"/>
        <v>486461.00550514343</v>
      </c>
      <c r="EO236" s="249"/>
      <c r="EP236" s="242">
        <f t="shared" si="238"/>
        <v>2.5000000000000001E-2</v>
      </c>
      <c r="EQ236" s="242">
        <f t="shared" si="218"/>
        <v>2.0833333333333333E-3</v>
      </c>
      <c r="ER236" s="238">
        <v>184</v>
      </c>
      <c r="ES236" s="243">
        <f t="shared" si="229"/>
        <v>350643.23102448543</v>
      </c>
      <c r="ET236" s="243">
        <f t="shared" si="230"/>
        <v>2370.7253929063927</v>
      </c>
      <c r="EU236" s="243">
        <f t="shared" si="38"/>
        <v>1640.2186616053814</v>
      </c>
      <c r="EV236" s="243">
        <f t="shared" si="179"/>
        <v>730.50673130101131</v>
      </c>
      <c r="EW236" s="244">
        <f t="shared" si="219"/>
        <v>436213.4722947774</v>
      </c>
    </row>
    <row r="237" spans="1:153" ht="14.25" customHeight="1" thickBot="1" x14ac:dyDescent="0.25">
      <c r="A237" s="3">
        <f t="shared" si="180"/>
        <v>5597</v>
      </c>
      <c r="B237" s="238">
        <v>185</v>
      </c>
      <c r="C237" s="239">
        <f t="shared" si="181"/>
        <v>240762.03430776324</v>
      </c>
      <c r="D237" s="239">
        <f t="shared" si="5"/>
        <v>2410.2492634298383</v>
      </c>
      <c r="E237" s="239">
        <f t="shared" si="6"/>
        <v>1778.2489233719598</v>
      </c>
      <c r="F237" s="239">
        <f t="shared" si="7"/>
        <v>632.00034005787859</v>
      </c>
      <c r="G237" s="240">
        <f t="shared" si="182"/>
        <v>445896.11373452027</v>
      </c>
      <c r="I237" s="241">
        <f>VLOOKUP(K237,[2]תחזיות!$B$4:$H$1000,5)</f>
        <v>1.2996392500000092E-2</v>
      </c>
      <c r="J237" s="135">
        <f t="shared" si="8"/>
        <v>1.083032708333341E-3</v>
      </c>
      <c r="K237" s="238">
        <v>185</v>
      </c>
      <c r="L237" s="243">
        <f t="shared" si="183"/>
        <v>114614.73670255061</v>
      </c>
      <c r="M237" s="243">
        <f t="shared" si="44"/>
        <v>1005.4133295133109</v>
      </c>
      <c r="N237" s="243">
        <f t="shared" si="9"/>
        <v>795.28631222530248</v>
      </c>
      <c r="O237" s="243">
        <f t="shared" si="10"/>
        <v>210.12701728800849</v>
      </c>
      <c r="P237" s="244">
        <f t="shared" si="184"/>
        <v>169634.34599766968</v>
      </c>
      <c r="Q237" s="245"/>
      <c r="R237" s="241">
        <f>VLOOKUP(T237,[2]תחזיות!$B$4:$H$1000,7)</f>
        <v>2.2093867250000156E-2</v>
      </c>
      <c r="S237" s="135">
        <f t="shared" si="11"/>
        <v>1.8411556041666797E-3</v>
      </c>
      <c r="T237" s="238">
        <v>185</v>
      </c>
      <c r="U237" s="243">
        <f t="shared" si="185"/>
        <v>129719.4884747905</v>
      </c>
      <c r="V237" s="243">
        <f t="shared" si="47"/>
        <v>1137.9139067315093</v>
      </c>
      <c r="W237" s="243">
        <f t="shared" si="12"/>
        <v>900.09484452772779</v>
      </c>
      <c r="X237" s="243">
        <f t="shared" si="48"/>
        <v>237.8190622037815</v>
      </c>
      <c r="Y237" s="244">
        <f t="shared" si="186"/>
        <v>180304.82076092897</v>
      </c>
      <c r="Z237" s="246"/>
      <c r="AA237" s="241">
        <f>VLOOKUP(AC237,[2]תחזיות!$B$4:$H$1000,6)</f>
        <v>1.1814902272727355E-2</v>
      </c>
      <c r="AB237" s="135">
        <f t="shared" si="13"/>
        <v>9.8457518939394618E-4</v>
      </c>
      <c r="AC237" s="238">
        <v>185</v>
      </c>
      <c r="AD237" s="243">
        <f t="shared" si="187"/>
        <v>112787.05878734108</v>
      </c>
      <c r="AE237" s="243">
        <f t="shared" si="51"/>
        <v>989.38073378543663</v>
      </c>
      <c r="AF237" s="243">
        <f t="shared" si="14"/>
        <v>782.6044593419789</v>
      </c>
      <c r="AG237" s="243">
        <f t="shared" si="52"/>
        <v>206.77627444345771</v>
      </c>
      <c r="AH237" s="244">
        <f t="shared" si="188"/>
        <v>168313.3014382454</v>
      </c>
      <c r="AI237" s="246"/>
      <c r="AJ237" s="242">
        <f t="shared" si="234"/>
        <v>4.4366666666666596E-2</v>
      </c>
      <c r="AK237" s="242">
        <f t="shared" si="189"/>
        <v>3.6972222222222163E-3</v>
      </c>
      <c r="AL237" s="241">
        <f>VLOOKUP(AN237,[2]תחזיות!$B$4:$H$1000,5)</f>
        <v>1.2996392500000092E-2</v>
      </c>
      <c r="AM237" s="135">
        <f t="shared" si="176"/>
        <v>1.083032708333341E-3</v>
      </c>
      <c r="AN237" s="238">
        <v>185</v>
      </c>
      <c r="AO237" s="243">
        <f t="shared" si="190"/>
        <v>57541.104864399727</v>
      </c>
      <c r="AP237" s="243">
        <f t="shared" si="220"/>
        <v>610.897829740666</v>
      </c>
      <c r="AQ237" s="243">
        <f t="shared" si="16"/>
        <v>398.15557814478848</v>
      </c>
      <c r="AR237" s="243">
        <f t="shared" si="191"/>
        <v>212.74225159587755</v>
      </c>
      <c r="AS237" s="244">
        <f t="shared" si="192"/>
        <v>95346.284478103844</v>
      </c>
      <c r="AT237" s="245"/>
      <c r="AU237" s="242">
        <f t="shared" si="235"/>
        <v>5.3666666666666606E-2</v>
      </c>
      <c r="AV237" s="242">
        <f t="shared" si="193"/>
        <v>4.4722222222222168E-3</v>
      </c>
      <c r="AW237" s="241">
        <f>VLOOKUP(AY237,[2]תחזיות!$B$4:$H$1000,7)</f>
        <v>2.2093867250000156E-2</v>
      </c>
      <c r="AX237" s="135">
        <f t="shared" si="17"/>
        <v>1.8411556041666797E-3</v>
      </c>
      <c r="AY237" s="238">
        <v>185</v>
      </c>
      <c r="AZ237" s="243">
        <f t="shared" si="194"/>
        <v>66207.509389042796</v>
      </c>
      <c r="BA237" s="243">
        <f t="shared" si="221"/>
        <v>732.79246087332149</v>
      </c>
      <c r="BB237" s="243">
        <f t="shared" si="18"/>
        <v>436.69776610565822</v>
      </c>
      <c r="BC237" s="243">
        <f t="shared" si="195"/>
        <v>296.09469476766327</v>
      </c>
      <c r="BD237" s="244">
        <f t="shared" si="196"/>
        <v>103949.60974326399</v>
      </c>
      <c r="BE237" s="246"/>
      <c r="BF237" s="246"/>
      <c r="BG237" s="246"/>
      <c r="BH237" s="241">
        <f>VLOOKUP(BJ237,[2]תחזיות!$B$4:$H$1000,6)</f>
        <v>1.1814902272727355E-2</v>
      </c>
      <c r="BI237" s="135">
        <f t="shared" si="19"/>
        <v>9.8457518939394618E-4</v>
      </c>
      <c r="BJ237" s="238">
        <v>185</v>
      </c>
      <c r="BK237" s="243">
        <f t="shared" si="197"/>
        <v>52413.5040097319</v>
      </c>
      <c r="BL237" s="243">
        <f t="shared" si="222"/>
        <v>505.93860685341326</v>
      </c>
      <c r="BM237" s="243">
        <f t="shared" si="20"/>
        <v>409.84718283557186</v>
      </c>
      <c r="BN237" s="243">
        <f t="shared" si="65"/>
        <v>96.091424017841376</v>
      </c>
      <c r="BO237" s="244">
        <f t="shared" si="198"/>
        <v>87154.313539901705</v>
      </c>
      <c r="BP237" s="246"/>
      <c r="BQ237" s="247">
        <f>VLOOKUP(BT237,[2]תחזיות!$B$4:$E$1000,2)</f>
        <v>3.7988879999999864E-2</v>
      </c>
      <c r="BR237" s="135">
        <f t="shared" si="21"/>
        <v>2.6657399999999889E-3</v>
      </c>
      <c r="BS237" s="3">
        <f t="shared" si="199"/>
        <v>5597</v>
      </c>
      <c r="BT237" s="238">
        <v>185</v>
      </c>
      <c r="BU237" s="239">
        <f t="shared" si="200"/>
        <v>340170.26633589016</v>
      </c>
      <c r="BV237" s="239">
        <f t="shared" si="201"/>
        <v>2424.0411532323142</v>
      </c>
      <c r="BW237" s="239">
        <f t="shared" si="22"/>
        <v>1517.235667450082</v>
      </c>
      <c r="BX237" s="239">
        <f t="shared" si="23"/>
        <v>906.80548578223204</v>
      </c>
      <c r="BY237" s="240">
        <f t="shared" si="202"/>
        <v>405978.02267673519</v>
      </c>
      <c r="CA237" s="247">
        <f>VLOOKUP(CD237,[2]תחזיות!$B$4:$E$1000,4)</f>
        <v>5.014532159999982E-2</v>
      </c>
      <c r="CB237" s="135">
        <f t="shared" si="24"/>
        <v>3.678776799999985E-3</v>
      </c>
      <c r="CC237" s="3">
        <f t="shared" si="203"/>
        <v>5597</v>
      </c>
      <c r="CD237" s="238">
        <v>185</v>
      </c>
      <c r="CE237" s="239">
        <f t="shared" si="204"/>
        <v>359071.87809281115</v>
      </c>
      <c r="CF237" s="239">
        <f t="shared" si="205"/>
        <v>2775.055150806209</v>
      </c>
      <c r="CG237" s="239">
        <f t="shared" si="25"/>
        <v>1454.1098561459526</v>
      </c>
      <c r="CH237" s="239">
        <f t="shared" si="26"/>
        <v>1320.9452946602564</v>
      </c>
      <c r="CI237" s="240">
        <f t="shared" si="206"/>
        <v>452605.60294217314</v>
      </c>
      <c r="CJ237" s="1"/>
      <c r="CK237" s="247">
        <f>VLOOKUP(CN237,[2]תחזיות!$B$4:$E$1000,3)</f>
        <v>3.3033808695652055E-2</v>
      </c>
      <c r="CL237" s="135">
        <f t="shared" si="27"/>
        <v>2.2528173913043382E-3</v>
      </c>
      <c r="CM237" s="3">
        <f t="shared" si="207"/>
        <v>5597</v>
      </c>
      <c r="CN237" s="238">
        <v>185</v>
      </c>
      <c r="CO237" s="239">
        <f t="shared" si="208"/>
        <v>333090.92383120605</v>
      </c>
      <c r="CP237" s="239">
        <f t="shared" si="223"/>
        <v>2294.5911661230421</v>
      </c>
      <c r="CQ237" s="239">
        <f t="shared" si="28"/>
        <v>1544.1981400304726</v>
      </c>
      <c r="CR237" s="239">
        <f t="shared" si="29"/>
        <v>750.39302609256958</v>
      </c>
      <c r="CS237" s="240">
        <f t="shared" si="209"/>
        <v>390215.22027174133</v>
      </c>
      <c r="CT237" s="1"/>
      <c r="CU237" s="238">
        <v>185</v>
      </c>
      <c r="CV237" s="239">
        <f t="shared" si="231"/>
        <v>1119882.2935618225</v>
      </c>
      <c r="CW237" s="239">
        <f t="shared" si="231"/>
        <v>9318.1089295794918</v>
      </c>
      <c r="CX237" s="239">
        <f t="shared" si="231"/>
        <v>5953.4462059370835</v>
      </c>
      <c r="CY237" s="239">
        <f t="shared" si="231"/>
        <v>3364.6627236424083</v>
      </c>
      <c r="CZ237" s="239">
        <f t="shared" si="231"/>
        <v>1594544.5059697328</v>
      </c>
      <c r="DB237" s="238">
        <v>185</v>
      </c>
      <c r="DC237" s="239">
        <f t="shared" si="232"/>
        <v>1167556.1487015071</v>
      </c>
      <c r="DD237" s="239">
        <f t="shared" si="232"/>
        <v>10138.425861399141</v>
      </c>
      <c r="DE237" s="239">
        <f t="shared" si="232"/>
        <v>5947.5049602061881</v>
      </c>
      <c r="DF237" s="239">
        <f t="shared" si="232"/>
        <v>4190.9209011929515</v>
      </c>
      <c r="DG237" s="239">
        <f t="shared" si="232"/>
        <v>1672299.5677655882</v>
      </c>
      <c r="DH237" s="248"/>
      <c r="DI237" s="238">
        <v>185</v>
      </c>
      <c r="DJ237" s="239">
        <f t="shared" si="233"/>
        <v>1088056.5332989222</v>
      </c>
      <c r="DK237" s="239">
        <f t="shared" si="233"/>
        <v>8570.8851630981226</v>
      </c>
      <c r="DL237" s="239">
        <f t="shared" si="233"/>
        <v>6158.5344893970414</v>
      </c>
      <c r="DM237" s="239">
        <f t="shared" si="233"/>
        <v>2412.3506737010807</v>
      </c>
      <c r="DN237" s="239">
        <f t="shared" si="233"/>
        <v>1530163.1466720926</v>
      </c>
      <c r="DP237" s="3">
        <f t="shared" si="210"/>
        <v>5597</v>
      </c>
      <c r="DQ237" s="238">
        <v>185</v>
      </c>
      <c r="DR237" s="239">
        <f t="shared" si="211"/>
        <v>0</v>
      </c>
      <c r="DS237" s="239">
        <f t="shared" si="212"/>
        <v>0</v>
      </c>
      <c r="DT237" s="239">
        <f t="shared" si="33"/>
        <v>0</v>
      </c>
      <c r="DU237" s="239">
        <f t="shared" si="213"/>
        <v>0</v>
      </c>
      <c r="DV237" s="240">
        <f t="shared" si="224"/>
        <v>0</v>
      </c>
      <c r="DX237" s="242">
        <f t="shared" si="236"/>
        <v>4.5899999999999996E-2</v>
      </c>
      <c r="DY237" s="242">
        <f t="shared" si="214"/>
        <v>3.8249999999999998E-3</v>
      </c>
      <c r="DZ237" s="238">
        <v>185</v>
      </c>
      <c r="EA237" s="243">
        <f t="shared" si="225"/>
        <v>366794.15135121869</v>
      </c>
      <c r="EB237" s="243">
        <f t="shared" si="226"/>
        <v>2867.5073536633622</v>
      </c>
      <c r="EC237" s="243">
        <f t="shared" si="34"/>
        <v>1464.5197247449507</v>
      </c>
      <c r="ED237" s="243">
        <f t="shared" si="177"/>
        <v>1402.9876289184115</v>
      </c>
      <c r="EE237" s="244">
        <f t="shared" si="215"/>
        <v>477689.73908270377</v>
      </c>
      <c r="EF237" s="249"/>
      <c r="EG237" s="242">
        <f t="shared" si="237"/>
        <v>5.5E-2</v>
      </c>
      <c r="EH237" s="242">
        <f t="shared" si="216"/>
        <v>4.5833333333333334E-3</v>
      </c>
      <c r="EI237" s="238">
        <v>185</v>
      </c>
      <c r="EJ237" s="243">
        <f t="shared" si="227"/>
        <v>371795.23843709927</v>
      </c>
      <c r="EK237" s="243">
        <f t="shared" si="228"/>
        <v>3082.4150795582618</v>
      </c>
      <c r="EL237" s="243">
        <f t="shared" si="36"/>
        <v>1378.3535700548903</v>
      </c>
      <c r="EM237" s="243">
        <f t="shared" si="178"/>
        <v>1704.0615095033716</v>
      </c>
      <c r="EN237" s="244">
        <f t="shared" si="217"/>
        <v>489543.4205847017</v>
      </c>
      <c r="EO237" s="249"/>
      <c r="EP237" s="242">
        <f t="shared" si="238"/>
        <v>2.5000000000000001E-2</v>
      </c>
      <c r="EQ237" s="242">
        <f t="shared" si="218"/>
        <v>2.0833333333333333E-3</v>
      </c>
      <c r="ER237" s="238">
        <v>185</v>
      </c>
      <c r="ES237" s="243">
        <f t="shared" si="229"/>
        <v>349003.01236288005</v>
      </c>
      <c r="ET237" s="243">
        <f t="shared" si="230"/>
        <v>2370.7253929063927</v>
      </c>
      <c r="EU237" s="243">
        <f t="shared" si="38"/>
        <v>1643.6357838170593</v>
      </c>
      <c r="EV237" s="243">
        <f t="shared" si="179"/>
        <v>727.08960908933341</v>
      </c>
      <c r="EW237" s="244">
        <f t="shared" si="219"/>
        <v>438584.1976876838</v>
      </c>
    </row>
    <row r="238" spans="1:153" ht="14.25" customHeight="1" thickBot="1" x14ac:dyDescent="0.25">
      <c r="A238" s="3">
        <f t="shared" si="180"/>
        <v>5627</v>
      </c>
      <c r="B238" s="238">
        <v>186</v>
      </c>
      <c r="C238" s="239">
        <f t="shared" si="181"/>
        <v>238983.78538439129</v>
      </c>
      <c r="D238" s="239">
        <f t="shared" si="5"/>
        <v>2410.2492634298383</v>
      </c>
      <c r="E238" s="239">
        <f t="shared" si="6"/>
        <v>1782.9168267958112</v>
      </c>
      <c r="F238" s="239">
        <f t="shared" si="7"/>
        <v>627.3324366340272</v>
      </c>
      <c r="G238" s="240">
        <f t="shared" si="182"/>
        <v>448306.36299795011</v>
      </c>
      <c r="I238" s="241">
        <f>VLOOKUP(K238,[2]תחזיות!$B$4:$H$1000,5)</f>
        <v>1.2996411000000093E-2</v>
      </c>
      <c r="J238" s="135">
        <f t="shared" si="8"/>
        <v>1.0830342500000078E-3</v>
      </c>
      <c r="K238" s="238">
        <v>186</v>
      </c>
      <c r="L238" s="243">
        <f t="shared" si="183"/>
        <v>113942.72075341422</v>
      </c>
      <c r="M238" s="243">
        <f t="shared" si="44"/>
        <v>1006.5022265845806</v>
      </c>
      <c r="N238" s="243">
        <f t="shared" si="9"/>
        <v>797.60723853665559</v>
      </c>
      <c r="O238" s="243">
        <f t="shared" si="10"/>
        <v>208.8949880479251</v>
      </c>
      <c r="P238" s="244">
        <f t="shared" si="184"/>
        <v>170640.84822425427</v>
      </c>
      <c r="Q238" s="245"/>
      <c r="R238" s="241">
        <f>VLOOKUP(T238,[2]תחזיות!$B$4:$H$1000,7)</f>
        <v>2.2093898700000159E-2</v>
      </c>
      <c r="S238" s="135">
        <f t="shared" si="11"/>
        <v>1.8411582250000133E-3</v>
      </c>
      <c r="T238" s="238">
        <v>186</v>
      </c>
      <c r="U238" s="243">
        <f t="shared" si="185"/>
        <v>129056.57051638464</v>
      </c>
      <c r="V238" s="243">
        <f t="shared" si="47"/>
        <v>1140.0089862802301</v>
      </c>
      <c r="W238" s="243">
        <f t="shared" si="12"/>
        <v>903.40527366685933</v>
      </c>
      <c r="X238" s="243">
        <f t="shared" si="48"/>
        <v>236.60371261337076</v>
      </c>
      <c r="Y238" s="244">
        <f t="shared" si="186"/>
        <v>181444.82974720921</v>
      </c>
      <c r="Z238" s="246"/>
      <c r="AA238" s="241">
        <f>VLOOKUP(AC238,[2]תחזיות!$B$4:$H$1000,6)</f>
        <v>1.1814919090909174E-2</v>
      </c>
      <c r="AB238" s="135">
        <f t="shared" si="13"/>
        <v>9.8457659090909794E-4</v>
      </c>
      <c r="AC238" s="238">
        <v>186</v>
      </c>
      <c r="AD238" s="243">
        <f t="shared" si="187"/>
        <v>112114.731291808</v>
      </c>
      <c r="AE238" s="243">
        <f t="shared" si="51"/>
        <v>990.35485489541816</v>
      </c>
      <c r="AF238" s="243">
        <f t="shared" si="14"/>
        <v>784.81118086043784</v>
      </c>
      <c r="AG238" s="243">
        <f t="shared" si="52"/>
        <v>205.54367403498037</v>
      </c>
      <c r="AH238" s="244">
        <f t="shared" si="188"/>
        <v>169303.65629314081</v>
      </c>
      <c r="AI238" s="246"/>
      <c r="AJ238" s="242">
        <f t="shared" si="234"/>
        <v>4.4366666666666596E-2</v>
      </c>
      <c r="AK238" s="242">
        <f t="shared" si="189"/>
        <v>3.6972222222222163E-3</v>
      </c>
      <c r="AL238" s="241">
        <f>VLOOKUP(AN238,[2]תחזיות!$B$4:$H$1000,5)</f>
        <v>1.2996411000000093E-2</v>
      </c>
      <c r="AM238" s="135">
        <f t="shared" si="176"/>
        <v>1.0830342500000078E-3</v>
      </c>
      <c r="AN238" s="238">
        <v>186</v>
      </c>
      <c r="AO238" s="243">
        <f t="shared" si="190"/>
        <v>57204.837057477969</v>
      </c>
      <c r="AP238" s="243">
        <f t="shared" si="220"/>
        <v>611.55945301352574</v>
      </c>
      <c r="AQ238" s="243">
        <f t="shared" si="16"/>
        <v>400.06045822601726</v>
      </c>
      <c r="AR238" s="243">
        <f t="shared" si="191"/>
        <v>211.49899478750848</v>
      </c>
      <c r="AS238" s="244">
        <f t="shared" si="192"/>
        <v>95957.843931117372</v>
      </c>
      <c r="AT238" s="245"/>
      <c r="AU238" s="242">
        <f t="shared" si="235"/>
        <v>5.3666666666666606E-2</v>
      </c>
      <c r="AV238" s="242">
        <f t="shared" si="193"/>
        <v>4.4722222222222168E-3</v>
      </c>
      <c r="AW238" s="241">
        <f>VLOOKUP(AY238,[2]תחזיות!$B$4:$H$1000,7)</f>
        <v>2.2093898700000159E-2</v>
      </c>
      <c r="AX238" s="135">
        <f t="shared" si="17"/>
        <v>1.8411582250000133E-3</v>
      </c>
      <c r="AY238" s="238">
        <v>186</v>
      </c>
      <c r="AZ238" s="243">
        <f t="shared" si="194"/>
        <v>65891.906093721627</v>
      </c>
      <c r="BA238" s="243">
        <f t="shared" si="221"/>
        <v>734.14164773987636</v>
      </c>
      <c r="BB238" s="243">
        <f t="shared" si="18"/>
        <v>439.45840104295502</v>
      </c>
      <c r="BC238" s="243">
        <f t="shared" si="195"/>
        <v>294.68324669692134</v>
      </c>
      <c r="BD238" s="244">
        <f t="shared" si="196"/>
        <v>104683.75139100387</v>
      </c>
      <c r="BE238" s="246"/>
      <c r="BF238" s="246"/>
      <c r="BG238" s="246"/>
      <c r="BH238" s="241">
        <f>VLOOKUP(BJ238,[2]תחזיות!$B$4:$H$1000,6)</f>
        <v>1.1814919090909174E-2</v>
      </c>
      <c r="BI238" s="135">
        <f t="shared" si="19"/>
        <v>9.8457659090909794E-4</v>
      </c>
      <c r="BJ238" s="238">
        <v>186</v>
      </c>
      <c r="BK238" s="243">
        <f t="shared" si="197"/>
        <v>52054.858410049761</v>
      </c>
      <c r="BL238" s="243">
        <f t="shared" si="222"/>
        <v>506.36585930235259</v>
      </c>
      <c r="BM238" s="243">
        <f t="shared" si="20"/>
        <v>410.93195221726182</v>
      </c>
      <c r="BN238" s="243">
        <f t="shared" si="65"/>
        <v>95.43390708509078</v>
      </c>
      <c r="BO238" s="244">
        <f t="shared" si="198"/>
        <v>87660.679399204062</v>
      </c>
      <c r="BP238" s="246"/>
      <c r="BQ238" s="247">
        <f>VLOOKUP(BT238,[2]תחזיות!$B$4:$E$1000,2)</f>
        <v>3.8057179999999864E-2</v>
      </c>
      <c r="BR238" s="135">
        <f t="shared" si="21"/>
        <v>2.6714316666666556E-3</v>
      </c>
      <c r="BS238" s="3">
        <f t="shared" si="199"/>
        <v>5627</v>
      </c>
      <c r="BT238" s="238">
        <v>186</v>
      </c>
      <c r="BU238" s="239">
        <f t="shared" si="200"/>
        <v>338653.0306684401</v>
      </c>
      <c r="BV238" s="239">
        <f t="shared" si="201"/>
        <v>2425.1590537564389</v>
      </c>
      <c r="BW238" s="239">
        <f t="shared" si="22"/>
        <v>1520.4706236161339</v>
      </c>
      <c r="BX238" s="239">
        <f t="shared" si="23"/>
        <v>904.68843014030494</v>
      </c>
      <c r="BY238" s="240">
        <f t="shared" si="202"/>
        <v>408403.18173049163</v>
      </c>
      <c r="CA238" s="247">
        <f>VLOOKUP(CD238,[2]תחזיות!$B$4:$E$1000,4)</f>
        <v>5.0235477599999821E-2</v>
      </c>
      <c r="CB238" s="135">
        <f t="shared" si="24"/>
        <v>3.6862897999999852E-3</v>
      </c>
      <c r="CC238" s="3">
        <f t="shared" si="203"/>
        <v>5627</v>
      </c>
      <c r="CD238" s="238">
        <v>186</v>
      </c>
      <c r="CE238" s="239">
        <f t="shared" si="204"/>
        <v>357617.76823666517</v>
      </c>
      <c r="CF238" s="239">
        <f t="shared" si="205"/>
        <v>2776.6900847555557</v>
      </c>
      <c r="CG238" s="239">
        <f t="shared" si="25"/>
        <v>1458.4073534059783</v>
      </c>
      <c r="CH238" s="239">
        <f t="shared" si="26"/>
        <v>1318.2827313495775</v>
      </c>
      <c r="CI238" s="240">
        <f t="shared" si="206"/>
        <v>455382.29302692867</v>
      </c>
      <c r="CJ238" s="1"/>
      <c r="CK238" s="247">
        <f>VLOOKUP(CN238,[2]תחזיות!$B$4:$E$1000,3)</f>
        <v>3.3093199999999885E-2</v>
      </c>
      <c r="CL238" s="135">
        <f t="shared" si="27"/>
        <v>2.2577666666666572E-3</v>
      </c>
      <c r="CM238" s="3">
        <f t="shared" si="207"/>
        <v>5627</v>
      </c>
      <c r="CN238" s="238">
        <v>186</v>
      </c>
      <c r="CO238" s="239">
        <f t="shared" si="208"/>
        <v>331546.72569117555</v>
      </c>
      <c r="CP238" s="239">
        <f t="shared" si="223"/>
        <v>2295.5235101331591</v>
      </c>
      <c r="CQ238" s="239">
        <f t="shared" si="28"/>
        <v>1546.968364425149</v>
      </c>
      <c r="CR238" s="239">
        <f t="shared" si="29"/>
        <v>748.55514570800995</v>
      </c>
      <c r="CS238" s="240">
        <f t="shared" si="209"/>
        <v>392510.74378187448</v>
      </c>
      <c r="CT238" s="1"/>
      <c r="CU238" s="238">
        <v>186</v>
      </c>
      <c r="CV238" s="239">
        <f t="shared" si="231"/>
        <v>1114114.0054901973</v>
      </c>
      <c r="CW238" s="239">
        <f t="shared" si="231"/>
        <v>9320.9773504477453</v>
      </c>
      <c r="CX238" s="239">
        <f t="shared" si="231"/>
        <v>5971.1766598667182</v>
      </c>
      <c r="CY238" s="239">
        <f t="shared" si="231"/>
        <v>3349.800690581028</v>
      </c>
      <c r="CZ238" s="239">
        <f t="shared" si="231"/>
        <v>1603865.4833201803</v>
      </c>
      <c r="DB238" s="238">
        <v>186</v>
      </c>
      <c r="DC238" s="239">
        <f t="shared" si="232"/>
        <v>1161966.9150982071</v>
      </c>
      <c r="DD238" s="239">
        <f t="shared" si="232"/>
        <v>10143.505061763761</v>
      </c>
      <c r="DE238" s="239">
        <f t="shared" si="232"/>
        <v>5968.8588788292464</v>
      </c>
      <c r="DF238" s="239">
        <f t="shared" si="232"/>
        <v>4174.6461829345171</v>
      </c>
      <c r="DG238" s="239">
        <f t="shared" si="232"/>
        <v>1682443.0728273517</v>
      </c>
      <c r="DH238" s="248"/>
      <c r="DI238" s="238">
        <v>186</v>
      </c>
      <c r="DJ238" s="239">
        <f t="shared" si="233"/>
        <v>1082059.4773564877</v>
      </c>
      <c r="DK238" s="239">
        <f t="shared" si="233"/>
        <v>8573.218880667162</v>
      </c>
      <c r="DL238" s="239">
        <f t="shared" si="233"/>
        <v>6172.6883493320056</v>
      </c>
      <c r="DM238" s="239">
        <f t="shared" si="233"/>
        <v>2400.5305313351564</v>
      </c>
      <c r="DN238" s="239">
        <f t="shared" si="233"/>
        <v>1538736.3655527597</v>
      </c>
      <c r="DP238" s="3">
        <f t="shared" si="210"/>
        <v>5627</v>
      </c>
      <c r="DQ238" s="238">
        <v>186</v>
      </c>
      <c r="DR238" s="239">
        <f t="shared" si="211"/>
        <v>0</v>
      </c>
      <c r="DS238" s="239">
        <f t="shared" si="212"/>
        <v>0</v>
      </c>
      <c r="DT238" s="239">
        <f t="shared" si="33"/>
        <v>0</v>
      </c>
      <c r="DU238" s="239">
        <f t="shared" si="213"/>
        <v>0</v>
      </c>
      <c r="DV238" s="240">
        <f t="shared" si="224"/>
        <v>0</v>
      </c>
      <c r="DX238" s="242">
        <f t="shared" si="236"/>
        <v>4.5899999999999996E-2</v>
      </c>
      <c r="DY238" s="242">
        <f t="shared" si="214"/>
        <v>3.8249999999999998E-3</v>
      </c>
      <c r="DZ238" s="238">
        <v>186</v>
      </c>
      <c r="EA238" s="243">
        <f t="shared" si="225"/>
        <v>365329.63162647374</v>
      </c>
      <c r="EB238" s="243">
        <f t="shared" si="226"/>
        <v>2867.5073536633622</v>
      </c>
      <c r="EC238" s="243">
        <f t="shared" si="34"/>
        <v>1470.1215126921002</v>
      </c>
      <c r="ED238" s="243">
        <f t="shared" si="177"/>
        <v>1397.385840971262</v>
      </c>
      <c r="EE238" s="244">
        <f t="shared" si="215"/>
        <v>480557.24643636716</v>
      </c>
      <c r="EF238" s="249"/>
      <c r="EG238" s="242">
        <f t="shared" si="237"/>
        <v>5.5E-2</v>
      </c>
      <c r="EH238" s="242">
        <f t="shared" si="216"/>
        <v>4.5833333333333334E-3</v>
      </c>
      <c r="EI238" s="238">
        <v>186</v>
      </c>
      <c r="EJ238" s="243">
        <f t="shared" si="227"/>
        <v>370416.8848670444</v>
      </c>
      <c r="EK238" s="243">
        <f t="shared" si="228"/>
        <v>3082.4150795582618</v>
      </c>
      <c r="EL238" s="243">
        <f t="shared" si="36"/>
        <v>1384.6710239176416</v>
      </c>
      <c r="EM238" s="243">
        <f t="shared" si="178"/>
        <v>1697.7440556406202</v>
      </c>
      <c r="EN238" s="244">
        <f t="shared" si="217"/>
        <v>492625.83566425997</v>
      </c>
      <c r="EO238" s="249"/>
      <c r="EP238" s="242">
        <f t="shared" si="238"/>
        <v>2.5000000000000001E-2</v>
      </c>
      <c r="EQ238" s="242">
        <f t="shared" si="218"/>
        <v>2.0833333333333333E-3</v>
      </c>
      <c r="ER238" s="238">
        <v>186</v>
      </c>
      <c r="ES238" s="243">
        <f t="shared" si="229"/>
        <v>347359.37657906301</v>
      </c>
      <c r="ET238" s="243">
        <f t="shared" si="230"/>
        <v>2370.7253929063932</v>
      </c>
      <c r="EU238" s="243">
        <f t="shared" si="38"/>
        <v>1647.0600250333453</v>
      </c>
      <c r="EV238" s="243">
        <f t="shared" si="179"/>
        <v>723.6653678730479</v>
      </c>
      <c r="EW238" s="244">
        <f t="shared" si="219"/>
        <v>440954.9230805902</v>
      </c>
    </row>
    <row r="239" spans="1:153" ht="14.25" customHeight="1" thickBot="1" x14ac:dyDescent="0.25">
      <c r="A239" s="3">
        <f t="shared" si="180"/>
        <v>5658</v>
      </c>
      <c r="B239" s="238">
        <v>187</v>
      </c>
      <c r="C239" s="239">
        <f t="shared" si="181"/>
        <v>237200.86855759547</v>
      </c>
      <c r="D239" s="239">
        <f t="shared" si="5"/>
        <v>2410.2492634298383</v>
      </c>
      <c r="E239" s="239">
        <f t="shared" si="6"/>
        <v>1787.59698346615</v>
      </c>
      <c r="F239" s="239">
        <f t="shared" si="7"/>
        <v>622.6522799636881</v>
      </c>
      <c r="G239" s="240">
        <f t="shared" si="182"/>
        <v>450716.61226137995</v>
      </c>
      <c r="I239" s="241">
        <f>VLOOKUP(K239,[2]תחזיות!$B$4:$H$1000,5)</f>
        <v>1.2996429500000094E-2</v>
      </c>
      <c r="J239" s="135">
        <f t="shared" si="8"/>
        <v>1.0830357916666745E-3</v>
      </c>
      <c r="K239" s="238">
        <v>187</v>
      </c>
      <c r="L239" s="243">
        <f t="shared" si="183"/>
        <v>113267.65372246636</v>
      </c>
      <c r="M239" s="243">
        <f t="shared" si="44"/>
        <v>1007.5923045203638</v>
      </c>
      <c r="N239" s="243">
        <f t="shared" si="9"/>
        <v>799.93493936250979</v>
      </c>
      <c r="O239" s="243">
        <f t="shared" si="10"/>
        <v>207.65736515785403</v>
      </c>
      <c r="P239" s="244">
        <f t="shared" si="184"/>
        <v>171648.44052877463</v>
      </c>
      <c r="Q239" s="245"/>
      <c r="R239" s="241">
        <f>VLOOKUP(T239,[2]תחזיות!$B$4:$H$1000,7)</f>
        <v>2.2093930150000159E-2</v>
      </c>
      <c r="S239" s="135">
        <f t="shared" si="11"/>
        <v>1.8411608458333466E-3</v>
      </c>
      <c r="T239" s="238">
        <v>187</v>
      </c>
      <c r="U239" s="243">
        <f t="shared" si="185"/>
        <v>128389.11583283229</v>
      </c>
      <c r="V239" s="243">
        <f t="shared" si="47"/>
        <v>1142.1079261896675</v>
      </c>
      <c r="W239" s="243">
        <f t="shared" si="12"/>
        <v>906.72788049614269</v>
      </c>
      <c r="X239" s="243">
        <f t="shared" si="48"/>
        <v>235.38004569352478</v>
      </c>
      <c r="Y239" s="244">
        <f t="shared" si="186"/>
        <v>182586.93767339888</v>
      </c>
      <c r="Z239" s="246"/>
      <c r="AA239" s="241">
        <f>VLOOKUP(AC239,[2]תחזיות!$B$4:$H$1000,6)</f>
        <v>1.1814935909090994E-2</v>
      </c>
      <c r="AB239" s="135">
        <f t="shared" si="13"/>
        <v>9.8457799242424949E-4</v>
      </c>
      <c r="AC239" s="238">
        <v>187</v>
      </c>
      <c r="AD239" s="243">
        <f t="shared" si="187"/>
        <v>111439.53310018714</v>
      </c>
      <c r="AE239" s="243">
        <f t="shared" si="51"/>
        <v>991.32993649023865</v>
      </c>
      <c r="AF239" s="243">
        <f t="shared" si="14"/>
        <v>787.02412580656323</v>
      </c>
      <c r="AG239" s="243">
        <f t="shared" si="52"/>
        <v>204.30581068367547</v>
      </c>
      <c r="AH239" s="244">
        <f t="shared" si="188"/>
        <v>170294.98622963106</v>
      </c>
      <c r="AI239" s="246"/>
      <c r="AJ239" s="242">
        <f t="shared" si="234"/>
        <v>4.4366666666666596E-2</v>
      </c>
      <c r="AK239" s="242">
        <f t="shared" si="189"/>
        <v>3.6972222222222163E-3</v>
      </c>
      <c r="AL239" s="241">
        <f>VLOOKUP(AN239,[2]תחזיות!$B$4:$H$1000,5)</f>
        <v>1.2996429500000094E-2</v>
      </c>
      <c r="AM239" s="135">
        <f t="shared" si="176"/>
        <v>1.0830357916666745E-3</v>
      </c>
      <c r="AN239" s="238">
        <v>187</v>
      </c>
      <c r="AO239" s="243">
        <f t="shared" si="190"/>
        <v>56866.298205446568</v>
      </c>
      <c r="AP239" s="243">
        <f t="shared" si="220"/>
        <v>612.22179378987141</v>
      </c>
      <c r="AQ239" s="243">
        <f t="shared" si="16"/>
        <v>401.97445236917901</v>
      </c>
      <c r="AR239" s="243">
        <f t="shared" si="191"/>
        <v>210.24734142069241</v>
      </c>
      <c r="AS239" s="244">
        <f t="shared" si="192"/>
        <v>96570.065724907239</v>
      </c>
      <c r="AT239" s="245"/>
      <c r="AU239" s="242">
        <f t="shared" si="235"/>
        <v>5.3666666666666606E-2</v>
      </c>
      <c r="AV239" s="242">
        <f t="shared" si="193"/>
        <v>4.4722222222222168E-3</v>
      </c>
      <c r="AW239" s="241">
        <f>VLOOKUP(AY239,[2]תחזיות!$B$4:$H$1000,7)</f>
        <v>2.2093930150000159E-2</v>
      </c>
      <c r="AX239" s="135">
        <f t="shared" si="17"/>
        <v>1.8411608458333466E-3</v>
      </c>
      <c r="AY239" s="238">
        <v>187</v>
      </c>
      <c r="AZ239" s="243">
        <f t="shared" si="194"/>
        <v>65572.956176634383</v>
      </c>
      <c r="BA239" s="243">
        <f t="shared" si="221"/>
        <v>735.49332059699066</v>
      </c>
      <c r="BB239" s="243">
        <f t="shared" si="18"/>
        <v>442.2364888070428</v>
      </c>
      <c r="BC239" s="243">
        <f t="shared" si="195"/>
        <v>293.25683178994785</v>
      </c>
      <c r="BD239" s="244">
        <f t="shared" si="196"/>
        <v>105419.24471160086</v>
      </c>
      <c r="BE239" s="246"/>
      <c r="BF239" s="246"/>
      <c r="BG239" s="246"/>
      <c r="BH239" s="241">
        <f>VLOOKUP(BJ239,[2]תחזיות!$B$4:$H$1000,6)</f>
        <v>1.1814935909090994E-2</v>
      </c>
      <c r="BI239" s="135">
        <f t="shared" si="19"/>
        <v>9.8457799242424949E-4</v>
      </c>
      <c r="BJ239" s="238">
        <v>187</v>
      </c>
      <c r="BK239" s="243">
        <f t="shared" si="197"/>
        <v>51694.773931265263</v>
      </c>
      <c r="BL239" s="243">
        <f t="shared" si="222"/>
        <v>506.79346792303511</v>
      </c>
      <c r="BM239" s="243">
        <f t="shared" si="20"/>
        <v>412.0197157157159</v>
      </c>
      <c r="BN239" s="243">
        <f t="shared" si="65"/>
        <v>94.773752207319205</v>
      </c>
      <c r="BO239" s="244">
        <f t="shared" si="198"/>
        <v>88167.4728671271</v>
      </c>
      <c r="BP239" s="246"/>
      <c r="BQ239" s="247">
        <f>VLOOKUP(BT239,[2]תחזיות!$B$4:$E$1000,2)</f>
        <v>3.8125479999999864E-2</v>
      </c>
      <c r="BR239" s="135">
        <f t="shared" si="21"/>
        <v>2.6771233333333223E-3</v>
      </c>
      <c r="BS239" s="3">
        <f t="shared" si="199"/>
        <v>5658</v>
      </c>
      <c r="BT239" s="238">
        <v>187</v>
      </c>
      <c r="BU239" s="239">
        <f t="shared" si="200"/>
        <v>337132.56004482397</v>
      </c>
      <c r="BV239" s="239">
        <f t="shared" si="201"/>
        <v>2426.2714418407782</v>
      </c>
      <c r="BW239" s="239">
        <f t="shared" si="22"/>
        <v>1523.7259989183826</v>
      </c>
      <c r="BX239" s="239">
        <f t="shared" si="23"/>
        <v>902.54544292239564</v>
      </c>
      <c r="BY239" s="240">
        <f t="shared" si="202"/>
        <v>410829.45317233243</v>
      </c>
      <c r="CA239" s="247">
        <f>VLOOKUP(CD239,[2]תחזיות!$B$4:$E$1000,4)</f>
        <v>5.0325633599999822E-2</v>
      </c>
      <c r="CB239" s="135">
        <f t="shared" si="24"/>
        <v>3.6938027999999855E-3</v>
      </c>
      <c r="CC239" s="3">
        <f t="shared" si="203"/>
        <v>5658</v>
      </c>
      <c r="CD239" s="238">
        <v>187</v>
      </c>
      <c r="CE239" s="239">
        <f t="shared" si="204"/>
        <v>356159.36088325921</v>
      </c>
      <c r="CF239" s="239">
        <f t="shared" si="205"/>
        <v>2778.3173796646238</v>
      </c>
      <c r="CG239" s="239">
        <f t="shared" si="25"/>
        <v>1462.7349351878356</v>
      </c>
      <c r="CH239" s="239">
        <f t="shared" si="26"/>
        <v>1315.5824444767882</v>
      </c>
      <c r="CI239" s="240">
        <f t="shared" si="206"/>
        <v>458160.6104065933</v>
      </c>
      <c r="CJ239" s="1"/>
      <c r="CK239" s="247">
        <f>VLOOKUP(CN239,[2]תחזיות!$B$4:$E$1000,3)</f>
        <v>3.3152591304347709E-2</v>
      </c>
      <c r="CL239" s="135">
        <f t="shared" si="27"/>
        <v>2.2627159420289759E-3</v>
      </c>
      <c r="CM239" s="3">
        <f t="shared" si="207"/>
        <v>5658</v>
      </c>
      <c r="CN239" s="238">
        <v>187</v>
      </c>
      <c r="CO239" s="239">
        <f t="shared" si="208"/>
        <v>329999.75732675043</v>
      </c>
      <c r="CP239" s="239">
        <f t="shared" si="223"/>
        <v>2296.451157266612</v>
      </c>
      <c r="CQ239" s="239">
        <f t="shared" si="28"/>
        <v>1549.7554454976803</v>
      </c>
      <c r="CR239" s="239">
        <f t="shared" si="29"/>
        <v>746.69571176893157</v>
      </c>
      <c r="CS239" s="240">
        <f t="shared" si="209"/>
        <v>394807.1949391411</v>
      </c>
      <c r="CT239" s="1"/>
      <c r="CU239" s="238">
        <v>187</v>
      </c>
      <c r="CV239" s="239">
        <f t="shared" si="231"/>
        <v>1108326.890644114</v>
      </c>
      <c r="CW239" s="239">
        <f t="shared" si="231"/>
        <v>9323.8421572442148</v>
      </c>
      <c r="CX239" s="239">
        <f t="shared" si="231"/>
        <v>5988.9771015943697</v>
      </c>
      <c r="CY239" s="239">
        <f t="shared" si="231"/>
        <v>3334.8650556498451</v>
      </c>
      <c r="CZ239" s="239">
        <f t="shared" si="231"/>
        <v>1613189.3254774248</v>
      </c>
      <c r="DB239" s="238">
        <v>187</v>
      </c>
      <c r="DC239" s="239">
        <f t="shared" si="232"/>
        <v>1156354.5152934482</v>
      </c>
      <c r="DD239" s="239">
        <f t="shared" si="232"/>
        <v>10148.582969439383</v>
      </c>
      <c r="DE239" s="239">
        <f t="shared" si="232"/>
        <v>5990.3137207344353</v>
      </c>
      <c r="DF239" s="239">
        <f t="shared" si="232"/>
        <v>4158.2692487049462</v>
      </c>
      <c r="DG239" s="239">
        <f t="shared" si="232"/>
        <v>1692591.6557967914</v>
      </c>
      <c r="DH239" s="248"/>
      <c r="DI239" s="238">
        <v>187</v>
      </c>
      <c r="DJ239" s="239">
        <f t="shared" si="233"/>
        <v>1076047.2494698279</v>
      </c>
      <c r="DK239" s="239">
        <f t="shared" si="233"/>
        <v>8575.5492180161164</v>
      </c>
      <c r="DL239" s="239">
        <f t="shared" si="233"/>
        <v>6186.8876705716075</v>
      </c>
      <c r="DM239" s="239">
        <f t="shared" si="233"/>
        <v>2388.6615474445093</v>
      </c>
      <c r="DN239" s="239">
        <f t="shared" si="233"/>
        <v>1547311.9147707757</v>
      </c>
      <c r="DP239" s="3">
        <f t="shared" si="210"/>
        <v>5658</v>
      </c>
      <c r="DQ239" s="238">
        <v>187</v>
      </c>
      <c r="DR239" s="239">
        <f t="shared" si="211"/>
        <v>0</v>
      </c>
      <c r="DS239" s="239">
        <f t="shared" si="212"/>
        <v>0</v>
      </c>
      <c r="DT239" s="239">
        <f t="shared" si="33"/>
        <v>0</v>
      </c>
      <c r="DU239" s="239">
        <f t="shared" si="213"/>
        <v>0</v>
      </c>
      <c r="DV239" s="240">
        <f t="shared" si="224"/>
        <v>0</v>
      </c>
      <c r="DX239" s="242">
        <f t="shared" si="236"/>
        <v>4.5899999999999996E-2</v>
      </c>
      <c r="DY239" s="242">
        <f t="shared" si="214"/>
        <v>3.8249999999999998E-3</v>
      </c>
      <c r="DZ239" s="238">
        <v>187</v>
      </c>
      <c r="EA239" s="243">
        <f t="shared" si="225"/>
        <v>363859.51011378167</v>
      </c>
      <c r="EB239" s="243">
        <f t="shared" si="226"/>
        <v>2867.5073536633627</v>
      </c>
      <c r="EC239" s="243">
        <f t="shared" si="34"/>
        <v>1475.7447274781478</v>
      </c>
      <c r="ED239" s="243">
        <f t="shared" si="177"/>
        <v>1391.7626261852149</v>
      </c>
      <c r="EE239" s="244">
        <f t="shared" si="215"/>
        <v>483424.75379003055</v>
      </c>
      <c r="EF239" s="249"/>
      <c r="EG239" s="242">
        <f t="shared" si="237"/>
        <v>5.5E-2</v>
      </c>
      <c r="EH239" s="242">
        <f t="shared" si="216"/>
        <v>4.5833333333333334E-3</v>
      </c>
      <c r="EI239" s="238">
        <v>187</v>
      </c>
      <c r="EJ239" s="243">
        <f t="shared" si="227"/>
        <v>369032.21384312678</v>
      </c>
      <c r="EK239" s="243">
        <f t="shared" si="228"/>
        <v>3082.4150795582627</v>
      </c>
      <c r="EL239" s="243">
        <f t="shared" si="36"/>
        <v>1391.017432777265</v>
      </c>
      <c r="EM239" s="243">
        <f t="shared" si="178"/>
        <v>1691.3976467809978</v>
      </c>
      <c r="EN239" s="244">
        <f t="shared" si="217"/>
        <v>495708.25074381824</v>
      </c>
      <c r="EO239" s="249"/>
      <c r="EP239" s="242">
        <f t="shared" si="238"/>
        <v>2.5000000000000001E-2</v>
      </c>
      <c r="EQ239" s="242">
        <f t="shared" si="218"/>
        <v>2.0833333333333333E-3</v>
      </c>
      <c r="ER239" s="238">
        <v>187</v>
      </c>
      <c r="ES239" s="243">
        <f t="shared" si="229"/>
        <v>345712.31655402965</v>
      </c>
      <c r="ET239" s="243">
        <f t="shared" si="230"/>
        <v>2370.7253929063932</v>
      </c>
      <c r="EU239" s="243">
        <f t="shared" si="38"/>
        <v>1650.4914000854981</v>
      </c>
      <c r="EV239" s="243">
        <f t="shared" si="179"/>
        <v>720.23399282089508</v>
      </c>
      <c r="EW239" s="244">
        <f t="shared" si="219"/>
        <v>443325.64847349661</v>
      </c>
    </row>
    <row r="240" spans="1:153" ht="14.25" customHeight="1" thickBot="1" x14ac:dyDescent="0.25">
      <c r="A240" s="3">
        <f t="shared" si="180"/>
        <v>5688</v>
      </c>
      <c r="B240" s="238">
        <v>188</v>
      </c>
      <c r="C240" s="239">
        <f t="shared" si="181"/>
        <v>235413.27157412932</v>
      </c>
      <c r="D240" s="239">
        <f t="shared" si="5"/>
        <v>2410.2492634298383</v>
      </c>
      <c r="E240" s="239">
        <f t="shared" si="6"/>
        <v>1792.2894255477488</v>
      </c>
      <c r="F240" s="239">
        <f t="shared" si="7"/>
        <v>617.95983788208946</v>
      </c>
      <c r="G240" s="240">
        <f t="shared" si="182"/>
        <v>453126.86152480979</v>
      </c>
      <c r="I240" s="241">
        <f>VLOOKUP(K240,[2]תחזיות!$B$4:$H$1000,5)</f>
        <v>1.2996448000000094E-2</v>
      </c>
      <c r="J240" s="135">
        <f t="shared" si="8"/>
        <v>1.0830373333333412E-3</v>
      </c>
      <c r="K240" s="238">
        <v>188</v>
      </c>
      <c r="L240" s="243">
        <f t="shared" si="183"/>
        <v>112589.52552134078</v>
      </c>
      <c r="M240" s="243">
        <f t="shared" si="44"/>
        <v>1008.6835646029388</v>
      </c>
      <c r="N240" s="243">
        <f t="shared" si="9"/>
        <v>802.26943448048155</v>
      </c>
      <c r="O240" s="243">
        <f t="shared" si="10"/>
        <v>206.41413012245715</v>
      </c>
      <c r="P240" s="244">
        <f t="shared" si="184"/>
        <v>172657.12409337758</v>
      </c>
      <c r="Q240" s="245"/>
      <c r="R240" s="241">
        <f>VLOOKUP(T240,[2]תחזיות!$B$4:$H$1000,7)</f>
        <v>2.2093961600000159E-2</v>
      </c>
      <c r="S240" s="135">
        <f t="shared" si="11"/>
        <v>1.84116346666668E-3</v>
      </c>
      <c r="T240" s="238">
        <v>188</v>
      </c>
      <c r="U240" s="243">
        <f t="shared" si="185"/>
        <v>127717.10386767742</v>
      </c>
      <c r="V240" s="243">
        <f t="shared" si="47"/>
        <v>1144.2107335783583</v>
      </c>
      <c r="W240" s="243">
        <f t="shared" si="12"/>
        <v>910.06270982095077</v>
      </c>
      <c r="X240" s="243">
        <f t="shared" si="48"/>
        <v>234.14802375740751</v>
      </c>
      <c r="Y240" s="244">
        <f t="shared" si="186"/>
        <v>183731.14840697724</v>
      </c>
      <c r="Z240" s="246"/>
      <c r="AA240" s="241">
        <f>VLOOKUP(AC240,[2]תחזיות!$B$4:$H$1000,6)</f>
        <v>1.1814952727272812E-2</v>
      </c>
      <c r="AB240" s="135">
        <f t="shared" si="13"/>
        <v>9.8457939393940103E-4</v>
      </c>
      <c r="AC240" s="238">
        <v>188</v>
      </c>
      <c r="AD240" s="243">
        <f t="shared" si="187"/>
        <v>110761.45515460444</v>
      </c>
      <c r="AE240" s="243">
        <f t="shared" si="51"/>
        <v>992.30597951830202</v>
      </c>
      <c r="AF240" s="243">
        <f t="shared" si="14"/>
        <v>789.24331173486144</v>
      </c>
      <c r="AG240" s="243">
        <f t="shared" si="52"/>
        <v>203.06266778344053</v>
      </c>
      <c r="AH240" s="244">
        <f t="shared" si="188"/>
        <v>171287.29220914937</v>
      </c>
      <c r="AI240" s="246"/>
      <c r="AJ240" s="242">
        <f t="shared" si="234"/>
        <v>4.4366666666666596E-2</v>
      </c>
      <c r="AK240" s="242">
        <f t="shared" si="189"/>
        <v>3.6972222222222163E-3</v>
      </c>
      <c r="AL240" s="241">
        <f>VLOOKUP(AN240,[2]תחזיות!$B$4:$H$1000,5)</f>
        <v>1.2996448000000094E-2</v>
      </c>
      <c r="AM240" s="135">
        <f t="shared" si="176"/>
        <v>1.0830373333333412E-3</v>
      </c>
      <c r="AN240" s="238">
        <v>188</v>
      </c>
      <c r="AO240" s="243">
        <f t="shared" si="190"/>
        <v>56525.476723703388</v>
      </c>
      <c r="AP240" s="243">
        <f t="shared" si="220"/>
        <v>612.8848528488262</v>
      </c>
      <c r="AQ240" s="243">
        <f t="shared" si="16"/>
        <v>403.89760418424538</v>
      </c>
      <c r="AR240" s="243">
        <f t="shared" si="191"/>
        <v>208.98724866458082</v>
      </c>
      <c r="AS240" s="244">
        <f t="shared" si="192"/>
        <v>97182.95057775607</v>
      </c>
      <c r="AT240" s="245"/>
      <c r="AU240" s="242">
        <f t="shared" si="235"/>
        <v>5.3666666666666606E-2</v>
      </c>
      <c r="AV240" s="242">
        <f t="shared" si="193"/>
        <v>4.4722222222222168E-3</v>
      </c>
      <c r="AW240" s="241">
        <f>VLOOKUP(AY240,[2]תחזיות!$B$4:$H$1000,7)</f>
        <v>2.2093961600000159E-2</v>
      </c>
      <c r="AX240" s="135">
        <f t="shared" si="17"/>
        <v>1.84116346666668E-3</v>
      </c>
      <c r="AY240" s="238">
        <v>188</v>
      </c>
      <c r="AZ240" s="243">
        <f t="shared" si="194"/>
        <v>65250.635989474271</v>
      </c>
      <c r="BA240" s="243">
        <f t="shared" si="221"/>
        <v>736.847484028851</v>
      </c>
      <c r="BB240" s="243">
        <f t="shared" si="18"/>
        <v>445.03213974259143</v>
      </c>
      <c r="BC240" s="243">
        <f t="shared" si="195"/>
        <v>291.81534428625957</v>
      </c>
      <c r="BD240" s="244">
        <f t="shared" si="196"/>
        <v>106156.09219562971</v>
      </c>
      <c r="BE240" s="246"/>
      <c r="BF240" s="246"/>
      <c r="BG240" s="246"/>
      <c r="BH240" s="241">
        <f>VLOOKUP(BJ240,[2]תחזיות!$B$4:$H$1000,6)</f>
        <v>1.1814952727272812E-2</v>
      </c>
      <c r="BI240" s="135">
        <f t="shared" si="19"/>
        <v>9.8457939393940103E-4</v>
      </c>
      <c r="BJ240" s="238">
        <v>188</v>
      </c>
      <c r="BK240" s="243">
        <f t="shared" si="197"/>
        <v>51333.246158614631</v>
      </c>
      <c r="BL240" s="243">
        <f t="shared" si="222"/>
        <v>507.22143291338921</v>
      </c>
      <c r="BM240" s="243">
        <f t="shared" si="20"/>
        <v>413.11048162259613</v>
      </c>
      <c r="BN240" s="243">
        <f t="shared" si="65"/>
        <v>94.110951290793054</v>
      </c>
      <c r="BO240" s="244">
        <f t="shared" si="198"/>
        <v>88674.694300040486</v>
      </c>
      <c r="BP240" s="246"/>
      <c r="BQ240" s="247">
        <f>VLOOKUP(BT240,[2]תחזיות!$B$4:$E$1000,2)</f>
        <v>3.8193779999999865E-2</v>
      </c>
      <c r="BR240" s="135">
        <f t="shared" si="21"/>
        <v>2.682814999999989E-3</v>
      </c>
      <c r="BS240" s="3">
        <f t="shared" si="199"/>
        <v>5688</v>
      </c>
      <c r="BT240" s="238">
        <v>188</v>
      </c>
      <c r="BU240" s="239">
        <f t="shared" si="200"/>
        <v>335608.83404590556</v>
      </c>
      <c r="BV240" s="239">
        <f t="shared" si="201"/>
        <v>2427.3783079440168</v>
      </c>
      <c r="BW240" s="239">
        <f t="shared" si="22"/>
        <v>1527.0018938331543</v>
      </c>
      <c r="BX240" s="239">
        <f t="shared" si="23"/>
        <v>900.37641411086247</v>
      </c>
      <c r="BY240" s="240">
        <f t="shared" si="202"/>
        <v>413256.83148027642</v>
      </c>
      <c r="CA240" s="247">
        <f>VLOOKUP(CD240,[2]תחזיות!$B$4:$E$1000,4)</f>
        <v>5.0415789599999823E-2</v>
      </c>
      <c r="CB240" s="135">
        <f t="shared" si="24"/>
        <v>3.7013157999999853E-3</v>
      </c>
      <c r="CC240" s="3">
        <f t="shared" si="203"/>
        <v>5688</v>
      </c>
      <c r="CD240" s="238">
        <v>188</v>
      </c>
      <c r="CE240" s="239">
        <f t="shared" si="204"/>
        <v>354696.62594807136</v>
      </c>
      <c r="CF240" s="239">
        <f t="shared" si="205"/>
        <v>2779.93701755027</v>
      </c>
      <c r="CG240" s="239">
        <f t="shared" si="25"/>
        <v>1467.0927917219888</v>
      </c>
      <c r="CH240" s="239">
        <f t="shared" si="26"/>
        <v>1312.8442258282812</v>
      </c>
      <c r="CI240" s="240">
        <f t="shared" si="206"/>
        <v>460940.54742414359</v>
      </c>
      <c r="CJ240" s="1"/>
      <c r="CK240" s="247">
        <f>VLOOKUP(CN240,[2]תחזיות!$B$4:$E$1000,3)</f>
        <v>3.3211982608695539E-2</v>
      </c>
      <c r="CL240" s="135">
        <f t="shared" si="27"/>
        <v>2.2676652173912949E-3</v>
      </c>
      <c r="CM240" s="3">
        <f t="shared" si="207"/>
        <v>5688</v>
      </c>
      <c r="CN240" s="238">
        <v>188</v>
      </c>
      <c r="CO240" s="239">
        <f t="shared" si="208"/>
        <v>328450.00188125274</v>
      </c>
      <c r="CP240" s="239">
        <f t="shared" si="223"/>
        <v>2297.3741005754591</v>
      </c>
      <c r="CQ240" s="239">
        <f t="shared" si="28"/>
        <v>1552.5594556572369</v>
      </c>
      <c r="CR240" s="239">
        <f t="shared" si="29"/>
        <v>744.81464491822226</v>
      </c>
      <c r="CS240" s="240">
        <f t="shared" si="209"/>
        <v>397104.56903971656</v>
      </c>
      <c r="CT240" s="1"/>
      <c r="CU240" s="238">
        <v>188</v>
      </c>
      <c r="CV240" s="239">
        <f t="shared" si="231"/>
        <v>1102520.8732513827</v>
      </c>
      <c r="CW240" s="239">
        <f t="shared" si="231"/>
        <v>9326.7033424889814</v>
      </c>
      <c r="CX240" s="239">
        <f t="shared" si="231"/>
        <v>6006.8478091063816</v>
      </c>
      <c r="CY240" s="239">
        <f t="shared" si="231"/>
        <v>3319.8555333826007</v>
      </c>
      <c r="CZ240" s="239">
        <f t="shared" si="231"/>
        <v>1622516.028819914</v>
      </c>
      <c r="DB240" s="238">
        <v>188</v>
      </c>
      <c r="DC240" s="239">
        <f t="shared" si="232"/>
        <v>1150718.8337897018</v>
      </c>
      <c r="DD240" s="239">
        <f t="shared" si="232"/>
        <v>10153.65957814558</v>
      </c>
      <c r="DE240" s="239">
        <f t="shared" si="232"/>
        <v>6011.86999617744</v>
      </c>
      <c r="DF240" s="239">
        <f t="shared" si="232"/>
        <v>4141.7895819681398</v>
      </c>
      <c r="DG240" s="239">
        <f t="shared" si="232"/>
        <v>1702745.3153749367</v>
      </c>
      <c r="DH240" s="248"/>
      <c r="DI240" s="238">
        <v>188</v>
      </c>
      <c r="DJ240" s="239">
        <f t="shared" si="233"/>
        <v>1070019.7999225452</v>
      </c>
      <c r="DK240" s="239">
        <f t="shared" si="233"/>
        <v>8577.8761693433808</v>
      </c>
      <c r="DL240" s="239">
        <f t="shared" si="233"/>
        <v>6201.1325983981187</v>
      </c>
      <c r="DM240" s="239">
        <f t="shared" si="233"/>
        <v>2376.743570945262</v>
      </c>
      <c r="DN240" s="239">
        <f t="shared" si="233"/>
        <v>1555889.7909401194</v>
      </c>
      <c r="DP240" s="3">
        <f t="shared" si="210"/>
        <v>5688</v>
      </c>
      <c r="DQ240" s="238">
        <v>188</v>
      </c>
      <c r="DR240" s="239">
        <f t="shared" si="211"/>
        <v>0</v>
      </c>
      <c r="DS240" s="239">
        <f t="shared" si="212"/>
        <v>0</v>
      </c>
      <c r="DT240" s="239">
        <f t="shared" si="33"/>
        <v>0</v>
      </c>
      <c r="DU240" s="239">
        <f t="shared" si="213"/>
        <v>0</v>
      </c>
      <c r="DV240" s="240">
        <f t="shared" si="224"/>
        <v>0</v>
      </c>
      <c r="DX240" s="242">
        <f t="shared" si="236"/>
        <v>4.5899999999999996E-2</v>
      </c>
      <c r="DY240" s="242">
        <f t="shared" si="214"/>
        <v>3.8249999999999998E-3</v>
      </c>
      <c r="DZ240" s="238">
        <v>188</v>
      </c>
      <c r="EA240" s="243">
        <f t="shared" si="225"/>
        <v>362383.76538630354</v>
      </c>
      <c r="EB240" s="243">
        <f t="shared" si="226"/>
        <v>2867.5073536633627</v>
      </c>
      <c r="EC240" s="243">
        <f t="shared" si="34"/>
        <v>1481.3894510607518</v>
      </c>
      <c r="ED240" s="243">
        <f t="shared" si="177"/>
        <v>1386.1179026026109</v>
      </c>
      <c r="EE240" s="244">
        <f t="shared" si="215"/>
        <v>486292.26114369393</v>
      </c>
      <c r="EF240" s="249"/>
      <c r="EG240" s="242">
        <f t="shared" si="237"/>
        <v>5.5E-2</v>
      </c>
      <c r="EH240" s="242">
        <f t="shared" si="216"/>
        <v>4.5833333333333334E-3</v>
      </c>
      <c r="EI240" s="238">
        <v>188</v>
      </c>
      <c r="EJ240" s="243">
        <f t="shared" si="227"/>
        <v>367641.19641034951</v>
      </c>
      <c r="EK240" s="243">
        <f t="shared" si="228"/>
        <v>3082.4150795582627</v>
      </c>
      <c r="EL240" s="243">
        <f t="shared" si="36"/>
        <v>1397.3929293441608</v>
      </c>
      <c r="EM240" s="243">
        <f t="shared" si="178"/>
        <v>1685.0221502141019</v>
      </c>
      <c r="EN240" s="244">
        <f t="shared" si="217"/>
        <v>498790.6658233765</v>
      </c>
      <c r="EO240" s="249"/>
      <c r="EP240" s="242">
        <f t="shared" si="238"/>
        <v>2.5000000000000001E-2</v>
      </c>
      <c r="EQ240" s="242">
        <f t="shared" si="218"/>
        <v>2.0833333333333333E-3</v>
      </c>
      <c r="ER240" s="238">
        <v>188</v>
      </c>
      <c r="ES240" s="243">
        <f t="shared" si="229"/>
        <v>344061.82515394414</v>
      </c>
      <c r="ET240" s="243">
        <f t="shared" si="230"/>
        <v>2370.7253929063927</v>
      </c>
      <c r="EU240" s="243">
        <f t="shared" si="38"/>
        <v>1653.9299238356757</v>
      </c>
      <c r="EV240" s="243">
        <f t="shared" si="179"/>
        <v>716.79546907071699</v>
      </c>
      <c r="EW240" s="244">
        <f t="shared" si="219"/>
        <v>445696.37386640301</v>
      </c>
    </row>
    <row r="241" spans="1:153" ht="14.25" customHeight="1" thickBot="1" x14ac:dyDescent="0.25">
      <c r="A241" s="3">
        <f t="shared" si="180"/>
        <v>5719</v>
      </c>
      <c r="B241" s="238">
        <v>189</v>
      </c>
      <c r="C241" s="239">
        <f t="shared" si="181"/>
        <v>233620.98214858156</v>
      </c>
      <c r="D241" s="239">
        <f t="shared" si="5"/>
        <v>2410.2492634298383</v>
      </c>
      <c r="E241" s="239">
        <f t="shared" si="6"/>
        <v>1796.9941852898116</v>
      </c>
      <c r="F241" s="239">
        <f t="shared" si="7"/>
        <v>613.25507814002663</v>
      </c>
      <c r="G241" s="240">
        <f t="shared" si="182"/>
        <v>455537.11078823963</v>
      </c>
      <c r="I241" s="241">
        <f>VLOOKUP(K241,[2]תחזיות!$B$4:$H$1000,5)</f>
        <v>1.2996466500000095E-2</v>
      </c>
      <c r="J241" s="135">
        <f t="shared" si="8"/>
        <v>1.0830388750000079E-3</v>
      </c>
      <c r="K241" s="238">
        <v>189</v>
      </c>
      <c r="L241" s="243">
        <f t="shared" si="183"/>
        <v>111908.32603093196</v>
      </c>
      <c r="M241" s="243">
        <f t="shared" si="44"/>
        <v>1009.7760081159774</v>
      </c>
      <c r="N241" s="243">
        <f t="shared" si="9"/>
        <v>804.61074372593646</v>
      </c>
      <c r="O241" s="243">
        <f t="shared" si="10"/>
        <v>205.16526439004099</v>
      </c>
      <c r="P241" s="244">
        <f t="shared" si="184"/>
        <v>173666.90010149355</v>
      </c>
      <c r="Q241" s="245"/>
      <c r="R241" s="241">
        <f>VLOOKUP(T241,[2]תחזיות!$B$4:$H$1000,7)</f>
        <v>2.209399305000016E-2</v>
      </c>
      <c r="S241" s="135">
        <f t="shared" si="11"/>
        <v>1.8411660875000133E-3</v>
      </c>
      <c r="T241" s="238">
        <v>189</v>
      </c>
      <c r="U241" s="243">
        <f t="shared" si="185"/>
        <v>127040.51398169252</v>
      </c>
      <c r="V241" s="243">
        <f t="shared" si="47"/>
        <v>1146.3174155779764</v>
      </c>
      <c r="W241" s="243">
        <f t="shared" si="12"/>
        <v>913.40980661154117</v>
      </c>
      <c r="X241" s="243">
        <f t="shared" si="48"/>
        <v>232.90760896643522</v>
      </c>
      <c r="Y241" s="244">
        <f t="shared" si="186"/>
        <v>184877.46582255521</v>
      </c>
      <c r="Z241" s="246"/>
      <c r="AA241" s="241">
        <f>VLOOKUP(AC241,[2]תחזיות!$B$4:$H$1000,6)</f>
        <v>1.1814969545454631E-2</v>
      </c>
      <c r="AB241" s="135">
        <f t="shared" si="13"/>
        <v>9.8458079545455258E-4</v>
      </c>
      <c r="AC241" s="238">
        <v>189</v>
      </c>
      <c r="AD241" s="243">
        <f t="shared" si="187"/>
        <v>110080.48837068373</v>
      </c>
      <c r="AE241" s="243">
        <f t="shared" si="51"/>
        <v>993.28298492895078</v>
      </c>
      <c r="AF241" s="243">
        <f t="shared" si="14"/>
        <v>791.4687562493649</v>
      </c>
      <c r="AG241" s="243">
        <f t="shared" si="52"/>
        <v>201.81422867958591</v>
      </c>
      <c r="AH241" s="244">
        <f t="shared" si="188"/>
        <v>172280.57519407832</v>
      </c>
      <c r="AI241" s="246"/>
      <c r="AJ241" s="242">
        <f t="shared" si="234"/>
        <v>4.4366666666666596E-2</v>
      </c>
      <c r="AK241" s="242">
        <f t="shared" si="189"/>
        <v>3.6972222222222163E-3</v>
      </c>
      <c r="AL241" s="241">
        <f>VLOOKUP(AN241,[2]תחזיות!$B$4:$H$1000,5)</f>
        <v>1.2996466500000095E-2</v>
      </c>
      <c r="AM241" s="135">
        <f t="shared" si="176"/>
        <v>1.0830388750000079E-3</v>
      </c>
      <c r="AN241" s="238">
        <v>189</v>
      </c>
      <c r="AO241" s="243">
        <f t="shared" si="190"/>
        <v>56182.360971431975</v>
      </c>
      <c r="AP241" s="243">
        <f t="shared" si="220"/>
        <v>613.54863097036014</v>
      </c>
      <c r="AQ241" s="243">
        <f t="shared" si="16"/>
        <v>405.82995748987173</v>
      </c>
      <c r="AR241" s="243">
        <f t="shared" si="191"/>
        <v>207.71867348048843</v>
      </c>
      <c r="AS241" s="244">
        <f t="shared" si="192"/>
        <v>97796.499208726425</v>
      </c>
      <c r="AT241" s="245"/>
      <c r="AU241" s="242">
        <f t="shared" si="235"/>
        <v>5.3666666666666606E-2</v>
      </c>
      <c r="AV241" s="242">
        <f t="shared" si="193"/>
        <v>4.4722222222222168E-3</v>
      </c>
      <c r="AW241" s="241">
        <f>VLOOKUP(AY241,[2]תחזיות!$B$4:$H$1000,7)</f>
        <v>2.209399305000016E-2</v>
      </c>
      <c r="AX241" s="135">
        <f t="shared" si="17"/>
        <v>1.8411660875000133E-3</v>
      </c>
      <c r="AY241" s="238">
        <v>189</v>
      </c>
      <c r="AZ241" s="243">
        <f t="shared" si="194"/>
        <v>64924.921729819762</v>
      </c>
      <c r="BA241" s="243">
        <f t="shared" si="221"/>
        <v>738.20414262810471</v>
      </c>
      <c r="BB241" s="243">
        <f t="shared" si="18"/>
        <v>447.84546489196669</v>
      </c>
      <c r="BC241" s="243">
        <f t="shared" si="195"/>
        <v>290.35867773613802</v>
      </c>
      <c r="BD241" s="244">
        <f t="shared" si="196"/>
        <v>106894.29633825782</v>
      </c>
      <c r="BE241" s="246"/>
      <c r="BF241" s="246"/>
      <c r="BG241" s="246"/>
      <c r="BH241" s="241">
        <f>VLOOKUP(BJ241,[2]תחזיות!$B$4:$H$1000,6)</f>
        <v>1.1814969545454631E-2</v>
      </c>
      <c r="BI241" s="135">
        <f t="shared" si="19"/>
        <v>9.8458079545455258E-4</v>
      </c>
      <c r="BJ241" s="238">
        <v>189</v>
      </c>
      <c r="BK241" s="243">
        <f t="shared" si="197"/>
        <v>50970.270664681542</v>
      </c>
      <c r="BL241" s="243">
        <f t="shared" si="222"/>
        <v>507.64975446871273</v>
      </c>
      <c r="BM241" s="243">
        <f t="shared" si="20"/>
        <v>414.20425825013035</v>
      </c>
      <c r="BN241" s="243">
        <f t="shared" si="65"/>
        <v>93.445496218582392</v>
      </c>
      <c r="BO241" s="244">
        <f t="shared" si="198"/>
        <v>89182.344054509202</v>
      </c>
      <c r="BP241" s="246"/>
      <c r="BQ241" s="247">
        <f>VLOOKUP(BT241,[2]תחזיות!$B$4:$E$1000,2)</f>
        <v>3.8262079999999865E-2</v>
      </c>
      <c r="BR241" s="135">
        <f t="shared" si="21"/>
        <v>2.6885066666666557E-3</v>
      </c>
      <c r="BS241" s="3">
        <f t="shared" si="199"/>
        <v>5719</v>
      </c>
      <c r="BT241" s="238">
        <v>189</v>
      </c>
      <c r="BU241" s="239">
        <f t="shared" si="200"/>
        <v>334081.8321520724</v>
      </c>
      <c r="BV241" s="239">
        <f t="shared" si="201"/>
        <v>2428.4796425208774</v>
      </c>
      <c r="BW241" s="239">
        <f t="shared" si="22"/>
        <v>1530.29840956782</v>
      </c>
      <c r="BX241" s="239">
        <f t="shared" si="23"/>
        <v>898.18123295305736</v>
      </c>
      <c r="BY241" s="240">
        <f t="shared" si="202"/>
        <v>415685.31112279731</v>
      </c>
      <c r="CA241" s="247">
        <f>VLOOKUP(CD241,[2]תחזיות!$B$4:$E$1000,4)</f>
        <v>5.0505945599999824E-2</v>
      </c>
      <c r="CB241" s="135">
        <f t="shared" si="24"/>
        <v>3.7088287999999855E-3</v>
      </c>
      <c r="CC241" s="3">
        <f t="shared" si="203"/>
        <v>5719</v>
      </c>
      <c r="CD241" s="238">
        <v>189</v>
      </c>
      <c r="CE241" s="239">
        <f t="shared" si="204"/>
        <v>353229.53315634938</v>
      </c>
      <c r="CF241" s="239">
        <f t="shared" si="205"/>
        <v>2781.5489804074209</v>
      </c>
      <c r="CG241" s="239">
        <f t="shared" si="25"/>
        <v>1471.4811148266026</v>
      </c>
      <c r="CH241" s="239">
        <f t="shared" si="26"/>
        <v>1310.0678655808183</v>
      </c>
      <c r="CI241" s="240">
        <f t="shared" si="206"/>
        <v>463722.096404551</v>
      </c>
      <c r="CJ241" s="1"/>
      <c r="CK241" s="247">
        <f>VLOOKUP(CN241,[2]תחזיות!$B$4:$E$1000,3)</f>
        <v>3.3271373913043363E-2</v>
      </c>
      <c r="CL241" s="135">
        <f t="shared" si="27"/>
        <v>2.2726144927536136E-3</v>
      </c>
      <c r="CM241" s="3">
        <f t="shared" si="207"/>
        <v>5719</v>
      </c>
      <c r="CN241" s="238">
        <v>189</v>
      </c>
      <c r="CO241" s="239">
        <f t="shared" si="208"/>
        <v>326897.44242559548</v>
      </c>
      <c r="CP241" s="239">
        <f t="shared" si="223"/>
        <v>2298.2923331112065</v>
      </c>
      <c r="CQ241" s="239">
        <f t="shared" si="28"/>
        <v>1555.3804678107083</v>
      </c>
      <c r="CR241" s="239">
        <f t="shared" si="29"/>
        <v>742.91186530049822</v>
      </c>
      <c r="CS241" s="240">
        <f t="shared" si="209"/>
        <v>399402.86137282779</v>
      </c>
      <c r="CT241" s="1"/>
      <c r="CU241" s="238">
        <v>189</v>
      </c>
      <c r="CV241" s="239">
        <f t="shared" si="231"/>
        <v>1096695.8772382606</v>
      </c>
      <c r="CW241" s="239">
        <f t="shared" si="231"/>
        <v>9329.5608987004161</v>
      </c>
      <c r="CX241" s="239">
        <f t="shared" si="231"/>
        <v>6024.7890617844996</v>
      </c>
      <c r="CY241" s="239">
        <f t="shared" si="231"/>
        <v>3304.771836915917</v>
      </c>
      <c r="CZ241" s="239">
        <f t="shared" si="231"/>
        <v>1631845.5897186142</v>
      </c>
      <c r="DB241" s="238">
        <v>189</v>
      </c>
      <c r="DC241" s="239">
        <f t="shared" si="232"/>
        <v>1145059.7544974484</v>
      </c>
      <c r="DD241" s="239">
        <f t="shared" si="232"/>
        <v>10158.734881601604</v>
      </c>
      <c r="DE241" s="239">
        <f t="shared" si="232"/>
        <v>6033.5282185569104</v>
      </c>
      <c r="DF241" s="239">
        <f t="shared" si="232"/>
        <v>4125.2066630446925</v>
      </c>
      <c r="DG241" s="239">
        <f t="shared" si="232"/>
        <v>1712904.0502565384</v>
      </c>
      <c r="DH241" s="248"/>
      <c r="DI241" s="238">
        <v>189</v>
      </c>
      <c r="DJ241" s="239">
        <f t="shared" si="233"/>
        <v>1063977.0788396508</v>
      </c>
      <c r="DK241" s="239">
        <f t="shared" si="233"/>
        <v>8580.1997288451003</v>
      </c>
      <c r="DL241" s="239">
        <f t="shared" si="233"/>
        <v>6215.4232787770143</v>
      </c>
      <c r="DM241" s="239">
        <f t="shared" si="233"/>
        <v>2364.776450068086</v>
      </c>
      <c r="DN241" s="239">
        <f t="shared" si="233"/>
        <v>1564469.9906689643</v>
      </c>
      <c r="DP241" s="3">
        <f t="shared" si="210"/>
        <v>5719</v>
      </c>
      <c r="DQ241" s="238">
        <v>189</v>
      </c>
      <c r="DR241" s="239">
        <f t="shared" si="211"/>
        <v>0</v>
      </c>
      <c r="DS241" s="239">
        <f t="shared" si="212"/>
        <v>0</v>
      </c>
      <c r="DT241" s="239">
        <f t="shared" si="33"/>
        <v>0</v>
      </c>
      <c r="DU241" s="239">
        <f t="shared" si="213"/>
        <v>0</v>
      </c>
      <c r="DV241" s="240">
        <f t="shared" si="224"/>
        <v>0</v>
      </c>
      <c r="DX241" s="242">
        <f t="shared" si="236"/>
        <v>4.5899999999999996E-2</v>
      </c>
      <c r="DY241" s="242">
        <f t="shared" si="214"/>
        <v>3.8249999999999998E-3</v>
      </c>
      <c r="DZ241" s="238">
        <v>189</v>
      </c>
      <c r="EA241" s="243">
        <f t="shared" si="225"/>
        <v>360902.3759352428</v>
      </c>
      <c r="EB241" s="243">
        <f t="shared" si="226"/>
        <v>2867.5073536633631</v>
      </c>
      <c r="EC241" s="243">
        <f t="shared" si="34"/>
        <v>1487.0557657110594</v>
      </c>
      <c r="ED241" s="243">
        <f t="shared" si="177"/>
        <v>1380.4515879523037</v>
      </c>
      <c r="EE241" s="244">
        <f t="shared" si="215"/>
        <v>489159.76849735732</v>
      </c>
      <c r="EF241" s="249"/>
      <c r="EG241" s="242">
        <f t="shared" si="237"/>
        <v>5.5E-2</v>
      </c>
      <c r="EH241" s="242">
        <f t="shared" si="216"/>
        <v>4.5833333333333334E-3</v>
      </c>
      <c r="EI241" s="238">
        <v>189</v>
      </c>
      <c r="EJ241" s="243">
        <f t="shared" si="227"/>
        <v>366243.80348100537</v>
      </c>
      <c r="EK241" s="243">
        <f t="shared" si="228"/>
        <v>3082.4150795582627</v>
      </c>
      <c r="EL241" s="243">
        <f t="shared" si="36"/>
        <v>1403.797646936988</v>
      </c>
      <c r="EM241" s="243">
        <f t="shared" si="178"/>
        <v>1678.6174326212747</v>
      </c>
      <c r="EN241" s="244">
        <f t="shared" si="217"/>
        <v>501873.08090293477</v>
      </c>
      <c r="EO241" s="249"/>
      <c r="EP241" s="242">
        <f t="shared" si="238"/>
        <v>2.5000000000000001E-2</v>
      </c>
      <c r="EQ241" s="242">
        <f t="shared" si="218"/>
        <v>2.0833333333333333E-3</v>
      </c>
      <c r="ER241" s="238">
        <v>189</v>
      </c>
      <c r="ES241" s="243">
        <f t="shared" si="229"/>
        <v>342407.89523010846</v>
      </c>
      <c r="ET241" s="243">
        <f t="shared" si="230"/>
        <v>2370.7253929063927</v>
      </c>
      <c r="EU241" s="243">
        <f t="shared" si="38"/>
        <v>1657.3756111770001</v>
      </c>
      <c r="EV241" s="243">
        <f t="shared" si="179"/>
        <v>713.34978172939259</v>
      </c>
      <c r="EW241" s="244">
        <f t="shared" si="219"/>
        <v>448067.09925930941</v>
      </c>
    </row>
    <row r="242" spans="1:153" ht="14.25" customHeight="1" thickBot="1" x14ac:dyDescent="0.25">
      <c r="A242" s="3">
        <f t="shared" si="180"/>
        <v>5750</v>
      </c>
      <c r="B242" s="238">
        <v>190</v>
      </c>
      <c r="C242" s="239">
        <f t="shared" si="181"/>
        <v>231823.98796329176</v>
      </c>
      <c r="D242" s="239">
        <f t="shared" si="5"/>
        <v>2410.2492634298383</v>
      </c>
      <c r="E242" s="239">
        <f t="shared" si="6"/>
        <v>1801.7112950261974</v>
      </c>
      <c r="F242" s="239">
        <f t="shared" si="7"/>
        <v>608.53796840364089</v>
      </c>
      <c r="G242" s="240">
        <f t="shared" si="182"/>
        <v>457947.36005166947</v>
      </c>
      <c r="I242" s="241">
        <f>VLOOKUP(K242,[2]תחזיות!$B$4:$H$1000,5)</f>
        <v>1.2996485000000096E-2</v>
      </c>
      <c r="J242" s="135">
        <f t="shared" si="8"/>
        <v>1.0830404166666746E-3</v>
      </c>
      <c r="K242" s="238">
        <v>190</v>
      </c>
      <c r="L242" s="243">
        <f t="shared" si="183"/>
        <v>111224.04510130388</v>
      </c>
      <c r="M242" s="243">
        <f t="shared" si="44"/>
        <v>1010.8696363445472</v>
      </c>
      <c r="N242" s="243">
        <f t="shared" si="9"/>
        <v>806.95888699215766</v>
      </c>
      <c r="O242" s="243">
        <f t="shared" si="10"/>
        <v>203.9107493523895</v>
      </c>
      <c r="P242" s="244">
        <f t="shared" si="184"/>
        <v>174677.7697378381</v>
      </c>
      <c r="Q242" s="245"/>
      <c r="R242" s="241">
        <f>VLOOKUP(T242,[2]תחזיות!$B$4:$H$1000,7)</f>
        <v>2.2094024500000163E-2</v>
      </c>
      <c r="S242" s="135">
        <f t="shared" si="11"/>
        <v>1.8411687083333469E-3</v>
      </c>
      <c r="T242" s="238">
        <v>190</v>
      </c>
      <c r="U242" s="243">
        <f t="shared" si="185"/>
        <v>126359.32545256084</v>
      </c>
      <c r="V242" s="243">
        <f t="shared" si="47"/>
        <v>1148.427979333356</v>
      </c>
      <c r="W242" s="243">
        <f t="shared" si="12"/>
        <v>916.76921600366222</v>
      </c>
      <c r="X242" s="243">
        <f t="shared" si="48"/>
        <v>231.65876332969378</v>
      </c>
      <c r="Y242" s="244">
        <f t="shared" si="186"/>
        <v>186025.89380188857</v>
      </c>
      <c r="Z242" s="246"/>
      <c r="AA242" s="241">
        <f>VLOOKUP(AC242,[2]תחזיות!$B$4:$H$1000,6)</f>
        <v>1.181498636363645E-2</v>
      </c>
      <c r="AB242" s="135">
        <f t="shared" si="13"/>
        <v>9.8458219696970412E-4</v>
      </c>
      <c r="AC242" s="238">
        <v>190</v>
      </c>
      <c r="AD242" s="243">
        <f t="shared" si="187"/>
        <v>109396.623637471</v>
      </c>
      <c r="AE242" s="243">
        <f t="shared" si="51"/>
        <v>994.26095367246444</v>
      </c>
      <c r="AF242" s="243">
        <f t="shared" si="14"/>
        <v>793.70047700376858</v>
      </c>
      <c r="AG242" s="243">
        <f t="shared" si="52"/>
        <v>200.56047666869591</v>
      </c>
      <c r="AH242" s="244">
        <f t="shared" si="188"/>
        <v>173274.83614775079</v>
      </c>
      <c r="AI242" s="246"/>
      <c r="AJ242" s="242">
        <f t="shared" si="234"/>
        <v>4.4366666666666596E-2</v>
      </c>
      <c r="AK242" s="242">
        <f t="shared" si="189"/>
        <v>3.6972222222222163E-3</v>
      </c>
      <c r="AL242" s="241">
        <f>VLOOKUP(AN242,[2]תחזיות!$B$4:$H$1000,5)</f>
        <v>1.2996485000000096E-2</v>
      </c>
      <c r="AM242" s="135">
        <f t="shared" si="176"/>
        <v>1.0830404166666746E-3</v>
      </c>
      <c r="AN242" s="238">
        <v>190</v>
      </c>
      <c r="AO242" s="243">
        <f t="shared" si="190"/>
        <v>55836.939251331663</v>
      </c>
      <c r="AP242" s="243">
        <f t="shared" si="220"/>
        <v>614.21312893529148</v>
      </c>
      <c r="AQ242" s="243">
        <f t="shared" si="16"/>
        <v>407.77155631439609</v>
      </c>
      <c r="AR242" s="243">
        <f t="shared" si="191"/>
        <v>206.44157262089536</v>
      </c>
      <c r="AS242" s="244">
        <f t="shared" si="192"/>
        <v>98410.712337661724</v>
      </c>
      <c r="AT242" s="245"/>
      <c r="AU242" s="242">
        <f t="shared" si="235"/>
        <v>5.3666666666666606E-2</v>
      </c>
      <c r="AV242" s="242">
        <f t="shared" si="193"/>
        <v>4.4722222222222168E-3</v>
      </c>
      <c r="AW242" s="241">
        <f>VLOOKUP(AY242,[2]תחזיות!$B$4:$H$1000,7)</f>
        <v>2.2094024500000163E-2</v>
      </c>
      <c r="AX242" s="135">
        <f t="shared" si="17"/>
        <v>1.8411687083333469E-3</v>
      </c>
      <c r="AY242" s="238">
        <v>190</v>
      </c>
      <c r="AZ242" s="243">
        <f t="shared" si="194"/>
        <v>64595.789440151602</v>
      </c>
      <c r="BA242" s="243">
        <f t="shared" si="221"/>
        <v>739.56330099587376</v>
      </c>
      <c r="BB242" s="243">
        <f t="shared" si="18"/>
        <v>450.67657599964053</v>
      </c>
      <c r="BC242" s="243">
        <f t="shared" si="195"/>
        <v>288.88672499623323</v>
      </c>
      <c r="BD242" s="244">
        <f t="shared" si="196"/>
        <v>107633.85963925369</v>
      </c>
      <c r="BE242" s="246"/>
      <c r="BF242" s="246"/>
      <c r="BG242" s="246"/>
      <c r="BH242" s="241">
        <f>VLOOKUP(BJ242,[2]תחזיות!$B$4:$H$1000,6)</f>
        <v>1.181498636363645E-2</v>
      </c>
      <c r="BI242" s="135">
        <f t="shared" si="19"/>
        <v>9.8458219696970412E-4</v>
      </c>
      <c r="BJ242" s="238">
        <v>190</v>
      </c>
      <c r="BK242" s="243">
        <f t="shared" si="197"/>
        <v>50605.843009363998</v>
      </c>
      <c r="BL242" s="243">
        <f t="shared" si="222"/>
        <v>508.07843278156923</v>
      </c>
      <c r="BM242" s="243">
        <f t="shared" si="20"/>
        <v>415.30105393106902</v>
      </c>
      <c r="BN242" s="243">
        <f t="shared" si="65"/>
        <v>92.777378850500227</v>
      </c>
      <c r="BO242" s="244">
        <f t="shared" si="198"/>
        <v>89690.422487290765</v>
      </c>
      <c r="BP242" s="246"/>
      <c r="BQ242" s="247">
        <f>VLOOKUP(BT242,[2]תחזיות!$B$4:$E$1000,2)</f>
        <v>3.8330379999999865E-2</v>
      </c>
      <c r="BR242" s="135">
        <f t="shared" si="21"/>
        <v>2.6941983333333224E-3</v>
      </c>
      <c r="BS242" s="3">
        <f t="shared" si="199"/>
        <v>5750</v>
      </c>
      <c r="BT242" s="238">
        <v>190</v>
      </c>
      <c r="BU242" s="239">
        <f t="shared" si="200"/>
        <v>332551.5337425046</v>
      </c>
      <c r="BV242" s="239">
        <f t="shared" si="201"/>
        <v>2429.5754360221545</v>
      </c>
      <c r="BW242" s="239">
        <f t="shared" si="22"/>
        <v>1533.6156480656584</v>
      </c>
      <c r="BX242" s="239">
        <f t="shared" si="23"/>
        <v>895.95978795649603</v>
      </c>
      <c r="BY242" s="240">
        <f t="shared" si="202"/>
        <v>418114.88655881945</v>
      </c>
      <c r="CA242" s="247">
        <f>VLOOKUP(CD242,[2]תחזיות!$B$4:$E$1000,4)</f>
        <v>5.0596101599999825E-2</v>
      </c>
      <c r="CB242" s="135">
        <f t="shared" si="24"/>
        <v>3.7163417999999857E-3</v>
      </c>
      <c r="CC242" s="3">
        <f t="shared" si="203"/>
        <v>5750</v>
      </c>
      <c r="CD242" s="238">
        <v>190</v>
      </c>
      <c r="CE242" s="239">
        <f t="shared" si="204"/>
        <v>351758.05204152275</v>
      </c>
      <c r="CF242" s="239">
        <f t="shared" si="205"/>
        <v>2783.1532502091268</v>
      </c>
      <c r="CG242" s="239">
        <f t="shared" si="25"/>
        <v>1475.9000979206455</v>
      </c>
      <c r="CH242" s="239">
        <f t="shared" si="26"/>
        <v>1307.2531522884813</v>
      </c>
      <c r="CI242" s="240">
        <f t="shared" si="206"/>
        <v>466505.24965476012</v>
      </c>
      <c r="CJ242" s="1"/>
      <c r="CK242" s="247">
        <f>VLOOKUP(CN242,[2]תחזיות!$B$4:$E$1000,3)</f>
        <v>3.3330765217391187E-2</v>
      </c>
      <c r="CL242" s="135">
        <f t="shared" si="27"/>
        <v>2.2775637681159322E-3</v>
      </c>
      <c r="CM242" s="3">
        <f t="shared" si="207"/>
        <v>5750</v>
      </c>
      <c r="CN242" s="238">
        <v>190</v>
      </c>
      <c r="CO242" s="239">
        <f t="shared" si="208"/>
        <v>325342.06195778475</v>
      </c>
      <c r="CP242" s="239">
        <f t="shared" si="223"/>
        <v>2299.2058479248235</v>
      </c>
      <c r="CQ242" s="239">
        <f t="shared" si="28"/>
        <v>1558.2185553656441</v>
      </c>
      <c r="CR242" s="239">
        <f t="shared" si="29"/>
        <v>740.98729255917931</v>
      </c>
      <c r="CS242" s="240">
        <f t="shared" si="209"/>
        <v>401702.06722075259</v>
      </c>
      <c r="CT242" s="1"/>
      <c r="CU242" s="238">
        <v>190</v>
      </c>
      <c r="CV242" s="239">
        <f t="shared" si="231"/>
        <v>1090851.8262279637</v>
      </c>
      <c r="CW242" s="239">
        <f t="shared" si="231"/>
        <v>9332.4148183951929</v>
      </c>
      <c r="CX242" s="239">
        <f t="shared" si="231"/>
        <v>6042.8011404133131</v>
      </c>
      <c r="CY242" s="239">
        <f t="shared" si="231"/>
        <v>3289.6136779818808</v>
      </c>
      <c r="CZ242" s="239">
        <f t="shared" si="231"/>
        <v>1641178.0045370096</v>
      </c>
      <c r="DB242" s="238">
        <v>190</v>
      </c>
      <c r="DC242" s="239">
        <f t="shared" si="232"/>
        <v>1139377.1607315955</v>
      </c>
      <c r="DD242" s="239">
        <f t="shared" si="232"/>
        <v>10163.808873526459</v>
      </c>
      <c r="DE242" s="239">
        <f t="shared" si="232"/>
        <v>6055.2889044355952</v>
      </c>
      <c r="DF242" s="239">
        <f t="shared" si="232"/>
        <v>4108.5199690908621</v>
      </c>
      <c r="DG242" s="239">
        <f t="shared" si="232"/>
        <v>1723067.859130065</v>
      </c>
      <c r="DH242" s="248"/>
      <c r="DI242" s="238">
        <v>190</v>
      </c>
      <c r="DJ242" s="239">
        <f t="shared" si="233"/>
        <v>1057919.0361868429</v>
      </c>
      <c r="DK242" s="239">
        <f t="shared" si="233"/>
        <v>8582.519890715088</v>
      </c>
      <c r="DL242" s="239">
        <f t="shared" si="233"/>
        <v>6229.7598583602976</v>
      </c>
      <c r="DM242" s="239">
        <f t="shared" si="233"/>
        <v>2352.7600323547904</v>
      </c>
      <c r="DN242" s="239">
        <f t="shared" si="233"/>
        <v>1573052.5105596795</v>
      </c>
      <c r="DP242" s="3">
        <f t="shared" si="210"/>
        <v>5750</v>
      </c>
      <c r="DQ242" s="238">
        <v>190</v>
      </c>
      <c r="DR242" s="239">
        <f t="shared" si="211"/>
        <v>0</v>
      </c>
      <c r="DS242" s="239">
        <f t="shared" si="212"/>
        <v>0</v>
      </c>
      <c r="DT242" s="239">
        <f t="shared" si="33"/>
        <v>0</v>
      </c>
      <c r="DU242" s="239">
        <f t="shared" si="213"/>
        <v>0</v>
      </c>
      <c r="DV242" s="240">
        <f t="shared" si="224"/>
        <v>0</v>
      </c>
      <c r="DX242" s="242">
        <f t="shared" si="236"/>
        <v>4.5899999999999996E-2</v>
      </c>
      <c r="DY242" s="242">
        <f t="shared" si="214"/>
        <v>3.8249999999999998E-3</v>
      </c>
      <c r="DZ242" s="238">
        <v>190</v>
      </c>
      <c r="EA242" s="243">
        <f t="shared" si="225"/>
        <v>359415.32016953174</v>
      </c>
      <c r="EB242" s="243">
        <f t="shared" si="226"/>
        <v>2867.5073536633622</v>
      </c>
      <c r="EC242" s="243">
        <f t="shared" si="34"/>
        <v>1492.7437540149033</v>
      </c>
      <c r="ED242" s="243">
        <f t="shared" si="177"/>
        <v>1374.7635996484589</v>
      </c>
      <c r="EE242" s="244">
        <f t="shared" si="215"/>
        <v>492027.27585102071</v>
      </c>
      <c r="EF242" s="249"/>
      <c r="EG242" s="242">
        <f t="shared" si="237"/>
        <v>5.5E-2</v>
      </c>
      <c r="EH242" s="242">
        <f t="shared" si="216"/>
        <v>4.5833333333333334E-3</v>
      </c>
      <c r="EI242" s="238">
        <v>190</v>
      </c>
      <c r="EJ242" s="243">
        <f t="shared" si="227"/>
        <v>364840.0058340684</v>
      </c>
      <c r="EK242" s="243">
        <f t="shared" si="228"/>
        <v>3082.4150795582632</v>
      </c>
      <c r="EL242" s="243">
        <f t="shared" si="36"/>
        <v>1410.2317194854497</v>
      </c>
      <c r="EM242" s="243">
        <f t="shared" si="178"/>
        <v>1672.1833600728135</v>
      </c>
      <c r="EN242" s="244">
        <f t="shared" si="217"/>
        <v>504955.49598249304</v>
      </c>
      <c r="EO242" s="249"/>
      <c r="EP242" s="242">
        <f t="shared" si="238"/>
        <v>2.5000000000000001E-2</v>
      </c>
      <c r="EQ242" s="242">
        <f t="shared" si="218"/>
        <v>2.0833333333333333E-3</v>
      </c>
      <c r="ER242" s="238">
        <v>190</v>
      </c>
      <c r="ES242" s="243">
        <f t="shared" si="229"/>
        <v>340750.51961893146</v>
      </c>
      <c r="ET242" s="243">
        <f t="shared" si="230"/>
        <v>2370.7253929063927</v>
      </c>
      <c r="EU242" s="243">
        <f t="shared" si="38"/>
        <v>1660.8284770336188</v>
      </c>
      <c r="EV242" s="243">
        <f t="shared" si="179"/>
        <v>709.89691587277389</v>
      </c>
      <c r="EW242" s="244">
        <f t="shared" si="219"/>
        <v>450437.82465221582</v>
      </c>
    </row>
    <row r="243" spans="1:153" ht="14.25" customHeight="1" thickBot="1" x14ac:dyDescent="0.25">
      <c r="A243" s="3">
        <f t="shared" si="180"/>
        <v>5780</v>
      </c>
      <c r="B243" s="238">
        <v>191</v>
      </c>
      <c r="C243" s="239">
        <f t="shared" si="181"/>
        <v>230022.27666826555</v>
      </c>
      <c r="D243" s="239">
        <f t="shared" si="5"/>
        <v>2410.2492634298383</v>
      </c>
      <c r="E243" s="239">
        <f t="shared" si="6"/>
        <v>1806.4407871756412</v>
      </c>
      <c r="F243" s="239">
        <f t="shared" si="7"/>
        <v>603.8084762541971</v>
      </c>
      <c r="G243" s="240">
        <f t="shared" si="182"/>
        <v>460357.60931509931</v>
      </c>
      <c r="I243" s="241">
        <f>VLOOKUP(K243,[2]תחזיות!$B$4:$H$1000,5)</f>
        <v>1.2996503500000096E-2</v>
      </c>
      <c r="J243" s="135">
        <f t="shared" si="8"/>
        <v>1.0830419583333414E-3</v>
      </c>
      <c r="K243" s="238">
        <v>191</v>
      </c>
      <c r="L243" s="243">
        <f t="shared" si="183"/>
        <v>110536.67255159875</v>
      </c>
      <c r="M243" s="243">
        <f t="shared" si="44"/>
        <v>1011.9644505751137</v>
      </c>
      <c r="N243" s="243">
        <f t="shared" si="9"/>
        <v>809.31388423051692</v>
      </c>
      <c r="O243" s="243">
        <f t="shared" si="10"/>
        <v>202.65056634459677</v>
      </c>
      <c r="P243" s="244">
        <f t="shared" si="184"/>
        <v>175689.73418841322</v>
      </c>
      <c r="Q243" s="245"/>
      <c r="R243" s="241">
        <f>VLOOKUP(T243,[2]תחזיות!$B$4:$H$1000,7)</f>
        <v>2.2094055950000163E-2</v>
      </c>
      <c r="S243" s="135">
        <f t="shared" si="11"/>
        <v>1.8411713291666802E-3</v>
      </c>
      <c r="T243" s="238">
        <v>191</v>
      </c>
      <c r="U243" s="243">
        <f t="shared" si="185"/>
        <v>125673.51747455729</v>
      </c>
      <c r="V243" s="243">
        <f t="shared" si="47"/>
        <v>1150.5424320025172</v>
      </c>
      <c r="W243" s="243">
        <f t="shared" si="12"/>
        <v>920.14098329916328</v>
      </c>
      <c r="X243" s="243">
        <f t="shared" si="48"/>
        <v>230.40144870335396</v>
      </c>
      <c r="Y243" s="244">
        <f t="shared" si="186"/>
        <v>187176.43623389109</v>
      </c>
      <c r="Z243" s="246"/>
      <c r="AA243" s="241">
        <f>VLOOKUP(AC243,[2]תחזיות!$B$4:$H$1000,6)</f>
        <v>1.1815003181818268E-2</v>
      </c>
      <c r="AB243" s="135">
        <f t="shared" si="13"/>
        <v>9.8458359848485567E-4</v>
      </c>
      <c r="AC243" s="238">
        <v>191</v>
      </c>
      <c r="AD243" s="243">
        <f t="shared" si="187"/>
        <v>108709.85181735852</v>
      </c>
      <c r="AE243" s="243">
        <f t="shared" si="51"/>
        <v>995.23988670006418</v>
      </c>
      <c r="AF243" s="243">
        <f t="shared" si="14"/>
        <v>795.93849170157455</v>
      </c>
      <c r="AG243" s="243">
        <f t="shared" si="52"/>
        <v>199.30139499848968</v>
      </c>
      <c r="AH243" s="244">
        <f t="shared" si="188"/>
        <v>174270.07603445085</v>
      </c>
      <c r="AI243" s="246"/>
      <c r="AJ243" s="242">
        <f t="shared" si="234"/>
        <v>4.4366666666666596E-2</v>
      </c>
      <c r="AK243" s="242">
        <f t="shared" si="189"/>
        <v>3.6972222222222163E-3</v>
      </c>
      <c r="AL243" s="241">
        <f>VLOOKUP(AN243,[2]תחזיות!$B$4:$H$1000,5)</f>
        <v>1.2996503500000096E-2</v>
      </c>
      <c r="AM243" s="135">
        <f t="shared" si="176"/>
        <v>1.0830419583333414E-3</v>
      </c>
      <c r="AN243" s="238">
        <v>191</v>
      </c>
      <c r="AO243" s="243">
        <f t="shared" si="190"/>
        <v>55489.199809346472</v>
      </c>
      <c r="AP243" s="243">
        <f t="shared" si="220"/>
        <v>614.87834752528772</v>
      </c>
      <c r="AQ243" s="243">
        <f t="shared" si="16"/>
        <v>409.72244489684317</v>
      </c>
      <c r="AR243" s="243">
        <f t="shared" si="191"/>
        <v>205.15590262844455</v>
      </c>
      <c r="AS243" s="244">
        <f t="shared" si="192"/>
        <v>99025.59068518701</v>
      </c>
      <c r="AT243" s="245"/>
      <c r="AU243" s="242">
        <f t="shared" si="235"/>
        <v>5.3666666666666606E-2</v>
      </c>
      <c r="AV243" s="242">
        <f t="shared" si="193"/>
        <v>4.4722222222222168E-3</v>
      </c>
      <c r="AW243" s="241">
        <f>VLOOKUP(AY243,[2]תחזיות!$B$4:$H$1000,7)</f>
        <v>2.2094055950000163E-2</v>
      </c>
      <c r="AX243" s="135">
        <f t="shared" si="17"/>
        <v>1.8411713291666802E-3</v>
      </c>
      <c r="AY243" s="238">
        <v>191</v>
      </c>
      <c r="AZ243" s="243">
        <f t="shared" si="194"/>
        <v>64263.215006863596</v>
      </c>
      <c r="BA243" s="243">
        <f t="shared" si="221"/>
        <v>740.92496374177119</v>
      </c>
      <c r="BB243" s="243">
        <f t="shared" si="18"/>
        <v>453.52558551663157</v>
      </c>
      <c r="BC243" s="243">
        <f t="shared" si="195"/>
        <v>287.39937822513963</v>
      </c>
      <c r="BD243" s="244">
        <f t="shared" si="196"/>
        <v>108374.78460299545</v>
      </c>
      <c r="BE243" s="246"/>
      <c r="BF243" s="246"/>
      <c r="BG243" s="246"/>
      <c r="BH243" s="241">
        <f>VLOOKUP(BJ243,[2]תחזיות!$B$4:$H$1000,6)</f>
        <v>1.1815003181818268E-2</v>
      </c>
      <c r="BI243" s="135">
        <f t="shared" si="19"/>
        <v>9.8458359848485567E-4</v>
      </c>
      <c r="BJ243" s="238">
        <v>191</v>
      </c>
      <c r="BK243" s="243">
        <f t="shared" si="197"/>
        <v>50239.958739841306</v>
      </c>
      <c r="BL243" s="243">
        <f t="shared" si="222"/>
        <v>508.50746804168057</v>
      </c>
      <c r="BM243" s="243">
        <f t="shared" si="20"/>
        <v>416.4008770186386</v>
      </c>
      <c r="BN243" s="243">
        <f t="shared" si="65"/>
        <v>92.106591023041972</v>
      </c>
      <c r="BO243" s="244">
        <f t="shared" si="198"/>
        <v>90198.929955332453</v>
      </c>
      <c r="BP243" s="246"/>
      <c r="BQ243" s="247">
        <f>VLOOKUP(BT243,[2]תחזיות!$B$4:$E$1000,2)</f>
        <v>3.8398679999999866E-2</v>
      </c>
      <c r="BR243" s="135">
        <f t="shared" si="21"/>
        <v>2.6998899999999891E-3</v>
      </c>
      <c r="BS243" s="3">
        <f t="shared" si="199"/>
        <v>5780</v>
      </c>
      <c r="BT243" s="238">
        <v>191</v>
      </c>
      <c r="BU243" s="239">
        <f t="shared" si="200"/>
        <v>331017.91809443897</v>
      </c>
      <c r="BV243" s="239">
        <f t="shared" si="201"/>
        <v>2430.6656788947548</v>
      </c>
      <c r="BW243" s="239">
        <f t="shared" si="22"/>
        <v>1536.9537120107636</v>
      </c>
      <c r="BX243" s="239">
        <f t="shared" si="23"/>
        <v>893.71196688399118</v>
      </c>
      <c r="BY243" s="240">
        <f t="shared" si="202"/>
        <v>420545.55223771418</v>
      </c>
      <c r="CA243" s="247">
        <f>VLOOKUP(CD243,[2]תחזיות!$B$4:$E$1000,4)</f>
        <v>5.0686257599999826E-2</v>
      </c>
      <c r="CB243" s="135">
        <f t="shared" si="24"/>
        <v>3.7238547999999855E-3</v>
      </c>
      <c r="CC243" s="3">
        <f t="shared" si="203"/>
        <v>5780</v>
      </c>
      <c r="CD243" s="238">
        <v>191</v>
      </c>
      <c r="CE243" s="239">
        <f t="shared" si="204"/>
        <v>350282.15194360213</v>
      </c>
      <c r="CF243" s="239">
        <f t="shared" si="205"/>
        <v>2784.7498089066157</v>
      </c>
      <c r="CG243" s="239">
        <f t="shared" si="25"/>
        <v>1480.3499360371086</v>
      </c>
      <c r="CH243" s="239">
        <f t="shared" si="26"/>
        <v>1304.3998728695071</v>
      </c>
      <c r="CI243" s="240">
        <f t="shared" si="206"/>
        <v>469289.99946366675</v>
      </c>
      <c r="CJ243" s="1"/>
      <c r="CK243" s="247">
        <f>VLOOKUP(CN243,[2]תחזיות!$B$4:$E$1000,3)</f>
        <v>3.3390156521739017E-2</v>
      </c>
      <c r="CL243" s="135">
        <f t="shared" si="27"/>
        <v>2.2825130434782517E-3</v>
      </c>
      <c r="CM243" s="3">
        <f t="shared" si="207"/>
        <v>5780</v>
      </c>
      <c r="CN243" s="238">
        <v>191</v>
      </c>
      <c r="CO243" s="239">
        <f t="shared" si="208"/>
        <v>323783.84340241912</v>
      </c>
      <c r="CP243" s="239">
        <f t="shared" si="223"/>
        <v>2300.1146380667733</v>
      </c>
      <c r="CQ243" s="239">
        <f t="shared" si="28"/>
        <v>1561.0737922332319</v>
      </c>
      <c r="CR243" s="239">
        <f t="shared" si="29"/>
        <v>739.04084583354131</v>
      </c>
      <c r="CS243" s="240">
        <f t="shared" si="209"/>
        <v>404002.18185881939</v>
      </c>
      <c r="CT243" s="1"/>
      <c r="CU243" s="238">
        <v>191</v>
      </c>
      <c r="CV243" s="239">
        <f t="shared" si="231"/>
        <v>1084988.6435391665</v>
      </c>
      <c r="CW243" s="239">
        <f t="shared" si="231"/>
        <v>9335.2650940883577</v>
      </c>
      <c r="CX243" s="239">
        <f t="shared" si="231"/>
        <v>6060.8843271877768</v>
      </c>
      <c r="CY243" s="239">
        <f t="shared" si="231"/>
        <v>3274.380766900581</v>
      </c>
      <c r="CZ243" s="239">
        <f t="shared" si="231"/>
        <v>1650513.2696310976</v>
      </c>
      <c r="DB243" s="238">
        <v>191</v>
      </c>
      <c r="DC243" s="239">
        <f t="shared" si="232"/>
        <v>1133670.9352078715</v>
      </c>
      <c r="DD243" s="239">
        <f t="shared" si="232"/>
        <v>10168.881547639006</v>
      </c>
      <c r="DE243" s="239">
        <f t="shared" si="232"/>
        <v>6077.152573561636</v>
      </c>
      <c r="DF243" s="239">
        <f t="shared" si="232"/>
        <v>4091.7289740773695</v>
      </c>
      <c r="DG243" s="239">
        <f t="shared" si="232"/>
        <v>1733236.7406777039</v>
      </c>
      <c r="DH243" s="248"/>
      <c r="DI243" s="238">
        <v>191</v>
      </c>
      <c r="DJ243" s="239">
        <f t="shared" si="233"/>
        <v>1051845.6217697824</v>
      </c>
      <c r="DK243" s="239">
        <f t="shared" si="233"/>
        <v>8584.8366491447487</v>
      </c>
      <c r="DL243" s="239">
        <f t="shared" si="233"/>
        <v>6244.1424844898565</v>
      </c>
      <c r="DM243" s="239">
        <f t="shared" si="233"/>
        <v>2340.6941646548908</v>
      </c>
      <c r="DN243" s="239">
        <f t="shared" si="233"/>
        <v>1581637.3472088242</v>
      </c>
      <c r="DP243" s="3">
        <f t="shared" si="210"/>
        <v>5780</v>
      </c>
      <c r="DQ243" s="238">
        <v>191</v>
      </c>
      <c r="DR243" s="239">
        <f t="shared" si="211"/>
        <v>0</v>
      </c>
      <c r="DS243" s="239">
        <f t="shared" si="212"/>
        <v>0</v>
      </c>
      <c r="DT243" s="239">
        <f t="shared" si="33"/>
        <v>0</v>
      </c>
      <c r="DU243" s="239">
        <f t="shared" si="213"/>
        <v>0</v>
      </c>
      <c r="DV243" s="240">
        <f t="shared" si="224"/>
        <v>0</v>
      </c>
      <c r="DX243" s="242">
        <f t="shared" si="236"/>
        <v>4.5899999999999996E-2</v>
      </c>
      <c r="DY243" s="242">
        <f t="shared" si="214"/>
        <v>3.8249999999999998E-3</v>
      </c>
      <c r="DZ243" s="238">
        <v>191</v>
      </c>
      <c r="EA243" s="243">
        <f t="shared" si="225"/>
        <v>357922.57641551684</v>
      </c>
      <c r="EB243" s="243">
        <f t="shared" si="226"/>
        <v>2867.5073536633631</v>
      </c>
      <c r="EC243" s="243">
        <f t="shared" si="34"/>
        <v>1498.4534988740113</v>
      </c>
      <c r="ED243" s="243">
        <f t="shared" si="177"/>
        <v>1369.0538547893518</v>
      </c>
      <c r="EE243" s="244">
        <f t="shared" si="215"/>
        <v>494894.78320468409</v>
      </c>
      <c r="EF243" s="249"/>
      <c r="EG243" s="242">
        <f t="shared" si="237"/>
        <v>5.5E-2</v>
      </c>
      <c r="EH243" s="242">
        <f t="shared" si="216"/>
        <v>4.5833333333333334E-3</v>
      </c>
      <c r="EI243" s="238">
        <v>191</v>
      </c>
      <c r="EJ243" s="243">
        <f t="shared" si="227"/>
        <v>363429.77411458298</v>
      </c>
      <c r="EK243" s="243">
        <f t="shared" si="228"/>
        <v>3082.4150795582632</v>
      </c>
      <c r="EL243" s="243">
        <f t="shared" si="36"/>
        <v>1416.6952815330912</v>
      </c>
      <c r="EM243" s="243">
        <f t="shared" si="178"/>
        <v>1665.7197980251719</v>
      </c>
      <c r="EN243" s="244">
        <f t="shared" si="217"/>
        <v>508037.91106205131</v>
      </c>
      <c r="EO243" s="249"/>
      <c r="EP243" s="242">
        <f t="shared" si="238"/>
        <v>2.5000000000000001E-2</v>
      </c>
      <c r="EQ243" s="242">
        <f t="shared" si="218"/>
        <v>2.0833333333333333E-3</v>
      </c>
      <c r="ER243" s="238">
        <v>191</v>
      </c>
      <c r="ES243" s="243">
        <f t="shared" si="229"/>
        <v>339089.69114189781</v>
      </c>
      <c r="ET243" s="243">
        <f t="shared" si="230"/>
        <v>2370.7253929063918</v>
      </c>
      <c r="EU243" s="243">
        <f t="shared" si="38"/>
        <v>1664.2885363607713</v>
      </c>
      <c r="EV243" s="243">
        <f t="shared" si="179"/>
        <v>706.43685654562046</v>
      </c>
      <c r="EW243" s="244">
        <f t="shared" si="219"/>
        <v>452808.55004512222</v>
      </c>
    </row>
    <row r="244" spans="1:153" ht="14.25" customHeight="1" thickBot="1" x14ac:dyDescent="0.25">
      <c r="A244" s="3">
        <f t="shared" si="180"/>
        <v>5811</v>
      </c>
      <c r="B244" s="238">
        <v>192</v>
      </c>
      <c r="C244" s="239">
        <f t="shared" si="181"/>
        <v>228215.83588108991</v>
      </c>
      <c r="D244" s="239">
        <f t="shared" si="5"/>
        <v>2410.2492634298383</v>
      </c>
      <c r="E244" s="239">
        <f t="shared" si="6"/>
        <v>1811.1826942419771</v>
      </c>
      <c r="F244" s="239">
        <f t="shared" si="7"/>
        <v>599.06656918786109</v>
      </c>
      <c r="G244" s="240">
        <f t="shared" si="182"/>
        <v>462767.85857852915</v>
      </c>
      <c r="I244" s="241">
        <f>VLOOKUP(K244,[2]תחזיות!$B$4:$H$1000,5)</f>
        <v>1.2996522000000097E-2</v>
      </c>
      <c r="J244" s="135">
        <f t="shared" si="8"/>
        <v>1.0830435000000081E-3</v>
      </c>
      <c r="K244" s="238">
        <v>192</v>
      </c>
      <c r="L244" s="243">
        <f t="shared" si="183"/>
        <v>109846.19816994508</v>
      </c>
      <c r="M244" s="243">
        <f t="shared" si="44"/>
        <v>1013.0604520955401</v>
      </c>
      <c r="N244" s="243">
        <f t="shared" si="9"/>
        <v>811.67575545064165</v>
      </c>
      <c r="O244" s="243">
        <f t="shared" si="10"/>
        <v>201.38469664489838</v>
      </c>
      <c r="P244" s="244">
        <f t="shared" si="184"/>
        <v>176702.79464050877</v>
      </c>
      <c r="Q244" s="245"/>
      <c r="R244" s="241">
        <f>VLOOKUP(T244,[2]תחזיות!$B$4:$H$1000,7)</f>
        <v>2.2094087400000163E-2</v>
      </c>
      <c r="S244" s="135">
        <f t="shared" si="11"/>
        <v>1.8411739500000135E-3</v>
      </c>
      <c r="T244" s="238">
        <v>192</v>
      </c>
      <c r="U244" s="243">
        <f t="shared" si="185"/>
        <v>124983.06915822836</v>
      </c>
      <c r="V244" s="243">
        <f t="shared" si="47"/>
        <v>1152.6607807566897</v>
      </c>
      <c r="W244" s="243">
        <f t="shared" si="12"/>
        <v>923.52515396660544</v>
      </c>
      <c r="X244" s="243">
        <f t="shared" si="48"/>
        <v>229.13562679008427</v>
      </c>
      <c r="Y244" s="244">
        <f t="shared" si="186"/>
        <v>188329.09701464776</v>
      </c>
      <c r="Z244" s="246"/>
      <c r="AA244" s="241">
        <f>VLOOKUP(AC244,[2]תחזיות!$B$4:$H$1000,6)</f>
        <v>1.1815020000000087E-2</v>
      </c>
      <c r="AB244" s="135">
        <f t="shared" si="13"/>
        <v>9.8458500000000722E-4</v>
      </c>
      <c r="AC244" s="238">
        <v>192</v>
      </c>
      <c r="AD244" s="243">
        <f t="shared" si="187"/>
        <v>108020.16374600869</v>
      </c>
      <c r="AE244" s="243">
        <f t="shared" si="51"/>
        <v>996.21978496391091</v>
      </c>
      <c r="AF244" s="243">
        <f t="shared" si="14"/>
        <v>798.1828180962292</v>
      </c>
      <c r="AG244" s="243">
        <f t="shared" si="52"/>
        <v>198.03696686768168</v>
      </c>
      <c r="AH244" s="244">
        <f t="shared" si="188"/>
        <v>175266.29581941475</v>
      </c>
      <c r="AI244" s="246"/>
      <c r="AJ244" s="242">
        <f t="shared" si="234"/>
        <v>4.4366666666666596E-2</v>
      </c>
      <c r="AK244" s="242">
        <f t="shared" si="189"/>
        <v>3.6972222222222163E-3</v>
      </c>
      <c r="AL244" s="241">
        <f>VLOOKUP(AN244,[2]תחזיות!$B$4:$H$1000,5)</f>
        <v>1.2996522000000097E-2</v>
      </c>
      <c r="AM244" s="135">
        <f t="shared" si="176"/>
        <v>1.0830435000000081E-3</v>
      </c>
      <c r="AN244" s="238">
        <v>192</v>
      </c>
      <c r="AO244" s="243">
        <f t="shared" si="190"/>
        <v>55139.130834392592</v>
      </c>
      <c r="AP244" s="243">
        <f t="shared" si="220"/>
        <v>615.54428752286583</v>
      </c>
      <c r="AQ244" s="243">
        <f t="shared" si="16"/>
        <v>411.68266768793131</v>
      </c>
      <c r="AR244" s="243">
        <f t="shared" si="191"/>
        <v>203.86161983493452</v>
      </c>
      <c r="AS244" s="244">
        <f t="shared" si="192"/>
        <v>99641.134972709871</v>
      </c>
      <c r="AT244" s="245"/>
      <c r="AU244" s="242">
        <f t="shared" si="235"/>
        <v>5.3666666666666606E-2</v>
      </c>
      <c r="AV244" s="242">
        <f t="shared" si="193"/>
        <v>4.4722222222222168E-3</v>
      </c>
      <c r="AW244" s="241">
        <f>VLOOKUP(AY244,[2]תחזיות!$B$4:$H$1000,7)</f>
        <v>2.2094087400000163E-2</v>
      </c>
      <c r="AX244" s="135">
        <f t="shared" si="17"/>
        <v>1.8411739500000135E-3</v>
      </c>
      <c r="AY244" s="238">
        <v>192</v>
      </c>
      <c r="AZ244" s="243">
        <f t="shared" si="194"/>
        <v>63927.174159267131</v>
      </c>
      <c r="BA244" s="243">
        <f t="shared" si="221"/>
        <v>742.28913548391711</v>
      </c>
      <c r="BB244" s="243">
        <f t="shared" si="18"/>
        <v>456.3926066049728</v>
      </c>
      <c r="BC244" s="243">
        <f t="shared" si="195"/>
        <v>285.89652887894431</v>
      </c>
      <c r="BD244" s="244">
        <f t="shared" si="196"/>
        <v>109117.07373847938</v>
      </c>
      <c r="BE244" s="246"/>
      <c r="BF244" s="246"/>
      <c r="BG244" s="246"/>
      <c r="BH244" s="241">
        <f>VLOOKUP(BJ244,[2]תחזיות!$B$4:$H$1000,6)</f>
        <v>1.1815020000000087E-2</v>
      </c>
      <c r="BI244" s="135">
        <f t="shared" si="19"/>
        <v>9.8458500000000722E-4</v>
      </c>
      <c r="BJ244" s="238">
        <v>192</v>
      </c>
      <c r="BK244" s="243">
        <f t="shared" si="197"/>
        <v>49872.613390541039</v>
      </c>
      <c r="BL244" s="243">
        <f t="shared" si="222"/>
        <v>508.93686043581425</v>
      </c>
      <c r="BM244" s="243">
        <f t="shared" si="20"/>
        <v>417.50373588648944</v>
      </c>
      <c r="BN244" s="243">
        <f t="shared" si="65"/>
        <v>91.433124549324816</v>
      </c>
      <c r="BO244" s="244">
        <f t="shared" si="198"/>
        <v>90707.86681576827</v>
      </c>
      <c r="BP244" s="246"/>
      <c r="BQ244" s="247">
        <f>VLOOKUP(BT244,[2]תחזיות!$B$4:$E$1000,2)</f>
        <v>3.8466979999999866E-2</v>
      </c>
      <c r="BR244" s="135">
        <f t="shared" si="21"/>
        <v>2.7055816666666558E-3</v>
      </c>
      <c r="BS244" s="3">
        <f t="shared" si="199"/>
        <v>5811</v>
      </c>
      <c r="BT244" s="238">
        <v>192</v>
      </c>
      <c r="BU244" s="239">
        <f t="shared" si="200"/>
        <v>329480.96438242821</v>
      </c>
      <c r="BV244" s="239">
        <f t="shared" si="201"/>
        <v>2431.7503615817291</v>
      </c>
      <c r="BW244" s="239">
        <f t="shared" si="22"/>
        <v>1540.312704832982</v>
      </c>
      <c r="BX244" s="239">
        <f t="shared" si="23"/>
        <v>891.43765674874714</v>
      </c>
      <c r="BY244" s="240">
        <f t="shared" si="202"/>
        <v>422977.30259929592</v>
      </c>
      <c r="CA244" s="247">
        <f>VLOOKUP(CD244,[2]תחזיות!$B$4:$E$1000,4)</f>
        <v>5.0776413599999827E-2</v>
      </c>
      <c r="CB244" s="135">
        <f t="shared" si="24"/>
        <v>3.7313677999999857E-3</v>
      </c>
      <c r="CC244" s="3">
        <f t="shared" si="203"/>
        <v>5811</v>
      </c>
      <c r="CD244" s="238">
        <v>192</v>
      </c>
      <c r="CE244" s="239">
        <f t="shared" si="204"/>
        <v>348801.80200756504</v>
      </c>
      <c r="CF244" s="239">
        <f t="shared" si="205"/>
        <v>2786.3386384293531</v>
      </c>
      <c r="CG244" s="239">
        <f t="shared" si="25"/>
        <v>1484.8308258363545</v>
      </c>
      <c r="CH244" s="239">
        <f t="shared" si="26"/>
        <v>1301.5078125929986</v>
      </c>
      <c r="CI244" s="240">
        <f t="shared" si="206"/>
        <v>472076.33810209611</v>
      </c>
      <c r="CJ244" s="1"/>
      <c r="CK244" s="247">
        <f>VLOOKUP(CN244,[2]תחזיות!$B$4:$E$1000,3)</f>
        <v>3.3449547826086841E-2</v>
      </c>
      <c r="CL244" s="135">
        <f t="shared" si="27"/>
        <v>2.2874623188405704E-3</v>
      </c>
      <c r="CM244" s="3">
        <f t="shared" si="207"/>
        <v>5811</v>
      </c>
      <c r="CN244" s="238">
        <v>192</v>
      </c>
      <c r="CO244" s="239">
        <f t="shared" si="208"/>
        <v>322222.76961018587</v>
      </c>
      <c r="CP244" s="239">
        <f t="shared" si="223"/>
        <v>2301.0186965870344</v>
      </c>
      <c r="CQ244" s="239">
        <f t="shared" si="28"/>
        <v>1563.9462528312877</v>
      </c>
      <c r="CR244" s="239">
        <f t="shared" si="29"/>
        <v>737.07244375574669</v>
      </c>
      <c r="CS244" s="240">
        <f t="shared" si="209"/>
        <v>406303.20055540639</v>
      </c>
      <c r="CT244" s="1"/>
      <c r="CU244" s="238">
        <v>192</v>
      </c>
      <c r="CV244" s="239">
        <f t="shared" si="231"/>
        <v>1079106.2521844986</v>
      </c>
      <c r="CW244" s="239">
        <f t="shared" si="231"/>
        <v>9338.1117182933358</v>
      </c>
      <c r="CX244" s="239">
        <f t="shared" si="231"/>
        <v>6079.0389057207349</v>
      </c>
      <c r="CY244" s="239">
        <f t="shared" si="231"/>
        <v>3259.0728125726</v>
      </c>
      <c r="CZ244" s="239">
        <f t="shared" si="231"/>
        <v>1659851.3813493913</v>
      </c>
      <c r="DB244" s="238">
        <v>192</v>
      </c>
      <c r="DC244" s="239">
        <f t="shared" si="232"/>
        <v>1127940.9600392003</v>
      </c>
      <c r="DD244" s="239">
        <f t="shared" si="232"/>
        <v>10173.95289765806</v>
      </c>
      <c r="DE244" s="239">
        <f t="shared" si="232"/>
        <v>6099.1197488900279</v>
      </c>
      <c r="DF244" s="239">
        <f t="shared" si="232"/>
        <v>4074.8331487680334</v>
      </c>
      <c r="DG244" s="239">
        <f t="shared" si="232"/>
        <v>1743410.693575362</v>
      </c>
      <c r="DH244" s="248"/>
      <c r="DI244" s="238">
        <v>192</v>
      </c>
      <c r="DJ244" s="239">
        <f t="shared" si="233"/>
        <v>1045756.7852333626</v>
      </c>
      <c r="DK244" s="239">
        <f t="shared" si="233"/>
        <v>8587.1499983229915</v>
      </c>
      <c r="DL244" s="239">
        <f t="shared" si="233"/>
        <v>6258.5713052008405</v>
      </c>
      <c r="DM244" s="239">
        <f t="shared" si="233"/>
        <v>2328.5786931221501</v>
      </c>
      <c r="DN244" s="239">
        <f t="shared" si="233"/>
        <v>1590224.4972071471</v>
      </c>
      <c r="DP244" s="3">
        <f t="shared" si="210"/>
        <v>5811</v>
      </c>
      <c r="DQ244" s="238">
        <v>192</v>
      </c>
      <c r="DR244" s="239">
        <f t="shared" si="211"/>
        <v>0</v>
      </c>
      <c r="DS244" s="239">
        <f t="shared" si="212"/>
        <v>0</v>
      </c>
      <c r="DT244" s="239">
        <f t="shared" si="33"/>
        <v>0</v>
      </c>
      <c r="DU244" s="239">
        <f t="shared" si="213"/>
        <v>0</v>
      </c>
      <c r="DV244" s="240">
        <f t="shared" si="224"/>
        <v>0</v>
      </c>
      <c r="DX244" s="242">
        <f t="shared" si="236"/>
        <v>4.5899999999999996E-2</v>
      </c>
      <c r="DY244" s="242">
        <f t="shared" si="214"/>
        <v>3.8249999999999998E-3</v>
      </c>
      <c r="DZ244" s="238">
        <v>192</v>
      </c>
      <c r="EA244" s="243">
        <f t="shared" si="225"/>
        <v>356424.12291664281</v>
      </c>
      <c r="EB244" s="243">
        <f t="shared" si="226"/>
        <v>2867.5073536633622</v>
      </c>
      <c r="EC244" s="243">
        <f t="shared" si="34"/>
        <v>1504.1850835072034</v>
      </c>
      <c r="ED244" s="243">
        <f t="shared" si="177"/>
        <v>1363.3222701561588</v>
      </c>
      <c r="EE244" s="244">
        <f t="shared" si="215"/>
        <v>497762.29055834748</v>
      </c>
      <c r="EF244" s="249"/>
      <c r="EG244" s="242">
        <f t="shared" si="237"/>
        <v>5.5E-2</v>
      </c>
      <c r="EH244" s="242">
        <f t="shared" si="216"/>
        <v>4.5833333333333334E-3</v>
      </c>
      <c r="EI244" s="238">
        <v>192</v>
      </c>
      <c r="EJ244" s="243">
        <f t="shared" si="227"/>
        <v>362013.07883304986</v>
      </c>
      <c r="EK244" s="243">
        <f t="shared" si="228"/>
        <v>3082.4150795582632</v>
      </c>
      <c r="EL244" s="243">
        <f t="shared" si="36"/>
        <v>1423.188468240118</v>
      </c>
      <c r="EM244" s="243">
        <f t="shared" si="178"/>
        <v>1659.2266113181452</v>
      </c>
      <c r="EN244" s="244">
        <f t="shared" si="217"/>
        <v>511120.32614160958</v>
      </c>
      <c r="EO244" s="249"/>
      <c r="EP244" s="242">
        <f t="shared" si="238"/>
        <v>2.5000000000000001E-2</v>
      </c>
      <c r="EQ244" s="242">
        <f t="shared" si="218"/>
        <v>2.0833333333333333E-3</v>
      </c>
      <c r="ER244" s="238">
        <v>192</v>
      </c>
      <c r="ES244" s="243">
        <f t="shared" si="229"/>
        <v>337425.40260553703</v>
      </c>
      <c r="ET244" s="243">
        <f t="shared" si="230"/>
        <v>2370.7253929063932</v>
      </c>
      <c r="EU244" s="243">
        <f t="shared" si="38"/>
        <v>1667.7558041448576</v>
      </c>
      <c r="EV244" s="243">
        <f t="shared" si="179"/>
        <v>702.96958876153553</v>
      </c>
      <c r="EW244" s="244">
        <f t="shared" si="219"/>
        <v>455179.27543802862</v>
      </c>
    </row>
    <row r="245" spans="1:153" ht="14.25" customHeight="1" thickBot="1" x14ac:dyDescent="0.25">
      <c r="A245" s="3">
        <f t="shared" si="180"/>
        <v>5841</v>
      </c>
      <c r="B245" s="238">
        <v>193</v>
      </c>
      <c r="C245" s="239">
        <f t="shared" si="181"/>
        <v>226404.65318684792</v>
      </c>
      <c r="D245" s="239">
        <f t="shared" si="5"/>
        <v>2410.2492634298383</v>
      </c>
      <c r="E245" s="239">
        <f t="shared" si="6"/>
        <v>1815.9370488143625</v>
      </c>
      <c r="F245" s="239">
        <f t="shared" si="7"/>
        <v>594.3122146154758</v>
      </c>
      <c r="G245" s="240">
        <f t="shared" si="182"/>
        <v>465178.10784195899</v>
      </c>
      <c r="I245" s="241">
        <f>VLOOKUP(K245,[2]תחזיות!$B$4:$H$1000,5)</f>
        <v>1.2996540500000098E-2</v>
      </c>
      <c r="J245" s="135">
        <f t="shared" si="8"/>
        <v>1.0830450416666748E-3</v>
      </c>
      <c r="K245" s="238">
        <v>193</v>
      </c>
      <c r="L245" s="243">
        <f t="shared" si="183"/>
        <v>109152.61171336596</v>
      </c>
      <c r="M245" s="243">
        <f t="shared" si="44"/>
        <v>1014.1576421950906</v>
      </c>
      <c r="N245" s="243">
        <f t="shared" si="9"/>
        <v>814.04452072058734</v>
      </c>
      <c r="O245" s="243">
        <f t="shared" si="10"/>
        <v>200.11312147450332</v>
      </c>
      <c r="P245" s="244">
        <f t="shared" si="184"/>
        <v>177716.95228270386</v>
      </c>
      <c r="Q245" s="245"/>
      <c r="R245" s="241">
        <f>VLOOKUP(T245,[2]תחזיות!$B$4:$H$1000,7)</f>
        <v>2.2094118850000167E-2</v>
      </c>
      <c r="S245" s="135">
        <f t="shared" si="11"/>
        <v>1.8411765708333473E-3</v>
      </c>
      <c r="T245" s="238">
        <v>193</v>
      </c>
      <c r="U245" s="243">
        <f t="shared" si="185"/>
        <v>124287.95953007066</v>
      </c>
      <c r="V245" s="243">
        <f t="shared" si="47"/>
        <v>1154.7830327803372</v>
      </c>
      <c r="W245" s="243">
        <f t="shared" si="12"/>
        <v>926.92177364187535</v>
      </c>
      <c r="X245" s="243">
        <f t="shared" si="48"/>
        <v>227.8612591384618</v>
      </c>
      <c r="Y245" s="244">
        <f t="shared" si="186"/>
        <v>189483.8800474281</v>
      </c>
      <c r="Z245" s="246"/>
      <c r="AA245" s="241">
        <f>VLOOKUP(AC245,[2]תחזיות!$B$4:$H$1000,6)</f>
        <v>1.1815036818181907E-2</v>
      </c>
      <c r="AB245" s="135">
        <f t="shared" si="13"/>
        <v>9.8458640151515898E-4</v>
      </c>
      <c r="AC245" s="238">
        <v>193</v>
      </c>
      <c r="AD245" s="243">
        <f t="shared" si="187"/>
        <v>107327.5502322776</v>
      </c>
      <c r="AE245" s="243">
        <f t="shared" si="51"/>
        <v>997.20064941710666</v>
      </c>
      <c r="AF245" s="243">
        <f t="shared" si="14"/>
        <v>800.43347399126537</v>
      </c>
      <c r="AG245" s="243">
        <f t="shared" si="52"/>
        <v>196.76717542584134</v>
      </c>
      <c r="AH245" s="244">
        <f t="shared" si="188"/>
        <v>176263.49646883184</v>
      </c>
      <c r="AI245" s="246"/>
      <c r="AJ245" s="242">
        <f t="shared" si="234"/>
        <v>4.4366666666666596E-2</v>
      </c>
      <c r="AK245" s="242">
        <f t="shared" si="189"/>
        <v>3.6972222222222163E-3</v>
      </c>
      <c r="AL245" s="241">
        <f>VLOOKUP(AN245,[2]תחזיות!$B$4:$H$1000,5)</f>
        <v>1.2996540500000098E-2</v>
      </c>
      <c r="AM245" s="135">
        <f t="shared" ref="AM245:AM308" si="239">AL245/12</f>
        <v>1.0830450416666748E-3</v>
      </c>
      <c r="AN245" s="238">
        <v>193</v>
      </c>
      <c r="AO245" s="243">
        <f t="shared" si="190"/>
        <v>54786.720458084688</v>
      </c>
      <c r="AP245" s="243">
        <f t="shared" si="220"/>
        <v>616.2109497113936</v>
      </c>
      <c r="AQ245" s="243">
        <f t="shared" si="16"/>
        <v>413.65226935108637</v>
      </c>
      <c r="AR245" s="243">
        <f t="shared" si="191"/>
        <v>202.55868036030722</v>
      </c>
      <c r="AS245" s="244">
        <f t="shared" si="192"/>
        <v>100257.34592242127</v>
      </c>
      <c r="AT245" s="245"/>
      <c r="AU245" s="242">
        <f t="shared" si="235"/>
        <v>5.3666666666666606E-2</v>
      </c>
      <c r="AV245" s="242">
        <f t="shared" si="193"/>
        <v>4.4722222222222168E-3</v>
      </c>
      <c r="AW245" s="241">
        <f>VLOOKUP(AY245,[2]תחזיות!$B$4:$H$1000,7)</f>
        <v>2.2094118850000167E-2</v>
      </c>
      <c r="AX245" s="135">
        <f t="shared" si="17"/>
        <v>1.8411765708333473E-3</v>
      </c>
      <c r="AY245" s="238">
        <v>193</v>
      </c>
      <c r="AZ245" s="243">
        <f t="shared" si="194"/>
        <v>63587.642468589394</v>
      </c>
      <c r="BA245" s="243">
        <f t="shared" si="221"/>
        <v>743.65582084895402</v>
      </c>
      <c r="BB245" s="243">
        <f t="shared" si="18"/>
        <v>459.27775314220736</v>
      </c>
      <c r="BC245" s="243">
        <f t="shared" si="195"/>
        <v>284.37806770674666</v>
      </c>
      <c r="BD245" s="244">
        <f t="shared" si="196"/>
        <v>109860.72955932833</v>
      </c>
      <c r="BE245" s="246"/>
      <c r="BF245" s="246"/>
      <c r="BG245" s="246"/>
      <c r="BH245" s="241">
        <f>VLOOKUP(BJ245,[2]תחזיות!$B$4:$H$1000,6)</f>
        <v>1.1815036818181907E-2</v>
      </c>
      <c r="BI245" s="135">
        <f t="shared" si="19"/>
        <v>9.8458640151515898E-4</v>
      </c>
      <c r="BJ245" s="238">
        <v>193</v>
      </c>
      <c r="BK245" s="243">
        <f t="shared" si="197"/>
        <v>49503.802483105967</v>
      </c>
      <c r="BL245" s="243">
        <f t="shared" si="222"/>
        <v>509.3666101476652</v>
      </c>
      <c r="BM245" s="243">
        <f t="shared" si="20"/>
        <v>418.60963892863799</v>
      </c>
      <c r="BN245" s="243">
        <f t="shared" si="65"/>
        <v>90.756971219027179</v>
      </c>
      <c r="BO245" s="244">
        <f t="shared" si="198"/>
        <v>91217.23342591594</v>
      </c>
      <c r="BP245" s="246"/>
      <c r="BQ245" s="247">
        <f>VLOOKUP(BT245,[2]תחזיות!$B$4:$E$1000,2)</f>
        <v>3.8535279999999866E-2</v>
      </c>
      <c r="BR245" s="135">
        <f t="shared" si="21"/>
        <v>2.7112733333333225E-3</v>
      </c>
      <c r="BS245" s="3">
        <f t="shared" si="199"/>
        <v>5841</v>
      </c>
      <c r="BT245" s="238">
        <v>193</v>
      </c>
      <c r="BU245" s="239">
        <f t="shared" si="200"/>
        <v>327940.65167759522</v>
      </c>
      <c r="BV245" s="239">
        <f t="shared" si="201"/>
        <v>2432.8294745223102</v>
      </c>
      <c r="BW245" s="239">
        <f t="shared" si="22"/>
        <v>1543.6927307128944</v>
      </c>
      <c r="BX245" s="239">
        <f t="shared" si="23"/>
        <v>889.13674380941563</v>
      </c>
      <c r="BY245" s="240">
        <f t="shared" si="202"/>
        <v>425410.13207381824</v>
      </c>
      <c r="CA245" s="247">
        <f>VLOOKUP(CD245,[2]תחזיות!$B$4:$E$1000,4)</f>
        <v>5.0866569599999828E-2</v>
      </c>
      <c r="CB245" s="135">
        <f t="shared" si="24"/>
        <v>3.7388807999999859E-3</v>
      </c>
      <c r="CC245" s="3">
        <f t="shared" si="203"/>
        <v>5841</v>
      </c>
      <c r="CD245" s="238">
        <v>193</v>
      </c>
      <c r="CE245" s="239">
        <f t="shared" si="204"/>
        <v>347316.9711817287</v>
      </c>
      <c r="CF245" s="239">
        <f t="shared" si="205"/>
        <v>2787.9197206851077</v>
      </c>
      <c r="CG245" s="239">
        <f t="shared" si="25"/>
        <v>1489.3429656195938</v>
      </c>
      <c r="CH245" s="239">
        <f t="shared" si="26"/>
        <v>1298.5767550655139</v>
      </c>
      <c r="CI245" s="240">
        <f t="shared" si="206"/>
        <v>474864.25782278122</v>
      </c>
      <c r="CJ245" s="1"/>
      <c r="CK245" s="247">
        <f>VLOOKUP(CN245,[2]תחזיות!$B$4:$E$1000,3)</f>
        <v>3.3508939130434671E-2</v>
      </c>
      <c r="CL245" s="135">
        <f t="shared" si="27"/>
        <v>2.2924115942028894E-3</v>
      </c>
      <c r="CM245" s="3">
        <f t="shared" si="207"/>
        <v>5841</v>
      </c>
      <c r="CN245" s="238">
        <v>193</v>
      </c>
      <c r="CO245" s="239">
        <f t="shared" si="208"/>
        <v>320658.82335735456</v>
      </c>
      <c r="CP245" s="239">
        <f t="shared" si="223"/>
        <v>2301.9180165351286</v>
      </c>
      <c r="CQ245" s="239">
        <f t="shared" si="28"/>
        <v>1566.8360120872726</v>
      </c>
      <c r="CR245" s="239">
        <f t="shared" si="29"/>
        <v>735.08200444785587</v>
      </c>
      <c r="CS245" s="240">
        <f t="shared" si="209"/>
        <v>408605.11857194151</v>
      </c>
      <c r="CT245" s="1"/>
      <c r="CU245" s="238">
        <v>193</v>
      </c>
      <c r="CV245" s="239">
        <f t="shared" si="231"/>
        <v>1073204.5748690292</v>
      </c>
      <c r="CW245" s="239">
        <f t="shared" si="231"/>
        <v>9340.9546835219935</v>
      </c>
      <c r="CX245" s="239">
        <f t="shared" si="231"/>
        <v>6097.2651610505491</v>
      </c>
      <c r="CY245" s="239">
        <f t="shared" si="231"/>
        <v>3243.6895224714453</v>
      </c>
      <c r="CZ245" s="239">
        <f t="shared" si="231"/>
        <v>1669192.3360329131</v>
      </c>
      <c r="DB245" s="238">
        <v>193</v>
      </c>
      <c r="DC245" s="239">
        <f t="shared" si="232"/>
        <v>1122187.1167320462</v>
      </c>
      <c r="DD245" s="239">
        <f t="shared" si="232"/>
        <v>10179.0229173025</v>
      </c>
      <c r="DE245" s="239">
        <f t="shared" si="232"/>
        <v>6121.1909566042559</v>
      </c>
      <c r="DF245" s="239">
        <f t="shared" si="232"/>
        <v>4057.8319606982423</v>
      </c>
      <c r="DG245" s="239">
        <f t="shared" si="232"/>
        <v>1753589.7164926645</v>
      </c>
      <c r="DH245" s="248"/>
      <c r="DI245" s="238">
        <v>193</v>
      </c>
      <c r="DJ245" s="239">
        <f t="shared" si="233"/>
        <v>1039652.4760609781</v>
      </c>
      <c r="DK245" s="239">
        <f t="shared" si="233"/>
        <v>8589.4599324361316</v>
      </c>
      <c r="DL245" s="239">
        <f t="shared" si="233"/>
        <v>6273.0464692250307</v>
      </c>
      <c r="DM245" s="239">
        <f t="shared" si="233"/>
        <v>2316.4134632111004</v>
      </c>
      <c r="DN245" s="239">
        <f t="shared" si="233"/>
        <v>1598813.9571395833</v>
      </c>
      <c r="DP245" s="3">
        <f t="shared" si="210"/>
        <v>5841</v>
      </c>
      <c r="DQ245" s="238">
        <v>193</v>
      </c>
      <c r="DR245" s="239">
        <f t="shared" si="211"/>
        <v>0</v>
      </c>
      <c r="DS245" s="239">
        <f t="shared" si="212"/>
        <v>0</v>
      </c>
      <c r="DT245" s="239">
        <f t="shared" si="33"/>
        <v>0</v>
      </c>
      <c r="DU245" s="239">
        <f t="shared" si="213"/>
        <v>0</v>
      </c>
      <c r="DV245" s="240">
        <f t="shared" si="224"/>
        <v>0</v>
      </c>
      <c r="DX245" s="242">
        <f t="shared" si="236"/>
        <v>4.5899999999999996E-2</v>
      </c>
      <c r="DY245" s="242">
        <f t="shared" si="214"/>
        <v>3.8249999999999998E-3</v>
      </c>
      <c r="DZ245" s="238">
        <v>193</v>
      </c>
      <c r="EA245" s="243">
        <f t="shared" si="225"/>
        <v>354919.9378331356</v>
      </c>
      <c r="EB245" s="243">
        <f t="shared" si="226"/>
        <v>2867.5073536633622</v>
      </c>
      <c r="EC245" s="243">
        <f t="shared" si="34"/>
        <v>1509.9385914516185</v>
      </c>
      <c r="ED245" s="243">
        <f t="shared" ref="ED245:ED308" si="240">EA245*DY245</f>
        <v>1357.5687622117437</v>
      </c>
      <c r="EE245" s="244">
        <f t="shared" si="215"/>
        <v>500629.79791201086</v>
      </c>
      <c r="EF245" s="249"/>
      <c r="EG245" s="242">
        <f t="shared" si="237"/>
        <v>5.5E-2</v>
      </c>
      <c r="EH245" s="242">
        <f t="shared" si="216"/>
        <v>4.5833333333333334E-3</v>
      </c>
      <c r="EI245" s="238">
        <v>193</v>
      </c>
      <c r="EJ245" s="243">
        <f t="shared" si="227"/>
        <v>360589.89036480972</v>
      </c>
      <c r="EK245" s="243">
        <f t="shared" si="228"/>
        <v>3082.4150795582618</v>
      </c>
      <c r="EL245" s="243">
        <f t="shared" si="36"/>
        <v>1429.7114153862174</v>
      </c>
      <c r="EM245" s="243">
        <f t="shared" ref="EM245:EM308" si="241">EJ245*EH245</f>
        <v>1652.7036641720445</v>
      </c>
      <c r="EN245" s="244">
        <f t="shared" si="217"/>
        <v>514202.74122116785</v>
      </c>
      <c r="EO245" s="249"/>
      <c r="EP245" s="242">
        <f t="shared" si="238"/>
        <v>2.5000000000000001E-2</v>
      </c>
      <c r="EQ245" s="242">
        <f t="shared" si="218"/>
        <v>2.0833333333333333E-3</v>
      </c>
      <c r="ER245" s="238">
        <v>193</v>
      </c>
      <c r="ES245" s="243">
        <f t="shared" si="229"/>
        <v>335757.6468013922</v>
      </c>
      <c r="ET245" s="243">
        <f t="shared" si="230"/>
        <v>2370.7253929063927</v>
      </c>
      <c r="EU245" s="243">
        <f t="shared" si="38"/>
        <v>1671.2302954034922</v>
      </c>
      <c r="EV245" s="243">
        <f t="shared" ref="EV245:EV308" si="242">ES245*EQ245</f>
        <v>699.49509750290042</v>
      </c>
      <c r="EW245" s="244">
        <f t="shared" si="219"/>
        <v>457550.00083093502</v>
      </c>
    </row>
    <row r="246" spans="1:153" ht="14.25" customHeight="1" thickBot="1" x14ac:dyDescent="0.25">
      <c r="A246" s="3">
        <f t="shared" ref="A246:A309" si="243">EDATE(A245,1)</f>
        <v>5872</v>
      </c>
      <c r="B246" s="238">
        <v>194</v>
      </c>
      <c r="C246" s="239">
        <f t="shared" ref="C246:C309" si="244">C245-E245</f>
        <v>224588.71613803355</v>
      </c>
      <c r="D246" s="239">
        <f t="shared" si="5"/>
        <v>2410.2492634298383</v>
      </c>
      <c r="E246" s="239">
        <f t="shared" si="6"/>
        <v>1820.7038835675003</v>
      </c>
      <c r="F246" s="239">
        <f t="shared" si="7"/>
        <v>589.54537986233811</v>
      </c>
      <c r="G246" s="240">
        <f t="shared" ref="G246:G309" si="245">IF(C246&gt;0,G245+D246,G245)</f>
        <v>467588.35710538883</v>
      </c>
      <c r="I246" s="241">
        <f>VLOOKUP(K246,[2]תחזיות!$B$4:$H$1000,5)</f>
        <v>1.2996559000000098E-2</v>
      </c>
      <c r="J246" s="135">
        <f t="shared" si="8"/>
        <v>1.0830465833333415E-3</v>
      </c>
      <c r="K246" s="238">
        <v>194</v>
      </c>
      <c r="L246" s="243">
        <f t="shared" ref="L246:L309" si="246">(L245-N245)*(1+J246)</f>
        <v>108455.90290768658</v>
      </c>
      <c r="M246" s="243">
        <f t="shared" si="44"/>
        <v>1015.2560221644313</v>
      </c>
      <c r="N246" s="243">
        <f t="shared" si="9"/>
        <v>816.4202001670069</v>
      </c>
      <c r="O246" s="243">
        <f t="shared" si="10"/>
        <v>198.83582199742449</v>
      </c>
      <c r="P246" s="244">
        <f t="shared" ref="P246:P309" si="247">IF(L246&gt;0,P245+M246,P245)</f>
        <v>178732.20830486828</v>
      </c>
      <c r="Q246" s="245"/>
      <c r="R246" s="241">
        <f>VLOOKUP(T246,[2]תחזיות!$B$4:$H$1000,7)</f>
        <v>2.2094150300000167E-2</v>
      </c>
      <c r="S246" s="135">
        <f t="shared" si="11"/>
        <v>1.8411791916666807E-3</v>
      </c>
      <c r="T246" s="238">
        <v>194</v>
      </c>
      <c r="U246" s="243">
        <f t="shared" ref="U246:U309" si="248">(U245-W245)*(1+S246)</f>
        <v>123588.16753220832</v>
      </c>
      <c r="V246" s="243">
        <f t="shared" si="47"/>
        <v>1156.9091952711819</v>
      </c>
      <c r="W246" s="243">
        <f t="shared" si="12"/>
        <v>930.33088812880101</v>
      </c>
      <c r="X246" s="243">
        <f t="shared" si="48"/>
        <v>226.57830714238088</v>
      </c>
      <c r="Y246" s="244">
        <f t="shared" ref="Y246:Y309" si="249">IF(U246&gt;0,Y245+V246,Y245)</f>
        <v>190640.78924269928</v>
      </c>
      <c r="Z246" s="246"/>
      <c r="AA246" s="241">
        <f>VLOOKUP(AC246,[2]תחזיות!$B$4:$H$1000,6)</f>
        <v>1.1815053636363725E-2</v>
      </c>
      <c r="AB246" s="135">
        <f t="shared" si="13"/>
        <v>9.8458780303031031E-4</v>
      </c>
      <c r="AC246" s="238">
        <v>194</v>
      </c>
      <c r="AD246" s="243">
        <f t="shared" ref="AD246:AD309" si="250">(AD245-AF245)*(1+AB246)</f>
        <v>106632.00205813855</v>
      </c>
      <c r="AE246" s="243">
        <f t="shared" si="51"/>
        <v>998.18248101369659</v>
      </c>
      <c r="AF246" s="243">
        <f t="shared" si="14"/>
        <v>802.69047724044344</v>
      </c>
      <c r="AG246" s="243">
        <f t="shared" si="52"/>
        <v>195.49200377325309</v>
      </c>
      <c r="AH246" s="244">
        <f t="shared" ref="AH246:AH309" si="251">IF(AD246&gt;0,AH245+AE246,AH245)</f>
        <v>177261.67894984555</v>
      </c>
      <c r="AI246" s="246"/>
      <c r="AJ246" s="242">
        <f t="shared" si="234"/>
        <v>4.4366666666666596E-2</v>
      </c>
      <c r="AK246" s="242">
        <f t="shared" ref="AK246:AK309" si="252">AJ246/12</f>
        <v>3.6972222222222163E-3</v>
      </c>
      <c r="AL246" s="241">
        <f>VLOOKUP(AN246,[2]תחזיות!$B$4:$H$1000,5)</f>
        <v>1.2996559000000098E-2</v>
      </c>
      <c r="AM246" s="135">
        <f t="shared" si="239"/>
        <v>1.0830465833333415E-3</v>
      </c>
      <c r="AN246" s="238">
        <v>194</v>
      </c>
      <c r="AO246" s="243">
        <f t="shared" ref="AO246:AO309" si="253">(AO245-AQ245)*(1+AM246)</f>
        <v>54431.956754460763</v>
      </c>
      <c r="AP246" s="243">
        <f t="shared" si="220"/>
        <v>616.87833487509113</v>
      </c>
      <c r="AQ246" s="243">
        <f t="shared" si="16"/>
        <v>415.63129476346012</v>
      </c>
      <c r="AR246" s="243">
        <f t="shared" ref="AR246:AR309" si="254">AO246*AK246</f>
        <v>201.24704011163101</v>
      </c>
      <c r="AS246" s="244">
        <f t="shared" ref="AS246:AS309" si="255">IF(AO246&gt;0,AS245+AP246,AS245)</f>
        <v>100874.22425729636</v>
      </c>
      <c r="AT246" s="245"/>
      <c r="AU246" s="242">
        <f t="shared" si="235"/>
        <v>5.3666666666666606E-2</v>
      </c>
      <c r="AV246" s="242">
        <f t="shared" ref="AV246:AV309" si="256">AU246/12</f>
        <v>4.4722222222222168E-3</v>
      </c>
      <c r="AW246" s="241">
        <f>VLOOKUP(AY246,[2]תחזיות!$B$4:$H$1000,7)</f>
        <v>2.2094150300000167E-2</v>
      </c>
      <c r="AX246" s="135">
        <f t="shared" si="17"/>
        <v>1.8411791916666807E-3</v>
      </c>
      <c r="AY246" s="238">
        <v>194</v>
      </c>
      <c r="AZ246" s="243">
        <f t="shared" ref="AZ246:AZ309" si="257">(AZ245-BB245)*(1+AX246)</f>
        <v>63244.595346965201</v>
      </c>
      <c r="BA246" s="243">
        <f t="shared" si="221"/>
        <v>745.02502447206291</v>
      </c>
      <c r="BB246" s="243">
        <f t="shared" si="18"/>
        <v>462.18113972591334</v>
      </c>
      <c r="BC246" s="243">
        <f t="shared" ref="BC246:BC309" si="258">AZ246*AV246</f>
        <v>282.84388474614957</v>
      </c>
      <c r="BD246" s="244">
        <f t="shared" ref="BD246:BD309" si="259">IF(AZ246&gt;0,BD245+BA246,BD245)</f>
        <v>110605.7545838004</v>
      </c>
      <c r="BE246" s="246"/>
      <c r="BF246" s="246"/>
      <c r="BG246" s="246"/>
      <c r="BH246" s="241">
        <f>VLOOKUP(BJ246,[2]תחזיות!$B$4:$H$1000,6)</f>
        <v>1.1815053636363725E-2</v>
      </c>
      <c r="BI246" s="135">
        <f t="shared" si="19"/>
        <v>9.8458780303031031E-4</v>
      </c>
      <c r="BJ246" s="238">
        <v>194</v>
      </c>
      <c r="BK246" s="243">
        <f t="shared" ref="BK246:BK309" si="260">(BK245-BM245)*(1+BI246)</f>
        <v>49133.521526361095</v>
      </c>
      <c r="BL246" s="243">
        <f t="shared" si="222"/>
        <v>509.79671735773246</v>
      </c>
      <c r="BM246" s="243">
        <f t="shared" si="20"/>
        <v>419.71859455940421</v>
      </c>
      <c r="BN246" s="243">
        <f t="shared" si="65"/>
        <v>90.078122798328252</v>
      </c>
      <c r="BO246" s="244">
        <f t="shared" ref="BO246:BO309" si="261">IF(BK246&gt;0,BO245+BL246,BO245)</f>
        <v>91727.030143273674</v>
      </c>
      <c r="BP246" s="246"/>
      <c r="BQ246" s="247">
        <f>VLOOKUP(BT246,[2]תחזיות!$B$4:$E$1000,2)</f>
        <v>3.8603579999999867E-2</v>
      </c>
      <c r="BR246" s="135">
        <f t="shared" si="21"/>
        <v>2.7169649999999892E-3</v>
      </c>
      <c r="BS246" s="3">
        <f t="shared" ref="BS246:BS309" si="262">EDATE(A245,1)</f>
        <v>5872</v>
      </c>
      <c r="BT246" s="238">
        <v>194</v>
      </c>
      <c r="BU246" s="239">
        <f t="shared" ref="BU246:BU309" si="263">BU245-BW245</f>
        <v>326396.95894688234</v>
      </c>
      <c r="BV246" s="239">
        <f t="shared" ref="BV246:BV309" si="264">IF(BU246&lt;=0,0,(PMT(BR246,$BS$42-BT245,BU246))*-1)</f>
        <v>2433.9030081519527</v>
      </c>
      <c r="BW246" s="239">
        <f t="shared" si="22"/>
        <v>1547.0938945868402</v>
      </c>
      <c r="BX246" s="239">
        <f t="shared" si="23"/>
        <v>886.80911356511263</v>
      </c>
      <c r="BY246" s="240">
        <f t="shared" ref="BY246:BY309" si="265">BY245+BV246</f>
        <v>427844.03508197021</v>
      </c>
      <c r="CA246" s="247">
        <f>VLOOKUP(CD246,[2]תחזיות!$B$4:$E$1000,4)</f>
        <v>5.0956725599999829E-2</v>
      </c>
      <c r="CB246" s="135">
        <f t="shared" si="24"/>
        <v>3.7463937999999857E-3</v>
      </c>
      <c r="CC246" s="3">
        <f t="shared" ref="CC246:CC309" si="266">EDATE(A245,1)</f>
        <v>5872</v>
      </c>
      <c r="CD246" s="238">
        <v>194</v>
      </c>
      <c r="CE246" s="239">
        <f t="shared" ref="CE246:CE309" si="267">CE245-CG245</f>
        <v>345827.62821610912</v>
      </c>
      <c r="CF246" s="239">
        <f t="shared" ref="CF246:CF309" si="268">IF(CE246&lt;=0,0,(PMT(CB246,$CD$42-CD245,CE246))*-1)</f>
        <v>2789.4930375600075</v>
      </c>
      <c r="CG246" s="239">
        <f t="shared" si="25"/>
        <v>1493.8865553424762</v>
      </c>
      <c r="CH246" s="239">
        <f t="shared" si="26"/>
        <v>1295.6064822175313</v>
      </c>
      <c r="CI246" s="240">
        <f t="shared" ref="CI246:CI309" si="269">CI245+CF246</f>
        <v>477653.75086034124</v>
      </c>
      <c r="CJ246" s="1"/>
      <c r="CK246" s="247">
        <f>VLOOKUP(CN246,[2]תחזיות!$B$4:$E$1000,3)</f>
        <v>3.3568330434782495E-2</v>
      </c>
      <c r="CL246" s="135">
        <f t="shared" si="27"/>
        <v>2.2973608695652081E-3</v>
      </c>
      <c r="CM246" s="3">
        <f t="shared" ref="CM246:CM309" si="270">CC246</f>
        <v>5872</v>
      </c>
      <c r="CN246" s="238">
        <v>194</v>
      </c>
      <c r="CO246" s="239">
        <f t="shared" ref="CO246:CO309" si="271">CO245-CQ245</f>
        <v>319091.98734526726</v>
      </c>
      <c r="CP246" s="239">
        <f t="shared" si="223"/>
        <v>2302.8125909601508</v>
      </c>
      <c r="CQ246" s="239">
        <f t="shared" si="28"/>
        <v>1569.7431454413372</v>
      </c>
      <c r="CR246" s="239">
        <f t="shared" si="29"/>
        <v>733.06944551881361</v>
      </c>
      <c r="CS246" s="240">
        <f t="shared" ref="CS246:CS309" si="272">CS245+CP246</f>
        <v>410907.93116290163</v>
      </c>
      <c r="CT246" s="1"/>
      <c r="CU246" s="238">
        <v>194</v>
      </c>
      <c r="CV246" s="239">
        <f t="shared" si="231"/>
        <v>1067283.5339887473</v>
      </c>
      <c r="CW246" s="239">
        <f t="shared" si="231"/>
        <v>9343.7939822846765</v>
      </c>
      <c r="CX246" s="239">
        <f t="shared" si="231"/>
        <v>6115.5633796487273</v>
      </c>
      <c r="CY246" s="239">
        <f t="shared" si="231"/>
        <v>3228.2306026359474</v>
      </c>
      <c r="CZ246" s="239">
        <f t="shared" si="231"/>
        <v>1678536.1300151981</v>
      </c>
      <c r="DB246" s="238">
        <v>194</v>
      </c>
      <c r="DC246" s="239">
        <f t="shared" si="232"/>
        <v>1116409.2861827398</v>
      </c>
      <c r="DD246" s="239">
        <f t="shared" si="232"/>
        <v>10184.091600291353</v>
      </c>
      <c r="DE246" s="239">
        <f t="shared" si="232"/>
        <v>6143.3667261380961</v>
      </c>
      <c r="DF246" s="239">
        <f t="shared" si="232"/>
        <v>4040.7248741532576</v>
      </c>
      <c r="DG246" s="239">
        <f t="shared" si="232"/>
        <v>1763773.808092956</v>
      </c>
      <c r="DH246" s="248"/>
      <c r="DI246" s="238">
        <v>194</v>
      </c>
      <c r="DJ246" s="239">
        <f t="shared" si="233"/>
        <v>1033532.6435737892</v>
      </c>
      <c r="DK246" s="239">
        <f t="shared" si="233"/>
        <v>8591.7664456678103</v>
      </c>
      <c r="DL246" s="239">
        <f t="shared" si="233"/>
        <v>6287.5681259942685</v>
      </c>
      <c r="DM246" s="239">
        <f t="shared" si="233"/>
        <v>2304.1983196735428</v>
      </c>
      <c r="DN246" s="239">
        <f t="shared" si="233"/>
        <v>1607405.7235852513</v>
      </c>
      <c r="DP246" s="3">
        <f t="shared" ref="DP246:DP309" si="273">EDATE(DP245,1)</f>
        <v>5872</v>
      </c>
      <c r="DQ246" s="238">
        <v>194</v>
      </c>
      <c r="DR246" s="239">
        <f t="shared" ref="DR246:DR309" si="274">DR245-DT245</f>
        <v>0</v>
      </c>
      <c r="DS246" s="239">
        <f t="shared" ref="DS246:DS309" si="275">IF(DR246&lt;=0,0,$DR$48)</f>
        <v>0</v>
      </c>
      <c r="DT246" s="239">
        <f t="shared" si="33"/>
        <v>0</v>
      </c>
      <c r="DU246" s="239">
        <f t="shared" ref="DU246:DU309" si="276">DR246*$DR$44</f>
        <v>0</v>
      </c>
      <c r="DV246" s="240">
        <f t="shared" si="224"/>
        <v>0</v>
      </c>
      <c r="DX246" s="242">
        <f t="shared" si="236"/>
        <v>4.5899999999999996E-2</v>
      </c>
      <c r="DY246" s="242">
        <f t="shared" ref="DY246:DY309" si="277">DX246/12</f>
        <v>3.8249999999999998E-3</v>
      </c>
      <c r="DZ246" s="238">
        <v>194</v>
      </c>
      <c r="EA246" s="243">
        <f t="shared" si="225"/>
        <v>353409.99924168398</v>
      </c>
      <c r="EB246" s="243">
        <f t="shared" si="226"/>
        <v>2867.5073536633622</v>
      </c>
      <c r="EC246" s="243">
        <f t="shared" si="34"/>
        <v>1515.714106563921</v>
      </c>
      <c r="ED246" s="243">
        <f t="shared" si="240"/>
        <v>1351.7932470994413</v>
      </c>
      <c r="EE246" s="244">
        <f t="shared" ref="EE246:EE309" si="278">IF(EA246&gt;0,EE245+EB246,EE245)</f>
        <v>503497.30526567425</v>
      </c>
      <c r="EF246" s="249"/>
      <c r="EG246" s="242">
        <f t="shared" si="237"/>
        <v>5.5E-2</v>
      </c>
      <c r="EH246" s="242">
        <f t="shared" ref="EH246:EH309" si="279">EG246/12</f>
        <v>4.5833333333333334E-3</v>
      </c>
      <c r="EI246" s="238">
        <v>194</v>
      </c>
      <c r="EJ246" s="243">
        <f t="shared" si="227"/>
        <v>359160.17894942348</v>
      </c>
      <c r="EK246" s="243">
        <f t="shared" si="228"/>
        <v>3082.4150795582627</v>
      </c>
      <c r="EL246" s="243">
        <f t="shared" si="36"/>
        <v>1436.2642593734051</v>
      </c>
      <c r="EM246" s="243">
        <f t="shared" si="241"/>
        <v>1646.1508201848576</v>
      </c>
      <c r="EN246" s="244">
        <f t="shared" ref="EN246:EN309" si="280">IF(EJ246&gt;0,EN245+EK246,EN245)</f>
        <v>517285.15630072611</v>
      </c>
      <c r="EO246" s="249"/>
      <c r="EP246" s="242">
        <f t="shared" si="238"/>
        <v>2.5000000000000001E-2</v>
      </c>
      <c r="EQ246" s="242">
        <f t="shared" ref="EQ246:EQ309" si="281">EP246/12</f>
        <v>2.0833333333333333E-3</v>
      </c>
      <c r="ER246" s="238">
        <v>194</v>
      </c>
      <c r="ES246" s="243">
        <f t="shared" si="229"/>
        <v>334086.41650598869</v>
      </c>
      <c r="ET246" s="243">
        <f t="shared" si="230"/>
        <v>2370.7253929063927</v>
      </c>
      <c r="EU246" s="243">
        <f t="shared" si="38"/>
        <v>1674.7120251855829</v>
      </c>
      <c r="EV246" s="243">
        <f t="shared" si="242"/>
        <v>696.01336772080981</v>
      </c>
      <c r="EW246" s="244">
        <f t="shared" ref="EW246:EW309" si="282">IF(ES246&gt;0,EW245+ET246,EW245)</f>
        <v>459920.72622384143</v>
      </c>
    </row>
    <row r="247" spans="1:153" ht="14.25" customHeight="1" thickBot="1" x14ac:dyDescent="0.25">
      <c r="A247" s="3">
        <f t="shared" si="243"/>
        <v>5903</v>
      </c>
      <c r="B247" s="238">
        <v>195</v>
      </c>
      <c r="C247" s="239">
        <f t="shared" si="244"/>
        <v>222768.01225446604</v>
      </c>
      <c r="D247" s="239">
        <f t="shared" si="5"/>
        <v>2410.2492634298383</v>
      </c>
      <c r="E247" s="239">
        <f t="shared" si="6"/>
        <v>1825.4832312618648</v>
      </c>
      <c r="F247" s="239">
        <f t="shared" si="7"/>
        <v>584.76603216797344</v>
      </c>
      <c r="G247" s="240">
        <f t="shared" si="245"/>
        <v>469998.60636881867</v>
      </c>
      <c r="I247" s="241">
        <f>VLOOKUP(K247,[2]תחזיות!$B$4:$H$1000,5)</f>
        <v>1.2996577500000099E-2</v>
      </c>
      <c r="J247" s="135">
        <f t="shared" si="8"/>
        <v>1.0830481250000083E-3</v>
      </c>
      <c r="K247" s="238">
        <v>195</v>
      </c>
      <c r="L247" s="243">
        <f t="shared" si="246"/>
        <v>107756.06144744193</v>
      </c>
      <c r="M247" s="243">
        <f t="shared" si="44"/>
        <v>1016.3555932956315</v>
      </c>
      <c r="N247" s="243">
        <f t="shared" si="9"/>
        <v>818.80281397532212</v>
      </c>
      <c r="O247" s="243">
        <f t="shared" si="10"/>
        <v>197.5527793203093</v>
      </c>
      <c r="P247" s="244">
        <f t="shared" si="247"/>
        <v>179748.56389816391</v>
      </c>
      <c r="Q247" s="245"/>
      <c r="R247" s="241">
        <f>VLOOKUP(T247,[2]תחזיות!$B$4:$H$1000,7)</f>
        <v>2.2094181750000167E-2</v>
      </c>
      <c r="S247" s="135">
        <f t="shared" si="11"/>
        <v>1.841181812500014E-3</v>
      </c>
      <c r="T247" s="238">
        <v>195</v>
      </c>
      <c r="U247" s="243">
        <f t="shared" si="248"/>
        <v>122883.67202206919</v>
      </c>
      <c r="V247" s="243">
        <f t="shared" si="47"/>
        <v>1159.0392754402294</v>
      </c>
      <c r="W247" s="243">
        <f t="shared" si="12"/>
        <v>933.75254339977027</v>
      </c>
      <c r="X247" s="243">
        <f t="shared" si="48"/>
        <v>225.28673204045916</v>
      </c>
      <c r="Y247" s="244">
        <f t="shared" si="249"/>
        <v>191799.82851813952</v>
      </c>
      <c r="Z247" s="246"/>
      <c r="AA247" s="241">
        <f>VLOOKUP(AC247,[2]תחזיות!$B$4:$H$1000,6)</f>
        <v>1.1815070454545544E-2</v>
      </c>
      <c r="AB247" s="135">
        <f t="shared" si="13"/>
        <v>9.8458920454546207E-4</v>
      </c>
      <c r="AC247" s="238">
        <v>195</v>
      </c>
      <c r="AD247" s="243">
        <f t="shared" si="250"/>
        <v>105933.50997860514</v>
      </c>
      <c r="AE247" s="243">
        <f t="shared" si="51"/>
        <v>999.16528070866934</v>
      </c>
      <c r="AF247" s="243">
        <f t="shared" si="14"/>
        <v>804.95384574789409</v>
      </c>
      <c r="AG247" s="243">
        <f t="shared" si="52"/>
        <v>194.21143496077519</v>
      </c>
      <c r="AH247" s="244">
        <f t="shared" si="251"/>
        <v>178260.84423055421</v>
      </c>
      <c r="AI247" s="246"/>
      <c r="AJ247" s="242">
        <f t="shared" si="234"/>
        <v>4.4366666666666596E-2</v>
      </c>
      <c r="AK247" s="242">
        <f t="shared" si="252"/>
        <v>3.6972222222222163E-3</v>
      </c>
      <c r="AL247" s="241">
        <f>VLOOKUP(AN247,[2]תחזיות!$B$4:$H$1000,5)</f>
        <v>1.2996577500000099E-2</v>
      </c>
      <c r="AM247" s="135">
        <f t="shared" si="239"/>
        <v>1.0830481250000083E-3</v>
      </c>
      <c r="AN247" s="238">
        <v>195</v>
      </c>
      <c r="AO247" s="243">
        <f t="shared" si="253"/>
        <v>54074.827739705819</v>
      </c>
      <c r="AP247" s="243">
        <f t="shared" ref="AP247:AP310" si="283">IF(AN246=$AN$42,0,(PMT(AK247,$AN$42-AN246,AO247))*-1)</f>
        <v>617.54644379903084</v>
      </c>
      <c r="AQ247" s="243">
        <f t="shared" si="16"/>
        <v>417.61978901695215</v>
      </c>
      <c r="AR247" s="243">
        <f t="shared" si="254"/>
        <v>199.92665478207869</v>
      </c>
      <c r="AS247" s="244">
        <f t="shared" si="255"/>
        <v>101491.77070109539</v>
      </c>
      <c r="AT247" s="245"/>
      <c r="AU247" s="242">
        <f t="shared" si="235"/>
        <v>5.3666666666666606E-2</v>
      </c>
      <c r="AV247" s="242">
        <f t="shared" si="256"/>
        <v>4.4722222222222168E-3</v>
      </c>
      <c r="AW247" s="241">
        <f>VLOOKUP(AY247,[2]תחזיות!$B$4:$H$1000,7)</f>
        <v>2.2094181750000167E-2</v>
      </c>
      <c r="AX247" s="135">
        <f t="shared" si="17"/>
        <v>1.841181812500014E-3</v>
      </c>
      <c r="AY247" s="238">
        <v>195</v>
      </c>
      <c r="AZ247" s="243">
        <f t="shared" si="257"/>
        <v>62898.008046422488</v>
      </c>
      <c r="BA247" s="243">
        <f t="shared" ref="BA247:BA310" si="284">IF(AY246=$AY$42,0,(PMT(AV247,$AY$42-AY246,AZ247))*-1)</f>
        <v>746.3967509969782</v>
      </c>
      <c r="BB247" s="243">
        <f t="shared" si="18"/>
        <v>465.10288167825576</v>
      </c>
      <c r="BC247" s="243">
        <f t="shared" si="258"/>
        <v>281.29386931872244</v>
      </c>
      <c r="BD247" s="244">
        <f t="shared" si="259"/>
        <v>111352.15133479738</v>
      </c>
      <c r="BE247" s="246"/>
      <c r="BF247" s="246"/>
      <c r="BG247" s="246"/>
      <c r="BH247" s="241">
        <f>VLOOKUP(BJ247,[2]תחזיות!$B$4:$H$1000,6)</f>
        <v>1.1815070454545544E-2</v>
      </c>
      <c r="BI247" s="135">
        <f t="shared" si="19"/>
        <v>9.8458920454546207E-4</v>
      </c>
      <c r="BJ247" s="238">
        <v>195</v>
      </c>
      <c r="BK247" s="243">
        <f t="shared" si="260"/>
        <v>48761.766016280701</v>
      </c>
      <c r="BL247" s="243">
        <f t="shared" ref="BL247:BL310" si="285">IF(BJ246=$BJ$42,0,(PMT($BJ$44,$BJ$42-BJ246,BK247))*-1)</f>
        <v>510.22718224318999</v>
      </c>
      <c r="BM247" s="243">
        <f t="shared" si="20"/>
        <v>420.83061121334242</v>
      </c>
      <c r="BN247" s="243">
        <f t="shared" si="65"/>
        <v>89.396571029847536</v>
      </c>
      <c r="BO247" s="244">
        <f t="shared" si="261"/>
        <v>92237.257325516868</v>
      </c>
      <c r="BP247" s="246"/>
      <c r="BQ247" s="247">
        <f>VLOOKUP(BT247,[2]תחזיות!$B$4:$E$1000,2)</f>
        <v>3.8671879999999867E-2</v>
      </c>
      <c r="BR247" s="135">
        <f t="shared" si="21"/>
        <v>2.7226566666666559E-3</v>
      </c>
      <c r="BS247" s="3">
        <f t="shared" si="262"/>
        <v>5903</v>
      </c>
      <c r="BT247" s="238">
        <v>195</v>
      </c>
      <c r="BU247" s="239">
        <f t="shared" si="263"/>
        <v>324849.8650522955</v>
      </c>
      <c r="BV247" s="239">
        <f t="shared" si="264"/>
        <v>2434.9709529023708</v>
      </c>
      <c r="BW247" s="239">
        <f t="shared" si="22"/>
        <v>1550.5163021519747</v>
      </c>
      <c r="BX247" s="239">
        <f t="shared" si="23"/>
        <v>884.4546507503959</v>
      </c>
      <c r="BY247" s="240">
        <f t="shared" si="265"/>
        <v>430279.00603487261</v>
      </c>
      <c r="CA247" s="247">
        <f>VLOOKUP(CD247,[2]תחזיות!$B$4:$E$1000,4)</f>
        <v>5.104688159999983E-2</v>
      </c>
      <c r="CB247" s="135">
        <f t="shared" si="24"/>
        <v>3.753906799999986E-3</v>
      </c>
      <c r="CC247" s="3">
        <f t="shared" si="266"/>
        <v>5903</v>
      </c>
      <c r="CD247" s="238">
        <v>195</v>
      </c>
      <c r="CE247" s="239">
        <f t="shared" si="267"/>
        <v>344333.74166076665</v>
      </c>
      <c r="CF247" s="239">
        <f t="shared" si="268"/>
        <v>2791.0585709186089</v>
      </c>
      <c r="CG247" s="239">
        <f t="shared" si="25"/>
        <v>1498.4617966288185</v>
      </c>
      <c r="CH247" s="239">
        <f t="shared" si="26"/>
        <v>1292.5967742897903</v>
      </c>
      <c r="CI247" s="240">
        <f t="shared" si="269"/>
        <v>480444.80943125987</v>
      </c>
      <c r="CJ247" s="1"/>
      <c r="CK247" s="247">
        <f>VLOOKUP(CN247,[2]תחזיות!$B$4:$E$1000,3)</f>
        <v>3.3627721739130319E-2</v>
      </c>
      <c r="CL247" s="135">
        <f t="shared" si="27"/>
        <v>2.3023101449275267E-3</v>
      </c>
      <c r="CM247" s="3">
        <f t="shared" si="270"/>
        <v>5903</v>
      </c>
      <c r="CN247" s="238">
        <v>195</v>
      </c>
      <c r="CO247" s="239">
        <f t="shared" si="271"/>
        <v>317522.24419982592</v>
      </c>
      <c r="CP247" s="239">
        <f t="shared" ref="CP247:CP310" si="286">IF(CO247&lt;=0,0,(PMT(CL247,$CN$42-CN246,CO247))*-1)</f>
        <v>2303.7024129107881</v>
      </c>
      <c r="CQ247" s="239">
        <f t="shared" si="28"/>
        <v>1572.6677288493734</v>
      </c>
      <c r="CR247" s="239">
        <f t="shared" si="29"/>
        <v>731.03468406141474</v>
      </c>
      <c r="CS247" s="240">
        <f t="shared" si="272"/>
        <v>413211.63357581239</v>
      </c>
      <c r="CT247" s="1"/>
      <c r="CU247" s="238">
        <v>195</v>
      </c>
      <c r="CV247" s="239">
        <f t="shared" si="231"/>
        <v>1061343.0516290292</v>
      </c>
      <c r="CW247" s="239">
        <f t="shared" si="231"/>
        <v>9346.6296070902335</v>
      </c>
      <c r="CX247" s="239">
        <f t="shared" si="231"/>
        <v>6133.9338494276417</v>
      </c>
      <c r="CY247" s="239">
        <f t="shared" si="231"/>
        <v>3212.6957576625914</v>
      </c>
      <c r="CZ247" s="239">
        <f t="shared" si="231"/>
        <v>1687882.7596222882</v>
      </c>
      <c r="DB247" s="238">
        <v>195</v>
      </c>
      <c r="DC247" s="239">
        <f t="shared" si="232"/>
        <v>1110607.3486737744</v>
      </c>
      <c r="DD247" s="239">
        <f t="shared" si="232"/>
        <v>10189.158940343916</v>
      </c>
      <c r="DE247" s="239">
        <f t="shared" si="232"/>
        <v>6165.6475901975746</v>
      </c>
      <c r="DF247" s="239">
        <f t="shared" si="232"/>
        <v>4023.5113501463411</v>
      </c>
      <c r="DG247" s="239">
        <f t="shared" si="232"/>
        <v>1773962.9670332999</v>
      </c>
      <c r="DH247" s="248"/>
      <c r="DI247" s="238">
        <v>195</v>
      </c>
      <c r="DJ247" s="239">
        <f t="shared" si="233"/>
        <v>1027397.2369299809</v>
      </c>
      <c r="DK247" s="239">
        <f t="shared" si="233"/>
        <v>8594.0695321988787</v>
      </c>
      <c r="DL247" s="239">
        <f t="shared" si="233"/>
        <v>6302.1364256438601</v>
      </c>
      <c r="DM247" s="239">
        <f t="shared" si="233"/>
        <v>2291.9331065550177</v>
      </c>
      <c r="DN247" s="239">
        <f t="shared" si="233"/>
        <v>1615999.7931174499</v>
      </c>
      <c r="DP247" s="3">
        <f t="shared" si="273"/>
        <v>5903</v>
      </c>
      <c r="DQ247" s="238">
        <v>195</v>
      </c>
      <c r="DR247" s="239">
        <f t="shared" si="274"/>
        <v>0</v>
      </c>
      <c r="DS247" s="239">
        <f t="shared" si="275"/>
        <v>0</v>
      </c>
      <c r="DT247" s="239">
        <f t="shared" si="33"/>
        <v>0</v>
      </c>
      <c r="DU247" s="239">
        <f t="shared" si="276"/>
        <v>0</v>
      </c>
      <c r="DV247" s="240">
        <f t="shared" ref="DV247:DV310" si="287">IF(DR247&gt;0,DV246+DS247,DV246)</f>
        <v>0</v>
      </c>
      <c r="DX247" s="242">
        <f t="shared" si="236"/>
        <v>4.5899999999999996E-2</v>
      </c>
      <c r="DY247" s="242">
        <f t="shared" si="277"/>
        <v>3.8249999999999998E-3</v>
      </c>
      <c r="DZ247" s="238">
        <v>195</v>
      </c>
      <c r="EA247" s="243">
        <f t="shared" ref="EA247:EA310" si="288">(EA246-EC246)</f>
        <v>351894.28513512004</v>
      </c>
      <c r="EB247" s="243">
        <f t="shared" ref="EB247:EB310" si="289">IF(DZ246&gt;=$DZ$42,0,(PMT(DY247,$DZ$42-DZ246,EA247))*-1)</f>
        <v>2867.5073536633622</v>
      </c>
      <c r="EC247" s="243">
        <f t="shared" si="34"/>
        <v>1521.5117130215281</v>
      </c>
      <c r="ED247" s="243">
        <f t="shared" si="240"/>
        <v>1345.9956406418341</v>
      </c>
      <c r="EE247" s="244">
        <f t="shared" si="278"/>
        <v>506364.81261933764</v>
      </c>
      <c r="EF247" s="249"/>
      <c r="EG247" s="242">
        <f t="shared" si="237"/>
        <v>5.5E-2</v>
      </c>
      <c r="EH247" s="242">
        <f t="shared" si="279"/>
        <v>4.5833333333333334E-3</v>
      </c>
      <c r="EI247" s="238">
        <v>195</v>
      </c>
      <c r="EJ247" s="243">
        <f t="shared" ref="EJ247:EJ310" si="290">(EJ246-EL246)</f>
        <v>357723.91469005006</v>
      </c>
      <c r="EK247" s="243">
        <f t="shared" ref="EK247:EK310" si="291">IF(EI246&gt;=$EI$42,0,(PMT(EH247,$EI$42-EI246,EJ247))*-1)</f>
        <v>3082.4150795582618</v>
      </c>
      <c r="EL247" s="243">
        <f t="shared" si="36"/>
        <v>1442.8471372288657</v>
      </c>
      <c r="EM247" s="243">
        <f t="shared" si="241"/>
        <v>1639.5679423293961</v>
      </c>
      <c r="EN247" s="244">
        <f t="shared" si="280"/>
        <v>520367.57138028438</v>
      </c>
      <c r="EO247" s="249"/>
      <c r="EP247" s="242">
        <f t="shared" si="238"/>
        <v>2.5000000000000001E-2</v>
      </c>
      <c r="EQ247" s="242">
        <f t="shared" si="281"/>
        <v>2.0833333333333333E-3</v>
      </c>
      <c r="ER247" s="238">
        <v>195</v>
      </c>
      <c r="ES247" s="243">
        <f t="shared" ref="ES247:ES310" si="292">(ES246-EU246)</f>
        <v>332411.70448080311</v>
      </c>
      <c r="ET247" s="243">
        <f t="shared" ref="ET247:ET310" si="293">IF(ER246&gt;=$ER$42,0,(PMT(EQ247,$ER$42-ER246,ES247))*-1)</f>
        <v>2370.7253929063918</v>
      </c>
      <c r="EU247" s="243">
        <f t="shared" si="38"/>
        <v>1678.2010085713853</v>
      </c>
      <c r="EV247" s="243">
        <f t="shared" si="242"/>
        <v>692.52438433500652</v>
      </c>
      <c r="EW247" s="244">
        <f t="shared" si="282"/>
        <v>462291.45161674783</v>
      </c>
    </row>
    <row r="248" spans="1:153" ht="14.25" customHeight="1" thickBot="1" x14ac:dyDescent="0.25">
      <c r="A248" s="3">
        <f t="shared" si="243"/>
        <v>5932</v>
      </c>
      <c r="B248" s="238">
        <v>196</v>
      </c>
      <c r="C248" s="239">
        <f t="shared" si="244"/>
        <v>220942.52902320417</v>
      </c>
      <c r="D248" s="239">
        <f t="shared" si="5"/>
        <v>2410.2492634298383</v>
      </c>
      <c r="E248" s="239">
        <f t="shared" si="6"/>
        <v>1830.2751247439273</v>
      </c>
      <c r="F248" s="239">
        <f t="shared" si="7"/>
        <v>579.97413868591104</v>
      </c>
      <c r="G248" s="240">
        <f t="shared" si="245"/>
        <v>472408.85563224851</v>
      </c>
      <c r="I248" s="241">
        <f>VLOOKUP(K248,[2]תחזיות!$B$4:$H$1000,5)</f>
        <v>1.29965960000001E-2</v>
      </c>
      <c r="J248" s="135">
        <f t="shared" si="8"/>
        <v>1.083049666666675E-3</v>
      </c>
      <c r="K248" s="238">
        <v>196</v>
      </c>
      <c r="L248" s="243">
        <f t="shared" si="246"/>
        <v>107053.07699578383</v>
      </c>
      <c r="M248" s="243">
        <f t="shared" si="44"/>
        <v>1017.4563568821652</v>
      </c>
      <c r="N248" s="243">
        <f t="shared" si="9"/>
        <v>821.19238238989578</v>
      </c>
      <c r="O248" s="243">
        <f t="shared" si="10"/>
        <v>196.26397449226945</v>
      </c>
      <c r="P248" s="244">
        <f t="shared" si="247"/>
        <v>180766.02025504608</v>
      </c>
      <c r="Q248" s="245"/>
      <c r="R248" s="241">
        <f>VLOOKUP(T248,[2]תחזיות!$B$4:$H$1000,7)</f>
        <v>2.2094213200000171E-2</v>
      </c>
      <c r="S248" s="135">
        <f t="shared" si="11"/>
        <v>1.8411844333333476E-3</v>
      </c>
      <c r="T248" s="238">
        <v>196</v>
      </c>
      <c r="U248" s="243">
        <f t="shared" si="248"/>
        <v>122174.45177205979</v>
      </c>
      <c r="V248" s="243">
        <f t="shared" si="47"/>
        <v>1161.1732805117917</v>
      </c>
      <c r="W248" s="243">
        <f t="shared" si="12"/>
        <v>937.18678559634986</v>
      </c>
      <c r="X248" s="243">
        <f t="shared" si="48"/>
        <v>223.98649491544191</v>
      </c>
      <c r="Y248" s="244">
        <f t="shared" si="249"/>
        <v>192961.0017986513</v>
      </c>
      <c r="Z248" s="246"/>
      <c r="AA248" s="241">
        <f>VLOOKUP(AC248,[2]תחזיות!$B$4:$H$1000,6)</f>
        <v>1.1815087272727362E-2</v>
      </c>
      <c r="AB248" s="135">
        <f t="shared" si="13"/>
        <v>9.845906060606134E-4</v>
      </c>
      <c r="AC248" s="238">
        <v>196</v>
      </c>
      <c r="AD248" s="243">
        <f t="shared" si="250"/>
        <v>105232.06472165437</v>
      </c>
      <c r="AE248" s="243">
        <f t="shared" si="51"/>
        <v>1000.1490494579569</v>
      </c>
      <c r="AF248" s="243">
        <f t="shared" si="14"/>
        <v>807.22359746825816</v>
      </c>
      <c r="AG248" s="243">
        <f t="shared" si="52"/>
        <v>192.92545198969879</v>
      </c>
      <c r="AH248" s="244">
        <f t="shared" si="251"/>
        <v>179260.99328001216</v>
      </c>
      <c r="AI248" s="246"/>
      <c r="AJ248" s="242">
        <f t="shared" si="234"/>
        <v>4.4366666666666596E-2</v>
      </c>
      <c r="AK248" s="242">
        <f t="shared" si="252"/>
        <v>3.6972222222222163E-3</v>
      </c>
      <c r="AL248" s="241">
        <f>VLOOKUP(AN248,[2]תחזיות!$B$4:$H$1000,5)</f>
        <v>1.29965960000001E-2</v>
      </c>
      <c r="AM248" s="135">
        <f t="shared" si="239"/>
        <v>1.083049666666675E-3</v>
      </c>
      <c r="AN248" s="238">
        <v>196</v>
      </c>
      <c r="AO248" s="243">
        <f t="shared" si="253"/>
        <v>53715.321371874132</v>
      </c>
      <c r="AP248" s="243">
        <f t="shared" si="283"/>
        <v>618.2152772691386</v>
      </c>
      <c r="AQ248" s="243">
        <f t="shared" si="16"/>
        <v>419.6177974192376</v>
      </c>
      <c r="AR248" s="243">
        <f t="shared" si="254"/>
        <v>198.59747984990099</v>
      </c>
      <c r="AS248" s="244">
        <f t="shared" si="255"/>
        <v>102109.98597836452</v>
      </c>
      <c r="AT248" s="245"/>
      <c r="AU248" s="242">
        <f t="shared" si="235"/>
        <v>5.3666666666666606E-2</v>
      </c>
      <c r="AV248" s="242">
        <f t="shared" si="256"/>
        <v>4.4722222222222168E-3</v>
      </c>
      <c r="AW248" s="241">
        <f>VLOOKUP(AY248,[2]תחזיות!$B$4:$H$1000,7)</f>
        <v>2.2094213200000171E-2</v>
      </c>
      <c r="AX248" s="135">
        <f t="shared" si="17"/>
        <v>1.8411844333333476E-3</v>
      </c>
      <c r="AY248" s="238">
        <v>196</v>
      </c>
      <c r="AZ248" s="243">
        <f t="shared" si="257"/>
        <v>62547.855657861328</v>
      </c>
      <c r="BA248" s="243">
        <f t="shared" si="284"/>
        <v>747.77100507600414</v>
      </c>
      <c r="BB248" s="243">
        <f t="shared" si="18"/>
        <v>468.04309505056909</v>
      </c>
      <c r="BC248" s="243">
        <f t="shared" si="258"/>
        <v>279.72791002543505</v>
      </c>
      <c r="BD248" s="244">
        <f t="shared" si="259"/>
        <v>112099.92233987339</v>
      </c>
      <c r="BE248" s="246"/>
      <c r="BF248" s="246"/>
      <c r="BG248" s="246"/>
      <c r="BH248" s="241">
        <f>VLOOKUP(BJ248,[2]תחזיות!$B$4:$H$1000,6)</f>
        <v>1.1815087272727362E-2</v>
      </c>
      <c r="BI248" s="135">
        <f t="shared" si="19"/>
        <v>9.845906060606134E-4</v>
      </c>
      <c r="BJ248" s="238">
        <v>196</v>
      </c>
      <c r="BK248" s="243">
        <f t="shared" si="260"/>
        <v>48388.531435955367</v>
      </c>
      <c r="BL248" s="243">
        <f t="shared" si="285"/>
        <v>510.65800497775143</v>
      </c>
      <c r="BM248" s="243">
        <f t="shared" si="20"/>
        <v>421.94569734516699</v>
      </c>
      <c r="BN248" s="243">
        <f t="shared" si="65"/>
        <v>88.712307632584427</v>
      </c>
      <c r="BO248" s="244">
        <f t="shared" si="261"/>
        <v>92747.915330494623</v>
      </c>
      <c r="BP248" s="246"/>
      <c r="BQ248" s="247">
        <f>VLOOKUP(BT248,[2]תחזיות!$B$4:$E$1000,2)</f>
        <v>3.8740179999999867E-2</v>
      </c>
      <c r="BR248" s="135">
        <f t="shared" si="21"/>
        <v>2.7283483333333225E-3</v>
      </c>
      <c r="BS248" s="3">
        <f t="shared" si="262"/>
        <v>5932</v>
      </c>
      <c r="BT248" s="238">
        <v>196</v>
      </c>
      <c r="BU248" s="239">
        <f t="shared" si="263"/>
        <v>323299.34875014354</v>
      </c>
      <c r="BV248" s="239">
        <f t="shared" si="264"/>
        <v>2436.0332992015774</v>
      </c>
      <c r="BW248" s="239">
        <f t="shared" si="22"/>
        <v>1553.9600598713746</v>
      </c>
      <c r="BX248" s="239">
        <f t="shared" si="23"/>
        <v>882.07323933020268</v>
      </c>
      <c r="BY248" s="240">
        <f t="shared" si="265"/>
        <v>432715.03933407419</v>
      </c>
      <c r="CA248" s="247">
        <f>VLOOKUP(CD248,[2]תחזיות!$B$4:$E$1000,4)</f>
        <v>5.1137037599999824E-2</v>
      </c>
      <c r="CB248" s="135">
        <f t="shared" si="24"/>
        <v>3.7614197999999853E-3</v>
      </c>
      <c r="CC248" s="3">
        <f t="shared" si="266"/>
        <v>5932</v>
      </c>
      <c r="CD248" s="238">
        <v>196</v>
      </c>
      <c r="CE248" s="239">
        <f t="shared" si="267"/>
        <v>342835.27986413782</v>
      </c>
      <c r="CF248" s="239">
        <f t="shared" si="268"/>
        <v>2792.6163026039699</v>
      </c>
      <c r="CG248" s="239">
        <f t="shared" si="25"/>
        <v>1503.0688927844656</v>
      </c>
      <c r="CH248" s="239">
        <f t="shared" si="26"/>
        <v>1289.5474098195043</v>
      </c>
      <c r="CI248" s="240">
        <f t="shared" si="269"/>
        <v>483237.42573386384</v>
      </c>
      <c r="CJ248" s="1"/>
      <c r="CK248" s="247">
        <f>VLOOKUP(CN248,[2]תחזיות!$B$4:$E$1000,3)</f>
        <v>3.3687113043478149E-2</v>
      </c>
      <c r="CL248" s="135">
        <f t="shared" si="27"/>
        <v>2.3072594202898458E-3</v>
      </c>
      <c r="CM248" s="3">
        <f t="shared" si="270"/>
        <v>5932</v>
      </c>
      <c r="CN248" s="238">
        <v>196</v>
      </c>
      <c r="CO248" s="239">
        <f t="shared" si="271"/>
        <v>315949.57647097652</v>
      </c>
      <c r="CP248" s="239">
        <f t="shared" si="286"/>
        <v>2304.5874754353554</v>
      </c>
      <c r="CQ248" s="239">
        <f t="shared" si="28"/>
        <v>1575.609838786108</v>
      </c>
      <c r="CR248" s="239">
        <f t="shared" si="29"/>
        <v>728.97763664924753</v>
      </c>
      <c r="CS248" s="240">
        <f t="shared" si="272"/>
        <v>415516.22105124773</v>
      </c>
      <c r="CT248" s="1"/>
      <c r="CU248" s="238">
        <v>196</v>
      </c>
      <c r="CV248" s="239">
        <f t="shared" si="231"/>
        <v>1055383.0495631041</v>
      </c>
      <c r="CW248" s="239">
        <f t="shared" si="231"/>
        <v>9349.4615504460817</v>
      </c>
      <c r="CX248" s="239">
        <f t="shared" si="231"/>
        <v>6152.3768597482704</v>
      </c>
      <c r="CY248" s="239">
        <f t="shared" si="231"/>
        <v>3197.0846906978109</v>
      </c>
      <c r="CZ248" s="239">
        <f t="shared" si="231"/>
        <v>1697232.2211727344</v>
      </c>
      <c r="DB248" s="238">
        <v>196</v>
      </c>
      <c r="DC248" s="239">
        <f t="shared" si="232"/>
        <v>1104781.1838700844</v>
      </c>
      <c r="DD248" s="239">
        <f t="shared" si="232"/>
        <v>10194.224931179866</v>
      </c>
      <c r="DE248" s="239">
        <f t="shared" si="232"/>
        <v>6188.034084783143</v>
      </c>
      <c r="DF248" s="239">
        <f t="shared" si="232"/>
        <v>4006.1908463967225</v>
      </c>
      <c r="DG248" s="239">
        <f t="shared" si="232"/>
        <v>1784157.1919644796</v>
      </c>
      <c r="DH248" s="248"/>
      <c r="DI248" s="238">
        <v>196</v>
      </c>
      <c r="DJ248" s="239">
        <f t="shared" si="233"/>
        <v>1021246.2051240222</v>
      </c>
      <c r="DK248" s="239">
        <f t="shared" si="233"/>
        <v>8596.3691862072956</v>
      </c>
      <c r="DL248" s="239">
        <f t="shared" si="233"/>
        <v>6316.7515190160366</v>
      </c>
      <c r="DM248" s="239">
        <f t="shared" si="233"/>
        <v>2279.6176671912581</v>
      </c>
      <c r="DN248" s="239">
        <f t="shared" si="233"/>
        <v>1624596.1623036573</v>
      </c>
      <c r="DP248" s="3">
        <f t="shared" si="273"/>
        <v>5932</v>
      </c>
      <c r="DQ248" s="238">
        <v>196</v>
      </c>
      <c r="DR248" s="239">
        <f t="shared" si="274"/>
        <v>0</v>
      </c>
      <c r="DS248" s="239">
        <f t="shared" si="275"/>
        <v>0</v>
      </c>
      <c r="DT248" s="239">
        <f t="shared" si="33"/>
        <v>0</v>
      </c>
      <c r="DU248" s="239">
        <f t="shared" si="276"/>
        <v>0</v>
      </c>
      <c r="DV248" s="240">
        <f t="shared" si="287"/>
        <v>0</v>
      </c>
      <c r="DX248" s="242">
        <f t="shared" si="236"/>
        <v>4.5899999999999996E-2</v>
      </c>
      <c r="DY248" s="242">
        <f t="shared" si="277"/>
        <v>3.8249999999999998E-3</v>
      </c>
      <c r="DZ248" s="238">
        <v>196</v>
      </c>
      <c r="EA248" s="243">
        <f t="shared" si="288"/>
        <v>350372.77342209849</v>
      </c>
      <c r="EB248" s="243">
        <f t="shared" si="289"/>
        <v>2867.5073536633622</v>
      </c>
      <c r="EC248" s="243">
        <f t="shared" si="34"/>
        <v>1527.3314953238355</v>
      </c>
      <c r="ED248" s="243">
        <f t="shared" si="240"/>
        <v>1340.1758583395267</v>
      </c>
      <c r="EE248" s="244">
        <f t="shared" si="278"/>
        <v>509232.31997300102</v>
      </c>
      <c r="EF248" s="249"/>
      <c r="EG248" s="242">
        <f t="shared" si="237"/>
        <v>5.5E-2</v>
      </c>
      <c r="EH248" s="242">
        <f t="shared" si="279"/>
        <v>4.5833333333333334E-3</v>
      </c>
      <c r="EI248" s="238">
        <v>196</v>
      </c>
      <c r="EJ248" s="243">
        <f t="shared" si="290"/>
        <v>356281.06755282119</v>
      </c>
      <c r="EK248" s="243">
        <f t="shared" si="291"/>
        <v>3082.4150795582618</v>
      </c>
      <c r="EL248" s="243">
        <f t="shared" si="36"/>
        <v>1449.4601866078315</v>
      </c>
      <c r="EM248" s="243">
        <f t="shared" si="241"/>
        <v>1632.9548929504303</v>
      </c>
      <c r="EN248" s="244">
        <f t="shared" si="280"/>
        <v>523449.98645984265</v>
      </c>
      <c r="EO248" s="249"/>
      <c r="EP248" s="242">
        <f t="shared" si="238"/>
        <v>2.5000000000000001E-2</v>
      </c>
      <c r="EQ248" s="242">
        <f t="shared" si="281"/>
        <v>2.0833333333333333E-3</v>
      </c>
      <c r="ER248" s="238">
        <v>196</v>
      </c>
      <c r="ES248" s="243">
        <f t="shared" si="292"/>
        <v>330733.50347223174</v>
      </c>
      <c r="ET248" s="243">
        <f t="shared" si="293"/>
        <v>2370.7253929063927</v>
      </c>
      <c r="EU248" s="243">
        <f t="shared" si="38"/>
        <v>1681.6972606725767</v>
      </c>
      <c r="EV248" s="243">
        <f t="shared" si="242"/>
        <v>689.02813223381611</v>
      </c>
      <c r="EW248" s="244">
        <f t="shared" si="282"/>
        <v>464662.17700965423</v>
      </c>
    </row>
    <row r="249" spans="1:153" ht="14.25" customHeight="1" thickBot="1" x14ac:dyDescent="0.25">
      <c r="A249" s="3">
        <f t="shared" si="243"/>
        <v>5963</v>
      </c>
      <c r="B249" s="238">
        <v>197</v>
      </c>
      <c r="C249" s="239">
        <f t="shared" si="244"/>
        <v>219112.25389846024</v>
      </c>
      <c r="D249" s="239">
        <f t="shared" si="5"/>
        <v>2410.2492634298383</v>
      </c>
      <c r="E249" s="239">
        <f t="shared" si="6"/>
        <v>1835.0795969463802</v>
      </c>
      <c r="F249" s="239">
        <f t="shared" si="7"/>
        <v>575.16966648345817</v>
      </c>
      <c r="G249" s="240">
        <f t="shared" si="245"/>
        <v>474819.10489567835</v>
      </c>
      <c r="I249" s="241">
        <f>VLOOKUP(K249,[2]תחזיות!$B$4:$H$1000,5)</f>
        <v>1.29966145000001E-2</v>
      </c>
      <c r="J249" s="135">
        <f t="shared" si="8"/>
        <v>1.0830512083333417E-3</v>
      </c>
      <c r="K249" s="238">
        <v>197</v>
      </c>
      <c r="L249" s="243">
        <f t="shared" si="246"/>
        <v>106346.939184388</v>
      </c>
      <c r="M249" s="243">
        <f t="shared" si="44"/>
        <v>1018.5583142189129</v>
      </c>
      <c r="N249" s="243">
        <f t="shared" si="9"/>
        <v>823.58892571420245</v>
      </c>
      <c r="O249" s="243">
        <f t="shared" si="10"/>
        <v>194.96938850471042</v>
      </c>
      <c r="P249" s="244">
        <f t="shared" si="247"/>
        <v>181784.578569265</v>
      </c>
      <c r="Q249" s="245"/>
      <c r="R249" s="241">
        <f>VLOOKUP(T249,[2]תחזיות!$B$4:$H$1000,7)</f>
        <v>2.2094244650000171E-2</v>
      </c>
      <c r="S249" s="135">
        <f t="shared" si="11"/>
        <v>1.8411870541666809E-3</v>
      </c>
      <c r="T249" s="238">
        <v>197</v>
      </c>
      <c r="U249" s="243">
        <f t="shared" si="248"/>
        <v>121460.48546923908</v>
      </c>
      <c r="V249" s="243">
        <f t="shared" si="47"/>
        <v>1163.3112177235141</v>
      </c>
      <c r="W249" s="243">
        <f t="shared" si="12"/>
        <v>940.63366102991017</v>
      </c>
      <c r="X249" s="243">
        <f t="shared" si="48"/>
        <v>222.67755669360395</v>
      </c>
      <c r="Y249" s="244">
        <f t="shared" si="249"/>
        <v>194124.3130163748</v>
      </c>
      <c r="Z249" s="246"/>
      <c r="AA249" s="241">
        <f>VLOOKUP(AC249,[2]תחזיות!$B$4:$H$1000,6)</f>
        <v>1.1815104090909181E-2</v>
      </c>
      <c r="AB249" s="135">
        <f t="shared" si="13"/>
        <v>9.8459200757576516E-4</v>
      </c>
      <c r="AC249" s="238">
        <v>197</v>
      </c>
      <c r="AD249" s="243">
        <f t="shared" si="250"/>
        <v>104527.65698814936</v>
      </c>
      <c r="AE249" s="243">
        <f t="shared" si="51"/>
        <v>1001.1337882184378</v>
      </c>
      <c r="AF249" s="243">
        <f t="shared" si="14"/>
        <v>809.49975040683148</v>
      </c>
      <c r="AG249" s="243">
        <f t="shared" si="52"/>
        <v>191.63403781160628</v>
      </c>
      <c r="AH249" s="244">
        <f t="shared" si="251"/>
        <v>180262.12706823059</v>
      </c>
      <c r="AI249" s="246"/>
      <c r="AJ249" s="242">
        <f t="shared" si="234"/>
        <v>4.4366666666666596E-2</v>
      </c>
      <c r="AK249" s="242">
        <f t="shared" si="252"/>
        <v>3.6972222222222163E-3</v>
      </c>
      <c r="AL249" s="241">
        <f>VLOOKUP(AN249,[2]תחזיות!$B$4:$H$1000,5)</f>
        <v>1.29966145000001E-2</v>
      </c>
      <c r="AM249" s="135">
        <f t="shared" si="239"/>
        <v>1.0830512083333417E-3</v>
      </c>
      <c r="AN249" s="238">
        <v>197</v>
      </c>
      <c r="AO249" s="243">
        <f t="shared" si="253"/>
        <v>53353.425550610176</v>
      </c>
      <c r="AP249" s="243">
        <f t="shared" si="283"/>
        <v>618.88483607219507</v>
      </c>
      <c r="AQ249" s="243">
        <f t="shared" si="16"/>
        <v>421.62536549480058</v>
      </c>
      <c r="AR249" s="243">
        <f t="shared" si="254"/>
        <v>197.25947057739452</v>
      </c>
      <c r="AS249" s="244">
        <f t="shared" si="255"/>
        <v>102728.87081443671</v>
      </c>
      <c r="AT249" s="245"/>
      <c r="AU249" s="242">
        <f t="shared" si="235"/>
        <v>5.3666666666666606E-2</v>
      </c>
      <c r="AV249" s="242">
        <f t="shared" si="256"/>
        <v>4.4722222222222168E-3</v>
      </c>
      <c r="AW249" s="241">
        <f>VLOOKUP(AY249,[2]תחזיות!$B$4:$H$1000,7)</f>
        <v>2.2094244650000171E-2</v>
      </c>
      <c r="AX249" s="135">
        <f t="shared" si="17"/>
        <v>1.8411870541666809E-3</v>
      </c>
      <c r="AY249" s="238">
        <v>197</v>
      </c>
      <c r="AZ249" s="243">
        <f t="shared" si="257"/>
        <v>62194.113110026497</v>
      </c>
      <c r="BA249" s="243">
        <f t="shared" si="284"/>
        <v>749.14779137003131</v>
      </c>
      <c r="BB249" s="243">
        <f t="shared" si="18"/>
        <v>471.00189662796868</v>
      </c>
      <c r="BC249" s="243">
        <f t="shared" si="258"/>
        <v>278.14589474206264</v>
      </c>
      <c r="BD249" s="244">
        <f t="shared" si="259"/>
        <v>112849.07013124342</v>
      </c>
      <c r="BE249" s="246"/>
      <c r="BF249" s="246"/>
      <c r="BG249" s="246"/>
      <c r="BH249" s="241">
        <f>VLOOKUP(BJ249,[2]תחזיות!$B$4:$H$1000,6)</f>
        <v>1.1815104090909181E-2</v>
      </c>
      <c r="BI249" s="135">
        <f t="shared" si="19"/>
        <v>9.8459200757576516E-4</v>
      </c>
      <c r="BJ249" s="238">
        <v>197</v>
      </c>
      <c r="BK249" s="243">
        <f t="shared" si="260"/>
        <v>48013.813255559129</v>
      </c>
      <c r="BL249" s="243">
        <f t="shared" si="285"/>
        <v>511.08918573152806</v>
      </c>
      <c r="BM249" s="243">
        <f t="shared" si="20"/>
        <v>423.06386142967006</v>
      </c>
      <c r="BN249" s="243">
        <f t="shared" si="65"/>
        <v>88.025324301857992</v>
      </c>
      <c r="BO249" s="244">
        <f t="shared" si="261"/>
        <v>93259.004516226152</v>
      </c>
      <c r="BP249" s="246"/>
      <c r="BQ249" s="247">
        <f>VLOOKUP(BT249,[2]תחזיות!$B$4:$E$1000,2)</f>
        <v>3.8808479999999868E-2</v>
      </c>
      <c r="BR249" s="135">
        <f t="shared" si="21"/>
        <v>2.7340399999999892E-3</v>
      </c>
      <c r="BS249" s="3">
        <f t="shared" si="262"/>
        <v>5963</v>
      </c>
      <c r="BT249" s="238">
        <v>197</v>
      </c>
      <c r="BU249" s="239">
        <f t="shared" si="263"/>
        <v>321745.38869027217</v>
      </c>
      <c r="BV249" s="239">
        <f t="shared" si="264"/>
        <v>2437.0900374739285</v>
      </c>
      <c r="BW249" s="239">
        <f t="shared" si="22"/>
        <v>1557.4252749791804</v>
      </c>
      <c r="BX249" s="239">
        <f t="shared" si="23"/>
        <v>879.66476249474829</v>
      </c>
      <c r="BY249" s="240">
        <f t="shared" si="265"/>
        <v>435152.12937154813</v>
      </c>
      <c r="CA249" s="247">
        <f>VLOOKUP(CD249,[2]תחזיות!$B$4:$E$1000,4)</f>
        <v>5.1227193599999825E-2</v>
      </c>
      <c r="CB249" s="135">
        <f t="shared" si="24"/>
        <v>3.7689327999999855E-3</v>
      </c>
      <c r="CC249" s="3">
        <f t="shared" si="266"/>
        <v>5963</v>
      </c>
      <c r="CD249" s="238">
        <v>197</v>
      </c>
      <c r="CE249" s="239">
        <f t="shared" si="267"/>
        <v>341332.21097135334</v>
      </c>
      <c r="CF249" s="239">
        <f t="shared" si="268"/>
        <v>2794.1662144377169</v>
      </c>
      <c r="CG249" s="239">
        <f t="shared" si="25"/>
        <v>1507.7080488112683</v>
      </c>
      <c r="CH249" s="239">
        <f t="shared" si="26"/>
        <v>1286.4581656264486</v>
      </c>
      <c r="CI249" s="240">
        <f t="shared" si="269"/>
        <v>486031.59194830153</v>
      </c>
      <c r="CJ249" s="1"/>
      <c r="CK249" s="247">
        <f>VLOOKUP(CN249,[2]תחזיות!$B$4:$E$1000,3)</f>
        <v>3.3746504347825973E-2</v>
      </c>
      <c r="CL249" s="135">
        <f t="shared" si="27"/>
        <v>2.3122086956521644E-3</v>
      </c>
      <c r="CM249" s="3">
        <f t="shared" si="270"/>
        <v>5963</v>
      </c>
      <c r="CN249" s="238">
        <v>197</v>
      </c>
      <c r="CO249" s="239">
        <f t="shared" si="271"/>
        <v>314373.96663219039</v>
      </c>
      <c r="CP249" s="239">
        <f t="shared" si="286"/>
        <v>2305.4677715818193</v>
      </c>
      <c r="CQ249" s="239">
        <f t="shared" si="28"/>
        <v>1578.5695522482054</v>
      </c>
      <c r="CR249" s="239">
        <f t="shared" si="29"/>
        <v>726.89821933361395</v>
      </c>
      <c r="CS249" s="240">
        <f t="shared" si="272"/>
        <v>417821.68882282957</v>
      </c>
      <c r="CT249" s="1"/>
      <c r="CU249" s="238">
        <v>197</v>
      </c>
      <c r="CV249" s="239">
        <f t="shared" si="231"/>
        <v>1049403.4492505053</v>
      </c>
      <c r="CW249" s="239">
        <f t="shared" si="231"/>
        <v>9352.2898048582374</v>
      </c>
      <c r="CX249" s="239">
        <f t="shared" si="231"/>
        <v>6170.8927014280134</v>
      </c>
      <c r="CY249" s="239">
        <f t="shared" si="231"/>
        <v>3181.397103430224</v>
      </c>
      <c r="CZ249" s="239">
        <f t="shared" si="231"/>
        <v>1706584.5109775928</v>
      </c>
      <c r="DB249" s="238">
        <v>197</v>
      </c>
      <c r="DC249" s="239">
        <f t="shared" si="232"/>
        <v>1098930.6708152923</v>
      </c>
      <c r="DD249" s="239">
        <f t="shared" si="232"/>
        <v>10199.289566519361</v>
      </c>
      <c r="DE249" s="239">
        <f t="shared" si="232"/>
        <v>6210.5267492119783</v>
      </c>
      <c r="DF249" s="239">
        <f t="shared" si="232"/>
        <v>3988.7628173073845</v>
      </c>
      <c r="DG249" s="239">
        <f t="shared" si="232"/>
        <v>1794356.4815309991</v>
      </c>
      <c r="DH249" s="248"/>
      <c r="DI249" s="238">
        <v>197</v>
      </c>
      <c r="DJ249" s="239">
        <f t="shared" si="233"/>
        <v>1015079.4969859181</v>
      </c>
      <c r="DK249" s="239">
        <f t="shared" si="233"/>
        <v>8598.6654018680165</v>
      </c>
      <c r="DL249" s="239">
        <f t="shared" si="233"/>
        <v>6331.413557663398</v>
      </c>
      <c r="DM249" s="239">
        <f t="shared" si="233"/>
        <v>2267.251844204618</v>
      </c>
      <c r="DN249" s="239">
        <f t="shared" si="233"/>
        <v>1633194.8277055256</v>
      </c>
      <c r="DP249" s="3">
        <f t="shared" si="273"/>
        <v>5963</v>
      </c>
      <c r="DQ249" s="238">
        <v>197</v>
      </c>
      <c r="DR249" s="239">
        <f t="shared" si="274"/>
        <v>0</v>
      </c>
      <c r="DS249" s="239">
        <f t="shared" si="275"/>
        <v>0</v>
      </c>
      <c r="DT249" s="239">
        <f t="shared" si="33"/>
        <v>0</v>
      </c>
      <c r="DU249" s="239">
        <f t="shared" si="276"/>
        <v>0</v>
      </c>
      <c r="DV249" s="240">
        <f t="shared" si="287"/>
        <v>0</v>
      </c>
      <c r="DX249" s="242">
        <f t="shared" si="236"/>
        <v>4.5899999999999996E-2</v>
      </c>
      <c r="DY249" s="242">
        <f t="shared" si="277"/>
        <v>3.8249999999999998E-3</v>
      </c>
      <c r="DZ249" s="238">
        <v>197</v>
      </c>
      <c r="EA249" s="243">
        <f t="shared" si="288"/>
        <v>348845.44192677463</v>
      </c>
      <c r="EB249" s="243">
        <f t="shared" si="289"/>
        <v>2867.5073536633622</v>
      </c>
      <c r="EC249" s="243">
        <f t="shared" si="34"/>
        <v>1533.1735382934494</v>
      </c>
      <c r="ED249" s="243">
        <f t="shared" si="240"/>
        <v>1334.3338153699128</v>
      </c>
      <c r="EE249" s="244">
        <f t="shared" si="278"/>
        <v>512099.82732666441</v>
      </c>
      <c r="EF249" s="249"/>
      <c r="EG249" s="242">
        <f t="shared" si="237"/>
        <v>5.5E-2</v>
      </c>
      <c r="EH249" s="242">
        <f t="shared" si="279"/>
        <v>4.5833333333333334E-3</v>
      </c>
      <c r="EI249" s="238">
        <v>197</v>
      </c>
      <c r="EJ249" s="243">
        <f t="shared" si="290"/>
        <v>354831.60736621334</v>
      </c>
      <c r="EK249" s="243">
        <f t="shared" si="291"/>
        <v>3082.4150795582618</v>
      </c>
      <c r="EL249" s="243">
        <f t="shared" si="36"/>
        <v>1456.1035457964506</v>
      </c>
      <c r="EM249" s="243">
        <f t="shared" si="241"/>
        <v>1626.3115337618112</v>
      </c>
      <c r="EN249" s="244">
        <f t="shared" si="280"/>
        <v>526532.40153940092</v>
      </c>
      <c r="EO249" s="249"/>
      <c r="EP249" s="242">
        <f t="shared" si="238"/>
        <v>2.5000000000000001E-2</v>
      </c>
      <c r="EQ249" s="242">
        <f t="shared" si="281"/>
        <v>2.0833333333333333E-3</v>
      </c>
      <c r="ER249" s="238">
        <v>197</v>
      </c>
      <c r="ES249" s="243">
        <f t="shared" si="292"/>
        <v>329051.80621155916</v>
      </c>
      <c r="ET249" s="243">
        <f t="shared" si="293"/>
        <v>2370.7253929063927</v>
      </c>
      <c r="EU249" s="243">
        <f t="shared" si="38"/>
        <v>1685.2007966323113</v>
      </c>
      <c r="EV249" s="243">
        <f t="shared" si="242"/>
        <v>685.52459627408155</v>
      </c>
      <c r="EW249" s="244">
        <f t="shared" si="282"/>
        <v>467032.90240256063</v>
      </c>
    </row>
    <row r="250" spans="1:153" ht="14.25" customHeight="1" thickBot="1" x14ac:dyDescent="0.25">
      <c r="A250" s="3">
        <f t="shared" si="243"/>
        <v>5993</v>
      </c>
      <c r="B250" s="238">
        <v>198</v>
      </c>
      <c r="C250" s="239">
        <f t="shared" si="244"/>
        <v>217277.17430151385</v>
      </c>
      <c r="D250" s="239">
        <f t="shared" si="5"/>
        <v>2410.2492634298383</v>
      </c>
      <c r="E250" s="239">
        <f t="shared" si="6"/>
        <v>1839.8966808883642</v>
      </c>
      <c r="F250" s="239">
        <f t="shared" si="7"/>
        <v>570.35258254147391</v>
      </c>
      <c r="G250" s="240">
        <f t="shared" si="245"/>
        <v>477229.35415910819</v>
      </c>
      <c r="I250" s="241">
        <f>VLOOKUP(K250,[2]תחזיות!$B$4:$H$1000,5)</f>
        <v>1.2996633000000101E-2</v>
      </c>
      <c r="J250" s="135">
        <f t="shared" si="8"/>
        <v>1.0830527500000084E-3</v>
      </c>
      <c r="K250" s="238">
        <v>198</v>
      </c>
      <c r="L250" s="243">
        <f t="shared" si="246"/>
        <v>105637.63761336068</v>
      </c>
      <c r="M250" s="243">
        <f t="shared" si="44"/>
        <v>1019.6614666021632</v>
      </c>
      <c r="N250" s="243">
        <f t="shared" si="9"/>
        <v>825.99246431100278</v>
      </c>
      <c r="O250" s="243">
        <f t="shared" si="10"/>
        <v>193.66900229116035</v>
      </c>
      <c r="P250" s="244">
        <f t="shared" si="247"/>
        <v>182804.24003586714</v>
      </c>
      <c r="Q250" s="245"/>
      <c r="R250" s="241">
        <f>VLOOKUP(T250,[2]תחזיות!$B$4:$H$1000,7)</f>
        <v>2.2094276100000171E-2</v>
      </c>
      <c r="S250" s="135">
        <f t="shared" si="11"/>
        <v>1.8411896750000142E-3</v>
      </c>
      <c r="T250" s="238">
        <v>198</v>
      </c>
      <c r="U250" s="243">
        <f t="shared" si="248"/>
        <v>120741.75171499097</v>
      </c>
      <c r="V250" s="243">
        <f t="shared" si="47"/>
        <v>1165.4530943263983</v>
      </c>
      <c r="W250" s="243">
        <f t="shared" si="12"/>
        <v>944.09321618224919</v>
      </c>
      <c r="X250" s="243">
        <f t="shared" si="48"/>
        <v>221.35987814414909</v>
      </c>
      <c r="Y250" s="244">
        <f t="shared" si="249"/>
        <v>195289.7661107012</v>
      </c>
      <c r="Z250" s="246"/>
      <c r="AA250" s="241">
        <f>VLOOKUP(AC250,[2]תחזיות!$B$4:$H$1000,6)</f>
        <v>1.1815120909091001E-2</v>
      </c>
      <c r="AB250" s="135">
        <f t="shared" si="13"/>
        <v>9.8459340909091671E-4</v>
      </c>
      <c r="AC250" s="238">
        <v>198</v>
      </c>
      <c r="AD250" s="243">
        <f t="shared" si="250"/>
        <v>103820.27745176187</v>
      </c>
      <c r="AE250" s="243">
        <f t="shared" si="51"/>
        <v>1002.1194979479357</v>
      </c>
      <c r="AF250" s="243">
        <f t="shared" si="14"/>
        <v>811.78232261970641</v>
      </c>
      <c r="AG250" s="243">
        <f t="shared" si="52"/>
        <v>190.33717532822922</v>
      </c>
      <c r="AH250" s="244">
        <f t="shared" si="251"/>
        <v>181264.24656617854</v>
      </c>
      <c r="AI250" s="246"/>
      <c r="AJ250" s="242">
        <f t="shared" si="234"/>
        <v>4.4366666666666596E-2</v>
      </c>
      <c r="AK250" s="242">
        <f t="shared" si="252"/>
        <v>3.6972222222222163E-3</v>
      </c>
      <c r="AL250" s="241">
        <f>VLOOKUP(AN250,[2]תחזיות!$B$4:$H$1000,5)</f>
        <v>1.2996633000000101E-2</v>
      </c>
      <c r="AM250" s="135">
        <f t="shared" si="239"/>
        <v>1.0830527500000084E-3</v>
      </c>
      <c r="AN250" s="238">
        <v>198</v>
      </c>
      <c r="AO250" s="243">
        <f t="shared" si="253"/>
        <v>52989.12811686832</v>
      </c>
      <c r="AP250" s="243">
        <f t="shared" si="283"/>
        <v>619.55512099583632</v>
      </c>
      <c r="AQ250" s="243">
        <f t="shared" si="16"/>
        <v>423.6425389859707</v>
      </c>
      <c r="AR250" s="243">
        <f t="shared" si="254"/>
        <v>195.91258200986562</v>
      </c>
      <c r="AS250" s="244">
        <f t="shared" si="255"/>
        <v>103348.42593543255</v>
      </c>
      <c r="AT250" s="245"/>
      <c r="AU250" s="242">
        <f t="shared" si="235"/>
        <v>5.3666666666666606E-2</v>
      </c>
      <c r="AV250" s="242">
        <f t="shared" si="256"/>
        <v>4.4722222222222168E-3</v>
      </c>
      <c r="AW250" s="241">
        <f>VLOOKUP(AY250,[2]תחזיות!$B$4:$H$1000,7)</f>
        <v>2.2094276100000171E-2</v>
      </c>
      <c r="AX250" s="135">
        <f t="shared" si="17"/>
        <v>1.8411896750000142E-3</v>
      </c>
      <c r="AY250" s="238">
        <v>198</v>
      </c>
      <c r="AZ250" s="243">
        <f t="shared" si="257"/>
        <v>61836.755168473508</v>
      </c>
      <c r="BA250" s="243">
        <f t="shared" si="284"/>
        <v>750.52711454855068</v>
      </c>
      <c r="BB250" s="243">
        <f t="shared" si="18"/>
        <v>473.97940393398892</v>
      </c>
      <c r="BC250" s="243">
        <f t="shared" si="258"/>
        <v>276.54771061456177</v>
      </c>
      <c r="BD250" s="244">
        <f t="shared" si="259"/>
        <v>113599.59724579197</v>
      </c>
      <c r="BE250" s="246"/>
      <c r="BF250" s="246"/>
      <c r="BG250" s="246"/>
      <c r="BH250" s="241">
        <f>VLOOKUP(BJ250,[2]תחזיות!$B$4:$H$1000,6)</f>
        <v>1.1815120909091001E-2</v>
      </c>
      <c r="BI250" s="135">
        <f t="shared" si="19"/>
        <v>9.8459340909091671E-4</v>
      </c>
      <c r="BJ250" s="238">
        <v>198</v>
      </c>
      <c r="BK250" s="243">
        <f t="shared" si="260"/>
        <v>47637.606932316616</v>
      </c>
      <c r="BL250" s="243">
        <f t="shared" si="285"/>
        <v>511.52072467088038</v>
      </c>
      <c r="BM250" s="243">
        <f t="shared" si="20"/>
        <v>424.18511196163365</v>
      </c>
      <c r="BN250" s="243">
        <f t="shared" si="65"/>
        <v>87.335612709246718</v>
      </c>
      <c r="BO250" s="244">
        <f t="shared" si="261"/>
        <v>93770.525240897026</v>
      </c>
      <c r="BP250" s="246"/>
      <c r="BQ250" s="247">
        <f>VLOOKUP(BT250,[2]תחזיות!$B$4:$E$1000,2)</f>
        <v>3.8876779999999868E-2</v>
      </c>
      <c r="BR250" s="135">
        <f t="shared" si="21"/>
        <v>2.7397316666666559E-3</v>
      </c>
      <c r="BS250" s="3">
        <f t="shared" si="262"/>
        <v>5993</v>
      </c>
      <c r="BT250" s="238">
        <v>198</v>
      </c>
      <c r="BU250" s="239">
        <f t="shared" si="263"/>
        <v>320187.96341529296</v>
      </c>
      <c r="BV250" s="239">
        <f t="shared" si="264"/>
        <v>2438.1411581401621</v>
      </c>
      <c r="BW250" s="239">
        <f t="shared" si="22"/>
        <v>1560.9120554857793</v>
      </c>
      <c r="BX250" s="239">
        <f t="shared" si="23"/>
        <v>877.22910265438281</v>
      </c>
      <c r="BY250" s="240">
        <f t="shared" si="265"/>
        <v>437590.27052968828</v>
      </c>
      <c r="CA250" s="247">
        <f>VLOOKUP(CD250,[2]תחזיות!$B$4:$E$1000,4)</f>
        <v>5.1317349599999826E-2</v>
      </c>
      <c r="CB250" s="135">
        <f t="shared" si="24"/>
        <v>3.7764457999999858E-3</v>
      </c>
      <c r="CC250" s="3">
        <f t="shared" si="266"/>
        <v>5993</v>
      </c>
      <c r="CD250" s="238">
        <v>198</v>
      </c>
      <c r="CE250" s="239">
        <f t="shared" si="267"/>
        <v>339824.5029225421</v>
      </c>
      <c r="CF250" s="239">
        <f t="shared" si="268"/>
        <v>2795.7082882201207</v>
      </c>
      <c r="CG250" s="239">
        <f t="shared" si="25"/>
        <v>1512.3794714212038</v>
      </c>
      <c r="CH250" s="239">
        <f t="shared" si="26"/>
        <v>1283.3288167989169</v>
      </c>
      <c r="CI250" s="240">
        <f t="shared" si="269"/>
        <v>488827.30023652164</v>
      </c>
      <c r="CJ250" s="1"/>
      <c r="CK250" s="247">
        <f>VLOOKUP(CN250,[2]תחזיות!$B$4:$E$1000,3)</f>
        <v>3.3805895652173804E-2</v>
      </c>
      <c r="CL250" s="135">
        <f t="shared" si="27"/>
        <v>2.3171579710144839E-3</v>
      </c>
      <c r="CM250" s="3">
        <f t="shared" si="270"/>
        <v>5993</v>
      </c>
      <c r="CN250" s="238">
        <v>198</v>
      </c>
      <c r="CO250" s="239">
        <f t="shared" si="271"/>
        <v>312795.39707994217</v>
      </c>
      <c r="CP250" s="239">
        <f t="shared" si="286"/>
        <v>2306.3432943978291</v>
      </c>
      <c r="CQ250" s="239">
        <f t="shared" si="28"/>
        <v>1581.5469467574005</v>
      </c>
      <c r="CR250" s="239">
        <f t="shared" si="29"/>
        <v>724.79634764042862</v>
      </c>
      <c r="CS250" s="240">
        <f t="shared" si="272"/>
        <v>420128.03211722738</v>
      </c>
      <c r="CT250" s="1"/>
      <c r="CU250" s="238">
        <v>198</v>
      </c>
      <c r="CV250" s="239">
        <f t="shared" si="231"/>
        <v>1043404.171835517</v>
      </c>
      <c r="CW250" s="239">
        <f t="shared" si="231"/>
        <v>9355.1143628313621</v>
      </c>
      <c r="CX250" s="239">
        <f t="shared" si="231"/>
        <v>6189.4816667485384</v>
      </c>
      <c r="CY250" s="239">
        <f t="shared" si="231"/>
        <v>3165.6326960828228</v>
      </c>
      <c r="CZ250" s="239">
        <f t="shared" si="231"/>
        <v>1715939.625340424</v>
      </c>
      <c r="DB250" s="238">
        <v>198</v>
      </c>
      <c r="DC250" s="239">
        <f t="shared" si="232"/>
        <v>1093055.6879279371</v>
      </c>
      <c r="DD250" s="239">
        <f t="shared" si="232"/>
        <v>10204.352840083169</v>
      </c>
      <c r="DE250" s="239">
        <f t="shared" si="232"/>
        <v>6233.1261261404898</v>
      </c>
      <c r="DF250" s="239">
        <f t="shared" si="232"/>
        <v>3971.226713942679</v>
      </c>
      <c r="DG250" s="239">
        <f t="shared" si="232"/>
        <v>1804560.834371082</v>
      </c>
      <c r="DH250" s="248"/>
      <c r="DI250" s="238">
        <v>198</v>
      </c>
      <c r="DJ250" s="239">
        <f t="shared" si="233"/>
        <v>1008897.0611804612</v>
      </c>
      <c r="DK250" s="239">
        <f t="shared" si="233"/>
        <v>8600.9581733528757</v>
      </c>
      <c r="DL250" s="239">
        <f t="shared" si="233"/>
        <v>6346.1226938524005</v>
      </c>
      <c r="DM250" s="239">
        <f t="shared" si="233"/>
        <v>2254.8354795004761</v>
      </c>
      <c r="DN250" s="239">
        <f t="shared" si="233"/>
        <v>1641795.7858788781</v>
      </c>
      <c r="DP250" s="3">
        <f t="shared" si="273"/>
        <v>5993</v>
      </c>
      <c r="DQ250" s="238">
        <v>198</v>
      </c>
      <c r="DR250" s="239">
        <f t="shared" si="274"/>
        <v>0</v>
      </c>
      <c r="DS250" s="239">
        <f t="shared" si="275"/>
        <v>0</v>
      </c>
      <c r="DT250" s="239">
        <f t="shared" si="33"/>
        <v>0</v>
      </c>
      <c r="DU250" s="239">
        <f t="shared" si="276"/>
        <v>0</v>
      </c>
      <c r="DV250" s="240">
        <f t="shared" si="287"/>
        <v>0</v>
      </c>
      <c r="DX250" s="242">
        <f t="shared" si="236"/>
        <v>4.5899999999999996E-2</v>
      </c>
      <c r="DY250" s="242">
        <f t="shared" si="277"/>
        <v>3.8249999999999998E-3</v>
      </c>
      <c r="DZ250" s="238">
        <v>198</v>
      </c>
      <c r="EA250" s="243">
        <f t="shared" si="288"/>
        <v>347312.26838848117</v>
      </c>
      <c r="EB250" s="243">
        <f t="shared" si="289"/>
        <v>2867.5073536633622</v>
      </c>
      <c r="EC250" s="243">
        <f t="shared" si="34"/>
        <v>1539.0379270774217</v>
      </c>
      <c r="ED250" s="243">
        <f t="shared" si="240"/>
        <v>1328.4694265859405</v>
      </c>
      <c r="EE250" s="244">
        <f t="shared" si="278"/>
        <v>514967.3346803278</v>
      </c>
      <c r="EF250" s="249"/>
      <c r="EG250" s="242">
        <f t="shared" si="237"/>
        <v>5.5E-2</v>
      </c>
      <c r="EH250" s="242">
        <f t="shared" si="279"/>
        <v>4.5833333333333334E-3</v>
      </c>
      <c r="EI250" s="238">
        <v>198</v>
      </c>
      <c r="EJ250" s="243">
        <f t="shared" si="290"/>
        <v>353375.50382041687</v>
      </c>
      <c r="EK250" s="243">
        <f t="shared" si="291"/>
        <v>3082.4150795582614</v>
      </c>
      <c r="EL250" s="243">
        <f t="shared" si="36"/>
        <v>1462.7773537146841</v>
      </c>
      <c r="EM250" s="243">
        <f t="shared" si="241"/>
        <v>1619.6377258435773</v>
      </c>
      <c r="EN250" s="244">
        <f t="shared" si="280"/>
        <v>529614.81661895919</v>
      </c>
      <c r="EO250" s="249"/>
      <c r="EP250" s="242">
        <f t="shared" si="238"/>
        <v>2.5000000000000001E-2</v>
      </c>
      <c r="EQ250" s="242">
        <f t="shared" si="281"/>
        <v>2.0833333333333333E-3</v>
      </c>
      <c r="ER250" s="238">
        <v>198</v>
      </c>
      <c r="ES250" s="243">
        <f t="shared" si="292"/>
        <v>327366.60541492683</v>
      </c>
      <c r="ET250" s="243">
        <f t="shared" si="293"/>
        <v>2370.7253929063927</v>
      </c>
      <c r="EU250" s="243">
        <f t="shared" si="38"/>
        <v>1688.711631625295</v>
      </c>
      <c r="EV250" s="243">
        <f t="shared" si="242"/>
        <v>682.01376128109757</v>
      </c>
      <c r="EW250" s="244">
        <f t="shared" si="282"/>
        <v>469403.62779546704</v>
      </c>
    </row>
    <row r="251" spans="1:153" ht="14.25" customHeight="1" thickBot="1" x14ac:dyDescent="0.25">
      <c r="A251" s="3">
        <f t="shared" si="243"/>
        <v>6024</v>
      </c>
      <c r="B251" s="238">
        <v>199</v>
      </c>
      <c r="C251" s="239">
        <f t="shared" si="244"/>
        <v>215437.27762062548</v>
      </c>
      <c r="D251" s="239">
        <f t="shared" si="5"/>
        <v>2410.2492634298383</v>
      </c>
      <c r="E251" s="239">
        <f t="shared" si="6"/>
        <v>1844.7264096756962</v>
      </c>
      <c r="F251" s="239">
        <f t="shared" si="7"/>
        <v>565.52285375414192</v>
      </c>
      <c r="G251" s="240">
        <f t="shared" si="245"/>
        <v>479639.60342253803</v>
      </c>
      <c r="I251" s="241">
        <f>VLOOKUP(K251,[2]תחזיות!$B$4:$H$1000,5)</f>
        <v>1.2996651500000102E-2</v>
      </c>
      <c r="J251" s="135">
        <f t="shared" si="8"/>
        <v>1.0830542916666751E-3</v>
      </c>
      <c r="K251" s="238">
        <v>199</v>
      </c>
      <c r="L251" s="243">
        <f t="shared" si="246"/>
        <v>104925.16185114501</v>
      </c>
      <c r="M251" s="243">
        <f t="shared" si="44"/>
        <v>1020.7658153296138</v>
      </c>
      <c r="N251" s="243">
        <f t="shared" si="9"/>
        <v>828.40301860251554</v>
      </c>
      <c r="O251" s="243">
        <f t="shared" si="10"/>
        <v>192.3627967270983</v>
      </c>
      <c r="P251" s="244">
        <f t="shared" si="247"/>
        <v>183825.00585119677</v>
      </c>
      <c r="Q251" s="245"/>
      <c r="R251" s="241">
        <f>VLOOKUP(T251,[2]תחזיות!$B$4:$H$1000,7)</f>
        <v>2.2094307550000171E-2</v>
      </c>
      <c r="S251" s="135">
        <f t="shared" si="11"/>
        <v>1.8411922958333476E-3</v>
      </c>
      <c r="T251" s="238">
        <v>199</v>
      </c>
      <c r="U251" s="243">
        <f t="shared" si="248"/>
        <v>120018.2290246956</v>
      </c>
      <c r="V251" s="243">
        <f t="shared" si="47"/>
        <v>1167.5989175848274</v>
      </c>
      <c r="W251" s="243">
        <f t="shared" si="12"/>
        <v>947.56549770621984</v>
      </c>
      <c r="X251" s="243">
        <f t="shared" si="48"/>
        <v>220.03341987860756</v>
      </c>
      <c r="Y251" s="244">
        <f t="shared" si="249"/>
        <v>196457.36502828603</v>
      </c>
      <c r="Z251" s="246"/>
      <c r="AA251" s="241">
        <f>VLOOKUP(AC251,[2]תחזיות!$B$4:$H$1000,6)</f>
        <v>1.1815137727272818E-2</v>
      </c>
      <c r="AB251" s="135">
        <f t="shared" si="13"/>
        <v>9.8459481060606826E-4</v>
      </c>
      <c r="AC251" s="238">
        <v>199</v>
      </c>
      <c r="AD251" s="243">
        <f t="shared" si="250"/>
        <v>103109.91675889464</v>
      </c>
      <c r="AE251" s="243">
        <f t="shared" si="51"/>
        <v>1003.1061796052226</v>
      </c>
      <c r="AF251" s="243">
        <f t="shared" si="14"/>
        <v>814.07133221391655</v>
      </c>
      <c r="AG251" s="243">
        <f t="shared" si="52"/>
        <v>189.03484739130596</v>
      </c>
      <c r="AH251" s="244">
        <f t="shared" si="251"/>
        <v>182267.35274578375</v>
      </c>
      <c r="AI251" s="246"/>
      <c r="AJ251" s="242">
        <f t="shared" si="234"/>
        <v>4.4366666666666596E-2</v>
      </c>
      <c r="AK251" s="242">
        <f t="shared" si="252"/>
        <v>3.6972222222222163E-3</v>
      </c>
      <c r="AL251" s="241">
        <f>VLOOKUP(AN251,[2]תחזיות!$B$4:$H$1000,5)</f>
        <v>1.2996651500000102E-2</v>
      </c>
      <c r="AM251" s="135">
        <f t="shared" si="239"/>
        <v>1.0830542916666751E-3</v>
      </c>
      <c r="AN251" s="238">
        <v>199</v>
      </c>
      <c r="AO251" s="243">
        <f t="shared" si="253"/>
        <v>52622.416852631017</v>
      </c>
      <c r="AP251" s="243">
        <f t="shared" si="283"/>
        <v>620.22613282855491</v>
      </c>
      <c r="AQ251" s="243">
        <f t="shared" si="16"/>
        <v>425.66936385396662</v>
      </c>
      <c r="AR251" s="243">
        <f t="shared" si="254"/>
        <v>194.55676897458827</v>
      </c>
      <c r="AS251" s="244">
        <f t="shared" si="255"/>
        <v>103968.6520682611</v>
      </c>
      <c r="AT251" s="245"/>
      <c r="AU251" s="242">
        <f t="shared" si="235"/>
        <v>5.3666666666666606E-2</v>
      </c>
      <c r="AV251" s="242">
        <f t="shared" si="256"/>
        <v>4.4722222222222168E-3</v>
      </c>
      <c r="AW251" s="241">
        <f>VLOOKUP(AY251,[2]תחזיות!$B$4:$H$1000,7)</f>
        <v>2.2094307550000171E-2</v>
      </c>
      <c r="AX251" s="135">
        <f t="shared" si="17"/>
        <v>1.8411922958333476E-3</v>
      </c>
      <c r="AY251" s="238">
        <v>199</v>
      </c>
      <c r="AZ251" s="243">
        <f t="shared" si="257"/>
        <v>61475.756434528128</v>
      </c>
      <c r="BA251" s="243">
        <f t="shared" si="284"/>
        <v>751.90897928967161</v>
      </c>
      <c r="BB251" s="243">
        <f t="shared" si="18"/>
        <v>476.97573523525449</v>
      </c>
      <c r="BC251" s="243">
        <f t="shared" si="258"/>
        <v>274.93324405441712</v>
      </c>
      <c r="BD251" s="244">
        <f t="shared" si="259"/>
        <v>114351.50622508164</v>
      </c>
      <c r="BE251" s="246"/>
      <c r="BF251" s="246"/>
      <c r="BG251" s="246"/>
      <c r="BH251" s="241">
        <f>VLOOKUP(BJ251,[2]תחזיות!$B$4:$H$1000,6)</f>
        <v>1.1815137727272818E-2</v>
      </c>
      <c r="BI251" s="135">
        <f t="shared" si="19"/>
        <v>9.8459481060606826E-4</v>
      </c>
      <c r="BJ251" s="238">
        <v>199</v>
      </c>
      <c r="BK251" s="243">
        <f t="shared" si="260"/>
        <v>47259.907910470254</v>
      </c>
      <c r="BL251" s="243">
        <f t="shared" si="285"/>
        <v>511.952621958262</v>
      </c>
      <c r="BM251" s="243">
        <f t="shared" si="20"/>
        <v>425.30945745573359</v>
      </c>
      <c r="BN251" s="243">
        <f t="shared" si="65"/>
        <v>86.643164502528393</v>
      </c>
      <c r="BO251" s="244">
        <f t="shared" si="261"/>
        <v>94282.477862855289</v>
      </c>
      <c r="BP251" s="246"/>
      <c r="BQ251" s="247">
        <f>VLOOKUP(BT251,[2]תחזיות!$B$4:$E$1000,2)</f>
        <v>3.8945079999999868E-2</v>
      </c>
      <c r="BR251" s="135">
        <f t="shared" si="21"/>
        <v>2.7454233333333226E-3</v>
      </c>
      <c r="BS251" s="3">
        <f t="shared" si="262"/>
        <v>6024</v>
      </c>
      <c r="BT251" s="238">
        <v>199</v>
      </c>
      <c r="BU251" s="239">
        <f t="shared" si="263"/>
        <v>318627.0513598072</v>
      </c>
      <c r="BV251" s="239">
        <f t="shared" si="264"/>
        <v>2439.1866516174409</v>
      </c>
      <c r="BW251" s="239">
        <f t="shared" si="22"/>
        <v>1564.4205101830312</v>
      </c>
      <c r="BX251" s="239">
        <f t="shared" si="23"/>
        <v>874.76614143440963</v>
      </c>
      <c r="BY251" s="240">
        <f t="shared" si="265"/>
        <v>440029.45718130574</v>
      </c>
      <c r="CA251" s="247">
        <f>VLOOKUP(CD251,[2]תחזיות!$B$4:$E$1000,4)</f>
        <v>5.1407505599999827E-2</v>
      </c>
      <c r="CB251" s="135">
        <f t="shared" si="24"/>
        <v>3.7839587999999856E-3</v>
      </c>
      <c r="CC251" s="3">
        <f t="shared" si="266"/>
        <v>6024</v>
      </c>
      <c r="CD251" s="238">
        <v>199</v>
      </c>
      <c r="CE251" s="239">
        <f t="shared" si="267"/>
        <v>338312.12345112092</v>
      </c>
      <c r="CF251" s="239">
        <f t="shared" si="268"/>
        <v>2797.2425057301698</v>
      </c>
      <c r="CG251" s="239">
        <f t="shared" si="25"/>
        <v>1517.0833690506192</v>
      </c>
      <c r="CH251" s="239">
        <f t="shared" si="26"/>
        <v>1280.1591366795506</v>
      </c>
      <c r="CI251" s="240">
        <f t="shared" si="269"/>
        <v>491624.54274225183</v>
      </c>
      <c r="CJ251" s="1"/>
      <c r="CK251" s="247">
        <f>VLOOKUP(CN251,[2]תחזיות!$B$4:$E$1000,3)</f>
        <v>3.3865286956521627E-2</v>
      </c>
      <c r="CL251" s="135">
        <f t="shared" si="27"/>
        <v>2.3221072463768025E-3</v>
      </c>
      <c r="CM251" s="3">
        <f t="shared" si="270"/>
        <v>6024</v>
      </c>
      <c r="CN251" s="238">
        <v>199</v>
      </c>
      <c r="CO251" s="239">
        <f t="shared" si="271"/>
        <v>311213.85013318475</v>
      </c>
      <c r="CP251" s="239">
        <f t="shared" si="286"/>
        <v>2307.2140369307454</v>
      </c>
      <c r="CQ251" s="239">
        <f t="shared" si="28"/>
        <v>1584.5421003636529</v>
      </c>
      <c r="CR251" s="239">
        <f t="shared" si="29"/>
        <v>722.67193656709253</v>
      </c>
      <c r="CS251" s="240">
        <f t="shared" si="272"/>
        <v>422435.24615415814</v>
      </c>
      <c r="CT251" s="1"/>
      <c r="CU251" s="238">
        <v>199</v>
      </c>
      <c r="CV251" s="239">
        <f t="shared" si="231"/>
        <v>1037385.1381456124</v>
      </c>
      <c r="CW251" s="239">
        <f t="shared" si="231"/>
        <v>9357.9352168688092</v>
      </c>
      <c r="CX251" s="239">
        <f t="shared" si="231"/>
        <v>6208.1440494637018</v>
      </c>
      <c r="CY251" s="239">
        <f t="shared" si="231"/>
        <v>3149.7911674051074</v>
      </c>
      <c r="CZ251" s="239">
        <f t="shared" si="231"/>
        <v>1725297.5605572928</v>
      </c>
      <c r="DB251" s="238">
        <v>199</v>
      </c>
      <c r="DC251" s="239">
        <f t="shared" si="232"/>
        <v>1087156.1129976723</v>
      </c>
      <c r="DD251" s="239">
        <f t="shared" si="232"/>
        <v>10209.41474559277</v>
      </c>
      <c r="DE251" s="239">
        <f t="shared" si="232"/>
        <v>6255.8327615870003</v>
      </c>
      <c r="DF251" s="239">
        <f t="shared" si="232"/>
        <v>3953.5819840057693</v>
      </c>
      <c r="DG251" s="239">
        <f t="shared" si="232"/>
        <v>1814770.249116675</v>
      </c>
      <c r="DH251" s="248"/>
      <c r="DI251" s="238">
        <v>199</v>
      </c>
      <c r="DJ251" s="239">
        <f t="shared" si="233"/>
        <v>1002698.8462064767</v>
      </c>
      <c r="DK251" s="239">
        <f t="shared" si="233"/>
        <v>8603.2474948304625</v>
      </c>
      <c r="DL251" s="239">
        <f t="shared" si="233"/>
        <v>6360.8790805668468</v>
      </c>
      <c r="DM251" s="239">
        <f t="shared" si="233"/>
        <v>2242.3684142636134</v>
      </c>
      <c r="DN251" s="239">
        <f t="shared" si="233"/>
        <v>1650399.0333737084</v>
      </c>
      <c r="DP251" s="3">
        <f t="shared" si="273"/>
        <v>6024</v>
      </c>
      <c r="DQ251" s="238">
        <v>199</v>
      </c>
      <c r="DR251" s="239">
        <f t="shared" si="274"/>
        <v>0</v>
      </c>
      <c r="DS251" s="239">
        <f t="shared" si="275"/>
        <v>0</v>
      </c>
      <c r="DT251" s="239">
        <f t="shared" si="33"/>
        <v>0</v>
      </c>
      <c r="DU251" s="239">
        <f t="shared" si="276"/>
        <v>0</v>
      </c>
      <c r="DV251" s="240">
        <f t="shared" si="287"/>
        <v>0</v>
      </c>
      <c r="DX251" s="242">
        <f t="shared" si="236"/>
        <v>4.5899999999999996E-2</v>
      </c>
      <c r="DY251" s="242">
        <f t="shared" si="277"/>
        <v>3.8249999999999998E-3</v>
      </c>
      <c r="DZ251" s="238">
        <v>199</v>
      </c>
      <c r="EA251" s="243">
        <f t="shared" si="288"/>
        <v>345773.23046140373</v>
      </c>
      <c r="EB251" s="243">
        <f t="shared" si="289"/>
        <v>2867.5073536633618</v>
      </c>
      <c r="EC251" s="243">
        <f t="shared" si="34"/>
        <v>1544.9247471484925</v>
      </c>
      <c r="ED251" s="243">
        <f t="shared" si="240"/>
        <v>1322.5826065148692</v>
      </c>
      <c r="EE251" s="244">
        <f t="shared" si="278"/>
        <v>517834.84203399118</v>
      </c>
      <c r="EF251" s="249"/>
      <c r="EG251" s="242">
        <f t="shared" si="237"/>
        <v>5.5E-2</v>
      </c>
      <c r="EH251" s="242">
        <f t="shared" si="279"/>
        <v>4.5833333333333334E-3</v>
      </c>
      <c r="EI251" s="238">
        <v>199</v>
      </c>
      <c r="EJ251" s="243">
        <f t="shared" si="290"/>
        <v>351912.72646670218</v>
      </c>
      <c r="EK251" s="243">
        <f t="shared" si="291"/>
        <v>3082.4150795582618</v>
      </c>
      <c r="EL251" s="243">
        <f t="shared" si="36"/>
        <v>1469.4817499192102</v>
      </c>
      <c r="EM251" s="243">
        <f t="shared" si="241"/>
        <v>1612.9333296390516</v>
      </c>
      <c r="EN251" s="244">
        <f t="shared" si="280"/>
        <v>532697.23169851745</v>
      </c>
      <c r="EO251" s="249"/>
      <c r="EP251" s="242">
        <f t="shared" si="238"/>
        <v>2.5000000000000001E-2</v>
      </c>
      <c r="EQ251" s="242">
        <f t="shared" si="281"/>
        <v>2.0833333333333333E-3</v>
      </c>
      <c r="ER251" s="238">
        <v>199</v>
      </c>
      <c r="ES251" s="243">
        <f t="shared" si="292"/>
        <v>325677.89378330152</v>
      </c>
      <c r="ET251" s="243">
        <f t="shared" si="293"/>
        <v>2370.7253929063927</v>
      </c>
      <c r="EU251" s="243">
        <f t="shared" si="38"/>
        <v>1692.2297808578478</v>
      </c>
      <c r="EV251" s="243">
        <f t="shared" si="242"/>
        <v>678.49561204854479</v>
      </c>
      <c r="EW251" s="244">
        <f t="shared" si="282"/>
        <v>471774.35318837344</v>
      </c>
    </row>
    <row r="252" spans="1:153" ht="14.25" customHeight="1" thickBot="1" x14ac:dyDescent="0.25">
      <c r="A252" s="3">
        <f t="shared" si="243"/>
        <v>6054</v>
      </c>
      <c r="B252" s="238">
        <v>200</v>
      </c>
      <c r="C252" s="239">
        <f t="shared" si="244"/>
        <v>213592.55121094978</v>
      </c>
      <c r="D252" s="239">
        <f t="shared" si="5"/>
        <v>2410.2492634298383</v>
      </c>
      <c r="E252" s="239">
        <f t="shared" si="6"/>
        <v>1849.5688165010952</v>
      </c>
      <c r="F252" s="239">
        <f t="shared" si="7"/>
        <v>560.68044692874321</v>
      </c>
      <c r="G252" s="240">
        <f t="shared" si="245"/>
        <v>482049.85268596787</v>
      </c>
      <c r="I252" s="241">
        <f>VLOOKUP(K252,[2]תחזיות!$B$4:$H$1000,5)</f>
        <v>1.2996670000000102E-2</v>
      </c>
      <c r="J252" s="135">
        <f t="shared" si="8"/>
        <v>1.0830558333333419E-3</v>
      </c>
      <c r="K252" s="238">
        <v>200</v>
      </c>
      <c r="L252" s="243">
        <f t="shared" si="246"/>
        <v>104209.50143442716</v>
      </c>
      <c r="M252" s="243">
        <f t="shared" si="44"/>
        <v>1021.8713617003739</v>
      </c>
      <c r="N252" s="243">
        <f t="shared" si="9"/>
        <v>830.82060907059167</v>
      </c>
      <c r="O252" s="243">
        <f t="shared" si="10"/>
        <v>191.05075262978224</v>
      </c>
      <c r="P252" s="244">
        <f t="shared" si="247"/>
        <v>184846.87721289715</v>
      </c>
      <c r="Q252" s="245"/>
      <c r="R252" s="241">
        <f>VLOOKUP(T252,[2]תחזיות!$B$4:$H$1000,7)</f>
        <v>2.2094339000000175E-2</v>
      </c>
      <c r="S252" s="135">
        <f t="shared" si="11"/>
        <v>1.8411949166666811E-3</v>
      </c>
      <c r="T252" s="238">
        <v>200</v>
      </c>
      <c r="U252" s="243">
        <f t="shared" si="248"/>
        <v>119289.89582739941</v>
      </c>
      <c r="V252" s="243">
        <f t="shared" si="47"/>
        <v>1169.7486947765901</v>
      </c>
      <c r="W252" s="243">
        <f t="shared" si="12"/>
        <v>951.05055242635888</v>
      </c>
      <c r="X252" s="243">
        <f t="shared" si="48"/>
        <v>218.69814235023122</v>
      </c>
      <c r="Y252" s="244">
        <f t="shared" si="249"/>
        <v>197627.11372306262</v>
      </c>
      <c r="Z252" s="246"/>
      <c r="AA252" s="241">
        <f>VLOOKUP(AC252,[2]תחזיות!$B$4:$H$1000,6)</f>
        <v>1.1815154545454638E-2</v>
      </c>
      <c r="AB252" s="135">
        <f t="shared" si="13"/>
        <v>9.845962121212198E-4</v>
      </c>
      <c r="AC252" s="238">
        <v>200</v>
      </c>
      <c r="AD252" s="243">
        <f t="shared" si="250"/>
        <v>102396.56552860358</v>
      </c>
      <c r="AE252" s="243">
        <f t="shared" si="51"/>
        <v>1004.0938341500174</v>
      </c>
      <c r="AF252" s="243">
        <f t="shared" si="14"/>
        <v>816.36679734757843</v>
      </c>
      <c r="AG252" s="243">
        <f t="shared" si="52"/>
        <v>187.72703680243902</v>
      </c>
      <c r="AH252" s="244">
        <f t="shared" si="251"/>
        <v>183271.44657993378</v>
      </c>
      <c r="AI252" s="246"/>
      <c r="AJ252" s="242">
        <f t="shared" si="234"/>
        <v>4.4366666666666596E-2</v>
      </c>
      <c r="AK252" s="242">
        <f t="shared" si="252"/>
        <v>3.6972222222222163E-3</v>
      </c>
      <c r="AL252" s="241">
        <f>VLOOKUP(AN252,[2]תחזיות!$B$4:$H$1000,5)</f>
        <v>1.2996670000000102E-2</v>
      </c>
      <c r="AM252" s="135">
        <f t="shared" si="239"/>
        <v>1.0830558333333419E-3</v>
      </c>
      <c r="AN252" s="238">
        <v>200</v>
      </c>
      <c r="AO252" s="243">
        <f t="shared" si="253"/>
        <v>52253.279480625795</v>
      </c>
      <c r="AP252" s="243">
        <f t="shared" si="283"/>
        <v>620.89787235970061</v>
      </c>
      <c r="AQ252" s="243">
        <f t="shared" si="16"/>
        <v>427.70588627994277</v>
      </c>
      <c r="AR252" s="243">
        <f t="shared" si="254"/>
        <v>193.19198607975784</v>
      </c>
      <c r="AS252" s="244">
        <f t="shared" si="255"/>
        <v>104589.5499406208</v>
      </c>
      <c r="AT252" s="245"/>
      <c r="AU252" s="242">
        <f t="shared" si="235"/>
        <v>5.3666666666666606E-2</v>
      </c>
      <c r="AV252" s="242">
        <f t="shared" si="256"/>
        <v>4.4722222222222168E-3</v>
      </c>
      <c r="AW252" s="241">
        <f>VLOOKUP(AY252,[2]תחזיות!$B$4:$H$1000,7)</f>
        <v>2.2094339000000175E-2</v>
      </c>
      <c r="AX252" s="135">
        <f t="shared" si="17"/>
        <v>1.8411949166666811E-3</v>
      </c>
      <c r="AY252" s="238">
        <v>200</v>
      </c>
      <c r="AZ252" s="243">
        <f t="shared" si="257"/>
        <v>61111.091344239285</v>
      </c>
      <c r="BA252" s="243">
        <f t="shared" si="284"/>
        <v>753.29339028013578</v>
      </c>
      <c r="BB252" s="243">
        <f t="shared" si="18"/>
        <v>479.99100954617711</v>
      </c>
      <c r="BC252" s="243">
        <f t="shared" si="258"/>
        <v>273.30238073395867</v>
      </c>
      <c r="BD252" s="244">
        <f t="shared" si="259"/>
        <v>115104.79961536177</v>
      </c>
      <c r="BE252" s="246"/>
      <c r="BF252" s="246"/>
      <c r="BG252" s="246"/>
      <c r="BH252" s="241">
        <f>VLOOKUP(BJ252,[2]תחזיות!$B$4:$H$1000,6)</f>
        <v>1.1815154545454638E-2</v>
      </c>
      <c r="BI252" s="135">
        <f t="shared" si="19"/>
        <v>9.845962121212198E-4</v>
      </c>
      <c r="BJ252" s="238">
        <v>200</v>
      </c>
      <c r="BK252" s="243">
        <f t="shared" si="260"/>
        <v>46880.711621247581</v>
      </c>
      <c r="BL252" s="243">
        <f t="shared" si="285"/>
        <v>512.38487775205567</v>
      </c>
      <c r="BM252" s="243">
        <f t="shared" si="20"/>
        <v>426.4369064464355</v>
      </c>
      <c r="BN252" s="243">
        <f t="shared" si="65"/>
        <v>85.947971305620172</v>
      </c>
      <c r="BO252" s="244">
        <f t="shared" si="261"/>
        <v>94794.86274060735</v>
      </c>
      <c r="BP252" s="246"/>
      <c r="BQ252" s="247">
        <f>VLOOKUP(BT252,[2]תחזיות!$B$4:$E$1000,2)</f>
        <v>3.9013379999999868E-2</v>
      </c>
      <c r="BR252" s="135">
        <f t="shared" si="21"/>
        <v>2.7511149999999893E-3</v>
      </c>
      <c r="BS252" s="3">
        <f t="shared" si="262"/>
        <v>6054</v>
      </c>
      <c r="BT252" s="238">
        <v>200</v>
      </c>
      <c r="BU252" s="239">
        <f t="shared" si="263"/>
        <v>317062.63084962417</v>
      </c>
      <c r="BV252" s="239">
        <f t="shared" si="264"/>
        <v>2440.2265083193997</v>
      </c>
      <c r="BW252" s="239">
        <f t="shared" si="22"/>
        <v>1567.9507486495393</v>
      </c>
      <c r="BX252" s="239">
        <f t="shared" si="23"/>
        <v>872.27575966986046</v>
      </c>
      <c r="BY252" s="240">
        <f t="shared" si="265"/>
        <v>442469.68368962512</v>
      </c>
      <c r="CA252" s="247">
        <f>VLOOKUP(CD252,[2]תחזיות!$B$4:$E$1000,4)</f>
        <v>5.1497661599999828E-2</v>
      </c>
      <c r="CB252" s="135">
        <f t="shared" si="24"/>
        <v>3.7914717999999858E-3</v>
      </c>
      <c r="CC252" s="3">
        <f t="shared" si="266"/>
        <v>6054</v>
      </c>
      <c r="CD252" s="238">
        <v>200</v>
      </c>
      <c r="CE252" s="239">
        <f t="shared" si="267"/>
        <v>336795.04008207028</v>
      </c>
      <c r="CF252" s="239">
        <f t="shared" si="268"/>
        <v>2798.7688487256532</v>
      </c>
      <c r="CG252" s="239">
        <f t="shared" si="25"/>
        <v>1521.8199518746189</v>
      </c>
      <c r="CH252" s="239">
        <f t="shared" si="26"/>
        <v>1276.9488968510343</v>
      </c>
      <c r="CI252" s="240">
        <f t="shared" si="269"/>
        <v>494423.31159097748</v>
      </c>
      <c r="CJ252" s="1"/>
      <c r="CK252" s="247">
        <f>VLOOKUP(CN252,[2]תחזיות!$B$4:$E$1000,3)</f>
        <v>3.3924678260869451E-2</v>
      </c>
      <c r="CL252" s="135">
        <f t="shared" si="27"/>
        <v>2.3270565217391212E-3</v>
      </c>
      <c r="CM252" s="3">
        <f t="shared" si="270"/>
        <v>6054</v>
      </c>
      <c r="CN252" s="238">
        <v>200</v>
      </c>
      <c r="CO252" s="239">
        <f t="shared" si="271"/>
        <v>309629.30803282111</v>
      </c>
      <c r="CP252" s="239">
        <f t="shared" si="286"/>
        <v>2308.0799922276697</v>
      </c>
      <c r="CQ252" s="239">
        <f t="shared" si="28"/>
        <v>1587.5550916483221</v>
      </c>
      <c r="CR252" s="239">
        <f t="shared" si="29"/>
        <v>720.52490057934767</v>
      </c>
      <c r="CS252" s="240">
        <f t="shared" si="272"/>
        <v>424743.32614638581</v>
      </c>
      <c r="CT252" s="1"/>
      <c r="CU252" s="238">
        <v>200</v>
      </c>
      <c r="CV252" s="239">
        <f t="shared" si="231"/>
        <v>1031346.2686898822</v>
      </c>
      <c r="CW252" s="239">
        <f t="shared" si="231"/>
        <v>9360.7523594726736</v>
      </c>
      <c r="CX252" s="239">
        <f t="shared" si="231"/>
        <v>6226.8801448075046</v>
      </c>
      <c r="CY252" s="239">
        <f t="shared" si="231"/>
        <v>3133.8722146651698</v>
      </c>
      <c r="CZ252" s="239">
        <f t="shared" si="231"/>
        <v>1734658.3129167655</v>
      </c>
      <c r="DB252" s="238">
        <v>200</v>
      </c>
      <c r="DC252" s="239">
        <f t="shared" si="232"/>
        <v>1081231.8231814418</v>
      </c>
      <c r="DD252" s="239">
        <f t="shared" si="232"/>
        <v>10214.475276770479</v>
      </c>
      <c r="DE252" s="239">
        <f t="shared" si="232"/>
        <v>6278.6472049545901</v>
      </c>
      <c r="DF252" s="239">
        <f t="shared" si="232"/>
        <v>3935.8280718158894</v>
      </c>
      <c r="DG252" s="239">
        <f t="shared" si="232"/>
        <v>1824984.7243934455</v>
      </c>
      <c r="DH252" s="248"/>
      <c r="DI252" s="238">
        <v>200</v>
      </c>
      <c r="DJ252" s="239">
        <f t="shared" si="233"/>
        <v>996484.80039606569</v>
      </c>
      <c r="DK252" s="239">
        <f t="shared" si="233"/>
        <v>8605.5333604659754</v>
      </c>
      <c r="DL252" s="239">
        <f t="shared" si="233"/>
        <v>6375.6828715113988</v>
      </c>
      <c r="DM252" s="239">
        <f t="shared" si="233"/>
        <v>2229.8504889545743</v>
      </c>
      <c r="DN252" s="239">
        <f t="shared" si="233"/>
        <v>1659004.5667341745</v>
      </c>
      <c r="DP252" s="3">
        <f t="shared" si="273"/>
        <v>6054</v>
      </c>
      <c r="DQ252" s="238">
        <v>200</v>
      </c>
      <c r="DR252" s="239">
        <f t="shared" si="274"/>
        <v>0</v>
      </c>
      <c r="DS252" s="239">
        <f t="shared" si="275"/>
        <v>0</v>
      </c>
      <c r="DT252" s="239">
        <f t="shared" si="33"/>
        <v>0</v>
      </c>
      <c r="DU252" s="239">
        <f t="shared" si="276"/>
        <v>0</v>
      </c>
      <c r="DV252" s="240">
        <f t="shared" si="287"/>
        <v>0</v>
      </c>
      <c r="DX252" s="242">
        <f t="shared" si="236"/>
        <v>4.5899999999999996E-2</v>
      </c>
      <c r="DY252" s="242">
        <f t="shared" si="277"/>
        <v>3.8249999999999998E-3</v>
      </c>
      <c r="DZ252" s="238">
        <v>200</v>
      </c>
      <c r="EA252" s="243">
        <f t="shared" si="288"/>
        <v>344228.30571425526</v>
      </c>
      <c r="EB252" s="243">
        <f t="shared" si="289"/>
        <v>2867.5073536633618</v>
      </c>
      <c r="EC252" s="243">
        <f t="shared" si="34"/>
        <v>1550.8340843063354</v>
      </c>
      <c r="ED252" s="243">
        <f t="shared" si="240"/>
        <v>1316.6732693570264</v>
      </c>
      <c r="EE252" s="244">
        <f t="shared" si="278"/>
        <v>520702.34938765457</v>
      </c>
      <c r="EF252" s="249"/>
      <c r="EG252" s="242">
        <f t="shared" si="237"/>
        <v>5.5E-2</v>
      </c>
      <c r="EH252" s="242">
        <f t="shared" si="279"/>
        <v>4.5833333333333334E-3</v>
      </c>
      <c r="EI252" s="238">
        <v>200</v>
      </c>
      <c r="EJ252" s="243">
        <f t="shared" si="290"/>
        <v>350443.244716783</v>
      </c>
      <c r="EK252" s="243">
        <f t="shared" si="291"/>
        <v>3082.4150795582614</v>
      </c>
      <c r="EL252" s="243">
        <f t="shared" si="36"/>
        <v>1476.2168746063394</v>
      </c>
      <c r="EM252" s="243">
        <f t="shared" si="241"/>
        <v>1606.198204951922</v>
      </c>
      <c r="EN252" s="244">
        <f t="shared" si="280"/>
        <v>535779.64677807572</v>
      </c>
      <c r="EO252" s="249"/>
      <c r="EP252" s="242">
        <f t="shared" si="238"/>
        <v>2.5000000000000001E-2</v>
      </c>
      <c r="EQ252" s="242">
        <f t="shared" si="281"/>
        <v>2.0833333333333333E-3</v>
      </c>
      <c r="ER252" s="238">
        <v>200</v>
      </c>
      <c r="ES252" s="243">
        <f t="shared" si="292"/>
        <v>323985.66400244366</v>
      </c>
      <c r="ET252" s="243">
        <f t="shared" si="293"/>
        <v>2370.7253929063927</v>
      </c>
      <c r="EU252" s="243">
        <f t="shared" si="38"/>
        <v>1695.7552595679686</v>
      </c>
      <c r="EV252" s="243">
        <f t="shared" si="242"/>
        <v>674.97013333842426</v>
      </c>
      <c r="EW252" s="244">
        <f t="shared" si="282"/>
        <v>474145.07858127984</v>
      </c>
    </row>
    <row r="253" spans="1:153" ht="14.25" customHeight="1" thickBot="1" x14ac:dyDescent="0.25">
      <c r="A253" s="3">
        <f t="shared" si="243"/>
        <v>6085</v>
      </c>
      <c r="B253" s="238">
        <v>201</v>
      </c>
      <c r="C253" s="239">
        <f t="shared" si="244"/>
        <v>211742.98239444869</v>
      </c>
      <c r="D253" s="239">
        <f t="shared" si="5"/>
        <v>2410.2492634298383</v>
      </c>
      <c r="E253" s="239">
        <f t="shared" si="6"/>
        <v>1854.4239346444106</v>
      </c>
      <c r="F253" s="239">
        <f t="shared" si="7"/>
        <v>555.82532878542781</v>
      </c>
      <c r="G253" s="240">
        <f t="shared" si="245"/>
        <v>484460.10194939771</v>
      </c>
      <c r="I253" s="241">
        <f>VLOOKUP(K253,[2]תחזיות!$B$4:$H$1000,5)</f>
        <v>1.2996688500000103E-2</v>
      </c>
      <c r="J253" s="135">
        <f t="shared" si="8"/>
        <v>1.0830573750000086E-3</v>
      </c>
      <c r="K253" s="238">
        <v>201</v>
      </c>
      <c r="L253" s="243">
        <f t="shared" si="246"/>
        <v>103490.64586804225</v>
      </c>
      <c r="M253" s="243">
        <f t="shared" si="44"/>
        <v>1022.9781070149647</v>
      </c>
      <c r="N253" s="243">
        <f t="shared" si="9"/>
        <v>833.24525625688818</v>
      </c>
      <c r="O253" s="243">
        <f t="shared" si="10"/>
        <v>189.73285075807658</v>
      </c>
      <c r="P253" s="244">
        <f t="shared" si="247"/>
        <v>185869.85531991211</v>
      </c>
      <c r="Q253" s="245"/>
      <c r="R253" s="241">
        <f>VLOOKUP(T253,[2]תחזיות!$B$4:$H$1000,7)</f>
        <v>2.2094370450000175E-2</v>
      </c>
      <c r="S253" s="135">
        <f t="shared" si="11"/>
        <v>1.8411975375000145E-3</v>
      </c>
      <c r="T253" s="238">
        <v>201</v>
      </c>
      <c r="U253" s="243">
        <f t="shared" si="248"/>
        <v>118556.73046548394</v>
      </c>
      <c r="V253" s="243">
        <f t="shared" si="47"/>
        <v>1171.9024331929065</v>
      </c>
      <c r="W253" s="243">
        <f t="shared" si="12"/>
        <v>954.54842733952034</v>
      </c>
      <c r="X253" s="243">
        <f t="shared" si="48"/>
        <v>217.35400585338621</v>
      </c>
      <c r="Y253" s="244">
        <f t="shared" si="249"/>
        <v>198799.01615625553</v>
      </c>
      <c r="Z253" s="246"/>
      <c r="AA253" s="241">
        <f>VLOOKUP(AC253,[2]תחזיות!$B$4:$H$1000,6)</f>
        <v>1.1815171363636457E-2</v>
      </c>
      <c r="AB253" s="135">
        <f t="shared" si="13"/>
        <v>9.8459761363637135E-4</v>
      </c>
      <c r="AC253" s="238">
        <v>201</v>
      </c>
      <c r="AD253" s="243">
        <f t="shared" si="250"/>
        <v>101680.2143525195</v>
      </c>
      <c r="AE253" s="243">
        <f t="shared" si="51"/>
        <v>1005.0824625429881</v>
      </c>
      <c r="AF253" s="243">
        <f t="shared" si="14"/>
        <v>818.66873623003653</v>
      </c>
      <c r="AG253" s="243">
        <f t="shared" si="52"/>
        <v>186.41372631295155</v>
      </c>
      <c r="AH253" s="244">
        <f t="shared" si="251"/>
        <v>184276.52904247676</v>
      </c>
      <c r="AI253" s="246"/>
      <c r="AJ253" s="242">
        <f t="shared" si="234"/>
        <v>4.4366666666666596E-2</v>
      </c>
      <c r="AK253" s="242">
        <f t="shared" si="252"/>
        <v>3.6972222222222163E-3</v>
      </c>
      <c r="AL253" s="241">
        <f>VLOOKUP(AN253,[2]תחזיות!$B$4:$H$1000,5)</f>
        <v>1.2996688500000103E-2</v>
      </c>
      <c r="AM253" s="135">
        <f t="shared" si="239"/>
        <v>1.0830573750000086E-3</v>
      </c>
      <c r="AN253" s="238">
        <v>201</v>
      </c>
      <c r="AO253" s="243">
        <f t="shared" si="253"/>
        <v>51881.703664040811</v>
      </c>
      <c r="AP253" s="243">
        <f t="shared" si="283"/>
        <v>621.57034037948165</v>
      </c>
      <c r="AQ253" s="243">
        <f t="shared" si="16"/>
        <v>429.75215266604221</v>
      </c>
      <c r="AR253" s="243">
        <f t="shared" si="254"/>
        <v>191.81818771343947</v>
      </c>
      <c r="AS253" s="244">
        <f t="shared" si="255"/>
        <v>105211.12028100027</v>
      </c>
      <c r="AT253" s="245"/>
      <c r="AU253" s="242">
        <f t="shared" si="235"/>
        <v>5.3666666666666606E-2</v>
      </c>
      <c r="AV253" s="242">
        <f t="shared" si="256"/>
        <v>4.4722222222222168E-3</v>
      </c>
      <c r="AW253" s="241">
        <f>VLOOKUP(AY253,[2]תחזיות!$B$4:$H$1000,7)</f>
        <v>2.2094370450000175E-2</v>
      </c>
      <c r="AX253" s="135">
        <f t="shared" si="17"/>
        <v>1.8411975375000145E-3</v>
      </c>
      <c r="AY253" s="238">
        <v>201</v>
      </c>
      <c r="AZ253" s="243">
        <f t="shared" si="257"/>
        <v>60742.734167325267</v>
      </c>
      <c r="BA253" s="243">
        <f t="shared" si="284"/>
        <v>754.68035221533466</v>
      </c>
      <c r="BB253" s="243">
        <f t="shared" si="18"/>
        <v>483.0253466336859</v>
      </c>
      <c r="BC253" s="243">
        <f t="shared" si="258"/>
        <v>271.65500558164877</v>
      </c>
      <c r="BD253" s="244">
        <f t="shared" si="259"/>
        <v>115859.47996757711</v>
      </c>
      <c r="BE253" s="246"/>
      <c r="BF253" s="246"/>
      <c r="BG253" s="246"/>
      <c r="BH253" s="241">
        <f>VLOOKUP(BJ253,[2]תחזיות!$B$4:$H$1000,6)</f>
        <v>1.1815171363636457E-2</v>
      </c>
      <c r="BI253" s="135">
        <f t="shared" si="19"/>
        <v>9.8459761363637135E-4</v>
      </c>
      <c r="BJ253" s="238">
        <v>201</v>
      </c>
      <c r="BK253" s="243">
        <f t="shared" si="260"/>
        <v>46500.013482828552</v>
      </c>
      <c r="BL253" s="243">
        <f t="shared" si="285"/>
        <v>512.81749220640211</v>
      </c>
      <c r="BM253" s="243">
        <f t="shared" si="20"/>
        <v>427.5674674878835</v>
      </c>
      <c r="BN253" s="243">
        <f t="shared" si="65"/>
        <v>85.250024718518617</v>
      </c>
      <c r="BO253" s="244">
        <f t="shared" si="261"/>
        <v>95307.680232813756</v>
      </c>
      <c r="BP253" s="246"/>
      <c r="BQ253" s="247">
        <f>VLOOKUP(BT253,[2]תחזיות!$B$4:$E$1000,2)</f>
        <v>3.9081679999999869E-2</v>
      </c>
      <c r="BR253" s="135">
        <f t="shared" si="21"/>
        <v>2.756806666666656E-3</v>
      </c>
      <c r="BS253" s="3">
        <f t="shared" si="262"/>
        <v>6085</v>
      </c>
      <c r="BT253" s="238">
        <v>201</v>
      </c>
      <c r="BU253" s="239">
        <f t="shared" si="263"/>
        <v>315494.68010097463</v>
      </c>
      <c r="BV253" s="239">
        <f t="shared" si="264"/>
        <v>2441.2607186561863</v>
      </c>
      <c r="BW253" s="239">
        <f t="shared" si="22"/>
        <v>1571.5028812559553</v>
      </c>
      <c r="BX253" s="239">
        <f t="shared" si="23"/>
        <v>869.75783740023087</v>
      </c>
      <c r="BY253" s="240">
        <f t="shared" si="265"/>
        <v>444910.9444082813</v>
      </c>
      <c r="CA253" s="247">
        <f>VLOOKUP(CD253,[2]תחזיות!$B$4:$E$1000,4)</f>
        <v>5.1587817599999829E-2</v>
      </c>
      <c r="CB253" s="135">
        <f t="shared" si="24"/>
        <v>3.798984799999986E-3</v>
      </c>
      <c r="CC253" s="3">
        <f t="shared" si="266"/>
        <v>6085</v>
      </c>
      <c r="CD253" s="238">
        <v>201</v>
      </c>
      <c r="CE253" s="239">
        <f t="shared" si="267"/>
        <v>335273.22013019567</v>
      </c>
      <c r="CF253" s="239">
        <f t="shared" si="268"/>
        <v>2800.2872989432417</v>
      </c>
      <c r="CG253" s="239">
        <f t="shared" si="25"/>
        <v>1526.589431821579</v>
      </c>
      <c r="CH253" s="239">
        <f t="shared" si="26"/>
        <v>1273.6978671216627</v>
      </c>
      <c r="CI253" s="240">
        <f t="shared" si="269"/>
        <v>497223.59888992074</v>
      </c>
      <c r="CJ253" s="1"/>
      <c r="CK253" s="247">
        <f>VLOOKUP(CN253,[2]תחזיות!$B$4:$E$1000,3)</f>
        <v>3.3984069565217281E-2</v>
      </c>
      <c r="CL253" s="135">
        <f t="shared" si="27"/>
        <v>2.3320057971014403E-3</v>
      </c>
      <c r="CM253" s="3">
        <f t="shared" si="270"/>
        <v>6085</v>
      </c>
      <c r="CN253" s="238">
        <v>201</v>
      </c>
      <c r="CO253" s="239">
        <f t="shared" si="271"/>
        <v>308041.7529411728</v>
      </c>
      <c r="CP253" s="239">
        <f t="shared" si="286"/>
        <v>2308.9411533354764</v>
      </c>
      <c r="CQ253" s="239">
        <f t="shared" si="28"/>
        <v>1590.5859997273719</v>
      </c>
      <c r="CR253" s="239">
        <f t="shared" si="29"/>
        <v>718.35515360810462</v>
      </c>
      <c r="CS253" s="240">
        <f t="shared" si="272"/>
        <v>427052.26729972131</v>
      </c>
      <c r="CT253" s="1"/>
      <c r="CU253" s="238">
        <v>201</v>
      </c>
      <c r="CV253" s="239">
        <f t="shared" si="231"/>
        <v>1025287.4836574553</v>
      </c>
      <c r="CW253" s="239">
        <f t="shared" si="231"/>
        <v>9363.565783143833</v>
      </c>
      <c r="CX253" s="239">
        <f t="shared" si="231"/>
        <v>6245.6902495021041</v>
      </c>
      <c r="CY253" s="239">
        <f t="shared" si="231"/>
        <v>3117.8755336417294</v>
      </c>
      <c r="CZ253" s="239">
        <f t="shared" si="231"/>
        <v>1744021.8786999094</v>
      </c>
      <c r="DB253" s="238">
        <v>201</v>
      </c>
      <c r="DC253" s="239">
        <f t="shared" si="232"/>
        <v>1075282.6949996303</v>
      </c>
      <c r="DD253" s="239">
        <f t="shared" si="232"/>
        <v>10219.534427339582</v>
      </c>
      <c r="DE253" s="239">
        <f t="shared" si="232"/>
        <v>6301.5700090541477</v>
      </c>
      <c r="DF253" s="239">
        <f t="shared" si="232"/>
        <v>3917.9644182854354</v>
      </c>
      <c r="DG253" s="239">
        <f t="shared" si="232"/>
        <v>1835204.2588207852</v>
      </c>
      <c r="DH253" s="248"/>
      <c r="DI253" s="238">
        <v>201</v>
      </c>
      <c r="DJ253" s="239">
        <f t="shared" si="233"/>
        <v>990254.87191384519</v>
      </c>
      <c r="DK253" s="239">
        <f t="shared" si="233"/>
        <v>8607.8157644210951</v>
      </c>
      <c r="DL253" s="239">
        <f t="shared" si="233"/>
        <v>6390.5342211151037</v>
      </c>
      <c r="DM253" s="239">
        <f t="shared" si="233"/>
        <v>2217.2815433059936</v>
      </c>
      <c r="DN253" s="239">
        <f t="shared" si="233"/>
        <v>1667612.3824985959</v>
      </c>
      <c r="DP253" s="3">
        <f t="shared" si="273"/>
        <v>6085</v>
      </c>
      <c r="DQ253" s="238">
        <v>201</v>
      </c>
      <c r="DR253" s="239">
        <f t="shared" si="274"/>
        <v>0</v>
      </c>
      <c r="DS253" s="239">
        <f t="shared" si="275"/>
        <v>0</v>
      </c>
      <c r="DT253" s="239">
        <f t="shared" si="33"/>
        <v>0</v>
      </c>
      <c r="DU253" s="239">
        <f t="shared" si="276"/>
        <v>0</v>
      </c>
      <c r="DV253" s="240">
        <f t="shared" si="287"/>
        <v>0</v>
      </c>
      <c r="DX253" s="242">
        <f t="shared" si="236"/>
        <v>4.5899999999999996E-2</v>
      </c>
      <c r="DY253" s="242">
        <f t="shared" si="277"/>
        <v>3.8249999999999998E-3</v>
      </c>
      <c r="DZ253" s="238">
        <v>201</v>
      </c>
      <c r="EA253" s="243">
        <f t="shared" si="288"/>
        <v>342677.47162994894</v>
      </c>
      <c r="EB253" s="243">
        <f t="shared" si="289"/>
        <v>2867.5073536633618</v>
      </c>
      <c r="EC253" s="243">
        <f t="shared" si="34"/>
        <v>1556.7660246788071</v>
      </c>
      <c r="ED253" s="243">
        <f t="shared" si="240"/>
        <v>1310.7413289845547</v>
      </c>
      <c r="EE253" s="244">
        <f t="shared" si="278"/>
        <v>523569.85674131796</v>
      </c>
      <c r="EF253" s="249"/>
      <c r="EG253" s="242">
        <f t="shared" si="237"/>
        <v>5.5E-2</v>
      </c>
      <c r="EH253" s="242">
        <f t="shared" si="279"/>
        <v>4.5833333333333334E-3</v>
      </c>
      <c r="EI253" s="238">
        <v>201</v>
      </c>
      <c r="EJ253" s="243">
        <f t="shared" si="290"/>
        <v>348967.02784217667</v>
      </c>
      <c r="EK253" s="243">
        <f t="shared" si="291"/>
        <v>3082.4150795582618</v>
      </c>
      <c r="EL253" s="243">
        <f t="shared" si="36"/>
        <v>1482.9828686149522</v>
      </c>
      <c r="EM253" s="243">
        <f t="shared" si="241"/>
        <v>1599.4322109433097</v>
      </c>
      <c r="EN253" s="244">
        <f t="shared" si="280"/>
        <v>538862.06185763399</v>
      </c>
      <c r="EO253" s="249"/>
      <c r="EP253" s="242">
        <f t="shared" si="238"/>
        <v>2.5000000000000001E-2</v>
      </c>
      <c r="EQ253" s="242">
        <f t="shared" si="281"/>
        <v>2.0833333333333333E-3</v>
      </c>
      <c r="ER253" s="238">
        <v>201</v>
      </c>
      <c r="ES253" s="243">
        <f t="shared" si="292"/>
        <v>322289.90874287568</v>
      </c>
      <c r="ET253" s="243">
        <f t="shared" si="293"/>
        <v>2370.7253929063918</v>
      </c>
      <c r="EU253" s="243">
        <f t="shared" si="38"/>
        <v>1699.2880830254007</v>
      </c>
      <c r="EV253" s="243">
        <f t="shared" si="242"/>
        <v>671.43730988099094</v>
      </c>
      <c r="EW253" s="244">
        <f t="shared" si="282"/>
        <v>476515.80397418624</v>
      </c>
    </row>
    <row r="254" spans="1:153" ht="14.25" customHeight="1" thickBot="1" x14ac:dyDescent="0.25">
      <c r="A254" s="3">
        <f t="shared" si="243"/>
        <v>6116</v>
      </c>
      <c r="B254" s="238">
        <v>202</v>
      </c>
      <c r="C254" s="239">
        <f t="shared" si="244"/>
        <v>209888.55845980428</v>
      </c>
      <c r="D254" s="239">
        <f t="shared" si="5"/>
        <v>2410.2492634298383</v>
      </c>
      <c r="E254" s="239">
        <f t="shared" si="6"/>
        <v>1859.2917974728521</v>
      </c>
      <c r="F254" s="239">
        <f t="shared" si="7"/>
        <v>550.95746595698631</v>
      </c>
      <c r="G254" s="240">
        <f t="shared" si="245"/>
        <v>486870.35121282755</v>
      </c>
      <c r="I254" s="241">
        <f>VLOOKUP(K254,[2]תחזיות!$B$4:$H$1000,5)</f>
        <v>1.2996707000000104E-2</v>
      </c>
      <c r="J254" s="135">
        <f t="shared" si="8"/>
        <v>1.0830589166666753E-3</v>
      </c>
      <c r="K254" s="238">
        <v>202</v>
      </c>
      <c r="L254" s="243">
        <f t="shared" si="246"/>
        <v>102768.58462487976</v>
      </c>
      <c r="M254" s="243">
        <f t="shared" si="44"/>
        <v>1024.0860525753219</v>
      </c>
      <c r="N254" s="243">
        <f t="shared" si="9"/>
        <v>835.67698076304328</v>
      </c>
      <c r="O254" s="243">
        <f t="shared" si="10"/>
        <v>188.40907181227868</v>
      </c>
      <c r="P254" s="244">
        <f t="shared" si="247"/>
        <v>186893.94137248743</v>
      </c>
      <c r="Q254" s="245"/>
      <c r="R254" s="241">
        <f>VLOOKUP(T254,[2]תחזיות!$B$4:$H$1000,7)</f>
        <v>2.2094401900000175E-2</v>
      </c>
      <c r="S254" s="135">
        <f t="shared" si="11"/>
        <v>1.8412001583333478E-3</v>
      </c>
      <c r="T254" s="238">
        <v>202</v>
      </c>
      <c r="U254" s="243">
        <f t="shared" si="248"/>
        <v>117818.7111943334</v>
      </c>
      <c r="V254" s="243">
        <f t="shared" si="47"/>
        <v>1174.0601401384527</v>
      </c>
      <c r="W254" s="243">
        <f t="shared" si="12"/>
        <v>958.05916961550906</v>
      </c>
      <c r="X254" s="243">
        <f t="shared" si="48"/>
        <v>216.00097052294356</v>
      </c>
      <c r="Y254" s="244">
        <f t="shared" si="249"/>
        <v>199973.07629639399</v>
      </c>
      <c r="Z254" s="246"/>
      <c r="AA254" s="241">
        <f>VLOOKUP(AC254,[2]תחזיות!$B$4:$H$1000,6)</f>
        <v>1.1815188181818275E-2</v>
      </c>
      <c r="AB254" s="135">
        <f t="shared" si="13"/>
        <v>9.845990151515229E-4</v>
      </c>
      <c r="AC254" s="238">
        <v>202</v>
      </c>
      <c r="AD254" s="243">
        <f t="shared" si="250"/>
        <v>100960.85379476992</v>
      </c>
      <c r="AE254" s="243">
        <f t="shared" si="51"/>
        <v>1006.0720657457541</v>
      </c>
      <c r="AF254" s="243">
        <f t="shared" si="14"/>
        <v>820.97716712201009</v>
      </c>
      <c r="AG254" s="243">
        <f t="shared" si="52"/>
        <v>185.094898623744</v>
      </c>
      <c r="AH254" s="244">
        <f t="shared" si="251"/>
        <v>185282.6011082225</v>
      </c>
      <c r="AI254" s="246"/>
      <c r="AJ254" s="242">
        <f t="shared" si="234"/>
        <v>4.4366666666666596E-2</v>
      </c>
      <c r="AK254" s="242">
        <f t="shared" si="252"/>
        <v>3.6972222222222163E-3</v>
      </c>
      <c r="AL254" s="241">
        <f>VLOOKUP(AN254,[2]תחזיות!$B$4:$H$1000,5)</f>
        <v>1.2996707000000104E-2</v>
      </c>
      <c r="AM254" s="135">
        <f t="shared" si="239"/>
        <v>1.0830589166666753E-3</v>
      </c>
      <c r="AN254" s="238">
        <v>202</v>
      </c>
      <c r="AO254" s="243">
        <f t="shared" si="253"/>
        <v>51507.677006239064</v>
      </c>
      <c r="AP254" s="243">
        <f t="shared" si="283"/>
        <v>622.24353767896525</v>
      </c>
      <c r="AQ254" s="243">
        <f t="shared" si="16"/>
        <v>431.80820963645391</v>
      </c>
      <c r="AR254" s="243">
        <f t="shared" si="254"/>
        <v>190.43532804251134</v>
      </c>
      <c r="AS254" s="244">
        <f t="shared" si="255"/>
        <v>105833.36381867924</v>
      </c>
      <c r="AT254" s="245"/>
      <c r="AU254" s="242">
        <f t="shared" si="235"/>
        <v>5.3666666666666606E-2</v>
      </c>
      <c r="AV254" s="242">
        <f t="shared" si="256"/>
        <v>4.4722222222222168E-3</v>
      </c>
      <c r="AW254" s="241">
        <f>VLOOKUP(AY254,[2]תחזיות!$B$4:$H$1000,7)</f>
        <v>2.2094401900000175E-2</v>
      </c>
      <c r="AX254" s="135">
        <f t="shared" si="17"/>
        <v>1.8412001583333478E-3</v>
      </c>
      <c r="AY254" s="238">
        <v>202</v>
      </c>
      <c r="AZ254" s="243">
        <f t="shared" si="257"/>
        <v>60370.659006113361</v>
      </c>
      <c r="BA254" s="243">
        <f t="shared" si="284"/>
        <v>756.06986979932469</v>
      </c>
      <c r="BB254" s="243">
        <f t="shared" si="18"/>
        <v>486.07886702198471</v>
      </c>
      <c r="BC254" s="243">
        <f t="shared" si="258"/>
        <v>269.99100277733999</v>
      </c>
      <c r="BD254" s="244">
        <f t="shared" si="259"/>
        <v>116615.54983737643</v>
      </c>
      <c r="BE254" s="246"/>
      <c r="BF254" s="246"/>
      <c r="BG254" s="246"/>
      <c r="BH254" s="241">
        <f>VLOOKUP(BJ254,[2]תחזיות!$B$4:$H$1000,6)</f>
        <v>1.1815188181818275E-2</v>
      </c>
      <c r="BI254" s="135">
        <f t="shared" si="19"/>
        <v>9.845990151515229E-4</v>
      </c>
      <c r="BJ254" s="238">
        <v>202</v>
      </c>
      <c r="BK254" s="243">
        <f t="shared" si="260"/>
        <v>46117.808900313001</v>
      </c>
      <c r="BL254" s="243">
        <f t="shared" si="285"/>
        <v>513.25046547101874</v>
      </c>
      <c r="BM254" s="243">
        <f t="shared" si="20"/>
        <v>428.7011491537786</v>
      </c>
      <c r="BN254" s="243">
        <f t="shared" si="65"/>
        <v>84.549316317240113</v>
      </c>
      <c r="BO254" s="244">
        <f t="shared" si="261"/>
        <v>95820.930698284777</v>
      </c>
      <c r="BP254" s="246"/>
      <c r="BQ254" s="247">
        <f>VLOOKUP(BT254,[2]תחזיות!$B$4:$E$1000,2)</f>
        <v>3.9149979999999869E-2</v>
      </c>
      <c r="BR254" s="135">
        <f t="shared" si="21"/>
        <v>2.7624983333333227E-3</v>
      </c>
      <c r="BS254" s="3">
        <f t="shared" si="262"/>
        <v>6116</v>
      </c>
      <c r="BT254" s="238">
        <v>202</v>
      </c>
      <c r="BU254" s="239">
        <f t="shared" si="263"/>
        <v>313923.17721971869</v>
      </c>
      <c r="BV254" s="239">
        <f t="shared" si="264"/>
        <v>2442.2892730345111</v>
      </c>
      <c r="BW254" s="239">
        <f t="shared" si="22"/>
        <v>1575.0770191703368</v>
      </c>
      <c r="BX254" s="239">
        <f t="shared" si="23"/>
        <v>867.21225386417416</v>
      </c>
      <c r="BY254" s="240">
        <f t="shared" si="265"/>
        <v>447353.23368131579</v>
      </c>
      <c r="CA254" s="247">
        <f>VLOOKUP(CD254,[2]תחזיות!$B$4:$E$1000,4)</f>
        <v>5.167797359999983E-2</v>
      </c>
      <c r="CB254" s="135">
        <f t="shared" si="24"/>
        <v>3.8064977999999858E-3</v>
      </c>
      <c r="CC254" s="3">
        <f t="shared" si="266"/>
        <v>6116</v>
      </c>
      <c r="CD254" s="238">
        <v>202</v>
      </c>
      <c r="CE254" s="239">
        <f t="shared" si="267"/>
        <v>333746.63069837407</v>
      </c>
      <c r="CF254" s="239">
        <f t="shared" si="268"/>
        <v>2801.7978380985705</v>
      </c>
      <c r="CG254" s="239">
        <f t="shared" si="25"/>
        <v>1531.3920225878019</v>
      </c>
      <c r="CH254" s="239">
        <f t="shared" si="26"/>
        <v>1270.4058155107687</v>
      </c>
      <c r="CI254" s="240">
        <f t="shared" si="269"/>
        <v>500025.39672801929</v>
      </c>
      <c r="CJ254" s="1"/>
      <c r="CK254" s="247">
        <f>VLOOKUP(CN254,[2]תחזיות!$B$4:$E$1000,3)</f>
        <v>3.4043460869565105E-2</v>
      </c>
      <c r="CL254" s="135">
        <f t="shared" si="27"/>
        <v>2.3369550724637589E-3</v>
      </c>
      <c r="CM254" s="3">
        <f t="shared" si="270"/>
        <v>6116</v>
      </c>
      <c r="CN254" s="238">
        <v>202</v>
      </c>
      <c r="CO254" s="239">
        <f t="shared" si="271"/>
        <v>306451.16694144544</v>
      </c>
      <c r="CP254" s="239">
        <f t="shared" si="286"/>
        <v>2309.7975133008449</v>
      </c>
      <c r="CQ254" s="239">
        <f t="shared" si="28"/>
        <v>1593.6349042545958</v>
      </c>
      <c r="CR254" s="239">
        <f t="shared" si="29"/>
        <v>716.16260904624914</v>
      </c>
      <c r="CS254" s="240">
        <f t="shared" si="272"/>
        <v>429362.06481302215</v>
      </c>
      <c r="CT254" s="1"/>
      <c r="CU254" s="238">
        <v>202</v>
      </c>
      <c r="CV254" s="239">
        <f t="shared" si="231"/>
        <v>1019208.7029159119</v>
      </c>
      <c r="CW254" s="239">
        <f t="shared" si="231"/>
        <v>9366.3754803819975</v>
      </c>
      <c r="CX254" s="239">
        <f t="shared" si="231"/>
        <v>6264.5746617658897</v>
      </c>
      <c r="CY254" s="239">
        <f t="shared" si="231"/>
        <v>3101.8008186161087</v>
      </c>
      <c r="CZ254" s="239">
        <f t="shared" si="231"/>
        <v>1753388.2541802912</v>
      </c>
      <c r="DB254" s="238">
        <v>202</v>
      </c>
      <c r="DC254" s="239">
        <f t="shared" si="232"/>
        <v>1069308.604332187</v>
      </c>
      <c r="DD254" s="239">
        <f t="shared" si="232"/>
        <v>10224.592191024449</v>
      </c>
      <c r="DE254" s="239">
        <f t="shared" si="232"/>
        <v>6324.6017301275851</v>
      </c>
      <c r="DF254" s="239">
        <f t="shared" si="232"/>
        <v>3899.9904608968627</v>
      </c>
      <c r="DG254" s="239">
        <f t="shared" si="232"/>
        <v>1845428.8510118094</v>
      </c>
      <c r="DH254" s="248"/>
      <c r="DI254" s="238">
        <v>202</v>
      </c>
      <c r="DJ254" s="239">
        <f t="shared" si="233"/>
        <v>984009.00875618285</v>
      </c>
      <c r="DK254" s="239">
        <f t="shared" si="233"/>
        <v>8610.0947008538478</v>
      </c>
      <c r="DL254" s="239">
        <f t="shared" si="233"/>
        <v>6405.43328453494</v>
      </c>
      <c r="DM254" s="239">
        <f t="shared" si="233"/>
        <v>2204.6614163189074</v>
      </c>
      <c r="DN254" s="239">
        <f t="shared" si="233"/>
        <v>1676222.4771994497</v>
      </c>
      <c r="DP254" s="3">
        <f t="shared" si="273"/>
        <v>6116</v>
      </c>
      <c r="DQ254" s="238">
        <v>202</v>
      </c>
      <c r="DR254" s="239">
        <f t="shared" si="274"/>
        <v>0</v>
      </c>
      <c r="DS254" s="239">
        <f t="shared" si="275"/>
        <v>0</v>
      </c>
      <c r="DT254" s="239">
        <f t="shared" si="33"/>
        <v>0</v>
      </c>
      <c r="DU254" s="239">
        <f t="shared" si="276"/>
        <v>0</v>
      </c>
      <c r="DV254" s="240">
        <f t="shared" si="287"/>
        <v>0</v>
      </c>
      <c r="DX254" s="242">
        <f t="shared" si="236"/>
        <v>4.5899999999999996E-2</v>
      </c>
      <c r="DY254" s="242">
        <f t="shared" si="277"/>
        <v>3.8249999999999998E-3</v>
      </c>
      <c r="DZ254" s="238">
        <v>202</v>
      </c>
      <c r="EA254" s="243">
        <f t="shared" si="288"/>
        <v>341120.70560527011</v>
      </c>
      <c r="EB254" s="243">
        <f t="shared" si="289"/>
        <v>2867.5073536633613</v>
      </c>
      <c r="EC254" s="243">
        <f t="shared" si="34"/>
        <v>1562.7206547232031</v>
      </c>
      <c r="ED254" s="243">
        <f t="shared" si="240"/>
        <v>1304.7866989401582</v>
      </c>
      <c r="EE254" s="244">
        <f t="shared" si="278"/>
        <v>526437.36409498134</v>
      </c>
      <c r="EF254" s="249"/>
      <c r="EG254" s="242">
        <f t="shared" si="237"/>
        <v>5.5E-2</v>
      </c>
      <c r="EH254" s="242">
        <f t="shared" si="279"/>
        <v>4.5833333333333334E-3</v>
      </c>
      <c r="EI254" s="238">
        <v>202</v>
      </c>
      <c r="EJ254" s="243">
        <f t="shared" si="290"/>
        <v>347484.04497356171</v>
      </c>
      <c r="EK254" s="243">
        <f t="shared" si="291"/>
        <v>3082.4150795582627</v>
      </c>
      <c r="EL254" s="243">
        <f t="shared" si="36"/>
        <v>1489.7798734294381</v>
      </c>
      <c r="EM254" s="243">
        <f t="shared" si="241"/>
        <v>1592.6352061288246</v>
      </c>
      <c r="EN254" s="244">
        <f t="shared" si="280"/>
        <v>541944.47693719226</v>
      </c>
      <c r="EO254" s="249"/>
      <c r="EP254" s="242">
        <f t="shared" si="238"/>
        <v>2.5000000000000001E-2</v>
      </c>
      <c r="EQ254" s="242">
        <f t="shared" si="281"/>
        <v>2.0833333333333333E-3</v>
      </c>
      <c r="ER254" s="238">
        <v>202</v>
      </c>
      <c r="ES254" s="243">
        <f t="shared" si="292"/>
        <v>320590.62065985025</v>
      </c>
      <c r="ET254" s="243">
        <f t="shared" si="293"/>
        <v>2370.7253929063913</v>
      </c>
      <c r="EU254" s="243">
        <f t="shared" si="38"/>
        <v>1702.8282665317033</v>
      </c>
      <c r="EV254" s="243">
        <f t="shared" si="242"/>
        <v>667.89712637468801</v>
      </c>
      <c r="EW254" s="244">
        <f t="shared" si="282"/>
        <v>478886.52936709265</v>
      </c>
    </row>
    <row r="255" spans="1:153" ht="14.25" customHeight="1" thickBot="1" x14ac:dyDescent="0.25">
      <c r="A255" s="3">
        <f t="shared" si="243"/>
        <v>6146</v>
      </c>
      <c r="B255" s="238">
        <v>203</v>
      </c>
      <c r="C255" s="239">
        <f t="shared" si="244"/>
        <v>208029.26666233141</v>
      </c>
      <c r="D255" s="239">
        <f t="shared" si="5"/>
        <v>2410.2492634298383</v>
      </c>
      <c r="E255" s="239">
        <f t="shared" si="6"/>
        <v>1864.1724384412182</v>
      </c>
      <c r="F255" s="239">
        <f t="shared" si="7"/>
        <v>546.07682498862005</v>
      </c>
      <c r="G255" s="240">
        <f t="shared" si="245"/>
        <v>489280.60047625739</v>
      </c>
      <c r="I255" s="241">
        <f>VLOOKUP(K255,[2]תחזיות!$B$4:$H$1000,5)</f>
        <v>1.2996725500000104E-2</v>
      </c>
      <c r="J255" s="135">
        <f t="shared" si="8"/>
        <v>1.083060458333342E-3</v>
      </c>
      <c r="K255" s="238">
        <v>203</v>
      </c>
      <c r="L255" s="243">
        <f t="shared" si="246"/>
        <v>102043.307145789</v>
      </c>
      <c r="M255" s="243">
        <f t="shared" si="44"/>
        <v>1025.195199684797</v>
      </c>
      <c r="N255" s="243">
        <f t="shared" si="9"/>
        <v>838.11580325085129</v>
      </c>
      <c r="O255" s="243">
        <f t="shared" si="10"/>
        <v>187.07939643394565</v>
      </c>
      <c r="P255" s="244">
        <f t="shared" si="247"/>
        <v>187919.13657217222</v>
      </c>
      <c r="Q255" s="245"/>
      <c r="R255" s="241">
        <f>VLOOKUP(T255,[2]תחזיות!$B$4:$H$1000,7)</f>
        <v>2.2094433350000178E-2</v>
      </c>
      <c r="S255" s="135">
        <f t="shared" si="11"/>
        <v>1.8412027791666816E-3</v>
      </c>
      <c r="T255" s="238">
        <v>203</v>
      </c>
      <c r="U255" s="243">
        <f t="shared" si="248"/>
        <v>117075.81618200106</v>
      </c>
      <c r="V255" s="243">
        <f t="shared" si="47"/>
        <v>1176.2218229313848</v>
      </c>
      <c r="W255" s="243">
        <f t="shared" si="12"/>
        <v>961.58282659771726</v>
      </c>
      <c r="X255" s="243">
        <f t="shared" si="48"/>
        <v>214.63899633366762</v>
      </c>
      <c r="Y255" s="244">
        <f t="shared" si="249"/>
        <v>201149.29811932537</v>
      </c>
      <c r="Z255" s="246"/>
      <c r="AA255" s="241">
        <f>VLOOKUP(AC255,[2]תחזיות!$B$4:$H$1000,6)</f>
        <v>1.1815205000000094E-2</v>
      </c>
      <c r="AB255" s="135">
        <f t="shared" si="13"/>
        <v>9.8460041666667444E-4</v>
      </c>
      <c r="AC255" s="238">
        <v>203</v>
      </c>
      <c r="AD255" s="243">
        <f t="shared" si="250"/>
        <v>100238.47439190045</v>
      </c>
      <c r="AE255" s="243">
        <f t="shared" si="51"/>
        <v>1007.0626447208842</v>
      </c>
      <c r="AF255" s="243">
        <f t="shared" si="14"/>
        <v>823.29210833573427</v>
      </c>
      <c r="AG255" s="243">
        <f t="shared" si="52"/>
        <v>183.77053638515</v>
      </c>
      <c r="AH255" s="244">
        <f t="shared" si="251"/>
        <v>186289.66375294339</v>
      </c>
      <c r="AI255" s="246"/>
      <c r="AJ255" s="242">
        <f t="shared" si="234"/>
        <v>4.4366666666666596E-2</v>
      </c>
      <c r="AK255" s="242">
        <f t="shared" si="252"/>
        <v>3.6972222222222163E-3</v>
      </c>
      <c r="AL255" s="241">
        <f>VLOOKUP(AN255,[2]תחזיות!$B$4:$H$1000,5)</f>
        <v>1.2996725500000104E-2</v>
      </c>
      <c r="AM255" s="135">
        <f t="shared" si="239"/>
        <v>1.083060458333342E-3</v>
      </c>
      <c r="AN255" s="238">
        <v>203</v>
      </c>
      <c r="AO255" s="243">
        <f t="shared" si="253"/>
        <v>51131.187050471235</v>
      </c>
      <c r="AP255" s="243">
        <f t="shared" si="283"/>
        <v>622.9174650500787</v>
      </c>
      <c r="AQ255" s="243">
        <f t="shared" si="16"/>
        <v>433.87410403847559</v>
      </c>
      <c r="AR255" s="243">
        <f t="shared" si="254"/>
        <v>189.04336101160308</v>
      </c>
      <c r="AS255" s="244">
        <f t="shared" si="255"/>
        <v>106456.28128372932</v>
      </c>
      <c r="AT255" s="245"/>
      <c r="AU255" s="242">
        <f t="shared" si="235"/>
        <v>5.3666666666666606E-2</v>
      </c>
      <c r="AV255" s="242">
        <f t="shared" si="256"/>
        <v>4.4722222222222168E-3</v>
      </c>
      <c r="AW255" s="241">
        <f>VLOOKUP(AY255,[2]תחזיות!$B$4:$H$1000,7)</f>
        <v>2.2094433350000178E-2</v>
      </c>
      <c r="AX255" s="135">
        <f t="shared" si="17"/>
        <v>1.8412027791666816E-3</v>
      </c>
      <c r="AY255" s="238">
        <v>203</v>
      </c>
      <c r="AZ255" s="243">
        <f t="shared" si="257"/>
        <v>59994.839794472704</v>
      </c>
      <c r="BA255" s="243">
        <f t="shared" si="284"/>
        <v>757.46194774484331</v>
      </c>
      <c r="BB255" s="243">
        <f t="shared" si="18"/>
        <v>489.15169199734072</v>
      </c>
      <c r="BC255" s="243">
        <f t="shared" si="258"/>
        <v>268.31025574750259</v>
      </c>
      <c r="BD255" s="244">
        <f t="shared" si="259"/>
        <v>117373.01178512127</v>
      </c>
      <c r="BE255" s="246"/>
      <c r="BF255" s="246"/>
      <c r="BG255" s="246"/>
      <c r="BH255" s="241">
        <f>VLOOKUP(BJ255,[2]תחזיות!$B$4:$H$1000,6)</f>
        <v>1.1815205000000094E-2</v>
      </c>
      <c r="BI255" s="135">
        <f t="shared" si="19"/>
        <v>9.8460041666667444E-4</v>
      </c>
      <c r="BJ255" s="238">
        <v>203</v>
      </c>
      <c r="BK255" s="243">
        <f t="shared" si="260"/>
        <v>45734.093265688141</v>
      </c>
      <c r="BL255" s="243">
        <f t="shared" si="285"/>
        <v>513.68379769101091</v>
      </c>
      <c r="BM255" s="243">
        <f t="shared" si="20"/>
        <v>429.83796003724967</v>
      </c>
      <c r="BN255" s="243">
        <f t="shared" si="65"/>
        <v>83.845837653761208</v>
      </c>
      <c r="BO255" s="244">
        <f t="shared" si="261"/>
        <v>96334.614495975795</v>
      </c>
      <c r="BP255" s="246"/>
      <c r="BQ255" s="247">
        <f>VLOOKUP(BT255,[2]תחזיות!$B$4:$E$1000,2)</f>
        <v>3.9218279999999869E-2</v>
      </c>
      <c r="BR255" s="135">
        <f t="shared" si="21"/>
        <v>2.7681899999999894E-3</v>
      </c>
      <c r="BS255" s="3">
        <f t="shared" si="262"/>
        <v>6146</v>
      </c>
      <c r="BT255" s="238">
        <v>203</v>
      </c>
      <c r="BU255" s="239">
        <f t="shared" si="263"/>
        <v>312348.10020054836</v>
      </c>
      <c r="BV255" s="239">
        <f t="shared" si="264"/>
        <v>2443.3121618576897</v>
      </c>
      <c r="BW255" s="239">
        <f t="shared" si="22"/>
        <v>1578.6732743635371</v>
      </c>
      <c r="BX255" s="239">
        <f t="shared" si="23"/>
        <v>864.63888749415264</v>
      </c>
      <c r="BY255" s="240">
        <f t="shared" si="265"/>
        <v>449796.54584317346</v>
      </c>
      <c r="CA255" s="247">
        <f>VLOOKUP(CD255,[2]תחזיות!$B$4:$E$1000,4)</f>
        <v>5.1768129599999831E-2</v>
      </c>
      <c r="CB255" s="135">
        <f t="shared" si="24"/>
        <v>3.814010799999986E-3</v>
      </c>
      <c r="CC255" s="3">
        <f t="shared" si="266"/>
        <v>6146</v>
      </c>
      <c r="CD255" s="238">
        <v>203</v>
      </c>
      <c r="CE255" s="239">
        <f t="shared" si="267"/>
        <v>332215.23867578624</v>
      </c>
      <c r="CF255" s="239">
        <f t="shared" si="268"/>
        <v>2803.3004478863263</v>
      </c>
      <c r="CG255" s="239">
        <f t="shared" si="25"/>
        <v>1536.2279396523045</v>
      </c>
      <c r="CH255" s="239">
        <f t="shared" si="26"/>
        <v>1267.0725082340218</v>
      </c>
      <c r="CI255" s="240">
        <f t="shared" si="269"/>
        <v>502828.69717590563</v>
      </c>
      <c r="CJ255" s="1"/>
      <c r="CK255" s="247">
        <f>VLOOKUP(CN255,[2]תחזיות!$B$4:$E$1000,3)</f>
        <v>3.4102852173912936E-2</v>
      </c>
      <c r="CL255" s="135">
        <f t="shared" si="27"/>
        <v>2.341904347826078E-3</v>
      </c>
      <c r="CM255" s="3">
        <f t="shared" si="270"/>
        <v>6146</v>
      </c>
      <c r="CN255" s="238">
        <v>203</v>
      </c>
      <c r="CO255" s="239">
        <f t="shared" si="271"/>
        <v>304857.53203719086</v>
      </c>
      <c r="CP255" s="239">
        <f t="shared" si="286"/>
        <v>2310.6490651702879</v>
      </c>
      <c r="CQ255" s="239">
        <f t="shared" si="28"/>
        <v>1596.7018854248627</v>
      </c>
      <c r="CR255" s="239">
        <f t="shared" si="29"/>
        <v>713.94717974542516</v>
      </c>
      <c r="CS255" s="240">
        <f t="shared" si="272"/>
        <v>431672.71387819241</v>
      </c>
      <c r="CT255" s="1"/>
      <c r="CU255" s="238">
        <v>203</v>
      </c>
      <c r="CV255" s="239">
        <f t="shared" si="231"/>
        <v>1013109.8460096868</v>
      </c>
      <c r="CW255" s="239">
        <f t="shared" si="231"/>
        <v>9369.1814436857658</v>
      </c>
      <c r="CX255" s="239">
        <f t="shared" si="231"/>
        <v>6283.5336813216018</v>
      </c>
      <c r="CY255" s="239">
        <f t="shared" si="231"/>
        <v>3085.6477623641636</v>
      </c>
      <c r="CZ255" s="239">
        <f t="shared" si="231"/>
        <v>1762757.4356239771</v>
      </c>
      <c r="DB255" s="238">
        <v>203</v>
      </c>
      <c r="DC255" s="239">
        <f t="shared" si="232"/>
        <v>1063309.4264147237</v>
      </c>
      <c r="DD255" s="239">
        <f t="shared" si="232"/>
        <v>10229.648561550655</v>
      </c>
      <c r="DE255" s="239">
        <f t="shared" si="232"/>
        <v>6347.742927871237</v>
      </c>
      <c r="DF255" s="239">
        <f t="shared" si="232"/>
        <v>3881.9056336794183</v>
      </c>
      <c r="DG255" s="239">
        <f t="shared" si="232"/>
        <v>1855658.49957336</v>
      </c>
      <c r="DH255" s="248"/>
      <c r="DI255" s="238">
        <v>203</v>
      </c>
      <c r="DJ255" s="239">
        <f t="shared" si="233"/>
        <v>977747.15875042952</v>
      </c>
      <c r="DK255" s="239">
        <f t="shared" si="233"/>
        <v>8612.3701639184146</v>
      </c>
      <c r="DL255" s="239">
        <f t="shared" si="233"/>
        <v>6420.3802176593772</v>
      </c>
      <c r="DM255" s="239">
        <f t="shared" si="233"/>
        <v>2191.9899462590365</v>
      </c>
      <c r="DN255" s="239">
        <f t="shared" si="233"/>
        <v>1684834.8473633681</v>
      </c>
      <c r="DP255" s="3">
        <f t="shared" si="273"/>
        <v>6146</v>
      </c>
      <c r="DQ255" s="238">
        <v>203</v>
      </c>
      <c r="DR255" s="239">
        <f t="shared" si="274"/>
        <v>0</v>
      </c>
      <c r="DS255" s="239">
        <f t="shared" si="275"/>
        <v>0</v>
      </c>
      <c r="DT255" s="239">
        <f t="shared" si="33"/>
        <v>0</v>
      </c>
      <c r="DU255" s="239">
        <f t="shared" si="276"/>
        <v>0</v>
      </c>
      <c r="DV255" s="240">
        <f t="shared" si="287"/>
        <v>0</v>
      </c>
      <c r="DX255" s="242">
        <f t="shared" si="236"/>
        <v>4.5899999999999996E-2</v>
      </c>
      <c r="DY255" s="242">
        <f t="shared" si="277"/>
        <v>3.8249999999999998E-3</v>
      </c>
      <c r="DZ255" s="238">
        <v>203</v>
      </c>
      <c r="EA255" s="243">
        <f t="shared" si="288"/>
        <v>339557.98495054693</v>
      </c>
      <c r="EB255" s="243">
        <f t="shared" si="289"/>
        <v>2867.5073536633618</v>
      </c>
      <c r="EC255" s="243">
        <f t="shared" si="34"/>
        <v>1568.6980612275197</v>
      </c>
      <c r="ED255" s="243">
        <f t="shared" si="240"/>
        <v>1298.8092924358421</v>
      </c>
      <c r="EE255" s="244">
        <f t="shared" si="278"/>
        <v>529304.87144864467</v>
      </c>
      <c r="EF255" s="249"/>
      <c r="EG255" s="242">
        <f t="shared" si="237"/>
        <v>5.5E-2</v>
      </c>
      <c r="EH255" s="242">
        <f t="shared" si="279"/>
        <v>4.5833333333333334E-3</v>
      </c>
      <c r="EI255" s="238">
        <v>203</v>
      </c>
      <c r="EJ255" s="243">
        <f t="shared" si="290"/>
        <v>345994.26510013227</v>
      </c>
      <c r="EK255" s="243">
        <f t="shared" si="291"/>
        <v>3082.4150795582627</v>
      </c>
      <c r="EL255" s="243">
        <f t="shared" si="36"/>
        <v>1496.6080311826565</v>
      </c>
      <c r="EM255" s="243">
        <f t="shared" si="241"/>
        <v>1585.8070483756062</v>
      </c>
      <c r="EN255" s="244">
        <f t="shared" si="280"/>
        <v>545026.89201675053</v>
      </c>
      <c r="EO255" s="249"/>
      <c r="EP255" s="242">
        <f t="shared" si="238"/>
        <v>2.5000000000000001E-2</v>
      </c>
      <c r="EQ255" s="242">
        <f t="shared" si="281"/>
        <v>2.0833333333333333E-3</v>
      </c>
      <c r="ER255" s="238">
        <v>203</v>
      </c>
      <c r="ES255" s="243">
        <f t="shared" si="292"/>
        <v>318887.79239331855</v>
      </c>
      <c r="ET255" s="243">
        <f t="shared" si="293"/>
        <v>2370.7253929063927</v>
      </c>
      <c r="EU255" s="243">
        <f t="shared" si="38"/>
        <v>1706.3758254203124</v>
      </c>
      <c r="EV255" s="243">
        <f t="shared" si="242"/>
        <v>664.34956748608033</v>
      </c>
      <c r="EW255" s="244">
        <f t="shared" si="282"/>
        <v>481257.25475999905</v>
      </c>
    </row>
    <row r="256" spans="1:153" ht="14.25" customHeight="1" thickBot="1" x14ac:dyDescent="0.25">
      <c r="A256" s="3">
        <f t="shared" si="243"/>
        <v>6177</v>
      </c>
      <c r="B256" s="238">
        <v>204</v>
      </c>
      <c r="C256" s="239">
        <f t="shared" si="244"/>
        <v>206165.09422389019</v>
      </c>
      <c r="D256" s="239">
        <f t="shared" si="5"/>
        <v>2410.2492634298383</v>
      </c>
      <c r="E256" s="239">
        <f t="shared" si="6"/>
        <v>1869.0658910921265</v>
      </c>
      <c r="F256" s="239">
        <f t="shared" si="7"/>
        <v>541.18337233771183</v>
      </c>
      <c r="G256" s="240">
        <f t="shared" si="245"/>
        <v>491690.84973968723</v>
      </c>
      <c r="I256" s="241">
        <f>VLOOKUP(K256,[2]תחזיות!$B$4:$H$1000,5)</f>
        <v>1.2996744000000105E-2</v>
      </c>
      <c r="J256" s="135">
        <f t="shared" si="8"/>
        <v>1.0830620000000088E-3</v>
      </c>
      <c r="K256" s="238">
        <v>204</v>
      </c>
      <c r="L256" s="243">
        <f t="shared" si="246"/>
        <v>101314.80283948398</v>
      </c>
      <c r="M256" s="243">
        <f t="shared" si="44"/>
        <v>1026.3055496481579</v>
      </c>
      <c r="N256" s="243">
        <f t="shared" si="9"/>
        <v>840.56174444243811</v>
      </c>
      <c r="O256" s="243">
        <f t="shared" si="10"/>
        <v>185.74380520571978</v>
      </c>
      <c r="P256" s="244">
        <f t="shared" si="247"/>
        <v>188945.44212182038</v>
      </c>
      <c r="Q256" s="245"/>
      <c r="R256" s="241">
        <f>VLOOKUP(T256,[2]תחזיות!$B$4:$H$1000,7)</f>
        <v>2.2094464800000178E-2</v>
      </c>
      <c r="S256" s="135">
        <f t="shared" si="11"/>
        <v>1.8412054000000149E-3</v>
      </c>
      <c r="T256" s="238">
        <v>204</v>
      </c>
      <c r="U256" s="243">
        <f t="shared" si="248"/>
        <v>116328.02350887418</v>
      </c>
      <c r="V256" s="243">
        <f t="shared" si="47"/>
        <v>1178.3874889033639</v>
      </c>
      <c r="W256" s="243">
        <f t="shared" si="12"/>
        <v>965.11944580376223</v>
      </c>
      <c r="X256" s="243">
        <f t="shared" si="48"/>
        <v>213.26804309960167</v>
      </c>
      <c r="Y256" s="244">
        <f t="shared" si="249"/>
        <v>202327.68560822873</v>
      </c>
      <c r="Z256" s="246"/>
      <c r="AA256" s="241">
        <f>VLOOKUP(AC256,[2]תחזיות!$B$4:$H$1000,6)</f>
        <v>1.1815221818181914E-2</v>
      </c>
      <c r="AB256" s="135">
        <f t="shared" si="13"/>
        <v>9.8460181818182621E-4</v>
      </c>
      <c r="AC256" s="238">
        <v>204</v>
      </c>
      <c r="AD256" s="243">
        <f t="shared" si="250"/>
        <v>99513.066652795998</v>
      </c>
      <c r="AE256" s="243">
        <f t="shared" si="51"/>
        <v>1008.0542004318995</v>
      </c>
      <c r="AF256" s="243">
        <f t="shared" si="14"/>
        <v>825.61357823510775</v>
      </c>
      <c r="AG256" s="243">
        <f t="shared" si="52"/>
        <v>182.44062219679182</v>
      </c>
      <c r="AH256" s="244">
        <f t="shared" si="251"/>
        <v>187297.71795337531</v>
      </c>
      <c r="AI256" s="246"/>
      <c r="AJ256" s="242">
        <f t="shared" si="234"/>
        <v>4.4366666666666596E-2</v>
      </c>
      <c r="AK256" s="242">
        <f t="shared" si="252"/>
        <v>3.6972222222222163E-3</v>
      </c>
      <c r="AL256" s="241">
        <f>VLOOKUP(AN256,[2]תחזיות!$B$4:$H$1000,5)</f>
        <v>1.2996744000000105E-2</v>
      </c>
      <c r="AM256" s="135">
        <f t="shared" si="239"/>
        <v>1.0830620000000088E-3</v>
      </c>
      <c r="AN256" s="238">
        <v>204</v>
      </c>
      <c r="AO256" s="243">
        <f t="shared" si="253"/>
        <v>50752.221279587146</v>
      </c>
      <c r="AP256" s="243">
        <f t="shared" si="283"/>
        <v>623.5921232856108</v>
      </c>
      <c r="AQ256" s="243">
        <f t="shared" si="16"/>
        <v>435.94988294358194</v>
      </c>
      <c r="AR256" s="243">
        <f t="shared" si="254"/>
        <v>187.64224034202886</v>
      </c>
      <c r="AS256" s="244">
        <f t="shared" si="255"/>
        <v>107079.87340701492</v>
      </c>
      <c r="AT256" s="245"/>
      <c r="AU256" s="242">
        <f t="shared" si="235"/>
        <v>5.3666666666666606E-2</v>
      </c>
      <c r="AV256" s="242">
        <f t="shared" si="256"/>
        <v>4.4722222222222168E-3</v>
      </c>
      <c r="AW256" s="241">
        <f>VLOOKUP(AY256,[2]תחזיות!$B$4:$H$1000,7)</f>
        <v>2.2094464800000178E-2</v>
      </c>
      <c r="AX256" s="135">
        <f t="shared" si="17"/>
        <v>1.8412054000000149E-3</v>
      </c>
      <c r="AY256" s="238">
        <v>204</v>
      </c>
      <c r="AZ256" s="243">
        <f t="shared" si="257"/>
        <v>59615.250296740356</v>
      </c>
      <c r="BA256" s="243">
        <f t="shared" si="284"/>
        <v>758.85659077332571</v>
      </c>
      <c r="BB256" s="243">
        <f t="shared" si="18"/>
        <v>492.24394361290388</v>
      </c>
      <c r="BC256" s="243">
        <f t="shared" si="258"/>
        <v>266.61264716042183</v>
      </c>
      <c r="BD256" s="244">
        <f t="shared" si="259"/>
        <v>118131.8683758946</v>
      </c>
      <c r="BE256" s="246"/>
      <c r="BF256" s="246"/>
      <c r="BG256" s="246"/>
      <c r="BH256" s="241">
        <f>VLOOKUP(BJ256,[2]תחזיות!$B$4:$H$1000,6)</f>
        <v>1.1815221818181914E-2</v>
      </c>
      <c r="BI256" s="135">
        <f t="shared" si="19"/>
        <v>9.8460181818182621E-4</v>
      </c>
      <c r="BJ256" s="238">
        <v>204</v>
      </c>
      <c r="BK256" s="243">
        <f t="shared" si="260"/>
        <v>45348.861957796209</v>
      </c>
      <c r="BL256" s="243">
        <f t="shared" si="285"/>
        <v>514.11748900667169</v>
      </c>
      <c r="BM256" s="243">
        <f t="shared" si="20"/>
        <v>430.97790875071234</v>
      </c>
      <c r="BN256" s="243">
        <f t="shared" si="65"/>
        <v>83.139580255959331</v>
      </c>
      <c r="BO256" s="244">
        <f t="shared" si="261"/>
        <v>96848.731984982471</v>
      </c>
      <c r="BP256" s="246"/>
      <c r="BQ256" s="247">
        <f>VLOOKUP(BT256,[2]תחזיות!$B$4:$E$1000,2)</f>
        <v>3.928657999999987E-2</v>
      </c>
      <c r="BR256" s="135">
        <f t="shared" si="21"/>
        <v>2.7738816666666561E-3</v>
      </c>
      <c r="BS256" s="3">
        <f t="shared" si="262"/>
        <v>6177</v>
      </c>
      <c r="BT256" s="238">
        <v>204</v>
      </c>
      <c r="BU256" s="239">
        <f t="shared" si="263"/>
        <v>310769.42692618479</v>
      </c>
      <c r="BV256" s="239">
        <f t="shared" si="264"/>
        <v>2444.3293755256959</v>
      </c>
      <c r="BW256" s="239">
        <f t="shared" si="22"/>
        <v>1582.291759614649</v>
      </c>
      <c r="BX256" s="239">
        <f t="shared" si="23"/>
        <v>862.03761591104706</v>
      </c>
      <c r="BY256" s="240">
        <f t="shared" si="265"/>
        <v>452240.87521869916</v>
      </c>
      <c r="CA256" s="247">
        <f>VLOOKUP(CD256,[2]תחזיות!$B$4:$E$1000,4)</f>
        <v>5.1858285599999832E-2</v>
      </c>
      <c r="CB256" s="135">
        <f t="shared" si="24"/>
        <v>3.8215237999999862E-3</v>
      </c>
      <c r="CC256" s="3">
        <f t="shared" si="266"/>
        <v>6177</v>
      </c>
      <c r="CD256" s="238">
        <v>204</v>
      </c>
      <c r="CE256" s="239">
        <f t="shared" si="267"/>
        <v>330679.01073613396</v>
      </c>
      <c r="CF256" s="239">
        <f t="shared" si="268"/>
        <v>2804.7951099803408</v>
      </c>
      <c r="CG256" s="239">
        <f t="shared" si="25"/>
        <v>1541.097400291754</v>
      </c>
      <c r="CH256" s="239">
        <f t="shared" si="26"/>
        <v>1263.6977096885869</v>
      </c>
      <c r="CI256" s="240">
        <f t="shared" si="269"/>
        <v>505633.49228588596</v>
      </c>
      <c r="CJ256" s="1"/>
      <c r="CK256" s="247">
        <f>VLOOKUP(CN256,[2]תחזיות!$B$4:$E$1000,3)</f>
        <v>3.4162243478260759E-2</v>
      </c>
      <c r="CL256" s="135">
        <f t="shared" si="27"/>
        <v>2.3468536231883966E-3</v>
      </c>
      <c r="CM256" s="3">
        <f t="shared" si="270"/>
        <v>6177</v>
      </c>
      <c r="CN256" s="238">
        <v>204</v>
      </c>
      <c r="CO256" s="239">
        <f t="shared" si="271"/>
        <v>303260.83015176601</v>
      </c>
      <c r="CP256" s="239">
        <f t="shared" si="286"/>
        <v>2311.4958019901883</v>
      </c>
      <c r="CQ256" s="239">
        <f t="shared" si="28"/>
        <v>1599.7870239773952</v>
      </c>
      <c r="CR256" s="239">
        <f t="shared" si="29"/>
        <v>711.708778012793</v>
      </c>
      <c r="CS256" s="240">
        <f t="shared" si="272"/>
        <v>433984.20968018263</v>
      </c>
      <c r="CT256" s="1"/>
      <c r="CU256" s="238">
        <v>204</v>
      </c>
      <c r="CV256" s="239">
        <f t="shared" si="231"/>
        <v>1006990.8321584655</v>
      </c>
      <c r="CW256" s="239">
        <f t="shared" si="231"/>
        <v>9371.9836655526651</v>
      </c>
      <c r="CX256" s="239">
        <f t="shared" si="231"/>
        <v>6302.5676094045102</v>
      </c>
      <c r="CY256" s="239">
        <f t="shared" si="231"/>
        <v>3069.416056148154</v>
      </c>
      <c r="CZ256" s="239">
        <f t="shared" si="231"/>
        <v>1772129.4192895298</v>
      </c>
      <c r="DB256" s="238">
        <v>204</v>
      </c>
      <c r="DC256" s="239">
        <f t="shared" si="232"/>
        <v>1057285.0358345883</v>
      </c>
      <c r="DD256" s="239">
        <f t="shared" si="232"/>
        <v>10234.70353264513</v>
      </c>
      <c r="DE256" s="239">
        <f t="shared" si="232"/>
        <v>6370.9941654594568</v>
      </c>
      <c r="DF256" s="239">
        <f t="shared" si="232"/>
        <v>3863.7093671856746</v>
      </c>
      <c r="DG256" s="239">
        <f t="shared" si="232"/>
        <v>1865893.2031060054</v>
      </c>
      <c r="DH256" s="248"/>
      <c r="DI256" s="238">
        <v>204</v>
      </c>
      <c r="DJ256" s="239">
        <f t="shared" si="233"/>
        <v>971469.26955414668</v>
      </c>
      <c r="DK256" s="239">
        <f t="shared" si="233"/>
        <v>8614.6421477649892</v>
      </c>
      <c r="DL256" s="239">
        <f t="shared" si="233"/>
        <v>6435.375177111946</v>
      </c>
      <c r="DM256" s="239">
        <f t="shared" si="233"/>
        <v>2179.2669706530442</v>
      </c>
      <c r="DN256" s="239">
        <f t="shared" si="233"/>
        <v>1693449.4895111332</v>
      </c>
      <c r="DP256" s="3">
        <f t="shared" si="273"/>
        <v>6177</v>
      </c>
      <c r="DQ256" s="238">
        <v>204</v>
      </c>
      <c r="DR256" s="239">
        <f t="shared" si="274"/>
        <v>0</v>
      </c>
      <c r="DS256" s="239">
        <f t="shared" si="275"/>
        <v>0</v>
      </c>
      <c r="DT256" s="239">
        <f t="shared" si="33"/>
        <v>0</v>
      </c>
      <c r="DU256" s="239">
        <f t="shared" si="276"/>
        <v>0</v>
      </c>
      <c r="DV256" s="240">
        <f t="shared" si="287"/>
        <v>0</v>
      </c>
      <c r="DX256" s="242">
        <f t="shared" si="236"/>
        <v>4.5899999999999996E-2</v>
      </c>
      <c r="DY256" s="242">
        <f t="shared" si="277"/>
        <v>3.8249999999999998E-3</v>
      </c>
      <c r="DZ256" s="238">
        <v>204</v>
      </c>
      <c r="EA256" s="243">
        <f t="shared" si="288"/>
        <v>337989.28688931942</v>
      </c>
      <c r="EB256" s="243">
        <f t="shared" si="289"/>
        <v>2867.5073536633622</v>
      </c>
      <c r="EC256" s="243">
        <f t="shared" si="34"/>
        <v>1574.6983313117155</v>
      </c>
      <c r="ED256" s="243">
        <f t="shared" si="240"/>
        <v>1292.8090223516467</v>
      </c>
      <c r="EE256" s="244">
        <f t="shared" si="278"/>
        <v>532172.378802308</v>
      </c>
      <c r="EF256" s="249"/>
      <c r="EG256" s="242">
        <f t="shared" si="237"/>
        <v>5.5E-2</v>
      </c>
      <c r="EH256" s="242">
        <f t="shared" si="279"/>
        <v>4.5833333333333334E-3</v>
      </c>
      <c r="EI256" s="238">
        <v>204</v>
      </c>
      <c r="EJ256" s="243">
        <f t="shared" si="290"/>
        <v>344497.6570689496</v>
      </c>
      <c r="EK256" s="243">
        <f t="shared" si="291"/>
        <v>3082.4150795582618</v>
      </c>
      <c r="EL256" s="243">
        <f t="shared" si="36"/>
        <v>1503.4674846589094</v>
      </c>
      <c r="EM256" s="243">
        <f t="shared" si="241"/>
        <v>1578.9475948993525</v>
      </c>
      <c r="EN256" s="244">
        <f t="shared" si="280"/>
        <v>548109.3070963088</v>
      </c>
      <c r="EO256" s="249"/>
      <c r="EP256" s="242">
        <f t="shared" si="238"/>
        <v>2.5000000000000001E-2</v>
      </c>
      <c r="EQ256" s="242">
        <f t="shared" si="281"/>
        <v>2.0833333333333333E-3</v>
      </c>
      <c r="ER256" s="238">
        <v>204</v>
      </c>
      <c r="ES256" s="243">
        <f t="shared" si="292"/>
        <v>317181.41656789824</v>
      </c>
      <c r="ET256" s="243">
        <f t="shared" si="293"/>
        <v>2370.7253929063918</v>
      </c>
      <c r="EU256" s="243">
        <f t="shared" si="38"/>
        <v>1709.9307750566038</v>
      </c>
      <c r="EV256" s="243">
        <f t="shared" si="242"/>
        <v>660.79461784978798</v>
      </c>
      <c r="EW256" s="244">
        <f t="shared" si="282"/>
        <v>483627.98015290545</v>
      </c>
    </row>
    <row r="257" spans="1:153" ht="14.25" customHeight="1" thickBot="1" x14ac:dyDescent="0.25">
      <c r="A257" s="3">
        <f t="shared" si="243"/>
        <v>6207</v>
      </c>
      <c r="B257" s="238">
        <v>205</v>
      </c>
      <c r="C257" s="239">
        <f t="shared" si="244"/>
        <v>204296.02833279807</v>
      </c>
      <c r="D257" s="239">
        <f t="shared" si="5"/>
        <v>2410.2492634298383</v>
      </c>
      <c r="E257" s="239">
        <f t="shared" si="6"/>
        <v>1873.9721890562432</v>
      </c>
      <c r="F257" s="239">
        <f t="shared" si="7"/>
        <v>536.27707437359493</v>
      </c>
      <c r="G257" s="240">
        <f t="shared" si="245"/>
        <v>494101.09900311707</v>
      </c>
      <c r="I257" s="241">
        <f>VLOOKUP(K257,[2]תחזיות!$B$4:$H$1000,5)</f>
        <v>1.2996762500000106E-2</v>
      </c>
      <c r="J257" s="135">
        <f t="shared" si="8"/>
        <v>1.0830635416666755E-3</v>
      </c>
      <c r="K257" s="238">
        <v>205</v>
      </c>
      <c r="L257" s="243">
        <f t="shared" si="246"/>
        <v>100583.06108244821</v>
      </c>
      <c r="M257" s="243">
        <f t="shared" si="44"/>
        <v>1027.4171037715917</v>
      </c>
      <c r="N257" s="243">
        <f t="shared" si="9"/>
        <v>843.01482512043742</v>
      </c>
      <c r="O257" s="243">
        <f t="shared" si="10"/>
        <v>184.40227865115421</v>
      </c>
      <c r="P257" s="244">
        <f t="shared" si="247"/>
        <v>189972.85922559196</v>
      </c>
      <c r="Q257" s="245"/>
      <c r="R257" s="241">
        <f>VLOOKUP(T257,[2]תחזיות!$B$4:$H$1000,7)</f>
        <v>2.2094496250000178E-2</v>
      </c>
      <c r="S257" s="135">
        <f t="shared" si="11"/>
        <v>1.8412080208333483E-3</v>
      </c>
      <c r="T257" s="238">
        <v>205</v>
      </c>
      <c r="U257" s="243">
        <f t="shared" si="248"/>
        <v>115575.31116733798</v>
      </c>
      <c r="V257" s="243">
        <f t="shared" si="47"/>
        <v>1180.5571453995822</v>
      </c>
      <c r="W257" s="243">
        <f t="shared" si="12"/>
        <v>968.66907492613018</v>
      </c>
      <c r="X257" s="243">
        <f t="shared" si="48"/>
        <v>211.88807047345196</v>
      </c>
      <c r="Y257" s="244">
        <f t="shared" si="249"/>
        <v>203508.24275362832</v>
      </c>
      <c r="Z257" s="246"/>
      <c r="AA257" s="241">
        <f>VLOOKUP(AC257,[2]תחזיות!$B$4:$H$1000,6)</f>
        <v>1.1815238636363731E-2</v>
      </c>
      <c r="AB257" s="135">
        <f t="shared" si="13"/>
        <v>9.8460321969697753E-4</v>
      </c>
      <c r="AC257" s="238">
        <v>205</v>
      </c>
      <c r="AD257" s="243">
        <f t="shared" si="250"/>
        <v>98784.621058601799</v>
      </c>
      <c r="AE257" s="243">
        <f t="shared" si="51"/>
        <v>1009.0467338432735</v>
      </c>
      <c r="AF257" s="243">
        <f t="shared" si="14"/>
        <v>827.94159523583767</v>
      </c>
      <c r="AG257" s="243">
        <f t="shared" si="52"/>
        <v>181.1051386074358</v>
      </c>
      <c r="AH257" s="244">
        <f t="shared" si="251"/>
        <v>188306.76468721859</v>
      </c>
      <c r="AI257" s="246"/>
      <c r="AJ257" s="242">
        <f t="shared" si="234"/>
        <v>4.4366666666666596E-2</v>
      </c>
      <c r="AK257" s="242">
        <f t="shared" si="252"/>
        <v>3.6972222222222163E-3</v>
      </c>
      <c r="AL257" s="241">
        <f>VLOOKUP(AN257,[2]תחזיות!$B$4:$H$1000,5)</f>
        <v>1.2996762500000106E-2</v>
      </c>
      <c r="AM257" s="135">
        <f t="shared" si="239"/>
        <v>1.0830635416666755E-3</v>
      </c>
      <c r="AN257" s="238">
        <v>205</v>
      </c>
      <c r="AO257" s="243">
        <f t="shared" si="253"/>
        <v>50370.767115745875</v>
      </c>
      <c r="AP257" s="243">
        <f t="shared" si="283"/>
        <v>624.26751317921196</v>
      </c>
      <c r="AQ257" s="243">
        <f t="shared" si="16"/>
        <v>438.03559364849627</v>
      </c>
      <c r="AR257" s="243">
        <f t="shared" si="254"/>
        <v>186.23191953071571</v>
      </c>
      <c r="AS257" s="244">
        <f t="shared" si="255"/>
        <v>107704.14092019413</v>
      </c>
      <c r="AT257" s="245"/>
      <c r="AU257" s="242">
        <f t="shared" si="235"/>
        <v>5.3666666666666606E-2</v>
      </c>
      <c r="AV257" s="242">
        <f t="shared" si="256"/>
        <v>4.4722222222222168E-3</v>
      </c>
      <c r="AW257" s="241">
        <f>VLOOKUP(AY257,[2]תחזיות!$B$4:$H$1000,7)</f>
        <v>2.2094496250000178E-2</v>
      </c>
      <c r="AX257" s="135">
        <f t="shared" si="17"/>
        <v>1.8412080208333483E-3</v>
      </c>
      <c r="AY257" s="238">
        <v>205</v>
      </c>
      <c r="AZ257" s="243">
        <f t="shared" si="257"/>
        <v>59231.864106640613</v>
      </c>
      <c r="BA257" s="243">
        <f t="shared" si="284"/>
        <v>760.25380361491978</v>
      </c>
      <c r="BB257" s="243">
        <f t="shared" si="18"/>
        <v>495.35574469355515</v>
      </c>
      <c r="BC257" s="243">
        <f t="shared" si="258"/>
        <v>264.89805892136462</v>
      </c>
      <c r="BD257" s="244">
        <f t="shared" si="259"/>
        <v>118892.12217950952</v>
      </c>
      <c r="BE257" s="246"/>
      <c r="BF257" s="246"/>
      <c r="BG257" s="246"/>
      <c r="BH257" s="241">
        <f>VLOOKUP(BJ257,[2]תחזיות!$B$4:$H$1000,6)</f>
        <v>1.1815238636363731E-2</v>
      </c>
      <c r="BI257" s="135">
        <f t="shared" si="19"/>
        <v>9.8460321969697753E-4</v>
      </c>
      <c r="BJ257" s="238">
        <v>205</v>
      </c>
      <c r="BK257" s="243">
        <f t="shared" si="260"/>
        <v>44962.110342302163</v>
      </c>
      <c r="BL257" s="243">
        <f t="shared" si="285"/>
        <v>514.55153955327319</v>
      </c>
      <c r="BM257" s="243">
        <f t="shared" si="20"/>
        <v>432.12100392571961</v>
      </c>
      <c r="BN257" s="243">
        <f t="shared" si="65"/>
        <v>82.430535627553581</v>
      </c>
      <c r="BO257" s="244">
        <f t="shared" si="261"/>
        <v>97363.283524535742</v>
      </c>
      <c r="BP257" s="246"/>
      <c r="BQ257" s="247">
        <f>VLOOKUP(BT257,[2]תחזיות!$B$4:$E$1000,2)</f>
        <v>3.935487999999987E-2</v>
      </c>
      <c r="BR257" s="135">
        <f t="shared" si="21"/>
        <v>2.7795733333333228E-3</v>
      </c>
      <c r="BS257" s="3">
        <f t="shared" si="262"/>
        <v>6207</v>
      </c>
      <c r="BT257" s="238">
        <v>205</v>
      </c>
      <c r="BU257" s="239">
        <f t="shared" si="263"/>
        <v>309187.13516657014</v>
      </c>
      <c r="BV257" s="239">
        <f t="shared" si="264"/>
        <v>2445.3409044352052</v>
      </c>
      <c r="BW257" s="239">
        <f t="shared" si="22"/>
        <v>1585.9325885164812</v>
      </c>
      <c r="BX257" s="239">
        <f t="shared" si="23"/>
        <v>859.40831591872393</v>
      </c>
      <c r="BY257" s="240">
        <f t="shared" si="265"/>
        <v>454686.21612313436</v>
      </c>
      <c r="CA257" s="247">
        <f>VLOOKUP(CD257,[2]תחזיות!$B$4:$E$1000,4)</f>
        <v>5.1948441599999833E-2</v>
      </c>
      <c r="CB257" s="135">
        <f t="shared" si="24"/>
        <v>3.829036799999986E-3</v>
      </c>
      <c r="CC257" s="3">
        <f t="shared" si="266"/>
        <v>6207</v>
      </c>
      <c r="CD257" s="238">
        <v>205</v>
      </c>
      <c r="CE257" s="239">
        <f t="shared" si="267"/>
        <v>329137.9133358422</v>
      </c>
      <c r="CF257" s="239">
        <f t="shared" si="268"/>
        <v>2806.2818060336758</v>
      </c>
      <c r="CG257" s="239">
        <f t="shared" si="25"/>
        <v>1546.00062359553</v>
      </c>
      <c r="CH257" s="239">
        <f t="shared" si="26"/>
        <v>1260.2811824381458</v>
      </c>
      <c r="CI257" s="240">
        <f t="shared" si="269"/>
        <v>508439.77409191965</v>
      </c>
      <c r="CJ257" s="1"/>
      <c r="CK257" s="247">
        <f>VLOOKUP(CN257,[2]תחזיות!$B$4:$E$1000,3)</f>
        <v>3.4221634782608583E-2</v>
      </c>
      <c r="CL257" s="135">
        <f t="shared" si="27"/>
        <v>2.3518028985507152E-3</v>
      </c>
      <c r="CM257" s="3">
        <f t="shared" si="270"/>
        <v>6207</v>
      </c>
      <c r="CN257" s="238">
        <v>205</v>
      </c>
      <c r="CO257" s="239">
        <f t="shared" si="271"/>
        <v>301661.04312778864</v>
      </c>
      <c r="CP257" s="239">
        <f t="shared" si="286"/>
        <v>2312.3377168068291</v>
      </c>
      <c r="CQ257" s="239">
        <f t="shared" si="28"/>
        <v>1602.8904011990635</v>
      </c>
      <c r="CR257" s="239">
        <f t="shared" si="29"/>
        <v>709.44731560776563</v>
      </c>
      <c r="CS257" s="240">
        <f t="shared" si="272"/>
        <v>436296.54739698948</v>
      </c>
      <c r="CT257" s="1"/>
      <c r="CU257" s="238">
        <v>205</v>
      </c>
      <c r="CV257" s="239">
        <f t="shared" si="231"/>
        <v>1000851.5802555701</v>
      </c>
      <c r="CW257" s="239">
        <f t="shared" si="231"/>
        <v>9374.7821384792096</v>
      </c>
      <c r="CX257" s="239">
        <f t="shared" si="231"/>
        <v>6321.676748770642</v>
      </c>
      <c r="CY257" s="239">
        <f t="shared" si="231"/>
        <v>3053.1053897085685</v>
      </c>
      <c r="CZ257" s="239">
        <f t="shared" si="231"/>
        <v>1781504.201428009</v>
      </c>
      <c r="DB257" s="238">
        <v>205</v>
      </c>
      <c r="DC257" s="239">
        <f t="shared" si="232"/>
        <v>1051235.3065269096</v>
      </c>
      <c r="DD257" s="239">
        <f t="shared" si="232"/>
        <v>10239.757098036278</v>
      </c>
      <c r="DE257" s="239">
        <f t="shared" si="232"/>
        <v>6394.3560095683888</v>
      </c>
      <c r="DF257" s="239">
        <f t="shared" si="232"/>
        <v>3845.4010884678896</v>
      </c>
      <c r="DG257" s="239">
        <f t="shared" si="232"/>
        <v>1876132.9602040418</v>
      </c>
      <c r="DH257" s="248"/>
      <c r="DI257" s="238">
        <v>205</v>
      </c>
      <c r="DJ257" s="239">
        <f t="shared" si="233"/>
        <v>965175.28865433228</v>
      </c>
      <c r="DK257" s="239">
        <f t="shared" si="233"/>
        <v>8616.9106465396053</v>
      </c>
      <c r="DL257" s="239">
        <f t="shared" si="233"/>
        <v>6450.4183202548356</v>
      </c>
      <c r="DM257" s="239">
        <f t="shared" si="233"/>
        <v>2166.4923262847701</v>
      </c>
      <c r="DN257" s="239">
        <f t="shared" si="233"/>
        <v>1702066.4001576728</v>
      </c>
      <c r="DP257" s="3">
        <f t="shared" si="273"/>
        <v>6207</v>
      </c>
      <c r="DQ257" s="238">
        <v>205</v>
      </c>
      <c r="DR257" s="239">
        <f t="shared" si="274"/>
        <v>0</v>
      </c>
      <c r="DS257" s="239">
        <f t="shared" si="275"/>
        <v>0</v>
      </c>
      <c r="DT257" s="239">
        <f t="shared" si="33"/>
        <v>0</v>
      </c>
      <c r="DU257" s="239">
        <f t="shared" si="276"/>
        <v>0</v>
      </c>
      <c r="DV257" s="240">
        <f t="shared" si="287"/>
        <v>0</v>
      </c>
      <c r="DX257" s="242">
        <f t="shared" si="236"/>
        <v>4.5899999999999996E-2</v>
      </c>
      <c r="DY257" s="242">
        <f t="shared" si="277"/>
        <v>3.8249999999999998E-3</v>
      </c>
      <c r="DZ257" s="238">
        <v>205</v>
      </c>
      <c r="EA257" s="243">
        <f t="shared" si="288"/>
        <v>336414.58855800773</v>
      </c>
      <c r="EB257" s="243">
        <f t="shared" si="289"/>
        <v>2867.5073536633622</v>
      </c>
      <c r="EC257" s="243">
        <f t="shared" si="34"/>
        <v>1580.7215524289827</v>
      </c>
      <c r="ED257" s="243">
        <f t="shared" si="240"/>
        <v>1286.7858012343795</v>
      </c>
      <c r="EE257" s="244">
        <f t="shared" si="278"/>
        <v>535039.88615597133</v>
      </c>
      <c r="EF257" s="249"/>
      <c r="EG257" s="242">
        <f t="shared" si="237"/>
        <v>5.5E-2</v>
      </c>
      <c r="EH257" s="242">
        <f t="shared" si="279"/>
        <v>4.5833333333333334E-3</v>
      </c>
      <c r="EI257" s="238">
        <v>205</v>
      </c>
      <c r="EJ257" s="243">
        <f t="shared" si="290"/>
        <v>342994.18958429067</v>
      </c>
      <c r="EK257" s="243">
        <f t="shared" si="291"/>
        <v>3082.4150795582618</v>
      </c>
      <c r="EL257" s="243">
        <f t="shared" si="36"/>
        <v>1510.3583772969296</v>
      </c>
      <c r="EM257" s="243">
        <f t="shared" si="241"/>
        <v>1572.0567022613322</v>
      </c>
      <c r="EN257" s="244">
        <f t="shared" si="280"/>
        <v>551191.72217586706</v>
      </c>
      <c r="EO257" s="249"/>
      <c r="EP257" s="242">
        <f t="shared" si="238"/>
        <v>2.5000000000000001E-2</v>
      </c>
      <c r="EQ257" s="242">
        <f t="shared" si="281"/>
        <v>2.0833333333333333E-3</v>
      </c>
      <c r="ER257" s="238">
        <v>205</v>
      </c>
      <c r="ES257" s="243">
        <f t="shared" si="292"/>
        <v>315471.48579284165</v>
      </c>
      <c r="ET257" s="243">
        <f t="shared" si="293"/>
        <v>2370.7253929063918</v>
      </c>
      <c r="EU257" s="243">
        <f t="shared" si="38"/>
        <v>1713.4931308379716</v>
      </c>
      <c r="EV257" s="243">
        <f t="shared" si="242"/>
        <v>657.23226206842014</v>
      </c>
      <c r="EW257" s="244">
        <f t="shared" si="282"/>
        <v>485998.70554581186</v>
      </c>
    </row>
    <row r="258" spans="1:153" ht="14.25" customHeight="1" thickBot="1" x14ac:dyDescent="0.25">
      <c r="A258" s="3">
        <f t="shared" si="243"/>
        <v>6238</v>
      </c>
      <c r="B258" s="238">
        <v>206</v>
      </c>
      <c r="C258" s="239">
        <f t="shared" si="244"/>
        <v>202422.05614374182</v>
      </c>
      <c r="D258" s="239">
        <f t="shared" si="5"/>
        <v>2410.2492634298383</v>
      </c>
      <c r="E258" s="239">
        <f t="shared" si="6"/>
        <v>1878.8913660525159</v>
      </c>
      <c r="F258" s="239">
        <f t="shared" si="7"/>
        <v>531.35789737732227</v>
      </c>
      <c r="G258" s="240">
        <f t="shared" si="245"/>
        <v>496511.34826654691</v>
      </c>
      <c r="I258" s="241">
        <f>VLOOKUP(K258,[2]תחזיות!$B$4:$H$1000,5)</f>
        <v>1.2996781000000106E-2</v>
      </c>
      <c r="J258" s="135">
        <f t="shared" si="8"/>
        <v>1.0830650833333422E-3</v>
      </c>
      <c r="K258" s="238">
        <v>206</v>
      </c>
      <c r="L258" s="243">
        <f t="shared" si="246"/>
        <v>99848.071218839134</v>
      </c>
      <c r="M258" s="243">
        <f t="shared" si="44"/>
        <v>1028.5298633627065</v>
      </c>
      <c r="N258" s="243">
        <f t="shared" si="9"/>
        <v>845.47506612816892</v>
      </c>
      <c r="O258" s="243">
        <f t="shared" si="10"/>
        <v>183.05479723453757</v>
      </c>
      <c r="P258" s="244">
        <f t="shared" si="247"/>
        <v>191001.38908895466</v>
      </c>
      <c r="Q258" s="245"/>
      <c r="R258" s="241">
        <f>VLOOKUP(T258,[2]תחזיות!$B$4:$H$1000,7)</f>
        <v>2.2094527700000182E-2</v>
      </c>
      <c r="S258" s="135">
        <f t="shared" si="11"/>
        <v>1.8412106416666818E-3</v>
      </c>
      <c r="T258" s="238">
        <v>206</v>
      </c>
      <c r="U258" s="243">
        <f t="shared" si="248"/>
        <v>114817.65706143809</v>
      </c>
      <c r="V258" s="243">
        <f t="shared" si="47"/>
        <v>1182.7307997787882</v>
      </c>
      <c r="W258" s="243">
        <f t="shared" si="12"/>
        <v>972.2317618328193</v>
      </c>
      <c r="X258" s="243">
        <f t="shared" si="48"/>
        <v>210.49903794596887</v>
      </c>
      <c r="Y258" s="244">
        <f t="shared" si="249"/>
        <v>204690.97355340712</v>
      </c>
      <c r="Z258" s="246"/>
      <c r="AA258" s="241">
        <f>VLOOKUP(AC258,[2]תחזיות!$B$4:$H$1000,6)</f>
        <v>1.1815255454545551E-2</v>
      </c>
      <c r="AB258" s="135">
        <f t="shared" si="13"/>
        <v>9.846046212121293E-4</v>
      </c>
      <c r="AC258" s="238">
        <v>206</v>
      </c>
      <c r="AD258" s="243">
        <f t="shared" si="250"/>
        <v>98053.128062644173</v>
      </c>
      <c r="AE258" s="243">
        <f t="shared" si="51"/>
        <v>1010.0402459204349</v>
      </c>
      <c r="AF258" s="243">
        <f t="shared" si="14"/>
        <v>830.27617780558808</v>
      </c>
      <c r="AG258" s="243">
        <f t="shared" si="52"/>
        <v>179.76406811484682</v>
      </c>
      <c r="AH258" s="244">
        <f t="shared" si="251"/>
        <v>189316.80493313904</v>
      </c>
      <c r="AI258" s="246"/>
      <c r="AJ258" s="242">
        <f t="shared" si="234"/>
        <v>4.4366666666666596E-2</v>
      </c>
      <c r="AK258" s="242">
        <f t="shared" si="252"/>
        <v>3.6972222222222163E-3</v>
      </c>
      <c r="AL258" s="241">
        <f>VLOOKUP(AN258,[2]תחזיות!$B$4:$H$1000,5)</f>
        <v>1.2996781000000106E-2</v>
      </c>
      <c r="AM258" s="135">
        <f t="shared" si="239"/>
        <v>1.0830650833333422E-3</v>
      </c>
      <c r="AN258" s="238">
        <v>206</v>
      </c>
      <c r="AO258" s="243">
        <f t="shared" si="253"/>
        <v>49986.811920124419</v>
      </c>
      <c r="AP258" s="243">
        <f t="shared" si="283"/>
        <v>624.94363552539562</v>
      </c>
      <c r="AQ258" s="243">
        <f t="shared" si="16"/>
        <v>440.13128367626928</v>
      </c>
      <c r="AR258" s="243">
        <f t="shared" si="254"/>
        <v>184.81235184912637</v>
      </c>
      <c r="AS258" s="244">
        <f t="shared" si="255"/>
        <v>108329.08455571953</v>
      </c>
      <c r="AT258" s="245"/>
      <c r="AU258" s="242">
        <f t="shared" si="235"/>
        <v>5.3666666666666606E-2</v>
      </c>
      <c r="AV258" s="242">
        <f t="shared" si="256"/>
        <v>4.4722222222222168E-3</v>
      </c>
      <c r="AW258" s="241">
        <f>VLOOKUP(AY258,[2]תחזיות!$B$4:$H$1000,7)</f>
        <v>2.2094527700000182E-2</v>
      </c>
      <c r="AX258" s="135">
        <f t="shared" si="17"/>
        <v>1.8412106416666818E-3</v>
      </c>
      <c r="AY258" s="238">
        <v>206</v>
      </c>
      <c r="AZ258" s="243">
        <f t="shared" si="257"/>
        <v>58844.654646197429</v>
      </c>
      <c r="BA258" s="243">
        <f t="shared" si="284"/>
        <v>761.65359100850321</v>
      </c>
      <c r="BB258" s="243">
        <f t="shared" si="18"/>
        <v>498.48721884078725</v>
      </c>
      <c r="BC258" s="243">
        <f t="shared" si="258"/>
        <v>263.16637216771596</v>
      </c>
      <c r="BD258" s="244">
        <f t="shared" si="259"/>
        <v>119653.77577051803</v>
      </c>
      <c r="BE258" s="246"/>
      <c r="BF258" s="246"/>
      <c r="BG258" s="246"/>
      <c r="BH258" s="241">
        <f>VLOOKUP(BJ258,[2]תחזיות!$B$4:$H$1000,6)</f>
        <v>1.1815255454545551E-2</v>
      </c>
      <c r="BI258" s="135">
        <f t="shared" si="19"/>
        <v>9.846046212121293E-4</v>
      </c>
      <c r="BJ258" s="238">
        <v>206</v>
      </c>
      <c r="BK258" s="243">
        <f t="shared" si="260"/>
        <v>44573.833771661535</v>
      </c>
      <c r="BL258" s="243">
        <f t="shared" si="285"/>
        <v>514.98594946084427</v>
      </c>
      <c r="BM258" s="243">
        <f t="shared" si="20"/>
        <v>433.26725421279849</v>
      </c>
      <c r="BN258" s="243">
        <f t="shared" si="65"/>
        <v>81.718695248045776</v>
      </c>
      <c r="BO258" s="244">
        <f t="shared" si="261"/>
        <v>97878.269473996581</v>
      </c>
      <c r="BP258" s="246"/>
      <c r="BQ258" s="247">
        <f>VLOOKUP(BT258,[2]תחזיות!$B$4:$E$1000,2)</f>
        <v>3.942317999999987E-2</v>
      </c>
      <c r="BR258" s="135">
        <f t="shared" si="21"/>
        <v>2.7852649999999895E-3</v>
      </c>
      <c r="BS258" s="3">
        <f t="shared" si="262"/>
        <v>6238</v>
      </c>
      <c r="BT258" s="238">
        <v>206</v>
      </c>
      <c r="BU258" s="239">
        <f t="shared" si="263"/>
        <v>307601.20257805364</v>
      </c>
      <c r="BV258" s="239">
        <f t="shared" si="264"/>
        <v>2446.3467389796501</v>
      </c>
      <c r="BW258" s="239">
        <f t="shared" si="22"/>
        <v>1589.5958754810908</v>
      </c>
      <c r="BX258" s="239">
        <f t="shared" si="23"/>
        <v>856.75086349855928</v>
      </c>
      <c r="BY258" s="240">
        <f t="shared" si="265"/>
        <v>457132.56286211399</v>
      </c>
      <c r="CA258" s="247">
        <f>VLOOKUP(CD258,[2]תחזיות!$B$4:$E$1000,4)</f>
        <v>5.2038597599999833E-2</v>
      </c>
      <c r="CB258" s="135">
        <f t="shared" si="24"/>
        <v>3.8365497999999863E-3</v>
      </c>
      <c r="CC258" s="3">
        <f t="shared" si="266"/>
        <v>6238</v>
      </c>
      <c r="CD258" s="238">
        <v>206</v>
      </c>
      <c r="CE258" s="239">
        <f t="shared" si="267"/>
        <v>327591.91271224665</v>
      </c>
      <c r="CF258" s="239">
        <f t="shared" si="268"/>
        <v>2807.760517678726</v>
      </c>
      <c r="CG258" s="239">
        <f t="shared" si="25"/>
        <v>1550.9378304809431</v>
      </c>
      <c r="CH258" s="239">
        <f t="shared" si="26"/>
        <v>1256.8226871977829</v>
      </c>
      <c r="CI258" s="240">
        <f t="shared" si="269"/>
        <v>511247.5346095984</v>
      </c>
      <c r="CJ258" s="1"/>
      <c r="CK258" s="247">
        <f>VLOOKUP(CN258,[2]תחזיות!$B$4:$E$1000,3)</f>
        <v>3.4281026086956413E-2</v>
      </c>
      <c r="CL258" s="135">
        <f t="shared" si="27"/>
        <v>2.3567521739130347E-3</v>
      </c>
      <c r="CM258" s="3">
        <f t="shared" si="270"/>
        <v>6238</v>
      </c>
      <c r="CN258" s="238">
        <v>206</v>
      </c>
      <c r="CO258" s="239">
        <f t="shared" si="271"/>
        <v>300058.15272658959</v>
      </c>
      <c r="CP258" s="239">
        <f t="shared" si="286"/>
        <v>2313.17480266643</v>
      </c>
      <c r="CQ258" s="239">
        <f t="shared" si="28"/>
        <v>1606.0120989277107</v>
      </c>
      <c r="CR258" s="239">
        <f t="shared" si="29"/>
        <v>707.16270373871942</v>
      </c>
      <c r="CS258" s="240">
        <f t="shared" si="272"/>
        <v>438609.72219965589</v>
      </c>
      <c r="CT258" s="1"/>
      <c r="CU258" s="238">
        <v>206</v>
      </c>
      <c r="CV258" s="239">
        <f t="shared" si="231"/>
        <v>994692.00886633783</v>
      </c>
      <c r="CW258" s="239">
        <f t="shared" si="231"/>
        <v>9377.5768549609529</v>
      </c>
      <c r="CX258" s="239">
        <f t="shared" si="231"/>
        <v>6340.8614037050684</v>
      </c>
      <c r="CY258" s="239">
        <f t="shared" si="231"/>
        <v>3036.7154512558845</v>
      </c>
      <c r="CZ258" s="239">
        <f t="shared" si="231"/>
        <v>1790881.7782829697</v>
      </c>
      <c r="DB258" s="238">
        <v>206</v>
      </c>
      <c r="DC258" s="239">
        <f t="shared" si="232"/>
        <v>1045160.1117706178</v>
      </c>
      <c r="DD258" s="239">
        <f t="shared" si="232"/>
        <v>10244.809251454117</v>
      </c>
      <c r="DE258" s="239">
        <f t="shared" si="232"/>
        <v>6417.8290303999383</v>
      </c>
      <c r="DF258" s="239">
        <f t="shared" si="232"/>
        <v>3826.9802210541779</v>
      </c>
      <c r="DG258" s="239">
        <f t="shared" si="232"/>
        <v>1886377.7694554958</v>
      </c>
      <c r="DH258" s="248"/>
      <c r="DI258" s="238">
        <v>206</v>
      </c>
      <c r="DJ258" s="239">
        <f t="shared" si="233"/>
        <v>958865.16336664069</v>
      </c>
      <c r="DK258" s="239">
        <f t="shared" si="233"/>
        <v>8619.1756543839401</v>
      </c>
      <c r="DL258" s="239">
        <f t="shared" si="233"/>
        <v>6465.5098051924979</v>
      </c>
      <c r="DM258" s="239">
        <f t="shared" si="233"/>
        <v>2153.6658491914422</v>
      </c>
      <c r="DN258" s="239">
        <f t="shared" si="233"/>
        <v>1710685.5758120567</v>
      </c>
      <c r="DP258" s="3">
        <f t="shared" si="273"/>
        <v>6238</v>
      </c>
      <c r="DQ258" s="238">
        <v>206</v>
      </c>
      <c r="DR258" s="239">
        <f t="shared" si="274"/>
        <v>0</v>
      </c>
      <c r="DS258" s="239">
        <f t="shared" si="275"/>
        <v>0</v>
      </c>
      <c r="DT258" s="239">
        <f t="shared" si="33"/>
        <v>0</v>
      </c>
      <c r="DU258" s="239">
        <f t="shared" si="276"/>
        <v>0</v>
      </c>
      <c r="DV258" s="240">
        <f t="shared" si="287"/>
        <v>0</v>
      </c>
      <c r="DX258" s="242">
        <f t="shared" si="236"/>
        <v>4.5899999999999996E-2</v>
      </c>
      <c r="DY258" s="242">
        <f t="shared" si="277"/>
        <v>3.8249999999999998E-3</v>
      </c>
      <c r="DZ258" s="238">
        <v>206</v>
      </c>
      <c r="EA258" s="243">
        <f t="shared" si="288"/>
        <v>334833.86700557877</v>
      </c>
      <c r="EB258" s="243">
        <f t="shared" si="289"/>
        <v>2867.5073536633627</v>
      </c>
      <c r="EC258" s="243">
        <f t="shared" si="34"/>
        <v>1586.7678123670239</v>
      </c>
      <c r="ED258" s="243">
        <f t="shared" si="240"/>
        <v>1280.7395412963388</v>
      </c>
      <c r="EE258" s="244">
        <f t="shared" si="278"/>
        <v>537907.39350963465</v>
      </c>
      <c r="EF258" s="249"/>
      <c r="EG258" s="242">
        <f t="shared" si="237"/>
        <v>5.5E-2</v>
      </c>
      <c r="EH258" s="242">
        <f t="shared" si="279"/>
        <v>4.5833333333333334E-3</v>
      </c>
      <c r="EI258" s="238">
        <v>206</v>
      </c>
      <c r="EJ258" s="243">
        <f t="shared" si="290"/>
        <v>341483.83120699372</v>
      </c>
      <c r="EK258" s="243">
        <f t="shared" si="291"/>
        <v>3082.4150795582614</v>
      </c>
      <c r="EL258" s="243">
        <f t="shared" si="36"/>
        <v>1517.2808531928736</v>
      </c>
      <c r="EM258" s="243">
        <f t="shared" si="241"/>
        <v>1565.1342263653878</v>
      </c>
      <c r="EN258" s="244">
        <f t="shared" si="280"/>
        <v>554274.13725542533</v>
      </c>
      <c r="EO258" s="249"/>
      <c r="EP258" s="242">
        <f t="shared" si="238"/>
        <v>2.5000000000000001E-2</v>
      </c>
      <c r="EQ258" s="242">
        <f t="shared" si="281"/>
        <v>2.0833333333333333E-3</v>
      </c>
      <c r="ER258" s="238">
        <v>206</v>
      </c>
      <c r="ES258" s="243">
        <f t="shared" si="292"/>
        <v>313757.99266200367</v>
      </c>
      <c r="ET258" s="243">
        <f t="shared" si="293"/>
        <v>2370.7253929063918</v>
      </c>
      <c r="EU258" s="243">
        <f t="shared" si="38"/>
        <v>1717.0629081938841</v>
      </c>
      <c r="EV258" s="243">
        <f t="shared" si="242"/>
        <v>653.66248471250765</v>
      </c>
      <c r="EW258" s="244">
        <f t="shared" si="282"/>
        <v>488369.43093871826</v>
      </c>
    </row>
    <row r="259" spans="1:153" ht="14.25" customHeight="1" thickBot="1" x14ac:dyDescent="0.25">
      <c r="A259" s="3">
        <f t="shared" si="243"/>
        <v>6269</v>
      </c>
      <c r="B259" s="238">
        <v>207</v>
      </c>
      <c r="C259" s="239">
        <f t="shared" si="244"/>
        <v>200543.16477768929</v>
      </c>
      <c r="D259" s="239">
        <f t="shared" si="5"/>
        <v>2410.2492634298383</v>
      </c>
      <c r="E259" s="239">
        <f t="shared" si="6"/>
        <v>1883.8234558884037</v>
      </c>
      <c r="F259" s="239">
        <f t="shared" si="7"/>
        <v>526.42580754143444</v>
      </c>
      <c r="G259" s="240">
        <f t="shared" si="245"/>
        <v>498921.59752997675</v>
      </c>
      <c r="I259" s="241">
        <f>VLOOKUP(K259,[2]תחזיות!$B$4:$H$1000,5)</f>
        <v>1.2996799500000107E-2</v>
      </c>
      <c r="J259" s="135">
        <f t="shared" si="8"/>
        <v>1.0830666250000089E-3</v>
      </c>
      <c r="K259" s="238">
        <v>207</v>
      </c>
      <c r="L259" s="243">
        <f t="shared" si="246"/>
        <v>99109.822560392306</v>
      </c>
      <c r="M259" s="243">
        <f t="shared" si="44"/>
        <v>1029.6438297305303</v>
      </c>
      <c r="N259" s="243">
        <f t="shared" si="9"/>
        <v>847.94248836981194</v>
      </c>
      <c r="O259" s="243">
        <f t="shared" si="10"/>
        <v>181.70134136071837</v>
      </c>
      <c r="P259" s="244">
        <f t="shared" si="247"/>
        <v>192031.0329186852</v>
      </c>
      <c r="Q259" s="245"/>
      <c r="R259" s="241">
        <f>VLOOKUP(T259,[2]תחזיות!$B$4:$H$1000,7)</f>
        <v>2.2094559150000182E-2</v>
      </c>
      <c r="S259" s="135">
        <f t="shared" si="11"/>
        <v>1.8412132625000152E-3</v>
      </c>
      <c r="T259" s="238">
        <v>207</v>
      </c>
      <c r="U259" s="243">
        <f t="shared" si="248"/>
        <v>114055.03900654186</v>
      </c>
      <c r="V259" s="243">
        <f t="shared" si="47"/>
        <v>1184.908459413308</v>
      </c>
      <c r="W259" s="243">
        <f t="shared" si="12"/>
        <v>975.80755456798227</v>
      </c>
      <c r="X259" s="243">
        <f t="shared" si="48"/>
        <v>209.10090484532577</v>
      </c>
      <c r="Y259" s="244">
        <f t="shared" si="249"/>
        <v>205875.88201282042</v>
      </c>
      <c r="Z259" s="246"/>
      <c r="AA259" s="241">
        <f>VLOOKUP(AC259,[2]תחזיות!$B$4:$H$1000,6)</f>
        <v>1.1815272272727368E-2</v>
      </c>
      <c r="AB259" s="135">
        <f t="shared" si="13"/>
        <v>9.8460602272728063E-4</v>
      </c>
      <c r="AC259" s="238">
        <v>207</v>
      </c>
      <c r="AD259" s="243">
        <f t="shared" si="250"/>
        <v>97318.578090351119</v>
      </c>
      <c r="AE259" s="243">
        <f t="shared" si="51"/>
        <v>1011.0347376297649</v>
      </c>
      <c r="AF259" s="243">
        <f t="shared" si="14"/>
        <v>832.61734446412197</v>
      </c>
      <c r="AG259" s="243">
        <f t="shared" si="52"/>
        <v>178.41739316564289</v>
      </c>
      <c r="AH259" s="244">
        <f t="shared" si="251"/>
        <v>190327.83967076879</v>
      </c>
      <c r="AI259" s="246"/>
      <c r="AJ259" s="242">
        <f t="shared" si="234"/>
        <v>4.4366666666666596E-2</v>
      </c>
      <c r="AK259" s="242">
        <f t="shared" si="252"/>
        <v>3.6972222222222163E-3</v>
      </c>
      <c r="AL259" s="241">
        <f>VLOOKUP(AN259,[2]תחזיות!$B$4:$H$1000,5)</f>
        <v>1.2996799500000107E-2</v>
      </c>
      <c r="AM259" s="135">
        <f t="shared" si="239"/>
        <v>1.0830666250000089E-3</v>
      </c>
      <c r="AN259" s="238">
        <v>207</v>
      </c>
      <c r="AO259" s="243">
        <f t="shared" si="253"/>
        <v>49600.342992625017</v>
      </c>
      <c r="AP259" s="243">
        <f t="shared" si="283"/>
        <v>625.62049111953934</v>
      </c>
      <c r="AQ259" s="243">
        <f t="shared" si="16"/>
        <v>442.23700077736214</v>
      </c>
      <c r="AR259" s="243">
        <f t="shared" si="254"/>
        <v>183.3834903421772</v>
      </c>
      <c r="AS259" s="244">
        <f t="shared" si="255"/>
        <v>108954.70504683907</v>
      </c>
      <c r="AT259" s="245"/>
      <c r="AU259" s="242">
        <f t="shared" si="235"/>
        <v>5.3666666666666606E-2</v>
      </c>
      <c r="AV259" s="242">
        <f t="shared" si="256"/>
        <v>4.4722222222222168E-3</v>
      </c>
      <c r="AW259" s="241">
        <f>VLOOKUP(AY259,[2]תחזיות!$B$4:$H$1000,7)</f>
        <v>2.2094559150000182E-2</v>
      </c>
      <c r="AX259" s="135">
        <f t="shared" si="17"/>
        <v>1.8412132625000152E-3</v>
      </c>
      <c r="AY259" s="238">
        <v>207</v>
      </c>
      <c r="AZ259" s="243">
        <f t="shared" si="257"/>
        <v>58453.595164639941</v>
      </c>
      <c r="BA259" s="243">
        <f t="shared" si="284"/>
        <v>763.05595770169884</v>
      </c>
      <c r="BB259" s="243">
        <f t="shared" si="18"/>
        <v>501.63849043761496</v>
      </c>
      <c r="BC259" s="243">
        <f t="shared" si="258"/>
        <v>261.41746726408388</v>
      </c>
      <c r="BD259" s="244">
        <f t="shared" si="259"/>
        <v>120416.83172821972</v>
      </c>
      <c r="BE259" s="246"/>
      <c r="BF259" s="246"/>
      <c r="BG259" s="246"/>
      <c r="BH259" s="241">
        <f>VLOOKUP(BJ259,[2]תחזיות!$B$4:$H$1000,6)</f>
        <v>1.1815272272727368E-2</v>
      </c>
      <c r="BI259" s="135">
        <f t="shared" si="19"/>
        <v>9.8460602272728063E-4</v>
      </c>
      <c r="BJ259" s="238">
        <v>207</v>
      </c>
      <c r="BK259" s="243">
        <f t="shared" si="260"/>
        <v>44184.027585088406</v>
      </c>
      <c r="BL259" s="243">
        <f t="shared" si="285"/>
        <v>515.42071885393977</v>
      </c>
      <c r="BM259" s="243">
        <f t="shared" si="20"/>
        <v>434.41666828127808</v>
      </c>
      <c r="BN259" s="243">
        <f t="shared" si="65"/>
        <v>81.004050572661697</v>
      </c>
      <c r="BO259" s="244">
        <f t="shared" si="261"/>
        <v>98393.690192850525</v>
      </c>
      <c r="BP259" s="246"/>
      <c r="BQ259" s="247">
        <f>VLOOKUP(BT259,[2]תחזיות!$B$4:$E$1000,2)</f>
        <v>3.9491479999999871E-2</v>
      </c>
      <c r="BR259" s="135">
        <f t="shared" si="21"/>
        <v>2.7909566666666562E-3</v>
      </c>
      <c r="BS259" s="3">
        <f t="shared" si="262"/>
        <v>6269</v>
      </c>
      <c r="BT259" s="238">
        <v>207</v>
      </c>
      <c r="BU259" s="239">
        <f t="shared" si="263"/>
        <v>306011.60670257255</v>
      </c>
      <c r="BV259" s="239">
        <f t="shared" si="264"/>
        <v>2447.346869549267</v>
      </c>
      <c r="BW259" s="239">
        <f t="shared" si="22"/>
        <v>1593.2817357453473</v>
      </c>
      <c r="BX259" s="239">
        <f t="shared" si="23"/>
        <v>854.06513380391971</v>
      </c>
      <c r="BY259" s="240">
        <f t="shared" si="265"/>
        <v>459579.90973166324</v>
      </c>
      <c r="CA259" s="247">
        <f>VLOOKUP(CD259,[2]תחזיות!$B$4:$E$1000,4)</f>
        <v>5.2128753599999834E-2</v>
      </c>
      <c r="CB259" s="135">
        <f t="shared" si="24"/>
        <v>3.8440627999999865E-3</v>
      </c>
      <c r="CC259" s="3">
        <f t="shared" si="266"/>
        <v>6269</v>
      </c>
      <c r="CD259" s="238">
        <v>207</v>
      </c>
      <c r="CE259" s="239">
        <f t="shared" si="267"/>
        <v>326040.97488176572</v>
      </c>
      <c r="CF259" s="239">
        <f t="shared" si="268"/>
        <v>2809.2312265273113</v>
      </c>
      <c r="CG259" s="239">
        <f t="shared" si="25"/>
        <v>1555.9092437085856</v>
      </c>
      <c r="CH259" s="239">
        <f t="shared" si="26"/>
        <v>1253.3219828187257</v>
      </c>
      <c r="CI259" s="240">
        <f t="shared" si="269"/>
        <v>514056.76583612571</v>
      </c>
      <c r="CJ259" s="1"/>
      <c r="CK259" s="247">
        <f>VLOOKUP(CN259,[2]תחזיות!$B$4:$E$1000,3)</f>
        <v>3.4340417391304237E-2</v>
      </c>
      <c r="CL259" s="135">
        <f t="shared" si="27"/>
        <v>2.3617014492753534E-3</v>
      </c>
      <c r="CM259" s="3">
        <f t="shared" si="270"/>
        <v>6269</v>
      </c>
      <c r="CN259" s="238">
        <v>207</v>
      </c>
      <c r="CO259" s="239">
        <f t="shared" si="271"/>
        <v>298452.14062766189</v>
      </c>
      <c r="CP259" s="239">
        <f t="shared" si="286"/>
        <v>2314.0070526151785</v>
      </c>
      <c r="CQ259" s="239">
        <f t="shared" si="28"/>
        <v>1609.1521995554979</v>
      </c>
      <c r="CR259" s="239">
        <f t="shared" si="29"/>
        <v>704.85485305968064</v>
      </c>
      <c r="CS259" s="240">
        <f t="shared" si="272"/>
        <v>440923.72925227106</v>
      </c>
      <c r="CT259" s="1"/>
      <c r="CU259" s="238">
        <v>207</v>
      </c>
      <c r="CV259" s="239">
        <f t="shared" si="231"/>
        <v>988512.03622649086</v>
      </c>
      <c r="CW259" s="239">
        <f t="shared" si="231"/>
        <v>9380.3678074925374</v>
      </c>
      <c r="CX259" s="239">
        <f t="shared" si="231"/>
        <v>6360.121880030254</v>
      </c>
      <c r="CY259" s="239">
        <f t="shared" si="231"/>
        <v>3020.2459274622843</v>
      </c>
      <c r="CZ259" s="239">
        <f t="shared" si="231"/>
        <v>1800262.1460904621</v>
      </c>
      <c r="DB259" s="238">
        <v>207</v>
      </c>
      <c r="DC259" s="239">
        <f t="shared" si="232"/>
        <v>1039059.3241844377</v>
      </c>
      <c r="DD259" s="239">
        <f t="shared" si="232"/>
        <v>10249.859986630418</v>
      </c>
      <c r="DE259" s="239">
        <f t="shared" si="232"/>
        <v>6441.4138017059267</v>
      </c>
      <c r="DF259" s="239">
        <f t="shared" si="232"/>
        <v>3808.4461849244904</v>
      </c>
      <c r="DG259" s="239">
        <f t="shared" si="232"/>
        <v>1896627.6294421263</v>
      </c>
      <c r="DH259" s="248"/>
      <c r="DI259" s="238">
        <v>207</v>
      </c>
      <c r="DJ259" s="239">
        <f t="shared" si="233"/>
        <v>952538.84083460039</v>
      </c>
      <c r="DK259" s="239">
        <f t="shared" si="233"/>
        <v>8621.4371654351125</v>
      </c>
      <c r="DL259" s="239">
        <f t="shared" si="233"/>
        <v>6480.6497907752564</v>
      </c>
      <c r="DM259" s="239">
        <f t="shared" si="233"/>
        <v>2140.7873746598566</v>
      </c>
      <c r="DN259" s="239">
        <f t="shared" si="233"/>
        <v>1719307.0129774918</v>
      </c>
      <c r="DP259" s="3">
        <f t="shared" si="273"/>
        <v>6269</v>
      </c>
      <c r="DQ259" s="238">
        <v>207</v>
      </c>
      <c r="DR259" s="239">
        <f t="shared" si="274"/>
        <v>0</v>
      </c>
      <c r="DS259" s="239">
        <f t="shared" si="275"/>
        <v>0</v>
      </c>
      <c r="DT259" s="239">
        <f t="shared" si="33"/>
        <v>0</v>
      </c>
      <c r="DU259" s="239">
        <f t="shared" si="276"/>
        <v>0</v>
      </c>
      <c r="DV259" s="240">
        <f t="shared" si="287"/>
        <v>0</v>
      </c>
      <c r="DX259" s="242">
        <f t="shared" si="236"/>
        <v>4.5899999999999996E-2</v>
      </c>
      <c r="DY259" s="242">
        <f t="shared" si="277"/>
        <v>3.8249999999999998E-3</v>
      </c>
      <c r="DZ259" s="238">
        <v>207</v>
      </c>
      <c r="EA259" s="243">
        <f t="shared" si="288"/>
        <v>333247.09919321176</v>
      </c>
      <c r="EB259" s="243">
        <f t="shared" si="289"/>
        <v>2867.5073536633636</v>
      </c>
      <c r="EC259" s="243">
        <f t="shared" si="34"/>
        <v>1592.8371992493287</v>
      </c>
      <c r="ED259" s="243">
        <f t="shared" si="240"/>
        <v>1274.6701544140349</v>
      </c>
      <c r="EE259" s="244">
        <f t="shared" si="278"/>
        <v>540774.90086329798</v>
      </c>
      <c r="EF259" s="249"/>
      <c r="EG259" s="242">
        <f t="shared" si="237"/>
        <v>5.5E-2</v>
      </c>
      <c r="EH259" s="242">
        <f t="shared" si="279"/>
        <v>4.5833333333333334E-3</v>
      </c>
      <c r="EI259" s="238">
        <v>207</v>
      </c>
      <c r="EJ259" s="243">
        <f t="shared" si="290"/>
        <v>339966.55035380088</v>
      </c>
      <c r="EK259" s="243">
        <f t="shared" si="291"/>
        <v>3082.4150795582618</v>
      </c>
      <c r="EL259" s="243">
        <f t="shared" si="36"/>
        <v>1524.2350571033412</v>
      </c>
      <c r="EM259" s="243">
        <f t="shared" si="241"/>
        <v>1558.1800224549206</v>
      </c>
      <c r="EN259" s="244">
        <f t="shared" si="280"/>
        <v>557356.5523349836</v>
      </c>
      <c r="EO259" s="249"/>
      <c r="EP259" s="242">
        <f t="shared" si="238"/>
        <v>2.5000000000000001E-2</v>
      </c>
      <c r="EQ259" s="242">
        <f t="shared" si="281"/>
        <v>2.0833333333333333E-3</v>
      </c>
      <c r="ER259" s="238">
        <v>207</v>
      </c>
      <c r="ES259" s="243">
        <f t="shared" si="292"/>
        <v>312040.92975380976</v>
      </c>
      <c r="ET259" s="243">
        <f t="shared" si="293"/>
        <v>2370.7253929063913</v>
      </c>
      <c r="EU259" s="243">
        <f t="shared" si="38"/>
        <v>1720.6401225859545</v>
      </c>
      <c r="EV259" s="243">
        <f t="shared" si="242"/>
        <v>650.08527032043696</v>
      </c>
      <c r="EW259" s="244">
        <f t="shared" si="282"/>
        <v>490740.15633162466</v>
      </c>
    </row>
    <row r="260" spans="1:153" ht="14.25" customHeight="1" thickBot="1" x14ac:dyDescent="0.25">
      <c r="A260" s="3">
        <f t="shared" si="243"/>
        <v>6297</v>
      </c>
      <c r="B260" s="238">
        <v>208</v>
      </c>
      <c r="C260" s="239">
        <f t="shared" si="244"/>
        <v>198659.34132180089</v>
      </c>
      <c r="D260" s="239">
        <f t="shared" si="5"/>
        <v>2410.2492634298383</v>
      </c>
      <c r="E260" s="239">
        <f t="shared" si="6"/>
        <v>1888.7684924601108</v>
      </c>
      <c r="F260" s="239">
        <f t="shared" si="7"/>
        <v>521.48077096972736</v>
      </c>
      <c r="G260" s="240">
        <f t="shared" si="245"/>
        <v>501331.84679340658</v>
      </c>
      <c r="I260" s="241">
        <f>VLOOKUP(K260,[2]תחזיות!$B$4:$H$1000,5)</f>
        <v>1.2996818000000108E-2</v>
      </c>
      <c r="J260" s="135">
        <f t="shared" si="8"/>
        <v>1.0830681666666757E-3</v>
      </c>
      <c r="K260" s="238">
        <v>208</v>
      </c>
      <c r="L260" s="243">
        <f t="shared" si="246"/>
        <v>98368.304386325326</v>
      </c>
      <c r="M260" s="243">
        <f t="shared" si="44"/>
        <v>1030.759004185516</v>
      </c>
      <c r="N260" s="243">
        <f t="shared" si="9"/>
        <v>850.41711281058701</v>
      </c>
      <c r="O260" s="243">
        <f t="shared" si="10"/>
        <v>180.34189137492893</v>
      </c>
      <c r="P260" s="244">
        <f t="shared" si="247"/>
        <v>193061.79192287073</v>
      </c>
      <c r="Q260" s="245"/>
      <c r="R260" s="241">
        <f>VLOOKUP(T260,[2]תחזיות!$B$4:$H$1000,7)</f>
        <v>2.2094590600000182E-2</v>
      </c>
      <c r="S260" s="135">
        <f t="shared" si="11"/>
        <v>1.8412158833333485E-3</v>
      </c>
      <c r="T260" s="238">
        <v>208</v>
      </c>
      <c r="U260" s="243">
        <f t="shared" si="248"/>
        <v>113287.43472899839</v>
      </c>
      <c r="V260" s="243">
        <f t="shared" si="47"/>
        <v>1187.0901316890756</v>
      </c>
      <c r="W260" s="243">
        <f t="shared" si="12"/>
        <v>979.39650135257955</v>
      </c>
      <c r="X260" s="243">
        <f t="shared" si="48"/>
        <v>207.69363033649608</v>
      </c>
      <c r="Y260" s="244">
        <f t="shared" si="249"/>
        <v>207062.97214450949</v>
      </c>
      <c r="Z260" s="246"/>
      <c r="AA260" s="241">
        <f>VLOOKUP(AC260,[2]תחזיות!$B$4:$H$1000,6)</f>
        <v>1.1815289090909188E-2</v>
      </c>
      <c r="AB260" s="135">
        <f t="shared" si="13"/>
        <v>9.8460742424243239E-4</v>
      </c>
      <c r="AC260" s="238">
        <v>208</v>
      </c>
      <c r="AD260" s="243">
        <f t="shared" si="250"/>
        <v>96580.961539172553</v>
      </c>
      <c r="AE260" s="243">
        <f t="shared" si="51"/>
        <v>1012.0302099386021</v>
      </c>
      <c r="AF260" s="243">
        <f t="shared" si="14"/>
        <v>834.96511378345326</v>
      </c>
      <c r="AG260" s="243">
        <f t="shared" si="52"/>
        <v>177.06509615514886</v>
      </c>
      <c r="AH260" s="244">
        <f t="shared" si="251"/>
        <v>191339.86988070738</v>
      </c>
      <c r="AI260" s="246"/>
      <c r="AJ260" s="242">
        <f t="shared" si="234"/>
        <v>4.4366666666666596E-2</v>
      </c>
      <c r="AK260" s="242">
        <f t="shared" si="252"/>
        <v>3.6972222222222163E-3</v>
      </c>
      <c r="AL260" s="241">
        <f>VLOOKUP(AN260,[2]תחזיות!$B$4:$H$1000,5)</f>
        <v>1.2996818000000108E-2</v>
      </c>
      <c r="AM260" s="135">
        <f t="shared" si="239"/>
        <v>1.0830681666666757E-3</v>
      </c>
      <c r="AN260" s="238">
        <v>208</v>
      </c>
      <c r="AO260" s="243">
        <f t="shared" si="253"/>
        <v>49211.347571581049</v>
      </c>
      <c r="AP260" s="243">
        <f t="shared" si="283"/>
        <v>626.29808075788515</v>
      </c>
      <c r="AQ260" s="243">
        <f t="shared" si="16"/>
        <v>444.35279293073438</v>
      </c>
      <c r="AR260" s="243">
        <f t="shared" si="254"/>
        <v>181.94528782715076</v>
      </c>
      <c r="AS260" s="244">
        <f t="shared" si="255"/>
        <v>109581.00312759695</v>
      </c>
      <c r="AT260" s="245"/>
      <c r="AU260" s="242">
        <f t="shared" si="235"/>
        <v>5.3666666666666606E-2</v>
      </c>
      <c r="AV260" s="242">
        <f t="shared" si="256"/>
        <v>4.4722222222222168E-3</v>
      </c>
      <c r="AW260" s="241">
        <f>VLOOKUP(AY260,[2]תחזיות!$B$4:$H$1000,7)</f>
        <v>2.2094590600000182E-2</v>
      </c>
      <c r="AX260" s="135">
        <f t="shared" si="17"/>
        <v>1.8412158833333485E-3</v>
      </c>
      <c r="AY260" s="238">
        <v>208</v>
      </c>
      <c r="AZ260" s="243">
        <f t="shared" si="257"/>
        <v>58058.658737301113</v>
      </c>
      <c r="BA260" s="243">
        <f t="shared" si="284"/>
        <v>764.46090845089145</v>
      </c>
      <c r="BB260" s="243">
        <f t="shared" si="18"/>
        <v>504.80968465351737</v>
      </c>
      <c r="BC260" s="243">
        <f t="shared" si="258"/>
        <v>259.65122379737409</v>
      </c>
      <c r="BD260" s="244">
        <f t="shared" si="259"/>
        <v>121181.29263667061</v>
      </c>
      <c r="BE260" s="246"/>
      <c r="BF260" s="246"/>
      <c r="BG260" s="246"/>
      <c r="BH260" s="241">
        <f>VLOOKUP(BJ260,[2]תחזיות!$B$4:$H$1000,6)</f>
        <v>1.1815289090909188E-2</v>
      </c>
      <c r="BI260" s="135">
        <f t="shared" si="19"/>
        <v>9.8460742424243239E-4</v>
      </c>
      <c r="BJ260" s="238">
        <v>208</v>
      </c>
      <c r="BK260" s="243">
        <f t="shared" si="260"/>
        <v>43792.687108523525</v>
      </c>
      <c r="BL260" s="243">
        <f t="shared" si="285"/>
        <v>515.8558478513944</v>
      </c>
      <c r="BM260" s="243">
        <f t="shared" si="20"/>
        <v>435.56925481910162</v>
      </c>
      <c r="BN260" s="243">
        <f t="shared" si="65"/>
        <v>80.286593032292757</v>
      </c>
      <c r="BO260" s="244">
        <f t="shared" si="261"/>
        <v>98909.546040701913</v>
      </c>
      <c r="BP260" s="246"/>
      <c r="BQ260" s="247">
        <f>VLOOKUP(BT260,[2]תחזיות!$B$4:$E$1000,2)</f>
        <v>3.9559779999999871E-2</v>
      </c>
      <c r="BR260" s="135">
        <f t="shared" si="21"/>
        <v>2.7966483333333229E-3</v>
      </c>
      <c r="BS260" s="3">
        <f t="shared" si="262"/>
        <v>6297</v>
      </c>
      <c r="BT260" s="238">
        <v>208</v>
      </c>
      <c r="BU260" s="239">
        <f t="shared" si="263"/>
        <v>304418.32496682717</v>
      </c>
      <c r="BV260" s="239">
        <f t="shared" si="264"/>
        <v>2448.3412865311484</v>
      </c>
      <c r="BW260" s="239">
        <f t="shared" si="22"/>
        <v>1596.9902853765493</v>
      </c>
      <c r="BX260" s="239">
        <f t="shared" si="23"/>
        <v>851.35100115459909</v>
      </c>
      <c r="BY260" s="240">
        <f t="shared" si="265"/>
        <v>462028.25101819437</v>
      </c>
      <c r="CA260" s="247">
        <f>VLOOKUP(CD260,[2]תחזיות!$B$4:$E$1000,4)</f>
        <v>5.2218909599999835E-2</v>
      </c>
      <c r="CB260" s="135">
        <f t="shared" si="24"/>
        <v>3.8515757999999863E-3</v>
      </c>
      <c r="CC260" s="3">
        <f t="shared" si="266"/>
        <v>6297</v>
      </c>
      <c r="CD260" s="238">
        <v>208</v>
      </c>
      <c r="CE260" s="239">
        <f t="shared" si="267"/>
        <v>324485.06563805713</v>
      </c>
      <c r="CF260" s="239">
        <f t="shared" si="268"/>
        <v>2810.6939141707808</v>
      </c>
      <c r="CG260" s="239">
        <f t="shared" si="25"/>
        <v>1560.9150878978328</v>
      </c>
      <c r="CH260" s="239">
        <f t="shared" si="26"/>
        <v>1249.778826272948</v>
      </c>
      <c r="CI260" s="240">
        <f t="shared" si="269"/>
        <v>516867.45975029649</v>
      </c>
      <c r="CJ260" s="1"/>
      <c r="CK260" s="247">
        <f>VLOOKUP(CN260,[2]תחזיות!$B$4:$E$1000,3)</f>
        <v>3.4399808695652068E-2</v>
      </c>
      <c r="CL260" s="135">
        <f t="shared" si="27"/>
        <v>2.3666507246376724E-3</v>
      </c>
      <c r="CM260" s="3">
        <f t="shared" si="270"/>
        <v>6297</v>
      </c>
      <c r="CN260" s="238">
        <v>208</v>
      </c>
      <c r="CO260" s="239">
        <f t="shared" si="271"/>
        <v>296842.98842810642</v>
      </c>
      <c r="CP260" s="239">
        <f t="shared" si="286"/>
        <v>2314.8344596992688</v>
      </c>
      <c r="CQ260" s="239">
        <f t="shared" si="28"/>
        <v>1612.3107860322784</v>
      </c>
      <c r="CR260" s="239">
        <f t="shared" si="29"/>
        <v>702.52367366699025</v>
      </c>
      <c r="CS260" s="240">
        <f t="shared" si="272"/>
        <v>443238.56371197035</v>
      </c>
      <c r="CT260" s="1"/>
      <c r="CU260" s="238">
        <v>208</v>
      </c>
      <c r="CV260" s="239">
        <f t="shared" si="231"/>
        <v>982311.5802404969</v>
      </c>
      <c r="CW260" s="239">
        <f t="shared" si="231"/>
        <v>9383.1549885677505</v>
      </c>
      <c r="CX260" s="239">
        <f t="shared" si="231"/>
        <v>6379.4584851144382</v>
      </c>
      <c r="CY260" s="239">
        <f t="shared" si="231"/>
        <v>3003.6965034533123</v>
      </c>
      <c r="CZ260" s="239">
        <f t="shared" si="231"/>
        <v>1809645.3010790301</v>
      </c>
      <c r="DB260" s="238">
        <v>208</v>
      </c>
      <c r="DC260" s="239">
        <f t="shared" si="232"/>
        <v>1032932.8157228552</v>
      </c>
      <c r="DD260" s="239">
        <f t="shared" si="232"/>
        <v>10254.909297298847</v>
      </c>
      <c r="DE260" s="239">
        <f t="shared" si="232"/>
        <v>6465.1109008124376</v>
      </c>
      <c r="DF260" s="239">
        <f t="shared" si="232"/>
        <v>3789.7983964864093</v>
      </c>
      <c r="DG260" s="239">
        <f t="shared" si="232"/>
        <v>1906882.5387394251</v>
      </c>
      <c r="DH260" s="248"/>
      <c r="DI260" s="238">
        <v>208</v>
      </c>
      <c r="DJ260" s="239">
        <f t="shared" si="233"/>
        <v>946196.26802882738</v>
      </c>
      <c r="DK260" s="239">
        <f t="shared" si="233"/>
        <v>8623.6951738254938</v>
      </c>
      <c r="DL260" s="239">
        <f t="shared" si="233"/>
        <v>6495.8384366029532</v>
      </c>
      <c r="DM260" s="239">
        <f t="shared" si="233"/>
        <v>2127.8567372225425</v>
      </c>
      <c r="DN260" s="239">
        <f t="shared" si="233"/>
        <v>1727930.7081513172</v>
      </c>
      <c r="DP260" s="3">
        <f t="shared" si="273"/>
        <v>6297</v>
      </c>
      <c r="DQ260" s="238">
        <v>208</v>
      </c>
      <c r="DR260" s="239">
        <f t="shared" si="274"/>
        <v>0</v>
      </c>
      <c r="DS260" s="239">
        <f t="shared" si="275"/>
        <v>0</v>
      </c>
      <c r="DT260" s="239">
        <f t="shared" si="33"/>
        <v>0</v>
      </c>
      <c r="DU260" s="239">
        <f t="shared" si="276"/>
        <v>0</v>
      </c>
      <c r="DV260" s="240">
        <f t="shared" si="287"/>
        <v>0</v>
      </c>
      <c r="DX260" s="242">
        <f t="shared" si="236"/>
        <v>4.5899999999999996E-2</v>
      </c>
      <c r="DY260" s="242">
        <f t="shared" si="277"/>
        <v>3.8249999999999998E-3</v>
      </c>
      <c r="DZ260" s="238">
        <v>208</v>
      </c>
      <c r="EA260" s="243">
        <f t="shared" si="288"/>
        <v>331654.26199396246</v>
      </c>
      <c r="EB260" s="243">
        <f t="shared" si="289"/>
        <v>2867.5073536633631</v>
      </c>
      <c r="EC260" s="243">
        <f t="shared" si="34"/>
        <v>1598.9298015364568</v>
      </c>
      <c r="ED260" s="243">
        <f t="shared" si="240"/>
        <v>1268.5775521269063</v>
      </c>
      <c r="EE260" s="244">
        <f t="shared" si="278"/>
        <v>543642.40821696131</v>
      </c>
      <c r="EF260" s="249"/>
      <c r="EG260" s="242">
        <f t="shared" si="237"/>
        <v>5.5E-2</v>
      </c>
      <c r="EH260" s="242">
        <f t="shared" si="279"/>
        <v>4.5833333333333334E-3</v>
      </c>
      <c r="EI260" s="238">
        <v>208</v>
      </c>
      <c r="EJ260" s="243">
        <f t="shared" si="290"/>
        <v>338442.31529669755</v>
      </c>
      <c r="EK260" s="243">
        <f t="shared" si="291"/>
        <v>3082.4150795582614</v>
      </c>
      <c r="EL260" s="243">
        <f t="shared" si="36"/>
        <v>1531.2211344483976</v>
      </c>
      <c r="EM260" s="243">
        <f t="shared" si="241"/>
        <v>1551.1939451098638</v>
      </c>
      <c r="EN260" s="244">
        <f t="shared" si="280"/>
        <v>560438.96741454187</v>
      </c>
      <c r="EO260" s="249"/>
      <c r="EP260" s="242">
        <f t="shared" si="238"/>
        <v>2.5000000000000001E-2</v>
      </c>
      <c r="EQ260" s="242">
        <f t="shared" si="281"/>
        <v>2.0833333333333333E-3</v>
      </c>
      <c r="ER260" s="238">
        <v>208</v>
      </c>
      <c r="ES260" s="243">
        <f t="shared" si="292"/>
        <v>310320.28963122383</v>
      </c>
      <c r="ET260" s="243">
        <f t="shared" si="293"/>
        <v>2370.7253929063918</v>
      </c>
      <c r="EU260" s="243">
        <f t="shared" si="38"/>
        <v>1724.2247895080088</v>
      </c>
      <c r="EV260" s="243">
        <f t="shared" si="242"/>
        <v>646.50060339838296</v>
      </c>
      <c r="EW260" s="244">
        <f t="shared" si="282"/>
        <v>493110.88172453106</v>
      </c>
    </row>
    <row r="261" spans="1:153" ht="14.25" customHeight="1" thickBot="1" x14ac:dyDescent="0.25">
      <c r="A261" s="3">
        <f t="shared" si="243"/>
        <v>6328</v>
      </c>
      <c r="B261" s="238">
        <v>209</v>
      </c>
      <c r="C261" s="239">
        <f t="shared" si="244"/>
        <v>196770.57282934079</v>
      </c>
      <c r="D261" s="239">
        <f t="shared" si="5"/>
        <v>2410.2492634298383</v>
      </c>
      <c r="E261" s="239">
        <f t="shared" si="6"/>
        <v>1893.7265097528186</v>
      </c>
      <c r="F261" s="239">
        <f t="shared" si="7"/>
        <v>516.52275367701964</v>
      </c>
      <c r="G261" s="240">
        <f t="shared" si="245"/>
        <v>503742.09605683642</v>
      </c>
      <c r="I261" s="241">
        <f>VLOOKUP(K261,[2]תחזיות!$B$4:$H$1000,5)</f>
        <v>1.2996836500000108E-2</v>
      </c>
      <c r="J261" s="135">
        <f t="shared" si="8"/>
        <v>1.0830697083333424E-3</v>
      </c>
      <c r="K261" s="238">
        <v>209</v>
      </c>
      <c r="L261" s="243">
        <f t="shared" si="246"/>
        <v>97623.505943241355</v>
      </c>
      <c r="M261" s="243">
        <f t="shared" si="44"/>
        <v>1031.8753880395413</v>
      </c>
      <c r="N261" s="243">
        <f t="shared" si="9"/>
        <v>852.8989604769331</v>
      </c>
      <c r="O261" s="243">
        <f t="shared" si="10"/>
        <v>178.97642756260831</v>
      </c>
      <c r="P261" s="244">
        <f t="shared" si="247"/>
        <v>194093.66731091027</v>
      </c>
      <c r="Q261" s="245"/>
      <c r="R261" s="241">
        <f>VLOOKUP(T261,[2]תחזיות!$B$4:$H$1000,7)</f>
        <v>2.2094622050000182E-2</v>
      </c>
      <c r="S261" s="135">
        <f t="shared" si="11"/>
        <v>1.8412185041666819E-3</v>
      </c>
      <c r="T261" s="238">
        <v>209</v>
      </c>
      <c r="U261" s="243">
        <f t="shared" si="248"/>
        <v>112514.82186579722</v>
      </c>
      <c r="V261" s="243">
        <f t="shared" si="47"/>
        <v>1189.2758240056557</v>
      </c>
      <c r="W261" s="243">
        <f t="shared" si="12"/>
        <v>982.99865058502849</v>
      </c>
      <c r="X261" s="243">
        <f t="shared" si="48"/>
        <v>206.27717342062726</v>
      </c>
      <c r="Y261" s="244">
        <f t="shared" si="249"/>
        <v>208252.24796851515</v>
      </c>
      <c r="Z261" s="246"/>
      <c r="AA261" s="241">
        <f>VLOOKUP(AC261,[2]תחזיות!$B$4:$H$1000,6)</f>
        <v>1.1815305909091007E-2</v>
      </c>
      <c r="AB261" s="135">
        <f t="shared" si="13"/>
        <v>9.8460882575758394E-4</v>
      </c>
      <c r="AC261" s="238">
        <v>209</v>
      </c>
      <c r="AD261" s="243">
        <f t="shared" si="250"/>
        <v>95840.268778500496</v>
      </c>
      <c r="AE261" s="243">
        <f t="shared" si="51"/>
        <v>1013.0266638152409</v>
      </c>
      <c r="AF261" s="243">
        <f t="shared" si="14"/>
        <v>837.31950438799083</v>
      </c>
      <c r="AG261" s="243">
        <f t="shared" si="52"/>
        <v>175.7071594272501</v>
      </c>
      <c r="AH261" s="244">
        <f t="shared" si="251"/>
        <v>192352.89654452263</v>
      </c>
      <c r="AI261" s="246"/>
      <c r="AJ261" s="242">
        <f t="shared" si="234"/>
        <v>4.4366666666666596E-2</v>
      </c>
      <c r="AK261" s="242">
        <f t="shared" si="252"/>
        <v>3.6972222222222163E-3</v>
      </c>
      <c r="AL261" s="241">
        <f>VLOOKUP(AN261,[2]תחזיות!$B$4:$H$1000,5)</f>
        <v>1.2996836500000108E-2</v>
      </c>
      <c r="AM261" s="135">
        <f t="shared" si="239"/>
        <v>1.0830697083333424E-3</v>
      </c>
      <c r="AN261" s="238">
        <v>209</v>
      </c>
      <c r="AO261" s="243">
        <f t="shared" si="253"/>
        <v>48819.812833461518</v>
      </c>
      <c r="AP261" s="243">
        <f t="shared" si="283"/>
        <v>626.97640523754148</v>
      </c>
      <c r="AQ261" s="243">
        <f t="shared" si="16"/>
        <v>446.47870834493824</v>
      </c>
      <c r="AR261" s="243">
        <f t="shared" si="254"/>
        <v>180.49769689260327</v>
      </c>
      <c r="AS261" s="244">
        <f t="shared" si="255"/>
        <v>110207.97953283449</v>
      </c>
      <c r="AT261" s="245"/>
      <c r="AU261" s="242">
        <f t="shared" si="235"/>
        <v>5.3666666666666606E-2</v>
      </c>
      <c r="AV261" s="242">
        <f t="shared" si="256"/>
        <v>4.4722222222222168E-3</v>
      </c>
      <c r="AW261" s="241">
        <f>VLOOKUP(AY261,[2]תחזיות!$B$4:$H$1000,7)</f>
        <v>2.2094622050000182E-2</v>
      </c>
      <c r="AX261" s="135">
        <f t="shared" si="17"/>
        <v>1.8412185041666819E-3</v>
      </c>
      <c r="AY261" s="238">
        <v>209</v>
      </c>
      <c r="AZ261" s="243">
        <f t="shared" si="257"/>
        <v>57659.818264509348</v>
      </c>
      <c r="BA261" s="243">
        <f t="shared" si="284"/>
        <v>765.86844802124324</v>
      </c>
      <c r="BB261" s="243">
        <f t="shared" si="18"/>
        <v>508.00092744941009</v>
      </c>
      <c r="BC261" s="243">
        <f t="shared" si="258"/>
        <v>257.86752057183315</v>
      </c>
      <c r="BD261" s="244">
        <f t="shared" si="259"/>
        <v>121947.16108469185</v>
      </c>
      <c r="BE261" s="246"/>
      <c r="BF261" s="246"/>
      <c r="BG261" s="246"/>
      <c r="BH261" s="241">
        <f>VLOOKUP(BJ261,[2]תחזיות!$B$4:$H$1000,6)</f>
        <v>1.1815305909091007E-2</v>
      </c>
      <c r="BI261" s="135">
        <f t="shared" si="19"/>
        <v>9.8460882575758394E-4</v>
      </c>
      <c r="BJ261" s="238">
        <v>209</v>
      </c>
      <c r="BK261" s="243">
        <f t="shared" si="260"/>
        <v>43399.807654602599</v>
      </c>
      <c r="BL261" s="243">
        <f t="shared" si="285"/>
        <v>516.29133656606552</v>
      </c>
      <c r="BM261" s="243">
        <f t="shared" si="20"/>
        <v>436.7250225326278</v>
      </c>
      <c r="BN261" s="243">
        <f t="shared" si="65"/>
        <v>79.566314033437735</v>
      </c>
      <c r="BO261" s="244">
        <f t="shared" si="261"/>
        <v>99425.837377267977</v>
      </c>
      <c r="BP261" s="246"/>
      <c r="BQ261" s="247">
        <f>VLOOKUP(BT261,[2]תחזיות!$B$4:$E$1000,2)</f>
        <v>3.9628079999999871E-2</v>
      </c>
      <c r="BR261" s="135">
        <f t="shared" si="21"/>
        <v>2.8023399999999895E-3</v>
      </c>
      <c r="BS261" s="3">
        <f t="shared" si="262"/>
        <v>6328</v>
      </c>
      <c r="BT261" s="238">
        <v>209</v>
      </c>
      <c r="BU261" s="239">
        <f t="shared" si="263"/>
        <v>302821.33468145062</v>
      </c>
      <c r="BV261" s="239">
        <f t="shared" si="264"/>
        <v>2449.3299803093005</v>
      </c>
      <c r="BW261" s="239">
        <f t="shared" si="22"/>
        <v>1600.7216412780872</v>
      </c>
      <c r="BX261" s="239">
        <f t="shared" si="23"/>
        <v>848.60833903121318</v>
      </c>
      <c r="BY261" s="240">
        <f t="shared" si="265"/>
        <v>464477.58099850366</v>
      </c>
      <c r="CA261" s="247">
        <f>VLOOKUP(CD261,[2]תחזיות!$B$4:$E$1000,4)</f>
        <v>5.2309065599999829E-2</v>
      </c>
      <c r="CB261" s="135">
        <f t="shared" si="24"/>
        <v>3.8590887999999861E-3</v>
      </c>
      <c r="CC261" s="3">
        <f t="shared" si="266"/>
        <v>6328</v>
      </c>
      <c r="CD261" s="238">
        <v>209</v>
      </c>
      <c r="CE261" s="239">
        <f t="shared" si="267"/>
        <v>322924.15055015928</v>
      </c>
      <c r="CF261" s="239">
        <f t="shared" si="268"/>
        <v>2812.1485621801135</v>
      </c>
      <c r="CG261" s="239">
        <f t="shared" si="25"/>
        <v>1565.9555895424844</v>
      </c>
      <c r="CH261" s="239">
        <f t="shared" si="26"/>
        <v>1246.1929726376291</v>
      </c>
      <c r="CI261" s="240">
        <f t="shared" si="269"/>
        <v>519679.6083124766</v>
      </c>
      <c r="CJ261" s="1"/>
      <c r="CK261" s="247">
        <f>VLOOKUP(CN261,[2]תחזיות!$B$4:$E$1000,3)</f>
        <v>3.4459199999999891E-2</v>
      </c>
      <c r="CL261" s="135">
        <f t="shared" si="27"/>
        <v>2.3715999999999911E-3</v>
      </c>
      <c r="CM261" s="3">
        <f t="shared" si="270"/>
        <v>6328</v>
      </c>
      <c r="CN261" s="238">
        <v>209</v>
      </c>
      <c r="CO261" s="239">
        <f t="shared" si="271"/>
        <v>295230.67764207412</v>
      </c>
      <c r="CP261" s="239">
        <f t="shared" si="286"/>
        <v>2315.6570169649326</v>
      </c>
      <c r="CQ261" s="239">
        <f t="shared" si="28"/>
        <v>1615.4879418689923</v>
      </c>
      <c r="CR261" s="239">
        <f t="shared" si="29"/>
        <v>700.16907509594034</v>
      </c>
      <c r="CS261" s="240">
        <f t="shared" si="272"/>
        <v>445554.22072893527</v>
      </c>
      <c r="CT261" s="1"/>
      <c r="CU261" s="238">
        <v>209</v>
      </c>
      <c r="CV261" s="239">
        <f t="shared" si="231"/>
        <v>976090.55847992026</v>
      </c>
      <c r="CW261" s="239">
        <f t="shared" si="231"/>
        <v>9385.9383906795847</v>
      </c>
      <c r="CX261" s="239">
        <f t="shared" si="231"/>
        <v>6398.871527880111</v>
      </c>
      <c r="CY261" s="239">
        <f t="shared" si="231"/>
        <v>2987.0668627994737</v>
      </c>
      <c r="CZ261" s="239">
        <f t="shared" si="231"/>
        <v>1819031.2394697093</v>
      </c>
      <c r="DB261" s="238">
        <v>209</v>
      </c>
      <c r="DC261" s="239">
        <f t="shared" si="232"/>
        <v>1026780.4576720557</v>
      </c>
      <c r="DD261" s="239">
        <f t="shared" si="232"/>
        <v>10259.957177195112</v>
      </c>
      <c r="DE261" s="239">
        <f t="shared" si="232"/>
        <v>6488.9209086443616</v>
      </c>
      <c r="DF261" s="239">
        <f t="shared" si="232"/>
        <v>3771.0362685507507</v>
      </c>
      <c r="DG261" s="239">
        <f t="shared" si="232"/>
        <v>1917142.4959166201</v>
      </c>
      <c r="DH261" s="248"/>
      <c r="DI261" s="238">
        <v>209</v>
      </c>
      <c r="DJ261" s="239">
        <f t="shared" si="233"/>
        <v>939837.39174623368</v>
      </c>
      <c r="DK261" s="239">
        <f t="shared" si="233"/>
        <v>8625.9496736824676</v>
      </c>
      <c r="DL261" s="239">
        <f t="shared" si="233"/>
        <v>6511.0759030285799</v>
      </c>
      <c r="DM261" s="239">
        <f t="shared" si="233"/>
        <v>2114.8737706538891</v>
      </c>
      <c r="DN261" s="239">
        <f t="shared" si="233"/>
        <v>1736556.6578249997</v>
      </c>
      <c r="DP261" s="3">
        <f t="shared" si="273"/>
        <v>6328</v>
      </c>
      <c r="DQ261" s="238">
        <v>209</v>
      </c>
      <c r="DR261" s="239">
        <f t="shared" si="274"/>
        <v>0</v>
      </c>
      <c r="DS261" s="239">
        <f t="shared" si="275"/>
        <v>0</v>
      </c>
      <c r="DT261" s="239">
        <f t="shared" si="33"/>
        <v>0</v>
      </c>
      <c r="DU261" s="239">
        <f t="shared" si="276"/>
        <v>0</v>
      </c>
      <c r="DV261" s="240">
        <f t="shared" si="287"/>
        <v>0</v>
      </c>
      <c r="DX261" s="242">
        <f t="shared" si="236"/>
        <v>4.5899999999999996E-2</v>
      </c>
      <c r="DY261" s="242">
        <f t="shared" si="277"/>
        <v>3.8249999999999998E-3</v>
      </c>
      <c r="DZ261" s="238">
        <v>209</v>
      </c>
      <c r="EA261" s="243">
        <f t="shared" si="288"/>
        <v>330055.33219242602</v>
      </c>
      <c r="EB261" s="243">
        <f t="shared" si="289"/>
        <v>2867.5073536633631</v>
      </c>
      <c r="EC261" s="243">
        <f t="shared" si="34"/>
        <v>1605.0457080273336</v>
      </c>
      <c r="ED261" s="243">
        <f t="shared" si="240"/>
        <v>1262.4616456360295</v>
      </c>
      <c r="EE261" s="244">
        <f t="shared" si="278"/>
        <v>546509.91557062464</v>
      </c>
      <c r="EF261" s="249"/>
      <c r="EG261" s="242">
        <f t="shared" si="237"/>
        <v>5.5E-2</v>
      </c>
      <c r="EH261" s="242">
        <f t="shared" si="279"/>
        <v>4.5833333333333334E-3</v>
      </c>
      <c r="EI261" s="238">
        <v>209</v>
      </c>
      <c r="EJ261" s="243">
        <f t="shared" si="290"/>
        <v>336911.09416224912</v>
      </c>
      <c r="EK261" s="243">
        <f t="shared" si="291"/>
        <v>3082.4150795582614</v>
      </c>
      <c r="EL261" s="243">
        <f t="shared" si="36"/>
        <v>1538.2392313146195</v>
      </c>
      <c r="EM261" s="243">
        <f t="shared" si="241"/>
        <v>1544.1758482436419</v>
      </c>
      <c r="EN261" s="244">
        <f t="shared" si="280"/>
        <v>563521.38249410014</v>
      </c>
      <c r="EO261" s="249"/>
      <c r="EP261" s="242">
        <f t="shared" si="238"/>
        <v>2.5000000000000001E-2</v>
      </c>
      <c r="EQ261" s="242">
        <f t="shared" si="281"/>
        <v>2.0833333333333333E-3</v>
      </c>
      <c r="ER261" s="238">
        <v>209</v>
      </c>
      <c r="ES261" s="243">
        <f t="shared" si="292"/>
        <v>308596.06484171579</v>
      </c>
      <c r="ET261" s="243">
        <f t="shared" si="293"/>
        <v>2370.7253929063913</v>
      </c>
      <c r="EU261" s="243">
        <f t="shared" si="38"/>
        <v>1727.8169244861501</v>
      </c>
      <c r="EV261" s="243">
        <f t="shared" si="242"/>
        <v>642.90846842024121</v>
      </c>
      <c r="EW261" s="244">
        <f t="shared" si="282"/>
        <v>495481.60711743747</v>
      </c>
    </row>
    <row r="262" spans="1:153" ht="14.25" customHeight="1" thickBot="1" x14ac:dyDescent="0.25">
      <c r="A262" s="3">
        <f t="shared" si="243"/>
        <v>6358</v>
      </c>
      <c r="B262" s="238">
        <v>210</v>
      </c>
      <c r="C262" s="239">
        <f t="shared" si="244"/>
        <v>194876.84631958796</v>
      </c>
      <c r="D262" s="239">
        <f t="shared" si="5"/>
        <v>2410.2492634298383</v>
      </c>
      <c r="E262" s="239">
        <f t="shared" si="6"/>
        <v>1898.6975418409197</v>
      </c>
      <c r="F262" s="239">
        <f t="shared" si="7"/>
        <v>511.55172158891844</v>
      </c>
      <c r="G262" s="240">
        <f t="shared" si="245"/>
        <v>506152.34532026626</v>
      </c>
      <c r="I262" s="241">
        <f>VLOOKUP(K262,[2]תחזיות!$B$4:$H$1000,5)</f>
        <v>1.2996855000000109E-2</v>
      </c>
      <c r="J262" s="135">
        <f t="shared" si="8"/>
        <v>1.0830712500000091E-3</v>
      </c>
      <c r="K262" s="238">
        <v>210</v>
      </c>
      <c r="L262" s="243">
        <f t="shared" si="246"/>
        <v>96875.416445032519</v>
      </c>
      <c r="M262" s="243">
        <f t="shared" si="44"/>
        <v>1032.9929826059099</v>
      </c>
      <c r="N262" s="243">
        <f t="shared" si="9"/>
        <v>855.38805245668448</v>
      </c>
      <c r="O262" s="243">
        <f t="shared" si="10"/>
        <v>177.60493014922545</v>
      </c>
      <c r="P262" s="244">
        <f t="shared" si="247"/>
        <v>195126.66029351618</v>
      </c>
      <c r="Q262" s="245"/>
      <c r="R262" s="241">
        <f>VLOOKUP(T262,[2]תחזיות!$B$4:$H$1000,7)</f>
        <v>2.2094653500000186E-2</v>
      </c>
      <c r="S262" s="135">
        <f t="shared" si="11"/>
        <v>1.8412211250000154E-3</v>
      </c>
      <c r="T262" s="238">
        <v>210</v>
      </c>
      <c r="U262" s="243">
        <f t="shared" si="248"/>
        <v>111737.17796422582</v>
      </c>
      <c r="V262" s="243">
        <f t="shared" si="47"/>
        <v>1191.4655437762667</v>
      </c>
      <c r="W262" s="243">
        <f t="shared" si="12"/>
        <v>986.61405084185367</v>
      </c>
      <c r="X262" s="243">
        <f t="shared" si="48"/>
        <v>204.85149293441305</v>
      </c>
      <c r="Y262" s="244">
        <f t="shared" si="249"/>
        <v>209443.7135122914</v>
      </c>
      <c r="Z262" s="246"/>
      <c r="AA262" s="241">
        <f>VLOOKUP(AC262,[2]תחזיות!$B$4:$H$1000,6)</f>
        <v>1.1815322727272825E-2</v>
      </c>
      <c r="AB262" s="135">
        <f t="shared" si="13"/>
        <v>9.8461022727273548E-4</v>
      </c>
      <c r="AC262" s="238">
        <v>210</v>
      </c>
      <c r="AD262" s="243">
        <f t="shared" si="250"/>
        <v>95096.490149588877</v>
      </c>
      <c r="AE262" s="243">
        <f t="shared" si="51"/>
        <v>1014.0241002289334</v>
      </c>
      <c r="AF262" s="243">
        <f t="shared" si="14"/>
        <v>839.68053495468803</v>
      </c>
      <c r="AG262" s="243">
        <f t="shared" si="52"/>
        <v>174.34356527424546</v>
      </c>
      <c r="AH262" s="244">
        <f t="shared" si="251"/>
        <v>193366.92064475158</v>
      </c>
      <c r="AI262" s="246"/>
      <c r="AJ262" s="242">
        <f t="shared" si="234"/>
        <v>4.4366666666666596E-2</v>
      </c>
      <c r="AK262" s="242">
        <f t="shared" si="252"/>
        <v>3.6972222222222163E-3</v>
      </c>
      <c r="AL262" s="241">
        <f>VLOOKUP(AN262,[2]תחזיות!$B$4:$H$1000,5)</f>
        <v>1.2996855000000109E-2</v>
      </c>
      <c r="AM262" s="135">
        <f t="shared" si="239"/>
        <v>1.0830712500000091E-3</v>
      </c>
      <c r="AN262" s="238">
        <v>210</v>
      </c>
      <c r="AO262" s="243">
        <f t="shared" si="253"/>
        <v>48425.725892574141</v>
      </c>
      <c r="AP262" s="243">
        <f t="shared" si="283"/>
        <v>627.65546535648241</v>
      </c>
      <c r="AQ262" s="243">
        <f t="shared" si="16"/>
        <v>448.61479545921554</v>
      </c>
      <c r="AR262" s="243">
        <f t="shared" si="254"/>
        <v>179.04066989726689</v>
      </c>
      <c r="AS262" s="244">
        <f t="shared" si="255"/>
        <v>110835.63499819097</v>
      </c>
      <c r="AT262" s="245"/>
      <c r="AU262" s="242">
        <f t="shared" si="235"/>
        <v>5.3666666666666606E-2</v>
      </c>
      <c r="AV262" s="242">
        <f t="shared" si="256"/>
        <v>4.4722222222222168E-3</v>
      </c>
      <c r="AW262" s="241">
        <f>VLOOKUP(AY262,[2]תחזיות!$B$4:$H$1000,7)</f>
        <v>2.2094653500000186E-2</v>
      </c>
      <c r="AX262" s="135">
        <f t="shared" si="17"/>
        <v>1.8412211250000154E-3</v>
      </c>
      <c r="AY262" s="238">
        <v>210</v>
      </c>
      <c r="AZ262" s="243">
        <f t="shared" si="257"/>
        <v>57257.046470473077</v>
      </c>
      <c r="BA262" s="243">
        <f t="shared" si="284"/>
        <v>767.27858118671111</v>
      </c>
      <c r="BB262" s="243">
        <f t="shared" si="18"/>
        <v>511.21234558265127</v>
      </c>
      <c r="BC262" s="243">
        <f t="shared" si="258"/>
        <v>256.06623560405984</v>
      </c>
      <c r="BD262" s="244">
        <f t="shared" si="259"/>
        <v>122714.43966587856</v>
      </c>
      <c r="BE262" s="246"/>
      <c r="BF262" s="246"/>
      <c r="BG262" s="246"/>
      <c r="BH262" s="241">
        <f>VLOOKUP(BJ262,[2]תחזיות!$B$4:$H$1000,6)</f>
        <v>1.1815322727272825E-2</v>
      </c>
      <c r="BI262" s="135">
        <f t="shared" si="19"/>
        <v>9.8461022727273548E-4</v>
      </c>
      <c r="BJ262" s="238">
        <v>210</v>
      </c>
      <c r="BK262" s="243">
        <f t="shared" si="260"/>
        <v>43005.38452262467</v>
      </c>
      <c r="BL262" s="243">
        <f t="shared" si="285"/>
        <v>516.72718510455957</v>
      </c>
      <c r="BM262" s="243">
        <f t="shared" si="20"/>
        <v>437.88398014641473</v>
      </c>
      <c r="BN262" s="243">
        <f t="shared" si="65"/>
        <v>78.843204958144867</v>
      </c>
      <c r="BO262" s="244">
        <f t="shared" si="261"/>
        <v>99942.564562372543</v>
      </c>
      <c r="BP262" s="246"/>
      <c r="BQ262" s="247">
        <f>VLOOKUP(BT262,[2]תחזיות!$B$4:$E$1000,2)</f>
        <v>3.9696379999999871E-2</v>
      </c>
      <c r="BR262" s="135">
        <f t="shared" si="21"/>
        <v>2.8080316666666562E-3</v>
      </c>
      <c r="BS262" s="3">
        <f t="shared" si="262"/>
        <v>6358</v>
      </c>
      <c r="BT262" s="238">
        <v>210</v>
      </c>
      <c r="BU262" s="239">
        <f t="shared" si="263"/>
        <v>301220.61304017255</v>
      </c>
      <c r="BV262" s="239">
        <f t="shared" si="264"/>
        <v>2450.312941264689</v>
      </c>
      <c r="BW262" s="239">
        <f t="shared" si="22"/>
        <v>1604.4759211951414</v>
      </c>
      <c r="BX262" s="239">
        <f t="shared" si="23"/>
        <v>845.83702006954763</v>
      </c>
      <c r="BY262" s="240">
        <f t="shared" si="265"/>
        <v>466927.89393976837</v>
      </c>
      <c r="CA262" s="247">
        <f>VLOOKUP(CD262,[2]תחזיות!$B$4:$E$1000,4)</f>
        <v>5.239922159999983E-2</v>
      </c>
      <c r="CB262" s="135">
        <f t="shared" si="24"/>
        <v>3.8666017999999859E-3</v>
      </c>
      <c r="CC262" s="3">
        <f t="shared" si="266"/>
        <v>6358</v>
      </c>
      <c r="CD262" s="238">
        <v>210</v>
      </c>
      <c r="CE262" s="239">
        <f t="shared" si="267"/>
        <v>321358.19496061682</v>
      </c>
      <c r="CF262" s="239">
        <f t="shared" si="268"/>
        <v>2813.5951521060274</v>
      </c>
      <c r="CG262" s="239">
        <f t="shared" si="25"/>
        <v>1571.0309770265601</v>
      </c>
      <c r="CH262" s="239">
        <f t="shared" si="26"/>
        <v>1242.5641750794673</v>
      </c>
      <c r="CI262" s="240">
        <f t="shared" si="269"/>
        <v>522493.20346458262</v>
      </c>
      <c r="CJ262" s="1"/>
      <c r="CK262" s="247">
        <f>VLOOKUP(CN262,[2]תחזיות!$B$4:$E$1000,3)</f>
        <v>3.4518591304347715E-2</v>
      </c>
      <c r="CL262" s="135">
        <f t="shared" si="27"/>
        <v>2.3765492753623097E-3</v>
      </c>
      <c r="CM262" s="3">
        <f t="shared" si="270"/>
        <v>6358</v>
      </c>
      <c r="CN262" s="238">
        <v>210</v>
      </c>
      <c r="CO262" s="239">
        <f t="shared" si="271"/>
        <v>293615.18970020511</v>
      </c>
      <c r="CP262" s="239">
        <f t="shared" si="286"/>
        <v>2316.4747174584809</v>
      </c>
      <c r="CQ262" s="239">
        <f t="shared" si="28"/>
        <v>1618.6837511410913</v>
      </c>
      <c r="CR262" s="239">
        <f t="shared" si="29"/>
        <v>697.79096631738958</v>
      </c>
      <c r="CS262" s="240">
        <f t="shared" si="272"/>
        <v>447870.69544639374</v>
      </c>
      <c r="CT262" s="1"/>
      <c r="CU262" s="238">
        <v>210</v>
      </c>
      <c r="CV262" s="239">
        <f t="shared" si="231"/>
        <v>969848.88818176603</v>
      </c>
      <c r="CW262" s="239">
        <f t="shared" si="231"/>
        <v>9388.7180063202832</v>
      </c>
      <c r="CX262" s="239">
        <f t="shared" si="231"/>
        <v>6418.3613188124991</v>
      </c>
      <c r="CY262" s="239">
        <f t="shared" si="231"/>
        <v>2970.3566875077831</v>
      </c>
      <c r="CZ262" s="239">
        <f t="shared" si="231"/>
        <v>1828419.9574760296</v>
      </c>
      <c r="DB262" s="238">
        <v>210</v>
      </c>
      <c r="DC262" s="239">
        <f t="shared" si="232"/>
        <v>1020602.1206458381</v>
      </c>
      <c r="DD262" s="239">
        <f t="shared" si="232"/>
        <v>10265.003620057105</v>
      </c>
      <c r="DE262" s="239">
        <f t="shared" si="232"/>
        <v>6512.8444097501306</v>
      </c>
      <c r="DF262" s="239">
        <f t="shared" si="232"/>
        <v>3752.1592103069752</v>
      </c>
      <c r="DG262" s="239">
        <f t="shared" si="232"/>
        <v>1927407.4995366773</v>
      </c>
      <c r="DH262" s="248"/>
      <c r="DI262" s="238">
        <v>210</v>
      </c>
      <c r="DJ262" s="239">
        <f t="shared" si="233"/>
        <v>933462.15860923624</v>
      </c>
      <c r="DK262" s="239">
        <f t="shared" si="233"/>
        <v>8628.2006591282043</v>
      </c>
      <c r="DL262" s="239">
        <f t="shared" si="233"/>
        <v>6526.3623511619435</v>
      </c>
      <c r="DM262" s="239">
        <f t="shared" si="233"/>
        <v>2101.8383079662599</v>
      </c>
      <c r="DN262" s="239">
        <f t="shared" si="233"/>
        <v>1745184.858484128</v>
      </c>
      <c r="DP262" s="3">
        <f t="shared" si="273"/>
        <v>6358</v>
      </c>
      <c r="DQ262" s="238">
        <v>210</v>
      </c>
      <c r="DR262" s="239">
        <f t="shared" si="274"/>
        <v>0</v>
      </c>
      <c r="DS262" s="239">
        <f t="shared" si="275"/>
        <v>0</v>
      </c>
      <c r="DT262" s="239">
        <f t="shared" si="33"/>
        <v>0</v>
      </c>
      <c r="DU262" s="239">
        <f t="shared" si="276"/>
        <v>0</v>
      </c>
      <c r="DV262" s="240">
        <f t="shared" si="287"/>
        <v>0</v>
      </c>
      <c r="DX262" s="242">
        <f t="shared" si="236"/>
        <v>4.5899999999999996E-2</v>
      </c>
      <c r="DY262" s="242">
        <f t="shared" si="277"/>
        <v>3.8249999999999998E-3</v>
      </c>
      <c r="DZ262" s="238">
        <v>210</v>
      </c>
      <c r="EA262" s="243">
        <f t="shared" si="288"/>
        <v>328450.2864843987</v>
      </c>
      <c r="EB262" s="243">
        <f t="shared" si="289"/>
        <v>2867.5073536633636</v>
      </c>
      <c r="EC262" s="243">
        <f t="shared" si="34"/>
        <v>1611.1850078605387</v>
      </c>
      <c r="ED262" s="243">
        <f t="shared" si="240"/>
        <v>1256.3223458028249</v>
      </c>
      <c r="EE262" s="244">
        <f t="shared" si="278"/>
        <v>549377.42292428797</v>
      </c>
      <c r="EF262" s="249"/>
      <c r="EG262" s="242">
        <f t="shared" si="237"/>
        <v>5.5E-2</v>
      </c>
      <c r="EH262" s="242">
        <f t="shared" si="279"/>
        <v>4.5833333333333334E-3</v>
      </c>
      <c r="EI262" s="238">
        <v>210</v>
      </c>
      <c r="EJ262" s="243">
        <f t="shared" si="290"/>
        <v>335372.8549309345</v>
      </c>
      <c r="EK262" s="243">
        <f t="shared" si="291"/>
        <v>3082.4150795582618</v>
      </c>
      <c r="EL262" s="243">
        <f t="shared" si="36"/>
        <v>1545.2894944581453</v>
      </c>
      <c r="EM262" s="243">
        <f t="shared" si="241"/>
        <v>1537.1255851001165</v>
      </c>
      <c r="EN262" s="244">
        <f t="shared" si="280"/>
        <v>566603.7975736584</v>
      </c>
      <c r="EO262" s="249"/>
      <c r="EP262" s="242">
        <f t="shared" si="238"/>
        <v>2.5000000000000001E-2</v>
      </c>
      <c r="EQ262" s="242">
        <f t="shared" si="281"/>
        <v>2.0833333333333333E-3</v>
      </c>
      <c r="ER262" s="238">
        <v>210</v>
      </c>
      <c r="ES262" s="243">
        <f t="shared" si="292"/>
        <v>306868.24791722966</v>
      </c>
      <c r="ET262" s="243">
        <f t="shared" si="293"/>
        <v>2370.7253929063918</v>
      </c>
      <c r="EU262" s="243">
        <f t="shared" si="38"/>
        <v>1731.41654307883</v>
      </c>
      <c r="EV262" s="243">
        <f t="shared" si="242"/>
        <v>639.30884982756174</v>
      </c>
      <c r="EW262" s="244">
        <f t="shared" si="282"/>
        <v>497852.33251034387</v>
      </c>
    </row>
    <row r="263" spans="1:153" ht="14.25" customHeight="1" thickBot="1" x14ac:dyDescent="0.25">
      <c r="A263" s="3">
        <f t="shared" si="243"/>
        <v>6389</v>
      </c>
      <c r="B263" s="238">
        <v>211</v>
      </c>
      <c r="C263" s="239">
        <f t="shared" si="244"/>
        <v>192978.14877774703</v>
      </c>
      <c r="D263" s="239">
        <f t="shared" si="5"/>
        <v>2410.2492634298383</v>
      </c>
      <c r="E263" s="239">
        <f t="shared" si="6"/>
        <v>1903.6816228882522</v>
      </c>
      <c r="F263" s="239">
        <f t="shared" si="7"/>
        <v>506.567640541586</v>
      </c>
      <c r="G263" s="240">
        <f t="shared" si="245"/>
        <v>508562.5945836961</v>
      </c>
      <c r="I263" s="241">
        <f>VLOOKUP(K263,[2]תחזיות!$B$4:$H$1000,5)</f>
        <v>1.299687350000011E-2</v>
      </c>
      <c r="J263" s="135">
        <f t="shared" si="8"/>
        <v>1.0830727916666758E-3</v>
      </c>
      <c r="K263" s="238">
        <v>211</v>
      </c>
      <c r="L263" s="243">
        <f t="shared" si="246"/>
        <v>96124.025072782897</v>
      </c>
      <c r="M263" s="243">
        <f t="shared" si="44"/>
        <v>1034.1117891993526</v>
      </c>
      <c r="N263" s="243">
        <f t="shared" si="9"/>
        <v>857.88440989925152</v>
      </c>
      <c r="O263" s="243">
        <f t="shared" si="10"/>
        <v>176.22737930010115</v>
      </c>
      <c r="P263" s="244">
        <f t="shared" si="247"/>
        <v>196160.77208271553</v>
      </c>
      <c r="Q263" s="245"/>
      <c r="R263" s="241">
        <f>VLOOKUP(T263,[2]תחזיות!$B$4:$H$1000,7)</f>
        <v>2.2094684950000186E-2</v>
      </c>
      <c r="S263" s="135">
        <f t="shared" si="11"/>
        <v>1.8412237458333488E-3</v>
      </c>
      <c r="T263" s="238">
        <v>211</v>
      </c>
      <c r="U263" s="243">
        <f t="shared" si="248"/>
        <v>110954.48048152574</v>
      </c>
      <c r="V263" s="243">
        <f t="shared" si="47"/>
        <v>1193.65929842781</v>
      </c>
      <c r="W263" s="243">
        <f t="shared" si="12"/>
        <v>990.24275087834712</v>
      </c>
      <c r="X263" s="243">
        <f t="shared" si="48"/>
        <v>203.4165475494629</v>
      </c>
      <c r="Y263" s="244">
        <f t="shared" si="249"/>
        <v>210637.37281071921</v>
      </c>
      <c r="Z263" s="246"/>
      <c r="AA263" s="241">
        <f>VLOOKUP(AC263,[2]תחזיות!$B$4:$H$1000,6)</f>
        <v>1.1815339545454644E-2</v>
      </c>
      <c r="AB263" s="135">
        <f t="shared" si="13"/>
        <v>9.8461162878788703E-4</v>
      </c>
      <c r="AC263" s="238">
        <v>211</v>
      </c>
      <c r="AD263" s="243">
        <f t="shared" si="250"/>
        <v>94349.615965473204</v>
      </c>
      <c r="AE263" s="243">
        <f t="shared" si="51"/>
        <v>1015.0225201498901</v>
      </c>
      <c r="AF263" s="243">
        <f t="shared" si="14"/>
        <v>842.04822421319</v>
      </c>
      <c r="AG263" s="243">
        <f t="shared" si="52"/>
        <v>172.97429593670006</v>
      </c>
      <c r="AH263" s="244">
        <f t="shared" si="251"/>
        <v>194381.94316490146</v>
      </c>
      <c r="AI263" s="246"/>
      <c r="AJ263" s="242">
        <f t="shared" si="234"/>
        <v>4.4366666666666596E-2</v>
      </c>
      <c r="AK263" s="242">
        <f t="shared" si="252"/>
        <v>3.6972222222222163E-3</v>
      </c>
      <c r="AL263" s="241">
        <f>VLOOKUP(AN263,[2]תחזיות!$B$4:$H$1000,5)</f>
        <v>1.299687350000011E-2</v>
      </c>
      <c r="AM263" s="135">
        <f t="shared" si="239"/>
        <v>1.0830727916666758E-3</v>
      </c>
      <c r="AN263" s="238">
        <v>211</v>
      </c>
      <c r="AO263" s="243">
        <f t="shared" si="253"/>
        <v>48029.073800766979</v>
      </c>
      <c r="AP263" s="243">
        <f t="shared" si="283"/>
        <v>628.33526191355099</v>
      </c>
      <c r="AQ263" s="243">
        <f t="shared" si="16"/>
        <v>450.76110294460449</v>
      </c>
      <c r="AR263" s="243">
        <f t="shared" si="254"/>
        <v>177.57415896894651</v>
      </c>
      <c r="AS263" s="244">
        <f t="shared" si="255"/>
        <v>111463.97026010453</v>
      </c>
      <c r="AT263" s="245"/>
      <c r="AU263" s="242">
        <f t="shared" si="235"/>
        <v>5.3666666666666606E-2</v>
      </c>
      <c r="AV263" s="242">
        <f t="shared" si="256"/>
        <v>4.4722222222222168E-3</v>
      </c>
      <c r="AW263" s="241">
        <f>VLOOKUP(AY263,[2]תחזיות!$B$4:$H$1000,7)</f>
        <v>2.2094684950000186E-2</v>
      </c>
      <c r="AX263" s="135">
        <f t="shared" si="17"/>
        <v>1.8412237458333488E-3</v>
      </c>
      <c r="AY263" s="238">
        <v>211</v>
      </c>
      <c r="AZ263" s="243">
        <f t="shared" si="257"/>
        <v>56850.315902158298</v>
      </c>
      <c r="BA263" s="243">
        <f t="shared" si="284"/>
        <v>768.69131273006133</v>
      </c>
      <c r="BB263" s="243">
        <f t="shared" si="18"/>
        <v>514.44406661207586</v>
      </c>
      <c r="BC263" s="243">
        <f t="shared" si="258"/>
        <v>254.24724611798541</v>
      </c>
      <c r="BD263" s="244">
        <f t="shared" si="259"/>
        <v>123483.13097860862</v>
      </c>
      <c r="BE263" s="246"/>
      <c r="BF263" s="246"/>
      <c r="BG263" s="246"/>
      <c r="BH263" s="241">
        <f>VLOOKUP(BJ263,[2]תחזיות!$B$4:$H$1000,6)</f>
        <v>1.1815339545454644E-2</v>
      </c>
      <c r="BI263" s="135">
        <f t="shared" si="19"/>
        <v>9.8461162878788703E-4</v>
      </c>
      <c r="BJ263" s="238">
        <v>211</v>
      </c>
      <c r="BK263" s="243">
        <f t="shared" si="260"/>
        <v>42609.41299852082</v>
      </c>
      <c r="BL263" s="243">
        <f t="shared" si="285"/>
        <v>517.1633935669463</v>
      </c>
      <c r="BM263" s="243">
        <f t="shared" si="20"/>
        <v>439.04613640299181</v>
      </c>
      <c r="BN263" s="243">
        <f t="shared" si="65"/>
        <v>78.117257163954477</v>
      </c>
      <c r="BO263" s="244">
        <f t="shared" si="261"/>
        <v>100459.7279559395</v>
      </c>
      <c r="BP263" s="246"/>
      <c r="BQ263" s="247">
        <f>VLOOKUP(BT263,[2]תחזיות!$B$4:$E$1000,2)</f>
        <v>3.9764679999999872E-2</v>
      </c>
      <c r="BR263" s="135">
        <f t="shared" si="21"/>
        <v>2.8137233333333229E-3</v>
      </c>
      <c r="BS263" s="3">
        <f t="shared" si="262"/>
        <v>6389</v>
      </c>
      <c r="BT263" s="238">
        <v>211</v>
      </c>
      <c r="BU263" s="239">
        <f t="shared" si="263"/>
        <v>299616.13711897744</v>
      </c>
      <c r="BV263" s="239">
        <f t="shared" si="264"/>
        <v>2451.290159775303</v>
      </c>
      <c r="BW263" s="239">
        <f t="shared" si="22"/>
        <v>1608.25324372044</v>
      </c>
      <c r="BX263" s="239">
        <f t="shared" si="23"/>
        <v>843.03691605486313</v>
      </c>
      <c r="BY263" s="240">
        <f t="shared" si="265"/>
        <v>469379.18409954367</v>
      </c>
      <c r="CA263" s="247">
        <f>VLOOKUP(CD263,[2]תחזיות!$B$4:$E$1000,4)</f>
        <v>5.2489377599999831E-2</v>
      </c>
      <c r="CB263" s="135">
        <f t="shared" si="24"/>
        <v>3.8741147999999861E-3</v>
      </c>
      <c r="CC263" s="3">
        <f t="shared" si="266"/>
        <v>6389</v>
      </c>
      <c r="CD263" s="238">
        <v>211</v>
      </c>
      <c r="CE263" s="239">
        <f t="shared" si="267"/>
        <v>319787.16398359026</v>
      </c>
      <c r="CF263" s="239">
        <f t="shared" si="268"/>
        <v>2815.0336654790863</v>
      </c>
      <c r="CG263" s="239">
        <f t="shared" si="25"/>
        <v>1576.1414806402368</v>
      </c>
      <c r="CH263" s="239">
        <f t="shared" si="26"/>
        <v>1238.8921848388495</v>
      </c>
      <c r="CI263" s="240">
        <f t="shared" si="269"/>
        <v>525308.23713006172</v>
      </c>
      <c r="CJ263" s="1"/>
      <c r="CK263" s="247">
        <f>VLOOKUP(CN263,[2]תחזיות!$B$4:$E$1000,3)</f>
        <v>3.4577982608695546E-2</v>
      </c>
      <c r="CL263" s="135">
        <f t="shared" si="27"/>
        <v>2.3814985507246288E-3</v>
      </c>
      <c r="CM263" s="3">
        <f t="shared" si="270"/>
        <v>6389</v>
      </c>
      <c r="CN263" s="238">
        <v>211</v>
      </c>
      <c r="CO263" s="239">
        <f t="shared" si="271"/>
        <v>291996.50594906404</v>
      </c>
      <c r="CP263" s="239">
        <f t="shared" si="286"/>
        <v>2317.2875542263369</v>
      </c>
      <c r="CQ263" s="239">
        <f t="shared" si="28"/>
        <v>1621.8982984919853</v>
      </c>
      <c r="CR263" s="239">
        <f t="shared" si="29"/>
        <v>695.38925573435142</v>
      </c>
      <c r="CS263" s="240">
        <f t="shared" si="272"/>
        <v>450187.98300062009</v>
      </c>
      <c r="CT263" s="1"/>
      <c r="CU263" s="238">
        <v>211</v>
      </c>
      <c r="CV263" s="239">
        <f t="shared" si="231"/>
        <v>963586.48624681239</v>
      </c>
      <c r="CW263" s="239">
        <f t="shared" si="231"/>
        <v>9391.4938279814087</v>
      </c>
      <c r="CX263" s="239">
        <f t="shared" si="231"/>
        <v>6437.9281699681524</v>
      </c>
      <c r="CY263" s="239">
        <f t="shared" si="231"/>
        <v>2953.5656580132554</v>
      </c>
      <c r="CZ263" s="239">
        <f t="shared" si="231"/>
        <v>1837811.4513040113</v>
      </c>
      <c r="DB263" s="238">
        <v>211</v>
      </c>
      <c r="DC263" s="239">
        <f t="shared" si="232"/>
        <v>1014397.6745814977</v>
      </c>
      <c r="DD263" s="239">
        <f t="shared" si="232"/>
        <v>10270.048619625059</v>
      </c>
      <c r="DE263" s="239">
        <f t="shared" si="232"/>
        <v>6536.8819923266565</v>
      </c>
      <c r="DF263" s="239">
        <f t="shared" si="232"/>
        <v>3733.1666272984007</v>
      </c>
      <c r="DG263" s="239">
        <f t="shared" si="232"/>
        <v>1937677.5481563022</v>
      </c>
      <c r="DH263" s="248"/>
      <c r="DI263" s="238">
        <v>211</v>
      </c>
      <c r="DJ263" s="239">
        <f t="shared" si="233"/>
        <v>927070.51506495581</v>
      </c>
      <c r="DK263" s="239">
        <f t="shared" si="233"/>
        <v>8630.4481242794027</v>
      </c>
      <c r="DL263" s="239">
        <f t="shared" si="233"/>
        <v>6541.6979428733302</v>
      </c>
      <c r="DM263" s="239">
        <f t="shared" si="233"/>
        <v>2088.7501814060729</v>
      </c>
      <c r="DN263" s="239">
        <f t="shared" si="233"/>
        <v>1753815.3066084073</v>
      </c>
      <c r="DP263" s="3">
        <f t="shared" si="273"/>
        <v>6389</v>
      </c>
      <c r="DQ263" s="238">
        <v>211</v>
      </c>
      <c r="DR263" s="239">
        <f t="shared" si="274"/>
        <v>0</v>
      </c>
      <c r="DS263" s="239">
        <f t="shared" si="275"/>
        <v>0</v>
      </c>
      <c r="DT263" s="239">
        <f t="shared" si="33"/>
        <v>0</v>
      </c>
      <c r="DU263" s="239">
        <f t="shared" si="276"/>
        <v>0</v>
      </c>
      <c r="DV263" s="240">
        <f t="shared" si="287"/>
        <v>0</v>
      </c>
      <c r="DX263" s="242">
        <f t="shared" si="236"/>
        <v>4.5899999999999996E-2</v>
      </c>
      <c r="DY263" s="242">
        <f t="shared" si="277"/>
        <v>3.8249999999999998E-3</v>
      </c>
      <c r="DZ263" s="238">
        <v>211</v>
      </c>
      <c r="EA263" s="243">
        <f t="shared" si="288"/>
        <v>326839.10147653817</v>
      </c>
      <c r="EB263" s="243">
        <f t="shared" si="289"/>
        <v>2867.5073536633631</v>
      </c>
      <c r="EC263" s="243">
        <f t="shared" si="34"/>
        <v>1617.3477905156046</v>
      </c>
      <c r="ED263" s="243">
        <f t="shared" si="240"/>
        <v>1250.1595631477585</v>
      </c>
      <c r="EE263" s="244">
        <f t="shared" si="278"/>
        <v>552244.93027795129</v>
      </c>
      <c r="EF263" s="249"/>
      <c r="EG263" s="242">
        <f t="shared" si="237"/>
        <v>5.5E-2</v>
      </c>
      <c r="EH263" s="242">
        <f t="shared" si="279"/>
        <v>4.5833333333333334E-3</v>
      </c>
      <c r="EI263" s="238">
        <v>211</v>
      </c>
      <c r="EJ263" s="243">
        <f t="shared" si="290"/>
        <v>333827.56543647638</v>
      </c>
      <c r="EK263" s="243">
        <f t="shared" si="291"/>
        <v>3082.4150795582627</v>
      </c>
      <c r="EL263" s="243">
        <f t="shared" si="36"/>
        <v>1552.372071307746</v>
      </c>
      <c r="EM263" s="243">
        <f t="shared" si="241"/>
        <v>1530.0430082505168</v>
      </c>
      <c r="EN263" s="244">
        <f t="shared" si="280"/>
        <v>569686.21265321667</v>
      </c>
      <c r="EO263" s="249"/>
      <c r="EP263" s="242">
        <f t="shared" si="238"/>
        <v>2.5000000000000001E-2</v>
      </c>
      <c r="EQ263" s="242">
        <f t="shared" si="281"/>
        <v>2.0833333333333333E-3</v>
      </c>
      <c r="ER263" s="238">
        <v>211</v>
      </c>
      <c r="ES263" s="243">
        <f t="shared" si="292"/>
        <v>305136.83137415082</v>
      </c>
      <c r="ET263" s="243">
        <f t="shared" si="293"/>
        <v>2370.7253929063913</v>
      </c>
      <c r="EU263" s="243">
        <f t="shared" si="38"/>
        <v>1735.0236608769105</v>
      </c>
      <c r="EV263" s="243">
        <f t="shared" si="242"/>
        <v>635.70173202948081</v>
      </c>
      <c r="EW263" s="244">
        <f t="shared" si="282"/>
        <v>500223.05790325027</v>
      </c>
    </row>
    <row r="264" spans="1:153" ht="14.25" customHeight="1" thickBot="1" x14ac:dyDescent="0.25">
      <c r="A264" s="3">
        <f t="shared" si="243"/>
        <v>6419</v>
      </c>
      <c r="B264" s="238">
        <v>212</v>
      </c>
      <c r="C264" s="239">
        <f t="shared" si="244"/>
        <v>191074.46715485878</v>
      </c>
      <c r="D264" s="239">
        <f t="shared" si="5"/>
        <v>2410.2492634298383</v>
      </c>
      <c r="E264" s="239">
        <f t="shared" si="6"/>
        <v>1908.6787871483339</v>
      </c>
      <c r="F264" s="239">
        <f t="shared" si="7"/>
        <v>501.57047628150434</v>
      </c>
      <c r="G264" s="240">
        <f t="shared" si="245"/>
        <v>510972.84384712594</v>
      </c>
      <c r="I264" s="241">
        <f>VLOOKUP(K264,[2]תחזיות!$B$4:$H$1000,5)</f>
        <v>1.299689200000011E-2</v>
      </c>
      <c r="J264" s="135">
        <f t="shared" si="8"/>
        <v>1.0830743333333425E-3</v>
      </c>
      <c r="K264" s="238">
        <v>212</v>
      </c>
      <c r="L264" s="243">
        <f t="shared" si="246"/>
        <v>95369.32097467134</v>
      </c>
      <c r="M264" s="243">
        <f t="shared" si="44"/>
        <v>1035.2318091360321</v>
      </c>
      <c r="N264" s="243">
        <f t="shared" si="9"/>
        <v>860.38805401580214</v>
      </c>
      <c r="O264" s="243">
        <f t="shared" si="10"/>
        <v>174.84375512022999</v>
      </c>
      <c r="P264" s="244">
        <f t="shared" si="247"/>
        <v>197196.00389185155</v>
      </c>
      <c r="Q264" s="245"/>
      <c r="R264" s="241">
        <f>VLOOKUP(T264,[2]תחזיות!$B$4:$H$1000,7)</f>
        <v>2.2094716400000186E-2</v>
      </c>
      <c r="S264" s="135">
        <f t="shared" si="11"/>
        <v>1.8412263666666821E-3</v>
      </c>
      <c r="T264" s="238">
        <v>212</v>
      </c>
      <c r="U264" s="243">
        <f t="shared" si="248"/>
        <v>110166.70678454747</v>
      </c>
      <c r="V264" s="243">
        <f t="shared" si="47"/>
        <v>1195.8570954008924</v>
      </c>
      <c r="W264" s="243">
        <f t="shared" si="12"/>
        <v>993.88479962922293</v>
      </c>
      <c r="X264" s="243">
        <f t="shared" si="48"/>
        <v>201.97229577166942</v>
      </c>
      <c r="Y264" s="244">
        <f t="shared" si="249"/>
        <v>211833.2299061201</v>
      </c>
      <c r="Z264" s="246"/>
      <c r="AA264" s="241">
        <f>VLOOKUP(AC264,[2]תחזיות!$B$4:$H$1000,6)</f>
        <v>1.1815356363636464E-2</v>
      </c>
      <c r="AB264" s="135">
        <f t="shared" si="13"/>
        <v>9.8461303030303858E-4</v>
      </c>
      <c r="AC264" s="238">
        <v>212</v>
      </c>
      <c r="AD264" s="243">
        <f t="shared" si="250"/>
        <v>93599.636510890006</v>
      </c>
      <c r="AE264" s="243">
        <f t="shared" si="51"/>
        <v>1016.0219245492807</v>
      </c>
      <c r="AF264" s="243">
        <f t="shared" si="14"/>
        <v>844.42259094598319</v>
      </c>
      <c r="AG264" s="243">
        <f t="shared" si="52"/>
        <v>171.59933360329754</v>
      </c>
      <c r="AH264" s="244">
        <f t="shared" si="251"/>
        <v>195397.96508945074</v>
      </c>
      <c r="AI264" s="246"/>
      <c r="AJ264" s="242">
        <f t="shared" si="234"/>
        <v>4.4366666666666596E-2</v>
      </c>
      <c r="AK264" s="242">
        <f t="shared" si="252"/>
        <v>3.6972222222222163E-3</v>
      </c>
      <c r="AL264" s="241">
        <f>VLOOKUP(AN264,[2]תחזיות!$B$4:$H$1000,5)</f>
        <v>1.299689200000011E-2</v>
      </c>
      <c r="AM264" s="135">
        <f t="shared" si="239"/>
        <v>1.0830743333333425E-3</v>
      </c>
      <c r="AN264" s="238">
        <v>212</v>
      </c>
      <c r="AO264" s="243">
        <f t="shared" si="253"/>
        <v>47629.843547128694</v>
      </c>
      <c r="AP264" s="243">
        <f t="shared" si="283"/>
        <v>629.01579570845786</v>
      </c>
      <c r="AQ264" s="243">
        <f t="shared" si="16"/>
        <v>452.91767970504623</v>
      </c>
      <c r="AR264" s="243">
        <f t="shared" si="254"/>
        <v>176.09811600341163</v>
      </c>
      <c r="AS264" s="244">
        <f t="shared" si="255"/>
        <v>112092.98605581299</v>
      </c>
      <c r="AT264" s="245"/>
      <c r="AU264" s="242">
        <f t="shared" si="235"/>
        <v>5.3666666666666606E-2</v>
      </c>
      <c r="AV264" s="242">
        <f t="shared" si="256"/>
        <v>4.4722222222222168E-3</v>
      </c>
      <c r="AW264" s="241">
        <f>VLOOKUP(AY264,[2]תחזיות!$B$4:$H$1000,7)</f>
        <v>2.2094716400000186E-2</v>
      </c>
      <c r="AX264" s="135">
        <f t="shared" si="17"/>
        <v>1.8412263666666821E-3</v>
      </c>
      <c r="AY264" s="238">
        <v>212</v>
      </c>
      <c r="AZ264" s="243">
        <f t="shared" si="257"/>
        <v>56439.598928158986</v>
      </c>
      <c r="BA264" s="243">
        <f t="shared" si="284"/>
        <v>770.10664744288772</v>
      </c>
      <c r="BB264" s="243">
        <f t="shared" si="18"/>
        <v>517.69621890306587</v>
      </c>
      <c r="BC264" s="243">
        <f t="shared" si="258"/>
        <v>252.41042853982182</v>
      </c>
      <c r="BD264" s="244">
        <f t="shared" si="259"/>
        <v>124253.2376260515</v>
      </c>
      <c r="BE264" s="246"/>
      <c r="BF264" s="246"/>
      <c r="BG264" s="246"/>
      <c r="BH264" s="241">
        <f>VLOOKUP(BJ264,[2]תחזיות!$B$4:$H$1000,6)</f>
        <v>1.1815356363636464E-2</v>
      </c>
      <c r="BI264" s="135">
        <f t="shared" si="19"/>
        <v>9.8461303030303858E-4</v>
      </c>
      <c r="BJ264" s="238">
        <v>212</v>
      </c>
      <c r="BK264" s="243">
        <f t="shared" si="260"/>
        <v>42211.888354822928</v>
      </c>
      <c r="BL264" s="243">
        <f t="shared" si="285"/>
        <v>517.59996204645392</v>
      </c>
      <c r="BM264" s="243">
        <f t="shared" si="20"/>
        <v>440.21150006261223</v>
      </c>
      <c r="BN264" s="243">
        <f t="shared" si="65"/>
        <v>77.38846198384168</v>
      </c>
      <c r="BO264" s="244">
        <f t="shared" si="261"/>
        <v>100977.32791798595</v>
      </c>
      <c r="BP264" s="246"/>
      <c r="BQ264" s="247">
        <f>VLOOKUP(BT264,[2]תחזיות!$B$4:$E$1000,2)</f>
        <v>3.9832979999999872E-2</v>
      </c>
      <c r="BR264" s="135">
        <f t="shared" si="21"/>
        <v>2.8194149999999896E-3</v>
      </c>
      <c r="BS264" s="3">
        <f t="shared" si="262"/>
        <v>6419</v>
      </c>
      <c r="BT264" s="238">
        <v>212</v>
      </c>
      <c r="BU264" s="239">
        <f t="shared" si="263"/>
        <v>298007.88387525699</v>
      </c>
      <c r="BV264" s="239">
        <f t="shared" si="264"/>
        <v>2452.2616262162037</v>
      </c>
      <c r="BW264" s="239">
        <f t="shared" si="22"/>
        <v>1612.053728300049</v>
      </c>
      <c r="BX264" s="239">
        <f t="shared" si="23"/>
        <v>840.20789791615459</v>
      </c>
      <c r="BY264" s="240">
        <f t="shared" si="265"/>
        <v>471831.44572575984</v>
      </c>
      <c r="CA264" s="247">
        <f>VLOOKUP(CD264,[2]תחזיות!$B$4:$E$1000,4)</f>
        <v>5.2579533599999832E-2</v>
      </c>
      <c r="CB264" s="135">
        <f t="shared" si="24"/>
        <v>3.8816277999999863E-3</v>
      </c>
      <c r="CC264" s="3">
        <f t="shared" si="266"/>
        <v>6419</v>
      </c>
      <c r="CD264" s="238">
        <v>212</v>
      </c>
      <c r="CE264" s="239">
        <f t="shared" si="267"/>
        <v>318211.02250295004</v>
      </c>
      <c r="CF264" s="239">
        <f t="shared" si="268"/>
        <v>2816.464083809813</v>
      </c>
      <c r="CG264" s="239">
        <f t="shared" si="25"/>
        <v>1581.2873325959408</v>
      </c>
      <c r="CH264" s="239">
        <f t="shared" si="26"/>
        <v>1235.1767512138722</v>
      </c>
      <c r="CI264" s="240">
        <f t="shared" si="269"/>
        <v>528124.70121387159</v>
      </c>
      <c r="CJ264" s="1"/>
      <c r="CK264" s="247">
        <f>VLOOKUP(CN264,[2]תחזיות!$B$4:$E$1000,3)</f>
        <v>3.4637373913043369E-2</v>
      </c>
      <c r="CL264" s="135">
        <f t="shared" si="27"/>
        <v>2.3864478260869474E-3</v>
      </c>
      <c r="CM264" s="3">
        <f t="shared" si="270"/>
        <v>6419</v>
      </c>
      <c r="CN264" s="238">
        <v>212</v>
      </c>
      <c r="CO264" s="239">
        <f t="shared" si="271"/>
        <v>290374.60765057208</v>
      </c>
      <c r="CP264" s="239">
        <f t="shared" si="286"/>
        <v>2318.0955203150752</v>
      </c>
      <c r="CQ264" s="239">
        <f t="shared" si="28"/>
        <v>1625.1316691365173</v>
      </c>
      <c r="CR264" s="239">
        <f t="shared" si="29"/>
        <v>692.963851178558</v>
      </c>
      <c r="CS264" s="240">
        <f t="shared" si="272"/>
        <v>452506.07852093515</v>
      </c>
      <c r="CT264" s="1"/>
      <c r="CU264" s="238">
        <v>212</v>
      </c>
      <c r="CV264" s="239">
        <f t="shared" si="231"/>
        <v>957303.26923793834</v>
      </c>
      <c r="CW264" s="239">
        <f t="shared" si="231"/>
        <v>9394.2658481538947</v>
      </c>
      <c r="CX264" s="239">
        <f t="shared" si="231"/>
        <v>6457.5723949835574</v>
      </c>
      <c r="CY264" s="239">
        <f t="shared" si="231"/>
        <v>2936.6934531703364</v>
      </c>
      <c r="CZ264" s="239">
        <f t="shared" si="231"/>
        <v>1847205.7171521648</v>
      </c>
      <c r="DB264" s="238">
        <v>212</v>
      </c>
      <c r="DC264" s="239">
        <f t="shared" si="232"/>
        <v>1008166.988735684</v>
      </c>
      <c r="DD264" s="239">
        <f t="shared" si="232"/>
        <v>10275.092169641694</v>
      </c>
      <c r="DE264" s="239">
        <f t="shared" si="232"/>
        <v>6561.0342482444685</v>
      </c>
      <c r="DF264" s="239">
        <f t="shared" si="232"/>
        <v>3714.0579213972242</v>
      </c>
      <c r="DG264" s="239">
        <f t="shared" si="232"/>
        <v>1947952.6403259442</v>
      </c>
      <c r="DH264" s="248"/>
      <c r="DI264" s="238">
        <v>212</v>
      </c>
      <c r="DJ264" s="239">
        <f t="shared" si="233"/>
        <v>920662.4073844176</v>
      </c>
      <c r="DK264" s="239">
        <f t="shared" si="233"/>
        <v>8632.6920632470392</v>
      </c>
      <c r="DL264" s="239">
        <f t="shared" si="233"/>
        <v>6557.0828407971858</v>
      </c>
      <c r="DM264" s="239">
        <f t="shared" si="233"/>
        <v>2075.6092224498552</v>
      </c>
      <c r="DN264" s="239">
        <f t="shared" si="233"/>
        <v>1762447.9986716544</v>
      </c>
      <c r="DP264" s="3">
        <f t="shared" si="273"/>
        <v>6419</v>
      </c>
      <c r="DQ264" s="238">
        <v>212</v>
      </c>
      <c r="DR264" s="239">
        <f t="shared" si="274"/>
        <v>0</v>
      </c>
      <c r="DS264" s="239">
        <f t="shared" si="275"/>
        <v>0</v>
      </c>
      <c r="DT264" s="239">
        <f t="shared" si="33"/>
        <v>0</v>
      </c>
      <c r="DU264" s="239">
        <f t="shared" si="276"/>
        <v>0</v>
      </c>
      <c r="DV264" s="240">
        <f t="shared" si="287"/>
        <v>0</v>
      </c>
      <c r="DX264" s="242">
        <f t="shared" si="236"/>
        <v>4.5899999999999996E-2</v>
      </c>
      <c r="DY264" s="242">
        <f t="shared" si="277"/>
        <v>3.8249999999999998E-3</v>
      </c>
      <c r="DZ264" s="238">
        <v>212</v>
      </c>
      <c r="EA264" s="243">
        <f t="shared" si="288"/>
        <v>325221.75368602254</v>
      </c>
      <c r="EB264" s="243">
        <f t="shared" si="289"/>
        <v>2867.5073536633631</v>
      </c>
      <c r="EC264" s="243">
        <f t="shared" si="34"/>
        <v>1623.5341458143271</v>
      </c>
      <c r="ED264" s="243">
        <f t="shared" si="240"/>
        <v>1243.973207849036</v>
      </c>
      <c r="EE264" s="244">
        <f t="shared" si="278"/>
        <v>555112.43763161462</v>
      </c>
      <c r="EF264" s="249"/>
      <c r="EG264" s="242">
        <f t="shared" si="237"/>
        <v>5.5E-2</v>
      </c>
      <c r="EH264" s="242">
        <f t="shared" si="279"/>
        <v>4.5833333333333334E-3</v>
      </c>
      <c r="EI264" s="238">
        <v>212</v>
      </c>
      <c r="EJ264" s="243">
        <f t="shared" si="290"/>
        <v>332275.19336516864</v>
      </c>
      <c r="EK264" s="243">
        <f t="shared" si="291"/>
        <v>3082.4150795582618</v>
      </c>
      <c r="EL264" s="243">
        <f t="shared" si="36"/>
        <v>1559.4871099679056</v>
      </c>
      <c r="EM264" s="243">
        <f t="shared" si="241"/>
        <v>1522.9279695903563</v>
      </c>
      <c r="EN264" s="244">
        <f t="shared" si="280"/>
        <v>572768.62773277494</v>
      </c>
      <c r="EO264" s="249"/>
      <c r="EP264" s="242">
        <f t="shared" si="238"/>
        <v>2.5000000000000001E-2</v>
      </c>
      <c r="EQ264" s="242">
        <f t="shared" si="281"/>
        <v>2.0833333333333333E-3</v>
      </c>
      <c r="ER264" s="238">
        <v>212</v>
      </c>
      <c r="ES264" s="243">
        <f t="shared" si="292"/>
        <v>303401.80771327391</v>
      </c>
      <c r="ET264" s="243">
        <f t="shared" si="293"/>
        <v>2370.7253929063918</v>
      </c>
      <c r="EU264" s="243">
        <f t="shared" si="38"/>
        <v>1738.6382935037377</v>
      </c>
      <c r="EV264" s="243">
        <f t="shared" si="242"/>
        <v>632.08709940265396</v>
      </c>
      <c r="EW264" s="244">
        <f t="shared" si="282"/>
        <v>502593.78329615667</v>
      </c>
    </row>
    <row r="265" spans="1:153" ht="14.25" customHeight="1" thickBot="1" x14ac:dyDescent="0.25">
      <c r="A265" s="3">
        <f t="shared" si="243"/>
        <v>6450</v>
      </c>
      <c r="B265" s="238">
        <v>213</v>
      </c>
      <c r="C265" s="239">
        <f t="shared" si="244"/>
        <v>189165.78836771045</v>
      </c>
      <c r="D265" s="239">
        <f t="shared" si="5"/>
        <v>2410.2492634298383</v>
      </c>
      <c r="E265" s="239">
        <f t="shared" si="6"/>
        <v>1913.6890689645984</v>
      </c>
      <c r="F265" s="239">
        <f t="shared" si="7"/>
        <v>496.56019446523999</v>
      </c>
      <c r="G265" s="240">
        <f t="shared" si="245"/>
        <v>513383.09311055578</v>
      </c>
      <c r="I265" s="241">
        <f>VLOOKUP(K265,[2]תחזיות!$B$4:$H$1000,5)</f>
        <v>1.2996910500000111E-2</v>
      </c>
      <c r="J265" s="135">
        <f t="shared" si="8"/>
        <v>1.0830758750000093E-3</v>
      </c>
      <c r="K265" s="238">
        <v>213</v>
      </c>
      <c r="L265" s="243">
        <f t="shared" si="246"/>
        <v>94611.293265873901</v>
      </c>
      <c r="M265" s="243">
        <f t="shared" si="44"/>
        <v>1036.3530437335401</v>
      </c>
      <c r="N265" s="243">
        <f t="shared" si="9"/>
        <v>862.89900607943878</v>
      </c>
      <c r="O265" s="243">
        <f t="shared" si="10"/>
        <v>173.45403765410134</v>
      </c>
      <c r="P265" s="244">
        <f t="shared" si="247"/>
        <v>198232.35693558509</v>
      </c>
      <c r="Q265" s="245"/>
      <c r="R265" s="241">
        <f>VLOOKUP(T265,[2]תחזיות!$B$4:$H$1000,7)</f>
        <v>2.209474785000019E-2</v>
      </c>
      <c r="S265" s="135">
        <f t="shared" si="11"/>
        <v>1.8412289875000159E-3</v>
      </c>
      <c r="T265" s="238">
        <v>213</v>
      </c>
      <c r="U265" s="243">
        <f t="shared" si="248"/>
        <v>109373.83414940407</v>
      </c>
      <c r="V265" s="243">
        <f t="shared" si="47"/>
        <v>1198.0589421498521</v>
      </c>
      <c r="W265" s="243">
        <f t="shared" si="12"/>
        <v>997.54024620927885</v>
      </c>
      <c r="X265" s="243">
        <f t="shared" si="48"/>
        <v>200.5186959405732</v>
      </c>
      <c r="Y265" s="244">
        <f t="shared" si="249"/>
        <v>213031.28884826996</v>
      </c>
      <c r="Z265" s="246"/>
      <c r="AA265" s="241">
        <f>VLOOKUP(AC265,[2]תחזיות!$B$4:$H$1000,6)</f>
        <v>1.1815373181818281E-2</v>
      </c>
      <c r="AB265" s="135">
        <f t="shared" si="13"/>
        <v>9.8461443181819012E-4</v>
      </c>
      <c r="AC265" s="238">
        <v>213</v>
      </c>
      <c r="AD265" s="243">
        <f t="shared" si="250"/>
        <v>92846.542042195986</v>
      </c>
      <c r="AE265" s="243">
        <f t="shared" si="51"/>
        <v>1017.0223143992358</v>
      </c>
      <c r="AF265" s="243">
        <f t="shared" si="14"/>
        <v>846.80365398854394</v>
      </c>
      <c r="AG265" s="243">
        <f t="shared" si="52"/>
        <v>170.21866041069185</v>
      </c>
      <c r="AH265" s="244">
        <f t="shared" si="251"/>
        <v>196414.98740384998</v>
      </c>
      <c r="AI265" s="246"/>
      <c r="AJ265" s="242">
        <f t="shared" si="234"/>
        <v>4.4366666666666596E-2</v>
      </c>
      <c r="AK265" s="242">
        <f t="shared" si="252"/>
        <v>3.6972222222222163E-3</v>
      </c>
      <c r="AL265" s="241">
        <f>VLOOKUP(AN265,[2]תחזיות!$B$4:$H$1000,5)</f>
        <v>1.2996910500000111E-2</v>
      </c>
      <c r="AM265" s="135">
        <f t="shared" si="239"/>
        <v>1.0830758750000093E-3</v>
      </c>
      <c r="AN265" s="238">
        <v>213</v>
      </c>
      <c r="AO265" s="243">
        <f t="shared" si="253"/>
        <v>47228.022057687318</v>
      </c>
      <c r="AP265" s="243">
        <f t="shared" si="283"/>
        <v>629.69706754178367</v>
      </c>
      <c r="AQ265" s="243">
        <f t="shared" si="16"/>
        <v>455.08457487850114</v>
      </c>
      <c r="AR265" s="243">
        <f t="shared" si="254"/>
        <v>174.61249266328255</v>
      </c>
      <c r="AS265" s="244">
        <f t="shared" si="255"/>
        <v>112722.68312335477</v>
      </c>
      <c r="AT265" s="245"/>
      <c r="AU265" s="242">
        <f t="shared" si="235"/>
        <v>5.3666666666666606E-2</v>
      </c>
      <c r="AV265" s="242">
        <f t="shared" si="256"/>
        <v>4.4722222222222168E-3</v>
      </c>
      <c r="AW265" s="241">
        <f>VLOOKUP(AY265,[2]תחזיות!$B$4:$H$1000,7)</f>
        <v>2.209474785000019E-2</v>
      </c>
      <c r="AX265" s="135">
        <f t="shared" si="17"/>
        <v>1.8412289875000159E-3</v>
      </c>
      <c r="AY265" s="238">
        <v>213</v>
      </c>
      <c r="AZ265" s="243">
        <f t="shared" si="257"/>
        <v>56024.867737560358</v>
      </c>
      <c r="BA265" s="243">
        <f t="shared" si="284"/>
        <v>771.52459012562588</v>
      </c>
      <c r="BB265" s="243">
        <f t="shared" si="18"/>
        <v>520.96893163264792</v>
      </c>
      <c r="BC265" s="243">
        <f t="shared" si="258"/>
        <v>250.55565849297795</v>
      </c>
      <c r="BD265" s="244">
        <f t="shared" si="259"/>
        <v>125024.76221617713</v>
      </c>
      <c r="BE265" s="246"/>
      <c r="BF265" s="246"/>
      <c r="BG265" s="246"/>
      <c r="BH265" s="241">
        <f>VLOOKUP(BJ265,[2]תחזיות!$B$4:$H$1000,6)</f>
        <v>1.1815373181818281E-2</v>
      </c>
      <c r="BI265" s="135">
        <f t="shared" si="19"/>
        <v>9.8461443181819012E-4</v>
      </c>
      <c r="BJ265" s="238">
        <v>213</v>
      </c>
      <c r="BK265" s="243">
        <f t="shared" si="260"/>
        <v>41812.805850632758</v>
      </c>
      <c r="BL265" s="243">
        <f t="shared" si="285"/>
        <v>518.0368906291493</v>
      </c>
      <c r="BM265" s="243">
        <f t="shared" si="20"/>
        <v>441.38007990298956</v>
      </c>
      <c r="BN265" s="243">
        <f t="shared" si="65"/>
        <v>76.656810726159705</v>
      </c>
      <c r="BO265" s="244">
        <f t="shared" si="261"/>
        <v>101495.36480861511</v>
      </c>
      <c r="BP265" s="246"/>
      <c r="BQ265" s="247">
        <f>VLOOKUP(BT265,[2]תחזיות!$B$4:$E$1000,2)</f>
        <v>3.9901279999999872E-2</v>
      </c>
      <c r="BR265" s="135">
        <f t="shared" si="21"/>
        <v>2.8251066666666563E-3</v>
      </c>
      <c r="BS265" s="3">
        <f t="shared" si="262"/>
        <v>6450</v>
      </c>
      <c r="BT265" s="238">
        <v>213</v>
      </c>
      <c r="BU265" s="239">
        <f t="shared" si="263"/>
        <v>296395.83014695696</v>
      </c>
      <c r="BV265" s="239">
        <f t="shared" si="264"/>
        <v>2453.2273309595876</v>
      </c>
      <c r="BW265" s="239">
        <f t="shared" si="22"/>
        <v>1615.8774952392214</v>
      </c>
      <c r="BX265" s="239">
        <f t="shared" si="23"/>
        <v>837.34983572036606</v>
      </c>
      <c r="BY265" s="240">
        <f t="shared" si="265"/>
        <v>474284.67305671942</v>
      </c>
      <c r="CA265" s="247">
        <f>VLOOKUP(CD265,[2]תחזיות!$B$4:$E$1000,4)</f>
        <v>5.2669689599999833E-2</v>
      </c>
      <c r="CB265" s="135">
        <f t="shared" si="24"/>
        <v>3.8891407999999861E-3</v>
      </c>
      <c r="CC265" s="3">
        <f t="shared" si="266"/>
        <v>6450</v>
      </c>
      <c r="CD265" s="238">
        <v>213</v>
      </c>
      <c r="CE265" s="239">
        <f t="shared" si="267"/>
        <v>316629.73517035408</v>
      </c>
      <c r="CF265" s="239">
        <f t="shared" si="268"/>
        <v>2817.8863885887986</v>
      </c>
      <c r="CG265" s="239">
        <f t="shared" si="25"/>
        <v>1586.468767044584</v>
      </c>
      <c r="CH265" s="239">
        <f t="shared" si="26"/>
        <v>1231.4176215442146</v>
      </c>
      <c r="CI265" s="240">
        <f t="shared" si="269"/>
        <v>530942.58760246041</v>
      </c>
      <c r="CJ265" s="1"/>
      <c r="CK265" s="247">
        <f>VLOOKUP(CN265,[2]תחזיות!$B$4:$E$1000,3)</f>
        <v>3.4696765217391193E-2</v>
      </c>
      <c r="CL265" s="135">
        <f t="shared" si="27"/>
        <v>2.3913971014492661E-3</v>
      </c>
      <c r="CM265" s="3">
        <f t="shared" si="270"/>
        <v>6450</v>
      </c>
      <c r="CN265" s="238">
        <v>213</v>
      </c>
      <c r="CO265" s="239">
        <f t="shared" si="271"/>
        <v>288749.47598143556</v>
      </c>
      <c r="CP265" s="239">
        <f t="shared" si="286"/>
        <v>2318.8986087714588</v>
      </c>
      <c r="CQ265" s="239">
        <f t="shared" si="28"/>
        <v>1628.3839488644594</v>
      </c>
      <c r="CR265" s="239">
        <f t="shared" si="29"/>
        <v>690.51465990699944</v>
      </c>
      <c r="CS265" s="240">
        <f t="shared" si="272"/>
        <v>454824.97712970659</v>
      </c>
      <c r="CT265" s="1"/>
      <c r="CU265" s="238">
        <v>213</v>
      </c>
      <c r="CV265" s="239">
        <f t="shared" si="231"/>
        <v>950999.15337843681</v>
      </c>
      <c r="CW265" s="239">
        <f t="shared" si="231"/>
        <v>9397.0340593281126</v>
      </c>
      <c r="CX265" s="239">
        <f t="shared" si="231"/>
        <v>6477.2943090838262</v>
      </c>
      <c r="CY265" s="239">
        <f t="shared" si="231"/>
        <v>2919.7397502442864</v>
      </c>
      <c r="CZ265" s="239">
        <f t="shared" si="231"/>
        <v>1856602.751211493</v>
      </c>
      <c r="DB265" s="238">
        <v>213</v>
      </c>
      <c r="DC265" s="239">
        <f t="shared" si="232"/>
        <v>1001909.9316802297</v>
      </c>
      <c r="DD265" s="239">
        <f t="shared" si="232"/>
        <v>10280.134263852377</v>
      </c>
      <c r="DE265" s="239">
        <f t="shared" si="232"/>
        <v>6585.3017730730344</v>
      </c>
      <c r="DF265" s="239">
        <f t="shared" si="232"/>
        <v>3694.8324907793422</v>
      </c>
      <c r="DG265" s="239">
        <f t="shared" si="232"/>
        <v>1958232.7745897966</v>
      </c>
      <c r="DH265" s="248"/>
      <c r="DI265" s="238">
        <v>213</v>
      </c>
      <c r="DJ265" s="239">
        <f t="shared" si="233"/>
        <v>914237.78166174493</v>
      </c>
      <c r="DK265" s="239">
        <f t="shared" si="233"/>
        <v>8634.9324701360747</v>
      </c>
      <c r="DL265" s="239">
        <f t="shared" si="233"/>
        <v>6572.5172083357947</v>
      </c>
      <c r="DM265" s="239">
        <f t="shared" si="233"/>
        <v>2062.4152618002786</v>
      </c>
      <c r="DN265" s="239">
        <f t="shared" si="233"/>
        <v>1771082.9311417905</v>
      </c>
      <c r="DP265" s="3">
        <f t="shared" si="273"/>
        <v>6450</v>
      </c>
      <c r="DQ265" s="238">
        <v>213</v>
      </c>
      <c r="DR265" s="239">
        <f t="shared" si="274"/>
        <v>0</v>
      </c>
      <c r="DS265" s="239">
        <f t="shared" si="275"/>
        <v>0</v>
      </c>
      <c r="DT265" s="239">
        <f t="shared" si="33"/>
        <v>0</v>
      </c>
      <c r="DU265" s="239">
        <f t="shared" si="276"/>
        <v>0</v>
      </c>
      <c r="DV265" s="240">
        <f t="shared" si="287"/>
        <v>0</v>
      </c>
      <c r="DX265" s="242">
        <f t="shared" si="236"/>
        <v>4.5899999999999996E-2</v>
      </c>
      <c r="DY265" s="242">
        <f t="shared" si="277"/>
        <v>3.8249999999999998E-3</v>
      </c>
      <c r="DZ265" s="238">
        <v>213</v>
      </c>
      <c r="EA265" s="243">
        <f t="shared" si="288"/>
        <v>323598.21954020823</v>
      </c>
      <c r="EB265" s="243">
        <f t="shared" si="289"/>
        <v>2867.5073536633627</v>
      </c>
      <c r="EC265" s="243">
        <f t="shared" si="34"/>
        <v>1629.7441639220663</v>
      </c>
      <c r="ED265" s="243">
        <f t="shared" si="240"/>
        <v>1237.7631897412964</v>
      </c>
      <c r="EE265" s="244">
        <f t="shared" si="278"/>
        <v>557979.94498527795</v>
      </c>
      <c r="EF265" s="249"/>
      <c r="EG265" s="242">
        <f t="shared" si="237"/>
        <v>5.5E-2</v>
      </c>
      <c r="EH265" s="242">
        <f t="shared" si="279"/>
        <v>4.5833333333333334E-3</v>
      </c>
      <c r="EI265" s="238">
        <v>213</v>
      </c>
      <c r="EJ265" s="243">
        <f t="shared" si="290"/>
        <v>330715.70625520073</v>
      </c>
      <c r="EK265" s="243">
        <f t="shared" si="291"/>
        <v>3082.4150795582618</v>
      </c>
      <c r="EL265" s="243">
        <f t="shared" si="36"/>
        <v>1566.6347592219252</v>
      </c>
      <c r="EM265" s="243">
        <f t="shared" si="241"/>
        <v>1515.7803203363367</v>
      </c>
      <c r="EN265" s="244">
        <f t="shared" si="280"/>
        <v>575851.04281233321</v>
      </c>
      <c r="EO265" s="249"/>
      <c r="EP265" s="242">
        <f t="shared" si="238"/>
        <v>2.5000000000000001E-2</v>
      </c>
      <c r="EQ265" s="242">
        <f t="shared" si="281"/>
        <v>2.0833333333333333E-3</v>
      </c>
      <c r="ER265" s="238">
        <v>213</v>
      </c>
      <c r="ES265" s="243">
        <f t="shared" si="292"/>
        <v>301663.16941977019</v>
      </c>
      <c r="ET265" s="243">
        <f t="shared" si="293"/>
        <v>2370.7253929063918</v>
      </c>
      <c r="EU265" s="243">
        <f t="shared" si="38"/>
        <v>1742.260456615204</v>
      </c>
      <c r="EV265" s="243">
        <f t="shared" si="242"/>
        <v>628.46493629118788</v>
      </c>
      <c r="EW265" s="244">
        <f t="shared" si="282"/>
        <v>504964.50868906308</v>
      </c>
    </row>
    <row r="266" spans="1:153" ht="14.25" customHeight="1" thickBot="1" x14ac:dyDescent="0.25">
      <c r="A266" s="3">
        <f t="shared" si="243"/>
        <v>6481</v>
      </c>
      <c r="B266" s="238">
        <v>214</v>
      </c>
      <c r="C266" s="239">
        <f t="shared" si="244"/>
        <v>187252.09929874586</v>
      </c>
      <c r="D266" s="239">
        <f t="shared" si="5"/>
        <v>2410.2492634298383</v>
      </c>
      <c r="E266" s="239">
        <f t="shared" si="6"/>
        <v>1918.7125027706304</v>
      </c>
      <c r="F266" s="239">
        <f t="shared" si="7"/>
        <v>491.53676065920791</v>
      </c>
      <c r="G266" s="240">
        <f t="shared" si="245"/>
        <v>515793.34237398562</v>
      </c>
      <c r="I266" s="241">
        <f>VLOOKUP(K266,[2]תחזיות!$B$4:$H$1000,5)</f>
        <v>1.2996929000000112E-2</v>
      </c>
      <c r="J266" s="135">
        <f t="shared" si="8"/>
        <v>1.083077416666676E-3</v>
      </c>
      <c r="K266" s="238">
        <v>214</v>
      </c>
      <c r="L266" s="243">
        <f t="shared" si="246"/>
        <v>93849.931028465988</v>
      </c>
      <c r="M266" s="243">
        <f t="shared" si="44"/>
        <v>1037.4754943109015</v>
      </c>
      <c r="N266" s="243">
        <f t="shared" si="9"/>
        <v>865.41728742538135</v>
      </c>
      <c r="O266" s="243">
        <f t="shared" si="10"/>
        <v>172.05820688552018</v>
      </c>
      <c r="P266" s="244">
        <f t="shared" si="247"/>
        <v>199269.83242989599</v>
      </c>
      <c r="Q266" s="245"/>
      <c r="R266" s="241">
        <f>VLOOKUP(T266,[2]תחזיות!$B$4:$H$1000,7)</f>
        <v>2.209477930000019E-2</v>
      </c>
      <c r="S266" s="135">
        <f t="shared" si="11"/>
        <v>1.8412316083333492E-3</v>
      </c>
      <c r="T266" s="238">
        <v>214</v>
      </c>
      <c r="U266" s="243">
        <f t="shared" si="248"/>
        <v>108575.83976112338</v>
      </c>
      <c r="V266" s="243">
        <f t="shared" si="47"/>
        <v>1200.2648461427848</v>
      </c>
      <c r="W266" s="243">
        <f t="shared" si="12"/>
        <v>1001.2091399140595</v>
      </c>
      <c r="X266" s="243">
        <f t="shared" si="48"/>
        <v>199.05570622872528</v>
      </c>
      <c r="Y266" s="244">
        <f t="shared" si="249"/>
        <v>214231.55369441275</v>
      </c>
      <c r="Z266" s="246"/>
      <c r="AA266" s="241">
        <f>VLOOKUP(AC266,[2]תחזיות!$B$4:$H$1000,6)</f>
        <v>1.1815390000000101E-2</v>
      </c>
      <c r="AB266" s="135">
        <f t="shared" si="13"/>
        <v>9.8461583333334167E-4</v>
      </c>
      <c r="AC266" s="238">
        <v>214</v>
      </c>
      <c r="AD266" s="243">
        <f t="shared" si="250"/>
        <v>92090.32278728699</v>
      </c>
      <c r="AE266" s="243">
        <f t="shared" si="51"/>
        <v>1018.0236906728464</v>
      </c>
      <c r="AF266" s="243">
        <f t="shared" si="14"/>
        <v>849.19143222948776</v>
      </c>
      <c r="AG266" s="243">
        <f t="shared" si="52"/>
        <v>168.83225844335871</v>
      </c>
      <c r="AH266" s="244">
        <f t="shared" si="251"/>
        <v>197433.01109452284</v>
      </c>
      <c r="AI266" s="246"/>
      <c r="AJ266" s="242">
        <f t="shared" si="234"/>
        <v>4.4366666666666596E-2</v>
      </c>
      <c r="AK266" s="242">
        <f t="shared" si="252"/>
        <v>3.6972222222222163E-3</v>
      </c>
      <c r="AL266" s="241">
        <f>VLOOKUP(AN266,[2]תחזיות!$B$4:$H$1000,5)</f>
        <v>1.2996929000000112E-2</v>
      </c>
      <c r="AM266" s="135">
        <f t="shared" si="239"/>
        <v>1.083077416666676E-3</v>
      </c>
      <c r="AN266" s="238">
        <v>214</v>
      </c>
      <c r="AO266" s="243">
        <f t="shared" si="253"/>
        <v>46823.59619510761</v>
      </c>
      <c r="AP266" s="243">
        <f t="shared" si="283"/>
        <v>630.37907821497936</v>
      </c>
      <c r="AQ266" s="243">
        <f t="shared" si="16"/>
        <v>457.26183783806789</v>
      </c>
      <c r="AR266" s="243">
        <f t="shared" si="254"/>
        <v>173.11724037691147</v>
      </c>
      <c r="AS266" s="244">
        <f t="shared" si="255"/>
        <v>113353.06220156974</v>
      </c>
      <c r="AT266" s="245"/>
      <c r="AU266" s="242">
        <f t="shared" si="235"/>
        <v>5.3666666666666606E-2</v>
      </c>
      <c r="AV266" s="242">
        <f t="shared" si="256"/>
        <v>4.4722222222222168E-3</v>
      </c>
      <c r="AW266" s="241">
        <f>VLOOKUP(AY266,[2]תחזיות!$B$4:$H$1000,7)</f>
        <v>2.209477930000019E-2</v>
      </c>
      <c r="AX266" s="135">
        <f t="shared" si="17"/>
        <v>1.8412316083333492E-3</v>
      </c>
      <c r="AY266" s="238">
        <v>214</v>
      </c>
      <c r="AZ266" s="243">
        <f t="shared" si="257"/>
        <v>55606.094338794923</v>
      </c>
      <c r="BA266" s="243">
        <f t="shared" si="284"/>
        <v>772.94514558757169</v>
      </c>
      <c r="BB266" s="243">
        <f t="shared" si="18"/>
        <v>524.26233479462803</v>
      </c>
      <c r="BC266" s="243">
        <f t="shared" si="258"/>
        <v>248.68281079294366</v>
      </c>
      <c r="BD266" s="244">
        <f t="shared" si="259"/>
        <v>125797.7073617647</v>
      </c>
      <c r="BE266" s="246"/>
      <c r="BF266" s="246"/>
      <c r="BG266" s="246"/>
      <c r="BH266" s="241">
        <f>VLOOKUP(BJ266,[2]תחזיות!$B$4:$H$1000,6)</f>
        <v>1.1815390000000101E-2</v>
      </c>
      <c r="BI266" s="135">
        <f t="shared" si="19"/>
        <v>9.8461583333334167E-4</v>
      </c>
      <c r="BJ266" s="238">
        <v>214</v>
      </c>
      <c r="BK266" s="243">
        <f t="shared" si="260"/>
        <v>41412.160731591197</v>
      </c>
      <c r="BL266" s="243">
        <f t="shared" si="285"/>
        <v>518.47417939359832</v>
      </c>
      <c r="BM266" s="243">
        <f t="shared" si="20"/>
        <v>442.55188471901482</v>
      </c>
      <c r="BN266" s="243">
        <f t="shared" si="65"/>
        <v>75.922294674583512</v>
      </c>
      <c r="BO266" s="244">
        <f t="shared" si="261"/>
        <v>102013.83898800871</v>
      </c>
      <c r="BP266" s="246"/>
      <c r="BQ266" s="247">
        <f>VLOOKUP(BT266,[2]תחזיות!$B$4:$E$1000,2)</f>
        <v>3.9969579999999873E-2</v>
      </c>
      <c r="BR266" s="135">
        <f t="shared" si="21"/>
        <v>2.830798333333323E-3</v>
      </c>
      <c r="BS266" s="3">
        <f t="shared" si="262"/>
        <v>6481</v>
      </c>
      <c r="BT266" s="238">
        <v>214</v>
      </c>
      <c r="BU266" s="239">
        <f t="shared" si="263"/>
        <v>294779.95265171776</v>
      </c>
      <c r="BV266" s="239">
        <f t="shared" si="264"/>
        <v>2454.1872643748375</v>
      </c>
      <c r="BW266" s="239">
        <f t="shared" si="22"/>
        <v>1619.724665708279</v>
      </c>
      <c r="BX266" s="239">
        <f t="shared" si="23"/>
        <v>834.46259866655851</v>
      </c>
      <c r="BY266" s="240">
        <f t="shared" si="265"/>
        <v>476738.86032109428</v>
      </c>
      <c r="CA266" s="247">
        <f>VLOOKUP(CD266,[2]תחזיות!$B$4:$E$1000,4)</f>
        <v>5.2759845599999834E-2</v>
      </c>
      <c r="CB266" s="135">
        <f t="shared" si="24"/>
        <v>3.8966537999999863E-3</v>
      </c>
      <c r="CC266" s="3">
        <f t="shared" si="266"/>
        <v>6481</v>
      </c>
      <c r="CD266" s="238">
        <v>214</v>
      </c>
      <c r="CE266" s="239">
        <f t="shared" si="267"/>
        <v>315043.26640330948</v>
      </c>
      <c r="CF266" s="239">
        <f t="shared" si="268"/>
        <v>2819.300561286831</v>
      </c>
      <c r="CG266" s="239">
        <f t="shared" si="25"/>
        <v>1591.6860200919671</v>
      </c>
      <c r="CH266" s="239">
        <f t="shared" si="26"/>
        <v>1227.6145411948639</v>
      </c>
      <c r="CI266" s="240">
        <f t="shared" si="269"/>
        <v>533761.88816374727</v>
      </c>
      <c r="CJ266" s="1"/>
      <c r="CK266" s="247">
        <f>VLOOKUP(CN266,[2]תחזיות!$B$4:$E$1000,3)</f>
        <v>3.4756156521739023E-2</v>
      </c>
      <c r="CL266" s="135">
        <f t="shared" si="27"/>
        <v>2.3963463768115856E-3</v>
      </c>
      <c r="CM266" s="3">
        <f t="shared" si="270"/>
        <v>6481</v>
      </c>
      <c r="CN266" s="238">
        <v>214</v>
      </c>
      <c r="CO266" s="239">
        <f t="shared" si="271"/>
        <v>287121.09203257109</v>
      </c>
      <c r="CP266" s="239">
        <f t="shared" si="286"/>
        <v>2319.6968126424786</v>
      </c>
      <c r="CQ266" s="239">
        <f t="shared" si="28"/>
        <v>1631.655224044041</v>
      </c>
      <c r="CR266" s="239">
        <f t="shared" si="29"/>
        <v>688.04158859843756</v>
      </c>
      <c r="CS266" s="240">
        <f t="shared" si="272"/>
        <v>457144.67394234909</v>
      </c>
      <c r="CT266" s="1"/>
      <c r="CU266" s="238">
        <v>214</v>
      </c>
      <c r="CV266" s="239">
        <f t="shared" si="231"/>
        <v>944674.05455032317</v>
      </c>
      <c r="CW266" s="239">
        <f t="shared" si="231"/>
        <v>9399.7984539939189</v>
      </c>
      <c r="CX266" s="239">
        <f t="shared" si="231"/>
        <v>6497.0942290914272</v>
      </c>
      <c r="CY266" s="239">
        <f t="shared" si="231"/>
        <v>2902.7042249024926</v>
      </c>
      <c r="CZ266" s="239">
        <f t="shared" si="231"/>
        <v>1866002.5496654869</v>
      </c>
      <c r="DB266" s="238">
        <v>214</v>
      </c>
      <c r="DC266" s="239">
        <f t="shared" si="232"/>
        <v>995626.37129795249</v>
      </c>
      <c r="DD266" s="239">
        <f t="shared" si="232"/>
        <v>10285.174896005286</v>
      </c>
      <c r="DE266" s="239">
        <f t="shared" si="232"/>
        <v>6609.685166106311</v>
      </c>
      <c r="DF266" s="239">
        <f t="shared" si="232"/>
        <v>3675.4897298989772</v>
      </c>
      <c r="DG266" s="239">
        <f t="shared" si="232"/>
        <v>1968517.9494858019</v>
      </c>
      <c r="DH266" s="248"/>
      <c r="DI266" s="238">
        <v>214</v>
      </c>
      <c r="DJ266" s="239">
        <f t="shared" si="233"/>
        <v>907796.58381335007</v>
      </c>
      <c r="DK266" s="239">
        <f t="shared" si="233"/>
        <v>8637.1693390451546</v>
      </c>
      <c r="DL266" s="239">
        <f t="shared" si="233"/>
        <v>6588.0012096629926</v>
      </c>
      <c r="DM266" s="239">
        <f t="shared" si="233"/>
        <v>2049.1681293821607</v>
      </c>
      <c r="DN266" s="239">
        <f t="shared" si="233"/>
        <v>1779720.1004808359</v>
      </c>
      <c r="DP266" s="3">
        <f t="shared" si="273"/>
        <v>6481</v>
      </c>
      <c r="DQ266" s="238">
        <v>214</v>
      </c>
      <c r="DR266" s="239">
        <f t="shared" si="274"/>
        <v>0</v>
      </c>
      <c r="DS266" s="239">
        <f t="shared" si="275"/>
        <v>0</v>
      </c>
      <c r="DT266" s="239">
        <f t="shared" si="33"/>
        <v>0</v>
      </c>
      <c r="DU266" s="239">
        <f t="shared" si="276"/>
        <v>0</v>
      </c>
      <c r="DV266" s="240">
        <f t="shared" si="287"/>
        <v>0</v>
      </c>
      <c r="DX266" s="242">
        <f t="shared" si="236"/>
        <v>4.5899999999999996E-2</v>
      </c>
      <c r="DY266" s="242">
        <f t="shared" si="277"/>
        <v>3.8249999999999998E-3</v>
      </c>
      <c r="DZ266" s="238">
        <v>214</v>
      </c>
      <c r="EA266" s="243">
        <f t="shared" si="288"/>
        <v>321968.47537628614</v>
      </c>
      <c r="EB266" s="243">
        <f t="shared" si="289"/>
        <v>2867.5073536633631</v>
      </c>
      <c r="EC266" s="243">
        <f t="shared" si="34"/>
        <v>1635.9779353490687</v>
      </c>
      <c r="ED266" s="243">
        <f t="shared" si="240"/>
        <v>1231.5294183142944</v>
      </c>
      <c r="EE266" s="244">
        <f t="shared" si="278"/>
        <v>560847.45233894128</v>
      </c>
      <c r="EF266" s="249"/>
      <c r="EG266" s="242">
        <f t="shared" si="237"/>
        <v>5.5E-2</v>
      </c>
      <c r="EH266" s="242">
        <f t="shared" si="279"/>
        <v>4.5833333333333334E-3</v>
      </c>
      <c r="EI266" s="238">
        <v>214</v>
      </c>
      <c r="EJ266" s="243">
        <f t="shared" si="290"/>
        <v>329149.0714959788</v>
      </c>
      <c r="EK266" s="243">
        <f t="shared" si="291"/>
        <v>3082.4150795582618</v>
      </c>
      <c r="EL266" s="243">
        <f t="shared" si="36"/>
        <v>1573.8151685350256</v>
      </c>
      <c r="EM266" s="243">
        <f t="shared" si="241"/>
        <v>1508.5999110232362</v>
      </c>
      <c r="EN266" s="244">
        <f t="shared" si="280"/>
        <v>578933.45789189148</v>
      </c>
      <c r="EO266" s="249"/>
      <c r="EP266" s="242">
        <f t="shared" si="238"/>
        <v>2.5000000000000001E-2</v>
      </c>
      <c r="EQ266" s="242">
        <f t="shared" si="281"/>
        <v>2.0833333333333333E-3</v>
      </c>
      <c r="ER266" s="238">
        <v>214</v>
      </c>
      <c r="ES266" s="243">
        <f t="shared" si="292"/>
        <v>299920.908963155</v>
      </c>
      <c r="ET266" s="243">
        <f t="shared" si="293"/>
        <v>2370.7253929063918</v>
      </c>
      <c r="EU266" s="243">
        <f t="shared" si="38"/>
        <v>1745.8901658998188</v>
      </c>
      <c r="EV266" s="243">
        <f t="shared" si="242"/>
        <v>624.83522700657295</v>
      </c>
      <c r="EW266" s="244">
        <f t="shared" si="282"/>
        <v>507335.23408196948</v>
      </c>
    </row>
    <row r="267" spans="1:153" ht="14.25" customHeight="1" thickBot="1" x14ac:dyDescent="0.25">
      <c r="A267" s="3">
        <f t="shared" si="243"/>
        <v>6511</v>
      </c>
      <c r="B267" s="238">
        <v>215</v>
      </c>
      <c r="C267" s="239">
        <f t="shared" si="244"/>
        <v>185333.38679597524</v>
      </c>
      <c r="D267" s="239">
        <f t="shared" si="5"/>
        <v>2410.2492634298383</v>
      </c>
      <c r="E267" s="239">
        <f t="shared" si="6"/>
        <v>1923.7491230904034</v>
      </c>
      <c r="F267" s="239">
        <f t="shared" si="7"/>
        <v>486.50014033943501</v>
      </c>
      <c r="G267" s="240">
        <f t="shared" si="245"/>
        <v>518203.59163741546</v>
      </c>
      <c r="I267" s="241">
        <f>VLOOKUP(K267,[2]תחזיות!$B$4:$H$1000,5)</f>
        <v>1.2996947500000113E-2</v>
      </c>
      <c r="J267" s="135">
        <f t="shared" si="8"/>
        <v>1.0830789583333427E-3</v>
      </c>
      <c r="K267" s="238">
        <v>215</v>
      </c>
      <c r="L267" s="243">
        <f t="shared" si="246"/>
        <v>93085.223311324386</v>
      </c>
      <c r="M267" s="243">
        <f t="shared" si="44"/>
        <v>1038.599162188576</v>
      </c>
      <c r="N267" s="243">
        <f t="shared" si="9"/>
        <v>867.94291945114878</v>
      </c>
      <c r="O267" s="243">
        <f t="shared" si="10"/>
        <v>170.65624273742725</v>
      </c>
      <c r="P267" s="244">
        <f t="shared" si="247"/>
        <v>200308.43159208455</v>
      </c>
      <c r="Q267" s="245"/>
      <c r="R267" s="241">
        <f>VLOOKUP(T267,[2]תחזיות!$B$4:$H$1000,7)</f>
        <v>2.209481075000019E-2</v>
      </c>
      <c r="S267" s="135">
        <f t="shared" si="11"/>
        <v>1.8412342291666826E-3</v>
      </c>
      <c r="T267" s="238">
        <v>215</v>
      </c>
      <c r="U267" s="243">
        <f t="shared" si="248"/>
        <v>107772.70071329905</v>
      </c>
      <c r="V267" s="243">
        <f t="shared" si="47"/>
        <v>1202.4748148615683</v>
      </c>
      <c r="W267" s="243">
        <f t="shared" si="12"/>
        <v>1004.891530220521</v>
      </c>
      <c r="X267" s="243">
        <f t="shared" si="48"/>
        <v>197.58328464104736</v>
      </c>
      <c r="Y267" s="244">
        <f t="shared" si="249"/>
        <v>215434.02850927433</v>
      </c>
      <c r="Z267" s="246"/>
      <c r="AA267" s="241">
        <f>VLOOKUP(AC267,[2]תחזיות!$B$4:$H$1000,6)</f>
        <v>1.181540681818192E-2</v>
      </c>
      <c r="AB267" s="135">
        <f t="shared" si="13"/>
        <v>9.8461723484849343E-4</v>
      </c>
      <c r="AC267" s="238">
        <v>215</v>
      </c>
      <c r="AD267" s="243">
        <f t="shared" si="250"/>
        <v>91330.968945516754</v>
      </c>
      <c r="AE267" s="243">
        <f t="shared" si="51"/>
        <v>1019.0260543441669</v>
      </c>
      <c r="AF267" s="243">
        <f t="shared" si="14"/>
        <v>851.58594461072039</v>
      </c>
      <c r="AG267" s="243">
        <f t="shared" si="52"/>
        <v>167.4401097334466</v>
      </c>
      <c r="AH267" s="244">
        <f t="shared" si="251"/>
        <v>198452.03714886701</v>
      </c>
      <c r="AI267" s="246"/>
      <c r="AJ267" s="242">
        <f t="shared" si="234"/>
        <v>4.4366666666666596E-2</v>
      </c>
      <c r="AK267" s="242">
        <f t="shared" si="252"/>
        <v>3.6972222222222163E-3</v>
      </c>
      <c r="AL267" s="241">
        <f>VLOOKUP(AN267,[2]תחזיות!$B$4:$H$1000,5)</f>
        <v>1.2996947500000113E-2</v>
      </c>
      <c r="AM267" s="135">
        <f t="shared" si="239"/>
        <v>1.0830789583333427E-3</v>
      </c>
      <c r="AN267" s="238">
        <v>215</v>
      </c>
      <c r="AO267" s="243">
        <f t="shared" si="253"/>
        <v>46416.552758386955</v>
      </c>
      <c r="AP267" s="243">
        <f t="shared" si="283"/>
        <v>631.06182853036762</v>
      </c>
      <c r="AQ267" s="243">
        <f t="shared" si="16"/>
        <v>459.4495181931095</v>
      </c>
      <c r="AR267" s="243">
        <f t="shared" si="254"/>
        <v>171.61231033725815</v>
      </c>
      <c r="AS267" s="244">
        <f t="shared" si="255"/>
        <v>113984.12403010011</v>
      </c>
      <c r="AT267" s="245"/>
      <c r="AU267" s="242">
        <f t="shared" si="235"/>
        <v>5.3666666666666606E-2</v>
      </c>
      <c r="AV267" s="242">
        <f t="shared" si="256"/>
        <v>4.4722222222222168E-3</v>
      </c>
      <c r="AW267" s="241">
        <f>VLOOKUP(AY267,[2]תחזיות!$B$4:$H$1000,7)</f>
        <v>2.209481075000019E-2</v>
      </c>
      <c r="AX267" s="135">
        <f t="shared" si="17"/>
        <v>1.8412342291666826E-3</v>
      </c>
      <c r="AY267" s="238">
        <v>215</v>
      </c>
      <c r="AZ267" s="243">
        <f t="shared" si="257"/>
        <v>55183.250558491272</v>
      </c>
      <c r="BA267" s="243">
        <f t="shared" si="284"/>
        <v>774.36831864689566</v>
      </c>
      <c r="BB267" s="243">
        <f t="shared" si="18"/>
        <v>527.5765592047544</v>
      </c>
      <c r="BC267" s="243">
        <f t="shared" si="258"/>
        <v>246.79175944214123</v>
      </c>
      <c r="BD267" s="244">
        <f t="shared" si="259"/>
        <v>126572.0756804116</v>
      </c>
      <c r="BE267" s="246"/>
      <c r="BF267" s="246"/>
      <c r="BG267" s="246"/>
      <c r="BH267" s="241">
        <f>VLOOKUP(BJ267,[2]תחזיות!$B$4:$H$1000,6)</f>
        <v>1.181540681818192E-2</v>
      </c>
      <c r="BI267" s="135">
        <f t="shared" si="19"/>
        <v>9.8461723484849343E-4</v>
      </c>
      <c r="BJ267" s="238">
        <v>215</v>
      </c>
      <c r="BK267" s="243">
        <f t="shared" si="260"/>
        <v>41009.948229847811</v>
      </c>
      <c r="BL267" s="243">
        <f t="shared" si="285"/>
        <v>518.91182841050852</v>
      </c>
      <c r="BM267" s="243">
        <f t="shared" si="20"/>
        <v>443.72692332245458</v>
      </c>
      <c r="BN267" s="243">
        <f t="shared" si="65"/>
        <v>75.184905088053966</v>
      </c>
      <c r="BO267" s="244">
        <f t="shared" si="261"/>
        <v>102532.75081641921</v>
      </c>
      <c r="BP267" s="246"/>
      <c r="BQ267" s="247">
        <f>VLOOKUP(BT267,[2]תחזיות!$B$4:$E$1000,2)</f>
        <v>4.0037879999999873E-2</v>
      </c>
      <c r="BR267" s="135">
        <f t="shared" si="21"/>
        <v>2.8364899999999897E-3</v>
      </c>
      <c r="BS267" s="3">
        <f t="shared" si="262"/>
        <v>6511</v>
      </c>
      <c r="BT267" s="238">
        <v>215</v>
      </c>
      <c r="BU267" s="239">
        <f t="shared" si="263"/>
        <v>293160.2279860095</v>
      </c>
      <c r="BV267" s="239">
        <f t="shared" si="264"/>
        <v>2455.1414168285905</v>
      </c>
      <c r="BW267" s="239">
        <f t="shared" si="22"/>
        <v>1623.5953617485575</v>
      </c>
      <c r="BX267" s="239">
        <f t="shared" si="23"/>
        <v>831.54605508003306</v>
      </c>
      <c r="BY267" s="240">
        <f t="shared" si="265"/>
        <v>479194.0017379229</v>
      </c>
      <c r="CA267" s="247">
        <f>VLOOKUP(CD267,[2]תחזיות!$B$4:$E$1000,4)</f>
        <v>5.2850001599999835E-2</v>
      </c>
      <c r="CB267" s="135">
        <f t="shared" si="24"/>
        <v>3.9041667999999865E-3</v>
      </c>
      <c r="CC267" s="3">
        <f t="shared" si="266"/>
        <v>6511</v>
      </c>
      <c r="CD267" s="238">
        <v>215</v>
      </c>
      <c r="CE267" s="239">
        <f t="shared" si="267"/>
        <v>313451.58038321749</v>
      </c>
      <c r="CF267" s="239">
        <f t="shared" si="268"/>
        <v>2820.7065833550046</v>
      </c>
      <c r="CG267" s="239">
        <f t="shared" si="25"/>
        <v>1596.9393298153198</v>
      </c>
      <c r="CH267" s="239">
        <f t="shared" si="26"/>
        <v>1223.7672535396848</v>
      </c>
      <c r="CI267" s="240">
        <f t="shared" si="269"/>
        <v>536582.59474710224</v>
      </c>
      <c r="CJ267" s="1"/>
      <c r="CK267" s="247">
        <f>VLOOKUP(CN267,[2]תחזיות!$B$4:$E$1000,3)</f>
        <v>3.4815547826086847E-2</v>
      </c>
      <c r="CL267" s="135">
        <f t="shared" si="27"/>
        <v>2.4012956521739042E-3</v>
      </c>
      <c r="CM267" s="3">
        <f t="shared" si="270"/>
        <v>6511</v>
      </c>
      <c r="CN267" s="238">
        <v>215</v>
      </c>
      <c r="CO267" s="239">
        <f t="shared" si="271"/>
        <v>285489.43680852704</v>
      </c>
      <c r="CP267" s="239">
        <f t="shared" si="286"/>
        <v>2320.490124975393</v>
      </c>
      <c r="CQ267" s="239">
        <f t="shared" si="28"/>
        <v>1634.9455816255004</v>
      </c>
      <c r="CR267" s="239">
        <f t="shared" si="29"/>
        <v>685.54454334989259</v>
      </c>
      <c r="CS267" s="240">
        <f t="shared" si="272"/>
        <v>459465.16406732448</v>
      </c>
      <c r="CT267" s="1"/>
      <c r="CU267" s="238">
        <v>215</v>
      </c>
      <c r="CV267" s="239">
        <f t="shared" si="231"/>
        <v>938327.88829263311</v>
      </c>
      <c r="CW267" s="239">
        <f t="shared" si="231"/>
        <v>9402.5590246407355</v>
      </c>
      <c r="CX267" s="239">
        <f t="shared" si="231"/>
        <v>6516.9724734349984</v>
      </c>
      <c r="CY267" s="239">
        <f t="shared" si="231"/>
        <v>2885.586551205738</v>
      </c>
      <c r="CZ267" s="239">
        <f t="shared" si="231"/>
        <v>1875405.1086901277</v>
      </c>
      <c r="DB267" s="238">
        <v>215</v>
      </c>
      <c r="DC267" s="239">
        <f t="shared" si="232"/>
        <v>989316.17477842676</v>
      </c>
      <c r="DD267" s="239">
        <f t="shared" si="232"/>
        <v>10290.214059851569</v>
      </c>
      <c r="DE267" s="239">
        <f t="shared" si="232"/>
        <v>6634.1850303884767</v>
      </c>
      <c r="DF267" s="239">
        <f t="shared" si="232"/>
        <v>3656.0290294630922</v>
      </c>
      <c r="DG267" s="239">
        <f t="shared" si="232"/>
        <v>1978808.1635456535</v>
      </c>
      <c r="DH267" s="248"/>
      <c r="DI267" s="238">
        <v>215</v>
      </c>
      <c r="DJ267" s="239">
        <f t="shared" si="233"/>
        <v>901338.75957712205</v>
      </c>
      <c r="DK267" s="239">
        <f t="shared" si="233"/>
        <v>8639.4026640662996</v>
      </c>
      <c r="DL267" s="239">
        <f t="shared" si="233"/>
        <v>6603.535009727857</v>
      </c>
      <c r="DM267" s="239">
        <f t="shared" si="233"/>
        <v>2035.8676543384431</v>
      </c>
      <c r="DN267" s="239">
        <f t="shared" si="233"/>
        <v>1788359.5031449019</v>
      </c>
      <c r="DP267" s="3">
        <f t="shared" si="273"/>
        <v>6511</v>
      </c>
      <c r="DQ267" s="238">
        <v>215</v>
      </c>
      <c r="DR267" s="239">
        <f t="shared" si="274"/>
        <v>0</v>
      </c>
      <c r="DS267" s="239">
        <f t="shared" si="275"/>
        <v>0</v>
      </c>
      <c r="DT267" s="239">
        <f t="shared" si="33"/>
        <v>0</v>
      </c>
      <c r="DU267" s="239">
        <f t="shared" si="276"/>
        <v>0</v>
      </c>
      <c r="DV267" s="240">
        <f t="shared" si="287"/>
        <v>0</v>
      </c>
      <c r="DX267" s="242">
        <f t="shared" si="236"/>
        <v>4.5899999999999996E-2</v>
      </c>
      <c r="DY267" s="242">
        <f t="shared" si="277"/>
        <v>3.8249999999999998E-3</v>
      </c>
      <c r="DZ267" s="238">
        <v>215</v>
      </c>
      <c r="EA267" s="243">
        <f t="shared" si="288"/>
        <v>320332.49744093709</v>
      </c>
      <c r="EB267" s="243">
        <f t="shared" si="289"/>
        <v>2867.5073536633631</v>
      </c>
      <c r="EC267" s="243">
        <f t="shared" si="34"/>
        <v>1642.2355509517788</v>
      </c>
      <c r="ED267" s="243">
        <f t="shared" si="240"/>
        <v>1225.2718027115843</v>
      </c>
      <c r="EE267" s="244">
        <f t="shared" si="278"/>
        <v>563714.95969260461</v>
      </c>
      <c r="EF267" s="249"/>
      <c r="EG267" s="242">
        <f t="shared" si="237"/>
        <v>5.5E-2</v>
      </c>
      <c r="EH267" s="242">
        <f t="shared" si="279"/>
        <v>4.5833333333333334E-3</v>
      </c>
      <c r="EI267" s="238">
        <v>215</v>
      </c>
      <c r="EJ267" s="243">
        <f t="shared" si="290"/>
        <v>327575.25632744376</v>
      </c>
      <c r="EK267" s="243">
        <f t="shared" si="291"/>
        <v>3082.4150795582618</v>
      </c>
      <c r="EL267" s="243">
        <f t="shared" si="36"/>
        <v>1581.0284880574779</v>
      </c>
      <c r="EM267" s="243">
        <f t="shared" si="241"/>
        <v>1501.3865915007839</v>
      </c>
      <c r="EN267" s="244">
        <f t="shared" si="280"/>
        <v>582015.87297144975</v>
      </c>
      <c r="EO267" s="249"/>
      <c r="EP267" s="242">
        <f t="shared" si="238"/>
        <v>2.5000000000000001E-2</v>
      </c>
      <c r="EQ267" s="242">
        <f t="shared" si="281"/>
        <v>2.0833333333333333E-3</v>
      </c>
      <c r="ER267" s="238">
        <v>215</v>
      </c>
      <c r="ES267" s="243">
        <f t="shared" si="292"/>
        <v>298175.01879725518</v>
      </c>
      <c r="ET267" s="243">
        <f t="shared" si="293"/>
        <v>2370.7253929063927</v>
      </c>
      <c r="EU267" s="243">
        <f t="shared" si="38"/>
        <v>1749.5274370787779</v>
      </c>
      <c r="EV267" s="243">
        <f t="shared" si="242"/>
        <v>621.19795582761492</v>
      </c>
      <c r="EW267" s="244">
        <f t="shared" si="282"/>
        <v>509705.95947487588</v>
      </c>
    </row>
    <row r="268" spans="1:153" ht="14.25" customHeight="1" thickBot="1" x14ac:dyDescent="0.25">
      <c r="A268" s="3">
        <f t="shared" si="243"/>
        <v>6542</v>
      </c>
      <c r="B268" s="238">
        <v>216</v>
      </c>
      <c r="C268" s="239">
        <f t="shared" si="244"/>
        <v>183409.63767288483</v>
      </c>
      <c r="D268" s="239">
        <f t="shared" si="5"/>
        <v>2410.2492634298383</v>
      </c>
      <c r="E268" s="239">
        <f t="shared" si="6"/>
        <v>1928.7989645385155</v>
      </c>
      <c r="F268" s="239">
        <f t="shared" si="7"/>
        <v>481.45029889132269</v>
      </c>
      <c r="G268" s="240">
        <f t="shared" si="245"/>
        <v>520613.8409008453</v>
      </c>
      <c r="I268" s="241">
        <f>VLOOKUP(K268,[2]תחזיות!$B$4:$H$1000,5)</f>
        <v>1.2996966000000113E-2</v>
      </c>
      <c r="J268" s="135">
        <f t="shared" si="8"/>
        <v>1.0830805000000094E-3</v>
      </c>
      <c r="K268" s="238">
        <v>216</v>
      </c>
      <c r="L268" s="243">
        <f t="shared" si="246"/>
        <v>92317.159130028711</v>
      </c>
      <c r="M268" s="243">
        <f t="shared" si="44"/>
        <v>1039.7240486884589</v>
      </c>
      <c r="N268" s="243">
        <f t="shared" si="9"/>
        <v>870.47592361674037</v>
      </c>
      <c r="O268" s="243">
        <f t="shared" si="10"/>
        <v>169.24812507171853</v>
      </c>
      <c r="P268" s="244">
        <f t="shared" si="247"/>
        <v>201348.15564077301</v>
      </c>
      <c r="Q268" s="245"/>
      <c r="R268" s="241">
        <f>VLOOKUP(T268,[2]תחזיות!$B$4:$H$1000,7)</f>
        <v>2.2094842200000193E-2</v>
      </c>
      <c r="S268" s="135">
        <f t="shared" si="11"/>
        <v>1.8412368500000161E-3</v>
      </c>
      <c r="T268" s="238">
        <v>216</v>
      </c>
      <c r="U268" s="243">
        <f t="shared" si="248"/>
        <v>106964.39400774018</v>
      </c>
      <c r="V268" s="243">
        <f t="shared" si="47"/>
        <v>1204.6888558018884</v>
      </c>
      <c r="W268" s="243">
        <f t="shared" si="12"/>
        <v>1008.587466787699</v>
      </c>
      <c r="X268" s="243">
        <f t="shared" si="48"/>
        <v>196.10138901418941</v>
      </c>
      <c r="Y268" s="244">
        <f t="shared" si="249"/>
        <v>216638.71736507621</v>
      </c>
      <c r="Z268" s="246"/>
      <c r="AA268" s="241">
        <f>VLOOKUP(AC268,[2]תחזיות!$B$4:$H$1000,6)</f>
        <v>1.1815423636363738E-2</v>
      </c>
      <c r="AB268" s="135">
        <f t="shared" si="13"/>
        <v>9.8461863636364476E-4</v>
      </c>
      <c r="AC268" s="238">
        <v>216</v>
      </c>
      <c r="AD268" s="243">
        <f t="shared" si="250"/>
        <v>90568.470687615409</v>
      </c>
      <c r="AE268" s="243">
        <f t="shared" si="51"/>
        <v>1020.0294063882143</v>
      </c>
      <c r="AF268" s="243">
        <f t="shared" si="14"/>
        <v>853.98721012758676</v>
      </c>
      <c r="AG268" s="243">
        <f t="shared" si="52"/>
        <v>166.04219626062749</v>
      </c>
      <c r="AH268" s="244">
        <f t="shared" si="251"/>
        <v>199472.06655525521</v>
      </c>
      <c r="AI268" s="246"/>
      <c r="AJ268" s="242">
        <f t="shared" si="234"/>
        <v>4.4366666666666596E-2</v>
      </c>
      <c r="AK268" s="242">
        <f t="shared" si="252"/>
        <v>3.6972222222222163E-3</v>
      </c>
      <c r="AL268" s="241">
        <f>VLOOKUP(AN268,[2]תחזיות!$B$4:$H$1000,5)</f>
        <v>1.2996966000000113E-2</v>
      </c>
      <c r="AM268" s="135">
        <f t="shared" si="239"/>
        <v>1.0830805000000094E-3</v>
      </c>
      <c r="AN268" s="238">
        <v>216</v>
      </c>
      <c r="AO268" s="243">
        <f t="shared" si="253"/>
        <v>46006.878482549779</v>
      </c>
      <c r="AP268" s="243">
        <f t="shared" si="283"/>
        <v>631.74531929114323</v>
      </c>
      <c r="AQ268" s="243">
        <f t="shared" si="16"/>
        <v>461.64766579038303</v>
      </c>
      <c r="AR268" s="243">
        <f t="shared" si="254"/>
        <v>170.09765350076017</v>
      </c>
      <c r="AS268" s="244">
        <f t="shared" si="255"/>
        <v>114615.86934939126</v>
      </c>
      <c r="AT268" s="245"/>
      <c r="AU268" s="242">
        <f t="shared" si="235"/>
        <v>5.3666666666666606E-2</v>
      </c>
      <c r="AV268" s="242">
        <f t="shared" si="256"/>
        <v>4.4722222222222168E-3</v>
      </c>
      <c r="AW268" s="241">
        <f>VLOOKUP(AY268,[2]תחזיות!$B$4:$H$1000,7)</f>
        <v>2.2094842200000193E-2</v>
      </c>
      <c r="AX268" s="135">
        <f t="shared" si="17"/>
        <v>1.8412368500000161E-3</v>
      </c>
      <c r="AY268" s="238">
        <v>216</v>
      </c>
      <c r="AZ268" s="243">
        <f t="shared" si="257"/>
        <v>54756.308040315591</v>
      </c>
      <c r="BA268" s="243">
        <f t="shared" si="284"/>
        <v>775.794114130661</v>
      </c>
      <c r="BB268" s="243">
        <f t="shared" si="18"/>
        <v>530.91173650591656</v>
      </c>
      <c r="BC268" s="243">
        <f t="shared" si="258"/>
        <v>244.88237762474444</v>
      </c>
      <c r="BD268" s="244">
        <f t="shared" si="259"/>
        <v>127347.86979454226</v>
      </c>
      <c r="BE268" s="246"/>
      <c r="BF268" s="246"/>
      <c r="BG268" s="246"/>
      <c r="BH268" s="241">
        <f>VLOOKUP(BJ268,[2]תחזיות!$B$4:$H$1000,6)</f>
        <v>1.1815423636363738E-2</v>
      </c>
      <c r="BI268" s="135">
        <f t="shared" si="19"/>
        <v>9.8461863636364476E-4</v>
      </c>
      <c r="BJ268" s="238">
        <v>216</v>
      </c>
      <c r="BK268" s="243">
        <f t="shared" si="260"/>
        <v>40606.163564030605</v>
      </c>
      <c r="BL268" s="243">
        <f t="shared" si="285"/>
        <v>519.34983774234729</v>
      </c>
      <c r="BM268" s="243">
        <f t="shared" si="20"/>
        <v>444.90520454162487</v>
      </c>
      <c r="BN268" s="243">
        <f t="shared" si="65"/>
        <v>74.444633200722436</v>
      </c>
      <c r="BO268" s="244">
        <f t="shared" si="261"/>
        <v>103052.10065416156</v>
      </c>
      <c r="BP268" s="246"/>
      <c r="BQ268" s="247">
        <f>VLOOKUP(BT268,[2]תחזיות!$B$4:$E$1000,2)</f>
        <v>4.0106179999999873E-2</v>
      </c>
      <c r="BR268" s="135">
        <f t="shared" si="21"/>
        <v>2.8421816666666564E-3</v>
      </c>
      <c r="BS268" s="3">
        <f t="shared" si="262"/>
        <v>6542</v>
      </c>
      <c r="BT268" s="238">
        <v>216</v>
      </c>
      <c r="BU268" s="239">
        <f t="shared" si="263"/>
        <v>291536.63262426096</v>
      </c>
      <c r="BV268" s="239">
        <f t="shared" si="264"/>
        <v>2456.0897786847909</v>
      </c>
      <c r="BW268" s="239">
        <f t="shared" si="22"/>
        <v>1627.4897062783841</v>
      </c>
      <c r="BX268" s="239">
        <f t="shared" si="23"/>
        <v>828.60007240640675</v>
      </c>
      <c r="BY268" s="240">
        <f t="shared" si="265"/>
        <v>481650.09151660767</v>
      </c>
      <c r="CA268" s="247">
        <f>VLOOKUP(CD268,[2]תחזיות!$B$4:$E$1000,4)</f>
        <v>5.2940157599999836E-2</v>
      </c>
      <c r="CB268" s="135">
        <f t="shared" si="24"/>
        <v>3.9116797999999868E-3</v>
      </c>
      <c r="CC268" s="3">
        <f t="shared" si="266"/>
        <v>6542</v>
      </c>
      <c r="CD268" s="238">
        <v>216</v>
      </c>
      <c r="CE268" s="239">
        <f t="shared" si="267"/>
        <v>311854.64105340216</v>
      </c>
      <c r="CF268" s="239">
        <f t="shared" si="268"/>
        <v>2822.1044362248504</v>
      </c>
      <c r="CG268" s="239">
        <f t="shared" si="25"/>
        <v>1602.2289362800107</v>
      </c>
      <c r="CH268" s="239">
        <f t="shared" si="26"/>
        <v>1219.8754999448397</v>
      </c>
      <c r="CI268" s="240">
        <f t="shared" si="269"/>
        <v>539404.69918332715</v>
      </c>
      <c r="CJ268" s="1"/>
      <c r="CK268" s="247">
        <f>VLOOKUP(CN268,[2]תחזיות!$B$4:$E$1000,3)</f>
        <v>3.4874939130434678E-2</v>
      </c>
      <c r="CL268" s="135">
        <f t="shared" si="27"/>
        <v>2.4062449275362233E-3</v>
      </c>
      <c r="CM268" s="3">
        <f t="shared" si="270"/>
        <v>6542</v>
      </c>
      <c r="CN268" s="238">
        <v>216</v>
      </c>
      <c r="CO268" s="239">
        <f t="shared" si="271"/>
        <v>283854.49122690153</v>
      </c>
      <c r="CP268" s="239">
        <f t="shared" si="286"/>
        <v>2321.278538817769</v>
      </c>
      <c r="CQ268" s="239">
        <f t="shared" si="28"/>
        <v>1638.2551091446617</v>
      </c>
      <c r="CR268" s="239">
        <f t="shared" si="29"/>
        <v>683.02342967310722</v>
      </c>
      <c r="CS268" s="240">
        <f t="shared" si="272"/>
        <v>461786.44260614226</v>
      </c>
      <c r="CT268" s="1"/>
      <c r="CU268" s="238">
        <v>216</v>
      </c>
      <c r="CV268" s="239">
        <f t="shared" si="231"/>
        <v>931960.5697997096</v>
      </c>
      <c r="CW268" s="239">
        <f t="shared" si="231"/>
        <v>9405.3157637575951</v>
      </c>
      <c r="CX268" s="239">
        <f t="shared" si="231"/>
        <v>6536.9293621581928</v>
      </c>
      <c r="CY268" s="239">
        <f t="shared" si="231"/>
        <v>2868.3864015994018</v>
      </c>
      <c r="CZ268" s="239">
        <f t="shared" si="231"/>
        <v>1884810.4244538853</v>
      </c>
      <c r="DB268" s="238">
        <v>216</v>
      </c>
      <c r="DC268" s="239">
        <f t="shared" si="232"/>
        <v>982979.2086137291</v>
      </c>
      <c r="DD268" s="239">
        <f t="shared" si="232"/>
        <v>10295.2517491455</v>
      </c>
      <c r="DE268" s="239">
        <f t="shared" si="232"/>
        <v>6658.8019727398841</v>
      </c>
      <c r="DF268" s="239">
        <f t="shared" si="232"/>
        <v>3636.4497764056168</v>
      </c>
      <c r="DG268" s="239">
        <f t="shared" si="232"/>
        <v>1989103.4152947988</v>
      </c>
      <c r="DH268" s="248"/>
      <c r="DI268" s="238">
        <v>216</v>
      </c>
      <c r="DJ268" s="239">
        <f t="shared" si="233"/>
        <v>894864.25451160874</v>
      </c>
      <c r="DK268" s="239">
        <f t="shared" si="233"/>
        <v>8641.63243928456</v>
      </c>
      <c r="DL268" s="239">
        <f t="shared" si="233"/>
        <v>6619.1187742584134</v>
      </c>
      <c r="DM268" s="239">
        <f t="shared" si="233"/>
        <v>2022.5136650261475</v>
      </c>
      <c r="DN268" s="239">
        <f t="shared" si="233"/>
        <v>1797001.1355841865</v>
      </c>
      <c r="DP268" s="3">
        <f t="shared" si="273"/>
        <v>6542</v>
      </c>
      <c r="DQ268" s="238">
        <v>216</v>
      </c>
      <c r="DR268" s="239">
        <f t="shared" si="274"/>
        <v>0</v>
      </c>
      <c r="DS268" s="239">
        <f t="shared" si="275"/>
        <v>0</v>
      </c>
      <c r="DT268" s="239">
        <f t="shared" si="33"/>
        <v>0</v>
      </c>
      <c r="DU268" s="239">
        <f t="shared" si="276"/>
        <v>0</v>
      </c>
      <c r="DV268" s="240">
        <f t="shared" si="287"/>
        <v>0</v>
      </c>
      <c r="DX268" s="242">
        <f t="shared" si="236"/>
        <v>4.5899999999999996E-2</v>
      </c>
      <c r="DY268" s="242">
        <f t="shared" si="277"/>
        <v>3.8249999999999998E-3</v>
      </c>
      <c r="DZ268" s="238">
        <v>216</v>
      </c>
      <c r="EA268" s="243">
        <f t="shared" si="288"/>
        <v>318690.2618899853</v>
      </c>
      <c r="EB268" s="243">
        <f t="shared" si="289"/>
        <v>2867.5073536633631</v>
      </c>
      <c r="EC268" s="243">
        <f t="shared" si="34"/>
        <v>1648.5171019341694</v>
      </c>
      <c r="ED268" s="243">
        <f t="shared" si="240"/>
        <v>1218.9902517291937</v>
      </c>
      <c r="EE268" s="244">
        <f t="shared" si="278"/>
        <v>566582.46704626794</v>
      </c>
      <c r="EF268" s="249"/>
      <c r="EG268" s="242">
        <f t="shared" si="237"/>
        <v>5.5E-2</v>
      </c>
      <c r="EH268" s="242">
        <f t="shared" si="279"/>
        <v>4.5833333333333334E-3</v>
      </c>
      <c r="EI268" s="238">
        <v>216</v>
      </c>
      <c r="EJ268" s="243">
        <f t="shared" si="290"/>
        <v>325994.22783938627</v>
      </c>
      <c r="EK268" s="243">
        <f t="shared" si="291"/>
        <v>3082.4150795582618</v>
      </c>
      <c r="EL268" s="243">
        <f t="shared" si="36"/>
        <v>1588.2748686277414</v>
      </c>
      <c r="EM268" s="243">
        <f t="shared" si="241"/>
        <v>1494.1402109305204</v>
      </c>
      <c r="EN268" s="244">
        <f t="shared" si="280"/>
        <v>585098.28805100801</v>
      </c>
      <c r="EO268" s="249"/>
      <c r="EP268" s="242">
        <f t="shared" si="238"/>
        <v>2.5000000000000001E-2</v>
      </c>
      <c r="EQ268" s="242">
        <f t="shared" si="281"/>
        <v>2.0833333333333333E-3</v>
      </c>
      <c r="ER268" s="238">
        <v>216</v>
      </c>
      <c r="ES268" s="243">
        <f t="shared" si="292"/>
        <v>296425.49136017641</v>
      </c>
      <c r="ET268" s="243">
        <f t="shared" si="293"/>
        <v>2370.7253929063918</v>
      </c>
      <c r="EU268" s="243">
        <f t="shared" si="38"/>
        <v>1753.1722859060242</v>
      </c>
      <c r="EV268" s="243">
        <f t="shared" si="242"/>
        <v>617.5531070003675</v>
      </c>
      <c r="EW268" s="244">
        <f t="shared" si="282"/>
        <v>512076.68486778229</v>
      </c>
    </row>
    <row r="269" spans="1:153" ht="14.25" customHeight="1" thickBot="1" x14ac:dyDescent="0.25">
      <c r="A269" s="3">
        <f t="shared" si="243"/>
        <v>6572</v>
      </c>
      <c r="B269" s="238">
        <v>217</v>
      </c>
      <c r="C269" s="239">
        <f t="shared" si="244"/>
        <v>181480.8387083463</v>
      </c>
      <c r="D269" s="239">
        <f t="shared" si="5"/>
        <v>2410.2492634298383</v>
      </c>
      <c r="E269" s="239">
        <f t="shared" si="6"/>
        <v>1933.8620618204291</v>
      </c>
      <c r="F269" s="239">
        <f t="shared" si="7"/>
        <v>476.38720160940909</v>
      </c>
      <c r="G269" s="240">
        <f t="shared" si="245"/>
        <v>523024.09016427514</v>
      </c>
      <c r="I269" s="241">
        <f>VLOOKUP(K269,[2]תחזיות!$B$4:$H$1000,5)</f>
        <v>1.2996984500000114E-2</v>
      </c>
      <c r="J269" s="135">
        <f t="shared" si="8"/>
        <v>1.0830820416666762E-3</v>
      </c>
      <c r="K269" s="238">
        <v>217</v>
      </c>
      <c r="L269" s="243">
        <f t="shared" si="246"/>
        <v>91545.727466762823</v>
      </c>
      <c r="M269" s="243">
        <f t="shared" si="44"/>
        <v>1040.8501551338823</v>
      </c>
      <c r="N269" s="243">
        <f t="shared" si="9"/>
        <v>873.01632144481789</v>
      </c>
      <c r="O269" s="243">
        <f t="shared" si="10"/>
        <v>167.83383368906439</v>
      </c>
      <c r="P269" s="244">
        <f t="shared" si="247"/>
        <v>202389.00579590688</v>
      </c>
      <c r="Q269" s="245"/>
      <c r="R269" s="241">
        <f>VLOOKUP(T269,[2]תחזיות!$B$4:$H$1000,7)</f>
        <v>2.2094873650000194E-2</v>
      </c>
      <c r="S269" s="135">
        <f t="shared" si="11"/>
        <v>1.8412394708333495E-3</v>
      </c>
      <c r="T269" s="238">
        <v>217</v>
      </c>
      <c r="U269" s="243">
        <f t="shared" si="248"/>
        <v>106150.89655411967</v>
      </c>
      <c r="V269" s="243">
        <f t="shared" si="47"/>
        <v>1206.906976473264</v>
      </c>
      <c r="W269" s="243">
        <f t="shared" si="12"/>
        <v>1012.2969994573788</v>
      </c>
      <c r="X269" s="243">
        <f t="shared" si="48"/>
        <v>194.60997701588516</v>
      </c>
      <c r="Y269" s="244">
        <f t="shared" si="249"/>
        <v>217845.62434154947</v>
      </c>
      <c r="Z269" s="246"/>
      <c r="AA269" s="241">
        <f>VLOOKUP(AC269,[2]תחזיות!$B$4:$H$1000,6)</f>
        <v>1.1815440454545557E-2</v>
      </c>
      <c r="AB269" s="135">
        <f t="shared" si="13"/>
        <v>9.8462003787879652E-4</v>
      </c>
      <c r="AC269" s="238">
        <v>217</v>
      </c>
      <c r="AD269" s="243">
        <f t="shared" si="250"/>
        <v>89802.818155607703</v>
      </c>
      <c r="AE269" s="243">
        <f t="shared" si="51"/>
        <v>1021.0337477809697</v>
      </c>
      <c r="AF269" s="243">
        <f t="shared" si="14"/>
        <v>856.39524782902299</v>
      </c>
      <c r="AG269" s="243">
        <f t="shared" si="52"/>
        <v>164.6384999519467</v>
      </c>
      <c r="AH269" s="244">
        <f t="shared" si="251"/>
        <v>200493.10030303619</v>
      </c>
      <c r="AI269" s="246"/>
      <c r="AJ269" s="242">
        <f t="shared" si="234"/>
        <v>4.4366666666666596E-2</v>
      </c>
      <c r="AK269" s="242">
        <f t="shared" si="252"/>
        <v>3.6972222222222163E-3</v>
      </c>
      <c r="AL269" s="241">
        <f>VLOOKUP(AN269,[2]תחזיות!$B$4:$H$1000,5)</f>
        <v>1.2996984500000114E-2</v>
      </c>
      <c r="AM269" s="135">
        <f t="shared" si="239"/>
        <v>1.0830820416666762E-3</v>
      </c>
      <c r="AN269" s="238">
        <v>217</v>
      </c>
      <c r="AO269" s="243">
        <f t="shared" si="253"/>
        <v>45594.560038340591</v>
      </c>
      <c r="AP269" s="243">
        <f t="shared" si="283"/>
        <v>632.42955130137432</v>
      </c>
      <c r="AQ269" s="243">
        <f t="shared" si="16"/>
        <v>463.85633071517645</v>
      </c>
      <c r="AR269" s="243">
        <f t="shared" si="254"/>
        <v>168.57322058619786</v>
      </c>
      <c r="AS269" s="244">
        <f t="shared" si="255"/>
        <v>115248.29890069264</v>
      </c>
      <c r="AT269" s="245"/>
      <c r="AU269" s="242">
        <f t="shared" si="235"/>
        <v>5.3666666666666606E-2</v>
      </c>
      <c r="AV269" s="242">
        <f t="shared" si="256"/>
        <v>4.4722222222222168E-3</v>
      </c>
      <c r="AW269" s="241">
        <f>VLOOKUP(AY269,[2]תחזיות!$B$4:$H$1000,7)</f>
        <v>2.2094873650000194E-2</v>
      </c>
      <c r="AX269" s="135">
        <f t="shared" si="17"/>
        <v>1.8412394708333495E-3</v>
      </c>
      <c r="AY269" s="238">
        <v>217</v>
      </c>
      <c r="AZ269" s="243">
        <f t="shared" si="257"/>
        <v>54325.238243805834</v>
      </c>
      <c r="BA269" s="243">
        <f t="shared" si="284"/>
        <v>777.22253687483851</v>
      </c>
      <c r="BB269" s="243">
        <f t="shared" si="18"/>
        <v>534.26799917337382</v>
      </c>
      <c r="BC269" s="243">
        <f t="shared" si="258"/>
        <v>242.95453770146469</v>
      </c>
      <c r="BD269" s="244">
        <f t="shared" si="259"/>
        <v>128125.09233141709</v>
      </c>
      <c r="BE269" s="246"/>
      <c r="BF269" s="246"/>
      <c r="BG269" s="246"/>
      <c r="BH269" s="241">
        <f>VLOOKUP(BJ269,[2]תחזיות!$B$4:$H$1000,6)</f>
        <v>1.1815440454545557E-2</v>
      </c>
      <c r="BI269" s="135">
        <f t="shared" si="19"/>
        <v>9.8462003787879652E-4</v>
      </c>
      <c r="BJ269" s="238">
        <v>217</v>
      </c>
      <c r="BK269" s="243">
        <f t="shared" si="260"/>
        <v>40200.801939216159</v>
      </c>
      <c r="BL269" s="243">
        <f t="shared" si="285"/>
        <v>519.78820744294194</v>
      </c>
      <c r="BM269" s="243">
        <f t="shared" si="20"/>
        <v>446.08673722104601</v>
      </c>
      <c r="BN269" s="243">
        <f t="shared" si="65"/>
        <v>73.701470221895946</v>
      </c>
      <c r="BO269" s="244">
        <f t="shared" si="261"/>
        <v>103571.8888616045</v>
      </c>
      <c r="BP269" s="246"/>
      <c r="BQ269" s="247">
        <f>VLOOKUP(BT269,[2]תחזיות!$B$4:$E$1000,2)</f>
        <v>4.0174479999999874E-2</v>
      </c>
      <c r="BR269" s="135">
        <f t="shared" si="21"/>
        <v>2.8478733333333231E-3</v>
      </c>
      <c r="BS269" s="3">
        <f t="shared" si="262"/>
        <v>6572</v>
      </c>
      <c r="BT269" s="238">
        <v>217</v>
      </c>
      <c r="BU269" s="239">
        <f t="shared" si="263"/>
        <v>289909.14291798259</v>
      </c>
      <c r="BV269" s="239">
        <f t="shared" si="264"/>
        <v>2457.0323403047541</v>
      </c>
      <c r="BW269" s="239">
        <f t="shared" si="22"/>
        <v>1631.4078230991122</v>
      </c>
      <c r="BX269" s="239">
        <f t="shared" si="23"/>
        <v>825.62451720564184</v>
      </c>
      <c r="BY269" s="240">
        <f t="shared" si="265"/>
        <v>484107.12385691243</v>
      </c>
      <c r="CA269" s="247">
        <f>VLOOKUP(CD269,[2]תחזיות!$B$4:$E$1000,4)</f>
        <v>5.3030313599999837E-2</v>
      </c>
      <c r="CB269" s="135">
        <f t="shared" si="24"/>
        <v>3.9191927999999866E-3</v>
      </c>
      <c r="CC269" s="3">
        <f t="shared" si="266"/>
        <v>6572</v>
      </c>
      <c r="CD269" s="238">
        <v>217</v>
      </c>
      <c r="CE269" s="239">
        <f t="shared" si="267"/>
        <v>310252.41211712215</v>
      </c>
      <c r="CF269" s="239">
        <f t="shared" si="268"/>
        <v>2823.4941013084572</v>
      </c>
      <c r="CG269" s="239">
        <f t="shared" si="25"/>
        <v>1607.5550815564034</v>
      </c>
      <c r="CH269" s="239">
        <f t="shared" si="26"/>
        <v>1215.9390197520538</v>
      </c>
      <c r="CI269" s="240">
        <f t="shared" si="269"/>
        <v>542228.19328463555</v>
      </c>
      <c r="CJ269" s="1"/>
      <c r="CK269" s="247">
        <f>VLOOKUP(CN269,[2]תחזיות!$B$4:$E$1000,3)</f>
        <v>3.4934330434782501E-2</v>
      </c>
      <c r="CL269" s="135">
        <f t="shared" si="27"/>
        <v>2.4111942028985419E-3</v>
      </c>
      <c r="CM269" s="3">
        <f t="shared" si="270"/>
        <v>6572</v>
      </c>
      <c r="CN269" s="238">
        <v>217</v>
      </c>
      <c r="CO269" s="239">
        <f t="shared" si="271"/>
        <v>282216.23611775687</v>
      </c>
      <c r="CP269" s="239">
        <f t="shared" si="286"/>
        <v>2322.0620472175201</v>
      </c>
      <c r="CQ269" s="239">
        <f t="shared" si="28"/>
        <v>1641.5838947265388</v>
      </c>
      <c r="CR269" s="239">
        <f t="shared" si="29"/>
        <v>680.47815249098142</v>
      </c>
      <c r="CS269" s="240">
        <f t="shared" si="272"/>
        <v>464108.50465335976</v>
      </c>
      <c r="CT269" s="1"/>
      <c r="CU269" s="238">
        <v>217</v>
      </c>
      <c r="CV269" s="239">
        <f t="shared" si="231"/>
        <v>925572.01391948352</v>
      </c>
      <c r="CW269" s="239">
        <f t="shared" si="231"/>
        <v>9408.0686638332118</v>
      </c>
      <c r="CX269" s="239">
        <f t="shared" si="231"/>
        <v>6556.9652169286028</v>
      </c>
      <c r="CY269" s="239">
        <f t="shared" si="231"/>
        <v>2851.1034469046085</v>
      </c>
      <c r="CZ269" s="239">
        <f t="shared" si="231"/>
        <v>1894218.4931177185</v>
      </c>
      <c r="DB269" s="238">
        <v>217</v>
      </c>
      <c r="DC269" s="239">
        <f t="shared" si="232"/>
        <v>976615.33859415248</v>
      </c>
      <c r="DD269" s="239">
        <f t="shared" si="232"/>
        <v>10300.287957644659</v>
      </c>
      <c r="DE269" s="239">
        <f t="shared" si="232"/>
        <v>6683.5366037832027</v>
      </c>
      <c r="DF269" s="239">
        <f t="shared" si="232"/>
        <v>3616.7513538614558</v>
      </c>
      <c r="DG269" s="239">
        <f t="shared" si="232"/>
        <v>1999403.7032524436</v>
      </c>
      <c r="DH269" s="248"/>
      <c r="DI269" s="238">
        <v>217</v>
      </c>
      <c r="DJ269" s="239">
        <f t="shared" si="233"/>
        <v>888373.01399519737</v>
      </c>
      <c r="DK269" s="239">
        <f t="shared" si="233"/>
        <v>8643.8586587776626</v>
      </c>
      <c r="DL269" s="239">
        <f t="shared" si="233"/>
        <v>6634.7526697653648</v>
      </c>
      <c r="DM269" s="239">
        <f t="shared" si="233"/>
        <v>2009.1059890122965</v>
      </c>
      <c r="DN269" s="239">
        <f t="shared" si="233"/>
        <v>1805644.9942429643</v>
      </c>
      <c r="DP269" s="3">
        <f t="shared" si="273"/>
        <v>6572</v>
      </c>
      <c r="DQ269" s="238">
        <v>217</v>
      </c>
      <c r="DR269" s="239">
        <f t="shared" si="274"/>
        <v>0</v>
      </c>
      <c r="DS269" s="239">
        <f t="shared" si="275"/>
        <v>0</v>
      </c>
      <c r="DT269" s="239">
        <f t="shared" si="33"/>
        <v>0</v>
      </c>
      <c r="DU269" s="239">
        <f t="shared" si="276"/>
        <v>0</v>
      </c>
      <c r="DV269" s="240">
        <f t="shared" si="287"/>
        <v>0</v>
      </c>
      <c r="DX269" s="242">
        <f t="shared" si="236"/>
        <v>4.5899999999999996E-2</v>
      </c>
      <c r="DY269" s="242">
        <f t="shared" si="277"/>
        <v>3.8249999999999998E-3</v>
      </c>
      <c r="DZ269" s="238">
        <v>217</v>
      </c>
      <c r="EA269" s="243">
        <f t="shared" si="288"/>
        <v>317041.74478805112</v>
      </c>
      <c r="EB269" s="243">
        <f t="shared" si="289"/>
        <v>2867.5073536633631</v>
      </c>
      <c r="EC269" s="243">
        <f t="shared" si="34"/>
        <v>1654.8226798490678</v>
      </c>
      <c r="ED269" s="243">
        <f t="shared" si="240"/>
        <v>1212.6846738142954</v>
      </c>
      <c r="EE269" s="244">
        <f t="shared" si="278"/>
        <v>569449.97439993126</v>
      </c>
      <c r="EF269" s="249"/>
      <c r="EG269" s="242">
        <f t="shared" si="237"/>
        <v>5.5E-2</v>
      </c>
      <c r="EH269" s="242">
        <f t="shared" si="279"/>
        <v>4.5833333333333334E-3</v>
      </c>
      <c r="EI269" s="238">
        <v>217</v>
      </c>
      <c r="EJ269" s="243">
        <f t="shared" si="290"/>
        <v>324405.95297075855</v>
      </c>
      <c r="EK269" s="243">
        <f t="shared" si="291"/>
        <v>3082.4150795582614</v>
      </c>
      <c r="EL269" s="243">
        <f t="shared" si="36"/>
        <v>1595.5544617756179</v>
      </c>
      <c r="EM269" s="243">
        <f t="shared" si="241"/>
        <v>1486.8606177826434</v>
      </c>
      <c r="EN269" s="244">
        <f t="shared" si="280"/>
        <v>588180.70313056628</v>
      </c>
      <c r="EO269" s="249"/>
      <c r="EP269" s="242">
        <f t="shared" si="238"/>
        <v>2.5000000000000001E-2</v>
      </c>
      <c r="EQ269" s="242">
        <f t="shared" si="281"/>
        <v>2.0833333333333333E-3</v>
      </c>
      <c r="ER269" s="238">
        <v>217</v>
      </c>
      <c r="ES269" s="243">
        <f t="shared" si="292"/>
        <v>294672.31907427037</v>
      </c>
      <c r="ET269" s="243">
        <f t="shared" si="293"/>
        <v>2370.7253929063918</v>
      </c>
      <c r="EU269" s="243">
        <f t="shared" si="38"/>
        <v>1756.8247281683284</v>
      </c>
      <c r="EV269" s="243">
        <f t="shared" si="242"/>
        <v>613.90066473806326</v>
      </c>
      <c r="EW269" s="244">
        <f t="shared" si="282"/>
        <v>514447.41026068869</v>
      </c>
    </row>
    <row r="270" spans="1:153" ht="14.25" customHeight="1" thickBot="1" x14ac:dyDescent="0.25">
      <c r="A270" s="3">
        <f t="shared" si="243"/>
        <v>6603</v>
      </c>
      <c r="B270" s="238">
        <v>218</v>
      </c>
      <c r="C270" s="239">
        <f t="shared" si="244"/>
        <v>179546.97664652587</v>
      </c>
      <c r="D270" s="239">
        <f t="shared" si="5"/>
        <v>2410.2492634298383</v>
      </c>
      <c r="E270" s="239">
        <f t="shared" si="6"/>
        <v>1938.9384497327078</v>
      </c>
      <c r="F270" s="239">
        <f t="shared" si="7"/>
        <v>471.31081369713047</v>
      </c>
      <c r="G270" s="240">
        <f t="shared" si="245"/>
        <v>525434.33942770492</v>
      </c>
      <c r="I270" s="241">
        <f>VLOOKUP(K270,[2]תחזיות!$B$4:$H$1000,5)</f>
        <v>1.2997003000000115E-2</v>
      </c>
      <c r="J270" s="135">
        <f t="shared" si="8"/>
        <v>1.0830835833333429E-3</v>
      </c>
      <c r="K270" s="238">
        <v>218</v>
      </c>
      <c r="L270" s="243">
        <f t="shared" si="246"/>
        <v>90770.917270215825</v>
      </c>
      <c r="M270" s="243">
        <f t="shared" si="44"/>
        <v>1041.9774828496174</v>
      </c>
      <c r="N270" s="243">
        <f t="shared" si="9"/>
        <v>875.56413452088918</v>
      </c>
      <c r="O270" s="243">
        <f t="shared" si="10"/>
        <v>166.41334832872823</v>
      </c>
      <c r="P270" s="244">
        <f t="shared" si="247"/>
        <v>203430.9832787565</v>
      </c>
      <c r="Q270" s="245"/>
      <c r="R270" s="241">
        <f>VLOOKUP(T270,[2]תחזיות!$B$4:$H$1000,7)</f>
        <v>2.2094905100000194E-2</v>
      </c>
      <c r="S270" s="135">
        <f t="shared" si="11"/>
        <v>1.8412420916666828E-3</v>
      </c>
      <c r="T270" s="238">
        <v>218</v>
      </c>
      <c r="U270" s="243">
        <f t="shared" si="248"/>
        <v>105332.18516962123</v>
      </c>
      <c r="V270" s="243">
        <f t="shared" si="47"/>
        <v>1209.1291843990725</v>
      </c>
      <c r="W270" s="243">
        <f t="shared" si="12"/>
        <v>1016.0201782547679</v>
      </c>
      <c r="X270" s="243">
        <f t="shared" si="48"/>
        <v>193.10900614430469</v>
      </c>
      <c r="Y270" s="244">
        <f t="shared" si="249"/>
        <v>219054.75352594853</v>
      </c>
      <c r="Z270" s="246"/>
      <c r="AA270" s="241">
        <f>VLOOKUP(AC270,[2]תחזיות!$B$4:$H$1000,6)</f>
        <v>1.1815457272727375E-2</v>
      </c>
      <c r="AB270" s="135">
        <f t="shared" si="13"/>
        <v>9.8462143939394785E-4</v>
      </c>
      <c r="AC270" s="238">
        <v>218</v>
      </c>
      <c r="AD270" s="243">
        <f t="shared" si="250"/>
        <v>89034.001462731088</v>
      </c>
      <c r="AE270" s="243">
        <f t="shared" si="51"/>
        <v>1022.0390794993796</v>
      </c>
      <c r="AF270" s="243">
        <f t="shared" si="14"/>
        <v>858.81007681770666</v>
      </c>
      <c r="AG270" s="243">
        <f t="shared" si="52"/>
        <v>163.22900268167291</v>
      </c>
      <c r="AH270" s="244">
        <f t="shared" si="251"/>
        <v>201515.13938253556</v>
      </c>
      <c r="AI270" s="246"/>
      <c r="AJ270" s="242">
        <f t="shared" si="234"/>
        <v>4.4366666666666596E-2</v>
      </c>
      <c r="AK270" s="242">
        <f t="shared" si="252"/>
        <v>3.6972222222222163E-3</v>
      </c>
      <c r="AL270" s="241">
        <f>VLOOKUP(AN270,[2]תחזיות!$B$4:$H$1000,5)</f>
        <v>1.2997003000000115E-2</v>
      </c>
      <c r="AM270" s="135">
        <f t="shared" si="239"/>
        <v>1.0830835833333429E-3</v>
      </c>
      <c r="AN270" s="238">
        <v>218</v>
      </c>
      <c r="AO270" s="243">
        <f t="shared" si="253"/>
        <v>45179.584031915423</v>
      </c>
      <c r="AP270" s="243">
        <f t="shared" si="283"/>
        <v>633.11452536600382</v>
      </c>
      <c r="AQ270" s="243">
        <f t="shared" si="16"/>
        <v>466.07556329245011</v>
      </c>
      <c r="AR270" s="243">
        <f t="shared" si="254"/>
        <v>167.03896207355371</v>
      </c>
      <c r="AS270" s="244">
        <f t="shared" si="255"/>
        <v>115881.41342605864</v>
      </c>
      <c r="AT270" s="245"/>
      <c r="AU270" s="242">
        <f t="shared" si="235"/>
        <v>5.3666666666666606E-2</v>
      </c>
      <c r="AV270" s="242">
        <f t="shared" si="256"/>
        <v>4.4722222222222168E-3</v>
      </c>
      <c r="AW270" s="241">
        <f>VLOOKUP(AY270,[2]תחזיות!$B$4:$H$1000,7)</f>
        <v>2.2094905100000194E-2</v>
      </c>
      <c r="AX270" s="135">
        <f t="shared" si="17"/>
        <v>1.8412420916666828E-3</v>
      </c>
      <c r="AY270" s="238">
        <v>218</v>
      </c>
      <c r="AZ270" s="243">
        <f t="shared" si="257"/>
        <v>53890.012443198466</v>
      </c>
      <c r="BA270" s="243">
        <f t="shared" si="284"/>
        <v>778.65359172432454</v>
      </c>
      <c r="BB270" s="243">
        <f t="shared" si="18"/>
        <v>537.64548052002056</v>
      </c>
      <c r="BC270" s="243">
        <f t="shared" si="258"/>
        <v>241.00811120430396</v>
      </c>
      <c r="BD270" s="244">
        <f t="shared" si="259"/>
        <v>128903.74592314143</v>
      </c>
      <c r="BE270" s="246"/>
      <c r="BF270" s="246"/>
      <c r="BG270" s="246"/>
      <c r="BH270" s="241">
        <f>VLOOKUP(BJ270,[2]תחזיות!$B$4:$H$1000,6)</f>
        <v>1.1815457272727375E-2</v>
      </c>
      <c r="BI270" s="135">
        <f t="shared" si="19"/>
        <v>9.8462143939394785E-4</v>
      </c>
      <c r="BJ270" s="238">
        <v>218</v>
      </c>
      <c r="BK270" s="243">
        <f t="shared" si="260"/>
        <v>39793.858546899995</v>
      </c>
      <c r="BL270" s="243">
        <f t="shared" si="285"/>
        <v>520.22693755705143</v>
      </c>
      <c r="BM270" s="243">
        <f t="shared" si="20"/>
        <v>447.27153022106847</v>
      </c>
      <c r="BN270" s="243">
        <f t="shared" si="65"/>
        <v>72.955407335982983</v>
      </c>
      <c r="BO270" s="244">
        <f t="shared" si="261"/>
        <v>104092.11579916155</v>
      </c>
      <c r="BP270" s="246"/>
      <c r="BQ270" s="247">
        <f>VLOOKUP(BT270,[2]תחזיות!$B$4:$E$1000,2)</f>
        <v>4.0242779999999874E-2</v>
      </c>
      <c r="BR270" s="135">
        <f t="shared" si="21"/>
        <v>2.8535649999999898E-3</v>
      </c>
      <c r="BS270" s="3">
        <f t="shared" si="262"/>
        <v>6603</v>
      </c>
      <c r="BT270" s="238">
        <v>218</v>
      </c>
      <c r="BU270" s="239">
        <f t="shared" si="263"/>
        <v>288277.73509488348</v>
      </c>
      <c r="BV270" s="239">
        <f t="shared" si="264"/>
        <v>2457.9690920472308</v>
      </c>
      <c r="BW270" s="239">
        <f t="shared" si="22"/>
        <v>1635.3498369012027</v>
      </c>
      <c r="BX270" s="239">
        <f t="shared" si="23"/>
        <v>822.61925514602819</v>
      </c>
      <c r="BY270" s="240">
        <f t="shared" si="265"/>
        <v>486565.09294895967</v>
      </c>
      <c r="CA270" s="247">
        <f>VLOOKUP(CD270,[2]תחזיות!$B$4:$E$1000,4)</f>
        <v>5.3120469599999838E-2</v>
      </c>
      <c r="CB270" s="135">
        <f t="shared" si="24"/>
        <v>3.9267057999999863E-3</v>
      </c>
      <c r="CC270" s="3">
        <f t="shared" si="266"/>
        <v>6603</v>
      </c>
      <c r="CD270" s="238">
        <v>218</v>
      </c>
      <c r="CE270" s="239">
        <f t="shared" si="267"/>
        <v>308644.85703556577</v>
      </c>
      <c r="CF270" s="239">
        <f t="shared" si="268"/>
        <v>2824.8755599986025</v>
      </c>
      <c r="CG270" s="239">
        <f t="shared" si="25"/>
        <v>1612.9180097368799</v>
      </c>
      <c r="CH270" s="239">
        <f t="shared" si="26"/>
        <v>1211.9575502617226</v>
      </c>
      <c r="CI270" s="240">
        <f t="shared" si="269"/>
        <v>545053.06884463411</v>
      </c>
      <c r="CJ270" s="1"/>
      <c r="CK270" s="247">
        <f>VLOOKUP(CN270,[2]תחזיות!$B$4:$E$1000,3)</f>
        <v>3.4993721739130325E-2</v>
      </c>
      <c r="CL270" s="135">
        <f t="shared" si="27"/>
        <v>2.4161434782608605E-3</v>
      </c>
      <c r="CM270" s="3">
        <f t="shared" si="270"/>
        <v>6603</v>
      </c>
      <c r="CN270" s="238">
        <v>218</v>
      </c>
      <c r="CO270" s="239">
        <f t="shared" si="271"/>
        <v>280574.65222303034</v>
      </c>
      <c r="CP270" s="239">
        <f t="shared" si="286"/>
        <v>2322.8406432229499</v>
      </c>
      <c r="CQ270" s="239">
        <f t="shared" si="28"/>
        <v>1644.9320270889662</v>
      </c>
      <c r="CR270" s="239">
        <f t="shared" si="29"/>
        <v>677.90861613398386</v>
      </c>
      <c r="CS270" s="240">
        <f t="shared" si="272"/>
        <v>466431.34529658273</v>
      </c>
      <c r="CT270" s="1"/>
      <c r="CU270" s="238">
        <v>218</v>
      </c>
      <c r="CV270" s="239">
        <f t="shared" ref="CV270:CZ320" si="294">BU270+L270+C270+AO270+DR270+EA270</f>
        <v>919162.13515174272</v>
      </c>
      <c r="CW270" s="239">
        <f t="shared" si="294"/>
        <v>9410.8177173560525</v>
      </c>
      <c r="CX270" s="239">
        <f t="shared" si="294"/>
        <v>6577.0803610467392</v>
      </c>
      <c r="CY270" s="239">
        <f t="shared" si="294"/>
        <v>2833.7373563093133</v>
      </c>
      <c r="CZ270" s="239">
        <f t="shared" si="294"/>
        <v>1903629.3108350742</v>
      </c>
      <c r="DB270" s="238">
        <v>218</v>
      </c>
      <c r="DC270" s="239">
        <f t="shared" ref="DC270:DG320" si="295">CE270+U270+C270+AZ270+DR270+EJ270</f>
        <v>970224.42980389437</v>
      </c>
      <c r="DD270" s="239">
        <f t="shared" si="295"/>
        <v>10305.322679110101</v>
      </c>
      <c r="DE270" s="239">
        <f t="shared" si="295"/>
        <v>6708.3895379698006</v>
      </c>
      <c r="DF270" s="239">
        <f t="shared" si="295"/>
        <v>3596.9331411403</v>
      </c>
      <c r="DG270" s="239">
        <f t="shared" si="295"/>
        <v>2009709.0259315537</v>
      </c>
      <c r="DH270" s="248"/>
      <c r="DI270" s="238">
        <v>218</v>
      </c>
      <c r="DJ270" s="239">
        <f t="shared" ref="DJ270:DN320" si="296">C270+AD270+CO270+BK270+DR270+ES270</f>
        <v>881864.98322528927</v>
      </c>
      <c r="DK270" s="239">
        <f t="shared" si="296"/>
        <v>8646.0813166156113</v>
      </c>
      <c r="DL270" s="239">
        <f t="shared" si="296"/>
        <v>6650.436863545794</v>
      </c>
      <c r="DM270" s="239">
        <f t="shared" si="296"/>
        <v>1995.6444530698163</v>
      </c>
      <c r="DN270" s="239">
        <f t="shared" si="296"/>
        <v>1814291.0755595798</v>
      </c>
      <c r="DP270" s="3">
        <f t="shared" si="273"/>
        <v>6603</v>
      </c>
      <c r="DQ270" s="238">
        <v>218</v>
      </c>
      <c r="DR270" s="239">
        <f t="shared" si="274"/>
        <v>0</v>
      </c>
      <c r="DS270" s="239">
        <f t="shared" si="275"/>
        <v>0</v>
      </c>
      <c r="DT270" s="239">
        <f t="shared" si="33"/>
        <v>0</v>
      </c>
      <c r="DU270" s="239">
        <f t="shared" si="276"/>
        <v>0</v>
      </c>
      <c r="DV270" s="240">
        <f t="shared" si="287"/>
        <v>0</v>
      </c>
      <c r="DX270" s="242">
        <f t="shared" si="236"/>
        <v>4.5899999999999996E-2</v>
      </c>
      <c r="DY270" s="242">
        <f t="shared" si="277"/>
        <v>3.8249999999999998E-3</v>
      </c>
      <c r="DZ270" s="238">
        <v>218</v>
      </c>
      <c r="EA270" s="243">
        <f t="shared" si="288"/>
        <v>315386.92210820207</v>
      </c>
      <c r="EB270" s="243">
        <f t="shared" si="289"/>
        <v>2867.5073536633631</v>
      </c>
      <c r="EC270" s="243">
        <f t="shared" si="34"/>
        <v>1661.1523765994903</v>
      </c>
      <c r="ED270" s="243">
        <f t="shared" si="240"/>
        <v>1206.3549770638729</v>
      </c>
      <c r="EE270" s="244">
        <f t="shared" si="278"/>
        <v>572317.48175359459</v>
      </c>
      <c r="EF270" s="249"/>
      <c r="EG270" s="242">
        <f t="shared" si="237"/>
        <v>5.5E-2</v>
      </c>
      <c r="EH270" s="242">
        <f t="shared" si="279"/>
        <v>4.5833333333333334E-3</v>
      </c>
      <c r="EI270" s="238">
        <v>218</v>
      </c>
      <c r="EJ270" s="243">
        <f t="shared" si="290"/>
        <v>322810.39850898291</v>
      </c>
      <c r="EK270" s="243">
        <f t="shared" si="291"/>
        <v>3082.4150795582618</v>
      </c>
      <c r="EL270" s="243">
        <f t="shared" si="36"/>
        <v>1602.8674197254236</v>
      </c>
      <c r="EM270" s="243">
        <f t="shared" si="241"/>
        <v>1479.5476598328382</v>
      </c>
      <c r="EN270" s="244">
        <f t="shared" si="280"/>
        <v>591263.11821012455</v>
      </c>
      <c r="EO270" s="249"/>
      <c r="EP270" s="242">
        <f t="shared" si="238"/>
        <v>2.5000000000000001E-2</v>
      </c>
      <c r="EQ270" s="242">
        <f t="shared" si="281"/>
        <v>2.0833333333333333E-3</v>
      </c>
      <c r="ER270" s="238">
        <v>218</v>
      </c>
      <c r="ES270" s="243">
        <f t="shared" si="292"/>
        <v>292915.49434610206</v>
      </c>
      <c r="ET270" s="243">
        <f t="shared" si="293"/>
        <v>2370.7253929063918</v>
      </c>
      <c r="EU270" s="243">
        <f t="shared" si="38"/>
        <v>1760.484779685346</v>
      </c>
      <c r="EV270" s="243">
        <f t="shared" si="242"/>
        <v>610.24061322104592</v>
      </c>
      <c r="EW270" s="244">
        <f t="shared" si="282"/>
        <v>516818.13565359509</v>
      </c>
    </row>
    <row r="271" spans="1:153" ht="14.25" customHeight="1" thickBot="1" x14ac:dyDescent="0.25">
      <c r="A271" s="3">
        <f t="shared" si="243"/>
        <v>6634</v>
      </c>
      <c r="B271" s="238">
        <v>219</v>
      </c>
      <c r="C271" s="239">
        <f t="shared" si="244"/>
        <v>177608.03819679318</v>
      </c>
      <c r="D271" s="239">
        <f t="shared" si="5"/>
        <v>2410.2492634298383</v>
      </c>
      <c r="E271" s="239">
        <f t="shared" si="6"/>
        <v>1944.0281631632561</v>
      </c>
      <c r="F271" s="239">
        <f t="shared" si="7"/>
        <v>466.22110026658214</v>
      </c>
      <c r="G271" s="240">
        <f t="shared" si="245"/>
        <v>527844.5886911347</v>
      </c>
      <c r="I271" s="241">
        <f>VLOOKUP(K271,[2]תחזיות!$B$4:$H$1000,5)</f>
        <v>1.2997021500000115E-2</v>
      </c>
      <c r="J271" s="135">
        <f t="shared" si="8"/>
        <v>1.0830851250000096E-3</v>
      </c>
      <c r="K271" s="238">
        <v>219</v>
      </c>
      <c r="L271" s="243">
        <f t="shared" si="246"/>
        <v>89992.717455482838</v>
      </c>
      <c r="M271" s="243">
        <f t="shared" si="44"/>
        <v>1043.1060331618773</v>
      </c>
      <c r="N271" s="243">
        <f t="shared" si="9"/>
        <v>878.11938449349293</v>
      </c>
      <c r="O271" s="243">
        <f t="shared" si="10"/>
        <v>164.98664866838445</v>
      </c>
      <c r="P271" s="244">
        <f t="shared" si="247"/>
        <v>204474.08931191836</v>
      </c>
      <c r="Q271" s="245"/>
      <c r="R271" s="241">
        <f>VLOOKUP(T271,[2]תחזיות!$B$4:$H$1000,7)</f>
        <v>2.2094936550000194E-2</v>
      </c>
      <c r="S271" s="135">
        <f t="shared" si="11"/>
        <v>1.8412447125000161E-3</v>
      </c>
      <c r="T271" s="238">
        <v>219</v>
      </c>
      <c r="U271" s="243">
        <f t="shared" si="248"/>
        <v>104508.23657858509</v>
      </c>
      <c r="V271" s="243">
        <f t="shared" si="47"/>
        <v>1211.355487116577</v>
      </c>
      <c r="W271" s="243">
        <f t="shared" si="12"/>
        <v>1019.7570533891719</v>
      </c>
      <c r="X271" s="243">
        <f t="shared" si="48"/>
        <v>191.59843372740511</v>
      </c>
      <c r="Y271" s="244">
        <f t="shared" si="249"/>
        <v>220266.10901306511</v>
      </c>
      <c r="Z271" s="246"/>
      <c r="AA271" s="241">
        <f>VLOOKUP(AC271,[2]תחזיות!$B$4:$H$1000,6)</f>
        <v>1.1815474090909195E-2</v>
      </c>
      <c r="AB271" s="135">
        <f t="shared" si="13"/>
        <v>9.8462284090909962E-4</v>
      </c>
      <c r="AC271" s="238">
        <v>219</v>
      </c>
      <c r="AD271" s="243">
        <f t="shared" si="250"/>
        <v>88262.010693353484</v>
      </c>
      <c r="AE271" s="243">
        <f t="shared" si="51"/>
        <v>1023.0454025213564</v>
      </c>
      <c r="AF271" s="243">
        <f t="shared" si="14"/>
        <v>861.23171625020916</v>
      </c>
      <c r="AG271" s="243">
        <f t="shared" si="52"/>
        <v>161.8136862711473</v>
      </c>
      <c r="AH271" s="244">
        <f t="shared" si="251"/>
        <v>202538.18478505692</v>
      </c>
      <c r="AI271" s="246"/>
      <c r="AJ271" s="242">
        <f t="shared" si="234"/>
        <v>4.4366666666666596E-2</v>
      </c>
      <c r="AK271" s="242">
        <f t="shared" si="252"/>
        <v>3.6972222222222163E-3</v>
      </c>
      <c r="AL271" s="241">
        <f>VLOOKUP(AN271,[2]תחזיות!$B$4:$H$1000,5)</f>
        <v>1.2997021500000115E-2</v>
      </c>
      <c r="AM271" s="135">
        <f t="shared" si="239"/>
        <v>1.0830851250000096E-3</v>
      </c>
      <c r="AN271" s="238">
        <v>219</v>
      </c>
      <c r="AO271" s="243">
        <f t="shared" si="253"/>
        <v>44761.937004531908</v>
      </c>
      <c r="AP271" s="243">
        <f t="shared" si="283"/>
        <v>633.80024229084916</v>
      </c>
      <c r="AQ271" s="243">
        <f t="shared" si="16"/>
        <v>468.30541408798285</v>
      </c>
      <c r="AR271" s="243">
        <f t="shared" si="254"/>
        <v>165.49482820286633</v>
      </c>
      <c r="AS271" s="244">
        <f t="shared" si="255"/>
        <v>116515.21366834949</v>
      </c>
      <c r="AT271" s="245"/>
      <c r="AU271" s="242">
        <f t="shared" si="235"/>
        <v>5.3666666666666606E-2</v>
      </c>
      <c r="AV271" s="242">
        <f t="shared" si="256"/>
        <v>4.4722222222222168E-3</v>
      </c>
      <c r="AW271" s="241">
        <f>VLOOKUP(AY271,[2]תחזיות!$B$4:$H$1000,7)</f>
        <v>2.2094936550000194E-2</v>
      </c>
      <c r="AX271" s="135">
        <f t="shared" si="17"/>
        <v>1.8412447125000161E-3</v>
      </c>
      <c r="AY271" s="238">
        <v>219</v>
      </c>
      <c r="AZ271" s="243">
        <f t="shared" si="257"/>
        <v>53450.601726247842</v>
      </c>
      <c r="BA271" s="243">
        <f t="shared" si="284"/>
        <v>780.08728353295623</v>
      </c>
      <c r="BB271" s="243">
        <f t="shared" si="18"/>
        <v>541.04431470168151</v>
      </c>
      <c r="BC271" s="243">
        <f t="shared" si="258"/>
        <v>239.04296883127478</v>
      </c>
      <c r="BD271" s="244">
        <f t="shared" si="259"/>
        <v>129683.83320667438</v>
      </c>
      <c r="BE271" s="246"/>
      <c r="BF271" s="246"/>
      <c r="BG271" s="246"/>
      <c r="BH271" s="241">
        <f>VLOOKUP(BJ271,[2]תחזיות!$B$4:$H$1000,6)</f>
        <v>1.1815474090909195E-2</v>
      </c>
      <c r="BI271" s="135">
        <f t="shared" si="19"/>
        <v>9.8462284090909962E-4</v>
      </c>
      <c r="BJ271" s="238">
        <v>219</v>
      </c>
      <c r="BK271" s="243">
        <f t="shared" si="260"/>
        <v>39385.328564967363</v>
      </c>
      <c r="BL271" s="243">
        <f t="shared" si="285"/>
        <v>520.66602811991527</v>
      </c>
      <c r="BM271" s="243">
        <f t="shared" si="20"/>
        <v>448.45959241747545</v>
      </c>
      <c r="BN271" s="243">
        <f t="shared" si="65"/>
        <v>72.206435702439833</v>
      </c>
      <c r="BO271" s="244">
        <f t="shared" si="261"/>
        <v>104612.78182728146</v>
      </c>
      <c r="BP271" s="246"/>
      <c r="BQ271" s="247">
        <f>VLOOKUP(BT271,[2]תחזיות!$B$4:$E$1000,2)</f>
        <v>4.0311079999999874E-2</v>
      </c>
      <c r="BR271" s="135">
        <f t="shared" si="21"/>
        <v>2.8592566666666565E-3</v>
      </c>
      <c r="BS271" s="3">
        <f t="shared" si="262"/>
        <v>6634</v>
      </c>
      <c r="BT271" s="238">
        <v>219</v>
      </c>
      <c r="BU271" s="239">
        <f t="shared" si="263"/>
        <v>286642.3852579823</v>
      </c>
      <c r="BV271" s="239">
        <f t="shared" si="264"/>
        <v>2458.9000242684679</v>
      </c>
      <c r="BW271" s="239">
        <f t="shared" si="22"/>
        <v>1639.3158732703498</v>
      </c>
      <c r="BX271" s="239">
        <f t="shared" si="23"/>
        <v>819.58415099811805</v>
      </c>
      <c r="BY271" s="240">
        <f t="shared" si="265"/>
        <v>489023.99297322816</v>
      </c>
      <c r="CA271" s="247">
        <f>VLOOKUP(CD271,[2]תחזיות!$B$4:$E$1000,4)</f>
        <v>5.3210625599999839E-2</v>
      </c>
      <c r="CB271" s="135">
        <f t="shared" si="24"/>
        <v>3.934218799999987E-3</v>
      </c>
      <c r="CC271" s="3">
        <f t="shared" si="266"/>
        <v>6634</v>
      </c>
      <c r="CD271" s="238">
        <v>219</v>
      </c>
      <c r="CE271" s="239">
        <f t="shared" si="267"/>
        <v>307031.93902582891</v>
      </c>
      <c r="CF271" s="239">
        <f t="shared" si="268"/>
        <v>2826.248793668889</v>
      </c>
      <c r="CG271" s="239">
        <f t="shared" si="25"/>
        <v>1618.3179669530232</v>
      </c>
      <c r="CH271" s="239">
        <f t="shared" si="26"/>
        <v>1207.9308267158658</v>
      </c>
      <c r="CI271" s="240">
        <f t="shared" si="269"/>
        <v>547879.31763830304</v>
      </c>
      <c r="CJ271" s="1"/>
      <c r="CK271" s="247">
        <f>VLOOKUP(CN271,[2]תחזיות!$B$4:$E$1000,3)</f>
        <v>3.5053113043478155E-2</v>
      </c>
      <c r="CL271" s="135">
        <f t="shared" si="27"/>
        <v>2.4210927536231796E-3</v>
      </c>
      <c r="CM271" s="3">
        <f t="shared" si="270"/>
        <v>6634</v>
      </c>
      <c r="CN271" s="238">
        <v>219</v>
      </c>
      <c r="CO271" s="239">
        <f t="shared" si="271"/>
        <v>278929.72019594139</v>
      </c>
      <c r="CP271" s="239">
        <f t="shared" si="286"/>
        <v>2323.6143198827926</v>
      </c>
      <c r="CQ271" s="239">
        <f t="shared" si="28"/>
        <v>1648.2995955462579</v>
      </c>
      <c r="CR271" s="239">
        <f t="shared" si="29"/>
        <v>675.31472433653471</v>
      </c>
      <c r="CS271" s="240">
        <f t="shared" si="272"/>
        <v>468754.95961646555</v>
      </c>
      <c r="CT271" s="1"/>
      <c r="CU271" s="238">
        <v>219</v>
      </c>
      <c r="CV271" s="239">
        <f t="shared" si="294"/>
        <v>912730.84764639288</v>
      </c>
      <c r="CW271" s="239">
        <f t="shared" si="294"/>
        <v>9413.5629168143969</v>
      </c>
      <c r="CX271" s="239">
        <f t="shared" si="294"/>
        <v>6597.2751194550647</v>
      </c>
      <c r="CY271" s="239">
        <f t="shared" si="294"/>
        <v>2816.2877973593304</v>
      </c>
      <c r="CZ271" s="239">
        <f t="shared" si="294"/>
        <v>1913042.8737518885</v>
      </c>
      <c r="DB271" s="238">
        <v>219</v>
      </c>
      <c r="DC271" s="239">
        <f t="shared" si="295"/>
        <v>963806.3466167124</v>
      </c>
      <c r="DD271" s="239">
        <f t="shared" si="295"/>
        <v>10310.355907306523</v>
      </c>
      <c r="DE271" s="239">
        <f t="shared" si="295"/>
        <v>6733.3613936062966</v>
      </c>
      <c r="DF271" s="239">
        <f t="shared" si="295"/>
        <v>3576.9945137002251</v>
      </c>
      <c r="DG271" s="239">
        <f t="shared" si="295"/>
        <v>2020019.38183886</v>
      </c>
      <c r="DH271" s="248"/>
      <c r="DI271" s="238">
        <v>219</v>
      </c>
      <c r="DJ271" s="239">
        <f t="shared" si="296"/>
        <v>875340.10721747216</v>
      </c>
      <c r="DK271" s="239">
        <f t="shared" si="296"/>
        <v>8648.3004068602932</v>
      </c>
      <c r="DL271" s="239">
        <f t="shared" si="296"/>
        <v>6666.1715236868886</v>
      </c>
      <c r="DM271" s="239">
        <f t="shared" si="296"/>
        <v>1982.1288831734055</v>
      </c>
      <c r="DN271" s="239">
        <f t="shared" si="296"/>
        <v>1822939.37596644</v>
      </c>
      <c r="DP271" s="3">
        <f t="shared" si="273"/>
        <v>6634</v>
      </c>
      <c r="DQ271" s="238">
        <v>219</v>
      </c>
      <c r="DR271" s="239">
        <f t="shared" si="274"/>
        <v>0</v>
      </c>
      <c r="DS271" s="239">
        <f t="shared" si="275"/>
        <v>0</v>
      </c>
      <c r="DT271" s="239">
        <f t="shared" si="33"/>
        <v>0</v>
      </c>
      <c r="DU271" s="239">
        <f t="shared" si="276"/>
        <v>0</v>
      </c>
      <c r="DV271" s="240">
        <f t="shared" si="287"/>
        <v>0</v>
      </c>
      <c r="DX271" s="242">
        <f t="shared" si="236"/>
        <v>4.5899999999999996E-2</v>
      </c>
      <c r="DY271" s="242">
        <f t="shared" si="277"/>
        <v>3.8249999999999998E-3</v>
      </c>
      <c r="DZ271" s="238">
        <v>219</v>
      </c>
      <c r="EA271" s="243">
        <f t="shared" si="288"/>
        <v>313725.76973160257</v>
      </c>
      <c r="EB271" s="243">
        <f t="shared" si="289"/>
        <v>2867.5073536633627</v>
      </c>
      <c r="EC271" s="243">
        <f t="shared" si="34"/>
        <v>1667.5062844399829</v>
      </c>
      <c r="ED271" s="243">
        <f t="shared" si="240"/>
        <v>1200.0010692233798</v>
      </c>
      <c r="EE271" s="244">
        <f t="shared" si="278"/>
        <v>575184.98910725792</v>
      </c>
      <c r="EF271" s="249"/>
      <c r="EG271" s="242">
        <f t="shared" si="237"/>
        <v>5.5E-2</v>
      </c>
      <c r="EH271" s="242">
        <f t="shared" si="279"/>
        <v>4.5833333333333334E-3</v>
      </c>
      <c r="EI271" s="238">
        <v>219</v>
      </c>
      <c r="EJ271" s="243">
        <f t="shared" si="290"/>
        <v>321207.53108925751</v>
      </c>
      <c r="EK271" s="243">
        <f t="shared" si="291"/>
        <v>3082.4150795582614</v>
      </c>
      <c r="EL271" s="243">
        <f t="shared" si="36"/>
        <v>1610.2138953991644</v>
      </c>
      <c r="EM271" s="243">
        <f t="shared" si="241"/>
        <v>1472.201184159097</v>
      </c>
      <c r="EN271" s="244">
        <f t="shared" si="280"/>
        <v>594345.53328968282</v>
      </c>
      <c r="EO271" s="249"/>
      <c r="EP271" s="242">
        <f t="shared" si="238"/>
        <v>2.5000000000000001E-2</v>
      </c>
      <c r="EQ271" s="242">
        <f t="shared" si="281"/>
        <v>2.0833333333333333E-3</v>
      </c>
      <c r="ER271" s="238">
        <v>219</v>
      </c>
      <c r="ES271" s="243">
        <f t="shared" si="292"/>
        <v>291155.00956641673</v>
      </c>
      <c r="ET271" s="243">
        <f t="shared" si="293"/>
        <v>2370.7253929063918</v>
      </c>
      <c r="EU271" s="243">
        <f t="shared" si="38"/>
        <v>1764.1524563096903</v>
      </c>
      <c r="EV271" s="243">
        <f t="shared" si="242"/>
        <v>606.57293659670154</v>
      </c>
      <c r="EW271" s="244">
        <f t="shared" si="282"/>
        <v>519188.86104650149</v>
      </c>
    </row>
    <row r="272" spans="1:153" ht="14.25" customHeight="1" thickBot="1" x14ac:dyDescent="0.25">
      <c r="A272" s="3">
        <f t="shared" si="243"/>
        <v>6662</v>
      </c>
      <c r="B272" s="238">
        <v>220</v>
      </c>
      <c r="C272" s="239">
        <f t="shared" si="244"/>
        <v>175664.01003362992</v>
      </c>
      <c r="D272" s="239">
        <f t="shared" si="5"/>
        <v>2410.2492634298383</v>
      </c>
      <c r="E272" s="239">
        <f t="shared" si="6"/>
        <v>1949.1312370915598</v>
      </c>
      <c r="F272" s="239">
        <f t="shared" si="7"/>
        <v>461.11802633827858</v>
      </c>
      <c r="G272" s="240">
        <f t="shared" si="245"/>
        <v>530254.83795456449</v>
      </c>
      <c r="I272" s="241">
        <f>VLOOKUP(K272,[2]תחזיות!$B$4:$H$1000,5)</f>
        <v>1.2997040000000116E-2</v>
      </c>
      <c r="J272" s="135">
        <f t="shared" si="8"/>
        <v>1.0830866666666763E-3</v>
      </c>
      <c r="K272" s="238">
        <v>220</v>
      </c>
      <c r="L272" s="243">
        <f t="shared" si="246"/>
        <v>89211.116903965391</v>
      </c>
      <c r="M272" s="243">
        <f t="shared" si="44"/>
        <v>1044.2358073983144</v>
      </c>
      <c r="N272" s="243">
        <f t="shared" si="9"/>
        <v>880.6820930743786</v>
      </c>
      <c r="O272" s="243">
        <f t="shared" si="10"/>
        <v>163.55371432393579</v>
      </c>
      <c r="P272" s="244">
        <f t="shared" si="247"/>
        <v>205518.32511931667</v>
      </c>
      <c r="Q272" s="245"/>
      <c r="R272" s="241">
        <f>VLOOKUP(T272,[2]תחזיות!$B$4:$H$1000,7)</f>
        <v>2.2094968000000197E-2</v>
      </c>
      <c r="S272" s="135">
        <f t="shared" si="11"/>
        <v>1.8412473333333497E-3</v>
      </c>
      <c r="T272" s="238">
        <v>220</v>
      </c>
      <c r="U272" s="243">
        <f t="shared" si="248"/>
        <v>103679.0274121524</v>
      </c>
      <c r="V272" s="243">
        <f t="shared" si="47"/>
        <v>1213.5858921769488</v>
      </c>
      <c r="W272" s="243">
        <f t="shared" si="12"/>
        <v>1023.5076752546703</v>
      </c>
      <c r="X272" s="243">
        <f t="shared" si="48"/>
        <v>190.07821692227853</v>
      </c>
      <c r="Y272" s="244">
        <f t="shared" si="249"/>
        <v>221479.69490524207</v>
      </c>
      <c r="Z272" s="246"/>
      <c r="AA272" s="241">
        <f>VLOOKUP(AC272,[2]תחזיות!$B$4:$H$1000,6)</f>
        <v>1.1815490909091014E-2</v>
      </c>
      <c r="AB272" s="135">
        <f t="shared" si="13"/>
        <v>9.8462424242425116E-4</v>
      </c>
      <c r="AC272" s="238">
        <v>220</v>
      </c>
      <c r="AD272" s="243">
        <f t="shared" si="250"/>
        <v>87486.835902890889</v>
      </c>
      <c r="AE272" s="243">
        <f t="shared" si="51"/>
        <v>1024.0527178257796</v>
      </c>
      <c r="AF272" s="243">
        <f t="shared" si="14"/>
        <v>863.66018533714703</v>
      </c>
      <c r="AG272" s="243">
        <f t="shared" si="52"/>
        <v>160.39253248863255</v>
      </c>
      <c r="AH272" s="244">
        <f t="shared" si="251"/>
        <v>203562.23750288269</v>
      </c>
      <c r="AI272" s="246"/>
      <c r="AJ272" s="242">
        <f t="shared" si="234"/>
        <v>4.4366666666666596E-2</v>
      </c>
      <c r="AK272" s="242">
        <f t="shared" si="252"/>
        <v>3.6972222222222163E-3</v>
      </c>
      <c r="AL272" s="241">
        <f>VLOOKUP(AN272,[2]תחזיות!$B$4:$H$1000,5)</f>
        <v>1.2997040000000116E-2</v>
      </c>
      <c r="AM272" s="135">
        <f t="shared" si="239"/>
        <v>1.0830866666666763E-3</v>
      </c>
      <c r="AN272" s="238">
        <v>220</v>
      </c>
      <c r="AO272" s="243">
        <f t="shared" si="253"/>
        <v>44341.605432237782</v>
      </c>
      <c r="AP272" s="243">
        <f t="shared" si="283"/>
        <v>634.48670288260462</v>
      </c>
      <c r="AQ272" s="243">
        <f t="shared" si="16"/>
        <v>470.54593390952573</v>
      </c>
      <c r="AR272" s="243">
        <f t="shared" si="254"/>
        <v>163.94076897307886</v>
      </c>
      <c r="AS272" s="244">
        <f t="shared" si="255"/>
        <v>117149.70037123209</v>
      </c>
      <c r="AT272" s="245"/>
      <c r="AU272" s="242">
        <f t="shared" si="235"/>
        <v>5.3666666666666606E-2</v>
      </c>
      <c r="AV272" s="242">
        <f t="shared" si="256"/>
        <v>4.4722222222222168E-3</v>
      </c>
      <c r="AW272" s="241">
        <f>VLOOKUP(AY272,[2]תחזיות!$B$4:$H$1000,7)</f>
        <v>2.2094968000000197E-2</v>
      </c>
      <c r="AX272" s="135">
        <f t="shared" si="17"/>
        <v>1.8412473333333497E-3</v>
      </c>
      <c r="AY272" s="238">
        <v>220</v>
      </c>
      <c r="AZ272" s="243">
        <f t="shared" si="257"/>
        <v>53006.976993038013</v>
      </c>
      <c r="BA272" s="243">
        <f t="shared" si="284"/>
        <v>781.52361716352823</v>
      </c>
      <c r="BB272" s="243">
        <f t="shared" si="18"/>
        <v>544.46463672244181</v>
      </c>
      <c r="BC272" s="243">
        <f t="shared" si="258"/>
        <v>237.05898044108639</v>
      </c>
      <c r="BD272" s="244">
        <f t="shared" si="259"/>
        <v>130465.35682383791</v>
      </c>
      <c r="BE272" s="246"/>
      <c r="BF272" s="246"/>
      <c r="BG272" s="246"/>
      <c r="BH272" s="241">
        <f>VLOOKUP(BJ272,[2]תחזיות!$B$4:$H$1000,6)</f>
        <v>1.1815490909091014E-2</v>
      </c>
      <c r="BI272" s="135">
        <f t="shared" si="19"/>
        <v>9.8462424242425116E-4</v>
      </c>
      <c r="BJ272" s="238">
        <v>220</v>
      </c>
      <c r="BK272" s="243">
        <f t="shared" si="260"/>
        <v>38975.207157664365</v>
      </c>
      <c r="BL272" s="243">
        <f t="shared" si="285"/>
        <v>521.10547915677341</v>
      </c>
      <c r="BM272" s="243">
        <f t="shared" si="20"/>
        <v>449.65093270105575</v>
      </c>
      <c r="BN272" s="243">
        <f t="shared" si="65"/>
        <v>71.454546455717676</v>
      </c>
      <c r="BO272" s="244">
        <f t="shared" si="261"/>
        <v>105133.88730643824</v>
      </c>
      <c r="BP272" s="246"/>
      <c r="BQ272" s="247">
        <f>VLOOKUP(BT272,[2]תחזיות!$B$4:$E$1000,2)</f>
        <v>4.0379379999999875E-2</v>
      </c>
      <c r="BR272" s="135">
        <f t="shared" si="21"/>
        <v>2.8649483333333232E-3</v>
      </c>
      <c r="BS272" s="3">
        <f t="shared" si="262"/>
        <v>6662</v>
      </c>
      <c r="BT272" s="238">
        <v>220</v>
      </c>
      <c r="BU272" s="239">
        <f t="shared" si="263"/>
        <v>285003.06938471197</v>
      </c>
      <c r="BV272" s="239">
        <f t="shared" si="264"/>
        <v>2459.8251273222736</v>
      </c>
      <c r="BW272" s="239">
        <f t="shared" si="22"/>
        <v>1643.3060586936617</v>
      </c>
      <c r="BX272" s="239">
        <f t="shared" si="23"/>
        <v>816.51906862861199</v>
      </c>
      <c r="BY272" s="240">
        <f t="shared" si="265"/>
        <v>491483.81810055044</v>
      </c>
      <c r="CA272" s="247">
        <f>VLOOKUP(CD272,[2]תחזיות!$B$4:$E$1000,4)</f>
        <v>5.330078159999984E-2</v>
      </c>
      <c r="CB272" s="135">
        <f t="shared" si="24"/>
        <v>3.9417317999999868E-3</v>
      </c>
      <c r="CC272" s="3">
        <f t="shared" si="266"/>
        <v>6662</v>
      </c>
      <c r="CD272" s="238">
        <v>220</v>
      </c>
      <c r="CE272" s="239">
        <f t="shared" si="267"/>
        <v>305413.62105887587</v>
      </c>
      <c r="CF272" s="239">
        <f t="shared" si="268"/>
        <v>2827.6137836738726</v>
      </c>
      <c r="CG272" s="239">
        <f t="shared" si="25"/>
        <v>1623.755201392956</v>
      </c>
      <c r="CH272" s="239">
        <f t="shared" si="26"/>
        <v>1203.8585822809166</v>
      </c>
      <c r="CI272" s="240">
        <f t="shared" si="269"/>
        <v>550706.93142197689</v>
      </c>
      <c r="CJ272" s="1"/>
      <c r="CK272" s="247">
        <f>VLOOKUP(CN272,[2]תחזיות!$B$4:$E$1000,3)</f>
        <v>3.5112504347825979E-2</v>
      </c>
      <c r="CL272" s="135">
        <f t="shared" si="27"/>
        <v>2.4260420289854982E-3</v>
      </c>
      <c r="CM272" s="3">
        <f t="shared" si="270"/>
        <v>6662</v>
      </c>
      <c r="CN272" s="238">
        <v>220</v>
      </c>
      <c r="CO272" s="239">
        <f t="shared" si="271"/>
        <v>277281.42060039513</v>
      </c>
      <c r="CP272" s="239">
        <f t="shared" si="286"/>
        <v>2324.3830702462596</v>
      </c>
      <c r="CQ272" s="239">
        <f t="shared" si="28"/>
        <v>1651.6866900128957</v>
      </c>
      <c r="CR272" s="239">
        <f t="shared" si="29"/>
        <v>672.69638023336393</v>
      </c>
      <c r="CS272" s="240">
        <f t="shared" si="272"/>
        <v>471079.34268671181</v>
      </c>
      <c r="CT272" s="1"/>
      <c r="CU272" s="238">
        <v>220</v>
      </c>
      <c r="CV272" s="239">
        <f t="shared" si="294"/>
        <v>906278.06520170765</v>
      </c>
      <c r="CW272" s="239">
        <f t="shared" si="294"/>
        <v>9416.3042546963952</v>
      </c>
      <c r="CX272" s="239">
        <f t="shared" si="294"/>
        <v>6617.549818747093</v>
      </c>
      <c r="CY272" s="239">
        <f t="shared" si="294"/>
        <v>2798.7544359493022</v>
      </c>
      <c r="CZ272" s="239">
        <f t="shared" si="294"/>
        <v>1922459.1780065852</v>
      </c>
      <c r="DB272" s="238">
        <v>220</v>
      </c>
      <c r="DC272" s="239">
        <f t="shared" si="295"/>
        <v>957360.95269155444</v>
      </c>
      <c r="DD272" s="239">
        <f t="shared" si="295"/>
        <v>10315.387636002448</v>
      </c>
      <c r="DE272" s="239">
        <f t="shared" si="295"/>
        <v>6758.4527928813723</v>
      </c>
      <c r="DF272" s="239">
        <f t="shared" si="295"/>
        <v>3556.9348431210774</v>
      </c>
      <c r="DG272" s="239">
        <f t="shared" si="295"/>
        <v>2030334.7694748624</v>
      </c>
      <c r="DH272" s="248"/>
      <c r="DI272" s="238">
        <v>220</v>
      </c>
      <c r="DJ272" s="239">
        <f t="shared" si="296"/>
        <v>868798.33080468723</v>
      </c>
      <c r="DK272" s="239">
        <f t="shared" si="296"/>
        <v>8650.5159235650426</v>
      </c>
      <c r="DL272" s="239">
        <f t="shared" si="296"/>
        <v>6681.9568190696609</v>
      </c>
      <c r="DM272" s="239">
        <f t="shared" si="296"/>
        <v>1968.5591044953826</v>
      </c>
      <c r="DN272" s="239">
        <f t="shared" si="296"/>
        <v>1831589.8918900052</v>
      </c>
      <c r="DP272" s="3">
        <f t="shared" si="273"/>
        <v>6662</v>
      </c>
      <c r="DQ272" s="238">
        <v>220</v>
      </c>
      <c r="DR272" s="239">
        <f t="shared" si="274"/>
        <v>0</v>
      </c>
      <c r="DS272" s="239">
        <f t="shared" si="275"/>
        <v>0</v>
      </c>
      <c r="DT272" s="239">
        <f t="shared" si="33"/>
        <v>0</v>
      </c>
      <c r="DU272" s="239">
        <f t="shared" si="276"/>
        <v>0</v>
      </c>
      <c r="DV272" s="240">
        <f t="shared" si="287"/>
        <v>0</v>
      </c>
      <c r="DX272" s="242">
        <f t="shared" si="236"/>
        <v>4.5899999999999996E-2</v>
      </c>
      <c r="DY272" s="242">
        <f t="shared" si="277"/>
        <v>3.8249999999999998E-3</v>
      </c>
      <c r="DZ272" s="238">
        <v>220</v>
      </c>
      <c r="EA272" s="243">
        <f t="shared" si="288"/>
        <v>312058.26344716258</v>
      </c>
      <c r="EB272" s="243">
        <f t="shared" si="289"/>
        <v>2867.5073536633636</v>
      </c>
      <c r="EC272" s="243">
        <f t="shared" si="34"/>
        <v>1673.8844959779667</v>
      </c>
      <c r="ED272" s="243">
        <f t="shared" si="240"/>
        <v>1193.6228576853969</v>
      </c>
      <c r="EE272" s="244">
        <f t="shared" si="278"/>
        <v>578052.49646092125</v>
      </c>
      <c r="EF272" s="249"/>
      <c r="EG272" s="242">
        <f t="shared" si="237"/>
        <v>5.5E-2</v>
      </c>
      <c r="EH272" s="242">
        <f t="shared" si="279"/>
        <v>4.5833333333333334E-3</v>
      </c>
      <c r="EI272" s="238">
        <v>220</v>
      </c>
      <c r="EJ272" s="243">
        <f t="shared" si="290"/>
        <v>319597.31719385833</v>
      </c>
      <c r="EK272" s="243">
        <f t="shared" si="291"/>
        <v>3082.4150795582618</v>
      </c>
      <c r="EL272" s="243">
        <f t="shared" si="36"/>
        <v>1617.5940424197445</v>
      </c>
      <c r="EM272" s="243">
        <f t="shared" si="241"/>
        <v>1464.8210371385173</v>
      </c>
      <c r="EN272" s="244">
        <f t="shared" si="280"/>
        <v>597427.94836924109</v>
      </c>
      <c r="EO272" s="249"/>
      <c r="EP272" s="242">
        <f t="shared" si="238"/>
        <v>2.5000000000000001E-2</v>
      </c>
      <c r="EQ272" s="242">
        <f t="shared" si="281"/>
        <v>2.0833333333333333E-3</v>
      </c>
      <c r="ER272" s="238">
        <v>220</v>
      </c>
      <c r="ES272" s="243">
        <f t="shared" si="292"/>
        <v>289390.85711010703</v>
      </c>
      <c r="ET272" s="243">
        <f t="shared" si="293"/>
        <v>2370.7253929063927</v>
      </c>
      <c r="EU272" s="243">
        <f t="shared" si="38"/>
        <v>1767.8277739270029</v>
      </c>
      <c r="EV272" s="243">
        <f t="shared" si="242"/>
        <v>602.89761897938968</v>
      </c>
      <c r="EW272" s="244">
        <f t="shared" si="282"/>
        <v>521559.5864394079</v>
      </c>
    </row>
    <row r="273" spans="1:153" ht="14.25" customHeight="1" thickBot="1" x14ac:dyDescent="0.25">
      <c r="A273" s="3">
        <f t="shared" si="243"/>
        <v>6693</v>
      </c>
      <c r="B273" s="238">
        <v>221</v>
      </c>
      <c r="C273" s="239">
        <f t="shared" si="244"/>
        <v>173714.87879653837</v>
      </c>
      <c r="D273" s="239">
        <f t="shared" si="5"/>
        <v>2410.2492634298383</v>
      </c>
      <c r="E273" s="239">
        <f t="shared" si="6"/>
        <v>1954.247706588925</v>
      </c>
      <c r="F273" s="239">
        <f t="shared" si="7"/>
        <v>456.00155684091322</v>
      </c>
      <c r="G273" s="240">
        <f t="shared" si="245"/>
        <v>532665.08721799427</v>
      </c>
      <c r="I273" s="241">
        <f>VLOOKUP(K273,[2]תחזיות!$B$4:$H$1000,5)</f>
        <v>1.2997058500000117E-2</v>
      </c>
      <c r="J273" s="135">
        <f t="shared" si="8"/>
        <v>1.083088208333343E-3</v>
      </c>
      <c r="K273" s="238">
        <v>221</v>
      </c>
      <c r="L273" s="243">
        <f t="shared" si="246"/>
        <v>88426.104463271637</v>
      </c>
      <c r="M273" s="243">
        <f t="shared" si="44"/>
        <v>1045.366806888027</v>
      </c>
      <c r="N273" s="243">
        <f t="shared" si="9"/>
        <v>883.25228203869642</v>
      </c>
      <c r="O273" s="243">
        <f t="shared" si="10"/>
        <v>162.11452484933059</v>
      </c>
      <c r="P273" s="244">
        <f t="shared" si="247"/>
        <v>206563.69192620469</v>
      </c>
      <c r="Q273" s="245"/>
      <c r="R273" s="241">
        <f>VLOOKUP(T273,[2]תחזיות!$B$4:$H$1000,7)</f>
        <v>2.2094999450000197E-2</v>
      </c>
      <c r="S273" s="135">
        <f t="shared" si="11"/>
        <v>1.841249954166683E-3</v>
      </c>
      <c r="T273" s="238">
        <v>221</v>
      </c>
      <c r="U273" s="243">
        <f t="shared" si="248"/>
        <v>102844.53420790825</v>
      </c>
      <c r="V273" s="243">
        <f t="shared" si="47"/>
        <v>1215.8204071452972</v>
      </c>
      <c r="W273" s="243">
        <f t="shared" si="12"/>
        <v>1027.2720944307996</v>
      </c>
      <c r="X273" s="243">
        <f t="shared" si="48"/>
        <v>188.54831271449757</v>
      </c>
      <c r="Y273" s="244">
        <f t="shared" si="249"/>
        <v>222695.51531238738</v>
      </c>
      <c r="Z273" s="246"/>
      <c r="AA273" s="241">
        <f>VLOOKUP(AC273,[2]תחזיות!$B$4:$H$1000,6)</f>
        <v>1.1815507727272832E-2</v>
      </c>
      <c r="AB273" s="135">
        <f t="shared" si="13"/>
        <v>9.8462564393940271E-4</v>
      </c>
      <c r="AC273" s="238">
        <v>221</v>
      </c>
      <c r="AD273" s="243">
        <f t="shared" si="250"/>
        <v>86708.467117724707</v>
      </c>
      <c r="AE273" s="243">
        <f t="shared" si="51"/>
        <v>1025.0610263924968</v>
      </c>
      <c r="AF273" s="243">
        <f t="shared" si="14"/>
        <v>866.09550334333562</v>
      </c>
      <c r="AG273" s="243">
        <f t="shared" si="52"/>
        <v>158.96552304916122</v>
      </c>
      <c r="AH273" s="244">
        <f t="shared" si="251"/>
        <v>204587.2985292752</v>
      </c>
      <c r="AI273" s="246"/>
      <c r="AJ273" s="242">
        <f t="shared" si="234"/>
        <v>4.4366666666666596E-2</v>
      </c>
      <c r="AK273" s="242">
        <f t="shared" si="252"/>
        <v>3.6972222222222163E-3</v>
      </c>
      <c r="AL273" s="241">
        <f>VLOOKUP(AN273,[2]תחזיות!$B$4:$H$1000,5)</f>
        <v>1.2997058500000117E-2</v>
      </c>
      <c r="AM273" s="135">
        <f t="shared" si="239"/>
        <v>1.083088208333343E-3</v>
      </c>
      <c r="AN273" s="238">
        <v>221</v>
      </c>
      <c r="AO273" s="243">
        <f t="shared" si="253"/>
        <v>43918.575725557981</v>
      </c>
      <c r="AP273" s="243">
        <f t="shared" si="283"/>
        <v>635.17390794884091</v>
      </c>
      <c r="AQ273" s="243">
        <f t="shared" si="16"/>
        <v>472.79717380795876</v>
      </c>
      <c r="AR273" s="243">
        <f t="shared" si="254"/>
        <v>162.37673414088218</v>
      </c>
      <c r="AS273" s="244">
        <f t="shared" si="255"/>
        <v>117784.87427918093</v>
      </c>
      <c r="AT273" s="245"/>
      <c r="AU273" s="242">
        <f t="shared" si="235"/>
        <v>5.3666666666666606E-2</v>
      </c>
      <c r="AV273" s="242">
        <f t="shared" si="256"/>
        <v>4.4722222222222168E-3</v>
      </c>
      <c r="AW273" s="241">
        <f>VLOOKUP(AY273,[2]תחזיות!$B$4:$H$1000,7)</f>
        <v>2.2094999450000197E-2</v>
      </c>
      <c r="AX273" s="135">
        <f t="shared" si="17"/>
        <v>1.841249954166683E-3</v>
      </c>
      <c r="AY273" s="238">
        <v>221</v>
      </c>
      <c r="AZ273" s="243">
        <f t="shared" si="257"/>
        <v>52559.108954787109</v>
      </c>
      <c r="BA273" s="243">
        <f t="shared" si="284"/>
        <v>782.96259748781085</v>
      </c>
      <c r="BB273" s="243">
        <f t="shared" si="18"/>
        <v>547.90658244001327</v>
      </c>
      <c r="BC273" s="243">
        <f t="shared" si="258"/>
        <v>235.05601504779762</v>
      </c>
      <c r="BD273" s="244">
        <f t="shared" si="259"/>
        <v>131248.31942132572</v>
      </c>
      <c r="BE273" s="246"/>
      <c r="BF273" s="246"/>
      <c r="BG273" s="246"/>
      <c r="BH273" s="241">
        <f>VLOOKUP(BJ273,[2]תחזיות!$B$4:$H$1000,6)</f>
        <v>1.1815507727272832E-2</v>
      </c>
      <c r="BI273" s="135">
        <f t="shared" si="19"/>
        <v>9.8462564393940271E-4</v>
      </c>
      <c r="BJ273" s="238">
        <v>221</v>
      </c>
      <c r="BK273" s="243">
        <f t="shared" si="260"/>
        <v>38563.489475569433</v>
      </c>
      <c r="BL273" s="243">
        <f t="shared" si="285"/>
        <v>521.5452906823549</v>
      </c>
      <c r="BM273" s="243">
        <f t="shared" si="20"/>
        <v>450.8455599771446</v>
      </c>
      <c r="BN273" s="243">
        <f t="shared" si="65"/>
        <v>70.6997307052103</v>
      </c>
      <c r="BO273" s="244">
        <f t="shared" si="261"/>
        <v>105655.43259712058</v>
      </c>
      <c r="BP273" s="246"/>
      <c r="BQ273" s="247">
        <f>VLOOKUP(BT273,[2]תחזיות!$B$4:$E$1000,2)</f>
        <v>4.0447679999999875E-2</v>
      </c>
      <c r="BR273" s="135">
        <f t="shared" si="21"/>
        <v>2.8706399999999898E-3</v>
      </c>
      <c r="BS273" s="3">
        <f t="shared" si="262"/>
        <v>6693</v>
      </c>
      <c r="BT273" s="238">
        <v>221</v>
      </c>
      <c r="BU273" s="239">
        <f t="shared" si="263"/>
        <v>283359.76332601829</v>
      </c>
      <c r="BV273" s="239">
        <f t="shared" si="264"/>
        <v>2460.7443915600838</v>
      </c>
      <c r="BW273" s="239">
        <f t="shared" si="22"/>
        <v>1647.3205205658855</v>
      </c>
      <c r="BX273" s="239">
        <f t="shared" si="23"/>
        <v>813.4238709941983</v>
      </c>
      <c r="BY273" s="240">
        <f t="shared" si="265"/>
        <v>493944.56249211053</v>
      </c>
      <c r="CA273" s="247">
        <f>VLOOKUP(CD273,[2]תחזיות!$B$4:$E$1000,4)</f>
        <v>5.3390937599999834E-2</v>
      </c>
      <c r="CB273" s="135">
        <f t="shared" si="24"/>
        <v>3.9492447999999866E-3</v>
      </c>
      <c r="CC273" s="3">
        <f t="shared" si="266"/>
        <v>6693</v>
      </c>
      <c r="CD273" s="238">
        <v>221</v>
      </c>
      <c r="CE273" s="239">
        <f t="shared" si="267"/>
        <v>303789.86585748289</v>
      </c>
      <c r="CF273" s="239">
        <f t="shared" si="268"/>
        <v>2828.9705113492068</v>
      </c>
      <c r="CG273" s="239">
        <f t="shared" si="25"/>
        <v>1629.2299633188491</v>
      </c>
      <c r="CH273" s="239">
        <f t="shared" si="26"/>
        <v>1199.7405480303578</v>
      </c>
      <c r="CI273" s="240">
        <f t="shared" si="269"/>
        <v>553535.90193332604</v>
      </c>
      <c r="CJ273" s="1"/>
      <c r="CK273" s="247">
        <f>VLOOKUP(CN273,[2]תחזיות!$B$4:$E$1000,3)</f>
        <v>3.517189565217381E-2</v>
      </c>
      <c r="CL273" s="135">
        <f t="shared" si="27"/>
        <v>2.4309913043478177E-3</v>
      </c>
      <c r="CM273" s="3">
        <f t="shared" si="270"/>
        <v>6693</v>
      </c>
      <c r="CN273" s="238">
        <v>221</v>
      </c>
      <c r="CO273" s="239">
        <f t="shared" si="271"/>
        <v>275629.7339103822</v>
      </c>
      <c r="CP273" s="239">
        <f t="shared" si="286"/>
        <v>2325.1468873630761</v>
      </c>
      <c r="CQ273" s="239">
        <f t="shared" si="28"/>
        <v>1655.0934010072342</v>
      </c>
      <c r="CR273" s="239">
        <f t="shared" si="29"/>
        <v>670.05348635584198</v>
      </c>
      <c r="CS273" s="240">
        <f t="shared" si="272"/>
        <v>473404.48957407486</v>
      </c>
      <c r="CT273" s="1"/>
      <c r="CU273" s="238">
        <v>221</v>
      </c>
      <c r="CV273" s="239">
        <f t="shared" si="294"/>
        <v>899803.70126257092</v>
      </c>
      <c r="CW273" s="239">
        <f t="shared" si="294"/>
        <v>9419.0417234901524</v>
      </c>
      <c r="CX273" s="239">
        <f t="shared" si="294"/>
        <v>6637.9047871765479</v>
      </c>
      <c r="CY273" s="239">
        <f t="shared" si="294"/>
        <v>2781.1369363136055</v>
      </c>
      <c r="CZ273" s="239">
        <f t="shared" si="294"/>
        <v>1931878.219730075</v>
      </c>
      <c r="DB273" s="238">
        <v>221</v>
      </c>
      <c r="DC273" s="239">
        <f t="shared" si="295"/>
        <v>950888.11096815532</v>
      </c>
      <c r="DD273" s="239">
        <f t="shared" si="295"/>
        <v>10320.417858970413</v>
      </c>
      <c r="DE273" s="239">
        <f t="shared" si="295"/>
        <v>6783.6643618927556</v>
      </c>
      <c r="DF273" s="239">
        <f t="shared" si="295"/>
        <v>3536.7534970776596</v>
      </c>
      <c r="DG273" s="239">
        <f t="shared" si="295"/>
        <v>2040655.1873338327</v>
      </c>
      <c r="DH273" s="248"/>
      <c r="DI273" s="238">
        <v>221</v>
      </c>
      <c r="DJ273" s="239">
        <f t="shared" si="296"/>
        <v>862239.59863639483</v>
      </c>
      <c r="DK273" s="239">
        <f t="shared" si="296"/>
        <v>8652.7278607741573</v>
      </c>
      <c r="DL273" s="239">
        <f t="shared" si="296"/>
        <v>6697.7929193726568</v>
      </c>
      <c r="DM273" s="239">
        <f t="shared" si="296"/>
        <v>1954.9349414015019</v>
      </c>
      <c r="DN273" s="239">
        <f t="shared" si="296"/>
        <v>1840242.6197507794</v>
      </c>
      <c r="DP273" s="3">
        <f t="shared" si="273"/>
        <v>6693</v>
      </c>
      <c r="DQ273" s="238">
        <v>221</v>
      </c>
      <c r="DR273" s="239">
        <f t="shared" si="274"/>
        <v>0</v>
      </c>
      <c r="DS273" s="239">
        <f t="shared" si="275"/>
        <v>0</v>
      </c>
      <c r="DT273" s="239">
        <f t="shared" si="33"/>
        <v>0</v>
      </c>
      <c r="DU273" s="239">
        <f t="shared" si="276"/>
        <v>0</v>
      </c>
      <c r="DV273" s="240">
        <f t="shared" si="287"/>
        <v>0</v>
      </c>
      <c r="DX273" s="242">
        <f t="shared" si="236"/>
        <v>4.5899999999999996E-2</v>
      </c>
      <c r="DY273" s="242">
        <f t="shared" si="277"/>
        <v>3.8249999999999998E-3</v>
      </c>
      <c r="DZ273" s="238">
        <v>221</v>
      </c>
      <c r="EA273" s="243">
        <f t="shared" si="288"/>
        <v>310384.37895118463</v>
      </c>
      <c r="EB273" s="243">
        <f t="shared" si="289"/>
        <v>2867.5073536633631</v>
      </c>
      <c r="EC273" s="243">
        <f t="shared" si="34"/>
        <v>1680.287104175082</v>
      </c>
      <c r="ED273" s="243">
        <f t="shared" si="240"/>
        <v>1187.2202494882811</v>
      </c>
      <c r="EE273" s="244">
        <f t="shared" si="278"/>
        <v>580920.00381458458</v>
      </c>
      <c r="EF273" s="249"/>
      <c r="EG273" s="242">
        <f t="shared" si="237"/>
        <v>5.5E-2</v>
      </c>
      <c r="EH273" s="242">
        <f t="shared" si="279"/>
        <v>4.5833333333333334E-3</v>
      </c>
      <c r="EI273" s="238">
        <v>221</v>
      </c>
      <c r="EJ273" s="243">
        <f t="shared" si="290"/>
        <v>317979.72315143858</v>
      </c>
      <c r="EK273" s="243">
        <f t="shared" si="291"/>
        <v>3082.4150795582614</v>
      </c>
      <c r="EL273" s="243">
        <f t="shared" si="36"/>
        <v>1625.0080151141678</v>
      </c>
      <c r="EM273" s="243">
        <f t="shared" si="241"/>
        <v>1457.4070644440935</v>
      </c>
      <c r="EN273" s="244">
        <f t="shared" si="280"/>
        <v>600510.36344879935</v>
      </c>
      <c r="EO273" s="249"/>
      <c r="EP273" s="242">
        <f t="shared" si="238"/>
        <v>2.5000000000000001E-2</v>
      </c>
      <c r="EQ273" s="242">
        <f t="shared" si="281"/>
        <v>2.0833333333333333E-3</v>
      </c>
      <c r="ER273" s="238">
        <v>221</v>
      </c>
      <c r="ES273" s="243">
        <f t="shared" si="292"/>
        <v>287623.02933618001</v>
      </c>
      <c r="ET273" s="243">
        <f t="shared" si="293"/>
        <v>2370.7253929063918</v>
      </c>
      <c r="EU273" s="243">
        <f t="shared" si="38"/>
        <v>1771.5107484560167</v>
      </c>
      <c r="EV273" s="243">
        <f t="shared" si="242"/>
        <v>599.21464445037498</v>
      </c>
      <c r="EW273" s="244">
        <f t="shared" si="282"/>
        <v>523930.3118323143</v>
      </c>
    </row>
    <row r="274" spans="1:153" ht="14.25" customHeight="1" thickBot="1" x14ac:dyDescent="0.25">
      <c r="A274" s="3">
        <f t="shared" si="243"/>
        <v>6723</v>
      </c>
      <c r="B274" s="238">
        <v>222</v>
      </c>
      <c r="C274" s="239">
        <f t="shared" si="244"/>
        <v>171760.63108994946</v>
      </c>
      <c r="D274" s="239">
        <f t="shared" si="5"/>
        <v>2410.2492634298383</v>
      </c>
      <c r="E274" s="239">
        <f t="shared" si="6"/>
        <v>1959.3776068187208</v>
      </c>
      <c r="F274" s="239">
        <f t="shared" si="7"/>
        <v>450.87165661111737</v>
      </c>
      <c r="G274" s="240">
        <f t="shared" si="245"/>
        <v>535075.33648142405</v>
      </c>
      <c r="I274" s="241">
        <f>VLOOKUP(K274,[2]תחזיות!$B$4:$H$1000,5)</f>
        <v>1.2997077000000117E-2</v>
      </c>
      <c r="J274" s="135">
        <f t="shared" si="8"/>
        <v>1.0830897500000098E-3</v>
      </c>
      <c r="K274" s="238">
        <v>222</v>
      </c>
      <c r="L274" s="243">
        <f t="shared" si="246"/>
        <v>87637.66894711621</v>
      </c>
      <c r="M274" s="243">
        <f t="shared" si="44"/>
        <v>1046.4990329615578</v>
      </c>
      <c r="N274" s="243">
        <f t="shared" si="9"/>
        <v>885.82997322517872</v>
      </c>
      <c r="O274" s="243">
        <f t="shared" si="10"/>
        <v>160.66905973637898</v>
      </c>
      <c r="P274" s="244">
        <f t="shared" si="247"/>
        <v>207610.19095916624</v>
      </c>
      <c r="Q274" s="245"/>
      <c r="R274" s="241">
        <f>VLOOKUP(T274,[2]תחזיות!$B$4:$H$1000,7)</f>
        <v>2.2095030900000198E-2</v>
      </c>
      <c r="S274" s="135">
        <f t="shared" si="11"/>
        <v>1.8412525750000164E-3</v>
      </c>
      <c r="T274" s="238">
        <v>222</v>
      </c>
      <c r="U274" s="243">
        <f t="shared" si="248"/>
        <v>102004.73340952334</v>
      </c>
      <c r="V274" s="243">
        <f t="shared" si="47"/>
        <v>1218.0590396006908</v>
      </c>
      <c r="W274" s="243">
        <f t="shared" si="12"/>
        <v>1031.0503616832323</v>
      </c>
      <c r="X274" s="243">
        <f t="shared" si="48"/>
        <v>187.00867791745858</v>
      </c>
      <c r="Y274" s="244">
        <f t="shared" si="249"/>
        <v>223913.57435198806</v>
      </c>
      <c r="Z274" s="246"/>
      <c r="AA274" s="241">
        <f>VLOOKUP(AC274,[2]תחזיות!$B$4:$H$1000,6)</f>
        <v>1.1815524545454651E-2</v>
      </c>
      <c r="AB274" s="135">
        <f t="shared" si="13"/>
        <v>9.8462704545455425E-4</v>
      </c>
      <c r="AC274" s="238">
        <v>222</v>
      </c>
      <c r="AD274" s="243">
        <f t="shared" si="250"/>
        <v>85926.89433511885</v>
      </c>
      <c r="AE274" s="243">
        <f t="shared" si="51"/>
        <v>1026.070329202324</v>
      </c>
      <c r="AF274" s="243">
        <f t="shared" si="14"/>
        <v>868.53768958794024</v>
      </c>
      <c r="AG274" s="243">
        <f t="shared" si="52"/>
        <v>157.53263961438384</v>
      </c>
      <c r="AH274" s="244">
        <f t="shared" si="251"/>
        <v>205613.36885847751</v>
      </c>
      <c r="AI274" s="246"/>
      <c r="AJ274" s="242">
        <f t="shared" si="234"/>
        <v>4.4366666666666596E-2</v>
      </c>
      <c r="AK274" s="242">
        <f t="shared" si="252"/>
        <v>3.6972222222222163E-3</v>
      </c>
      <c r="AL274" s="241">
        <f>VLOOKUP(AN274,[2]תחזיות!$B$4:$H$1000,5)</f>
        <v>1.2997077000000117E-2</v>
      </c>
      <c r="AM274" s="135">
        <f t="shared" si="239"/>
        <v>1.0830897500000098E-3</v>
      </c>
      <c r="AN274" s="238">
        <v>222</v>
      </c>
      <c r="AO274" s="243">
        <f t="shared" si="253"/>
        <v>43492.834229180196</v>
      </c>
      <c r="AP274" s="243">
        <f t="shared" si="283"/>
        <v>635.86185829800786</v>
      </c>
      <c r="AQ274" s="243">
        <f t="shared" si="16"/>
        <v>475.05918507845581</v>
      </c>
      <c r="AR274" s="243">
        <f t="shared" si="254"/>
        <v>160.80267321955208</v>
      </c>
      <c r="AS274" s="244">
        <f t="shared" si="255"/>
        <v>118420.73613747895</v>
      </c>
      <c r="AT274" s="245"/>
      <c r="AU274" s="242">
        <f t="shared" si="235"/>
        <v>5.3666666666666606E-2</v>
      </c>
      <c r="AV274" s="242">
        <f t="shared" si="256"/>
        <v>4.4722222222222168E-3</v>
      </c>
      <c r="AW274" s="241">
        <f>VLOOKUP(AY274,[2]תחזיות!$B$4:$H$1000,7)</f>
        <v>2.2095030900000198E-2</v>
      </c>
      <c r="AX274" s="135">
        <f t="shared" si="17"/>
        <v>1.8412525750000164E-3</v>
      </c>
      <c r="AY274" s="238">
        <v>222</v>
      </c>
      <c r="AZ274" s="243">
        <f t="shared" si="257"/>
        <v>52106.968132644026</v>
      </c>
      <c r="BA274" s="243">
        <f t="shared" si="284"/>
        <v>784.404229386564</v>
      </c>
      <c r="BB274" s="243">
        <f t="shared" si="18"/>
        <v>551.37028857112853</v>
      </c>
      <c r="BC274" s="243">
        <f t="shared" si="258"/>
        <v>233.0339408154355</v>
      </c>
      <c r="BD274" s="244">
        <f t="shared" si="259"/>
        <v>132032.72365071229</v>
      </c>
      <c r="BE274" s="246"/>
      <c r="BF274" s="246"/>
      <c r="BG274" s="246"/>
      <c r="BH274" s="241">
        <f>VLOOKUP(BJ274,[2]תחזיות!$B$4:$H$1000,6)</f>
        <v>1.1815524545454651E-2</v>
      </c>
      <c r="BI274" s="135">
        <f t="shared" si="19"/>
        <v>9.8462704545455425E-4</v>
      </c>
      <c r="BJ274" s="238">
        <v>222</v>
      </c>
      <c r="BK274" s="243">
        <f t="shared" si="260"/>
        <v>38150.170655565358</v>
      </c>
      <c r="BL274" s="243">
        <f t="shared" si="285"/>
        <v>521.98546270033808</v>
      </c>
      <c r="BM274" s="243">
        <f t="shared" si="20"/>
        <v>452.04348316513523</v>
      </c>
      <c r="BN274" s="243">
        <f t="shared" si="65"/>
        <v>69.941979535202833</v>
      </c>
      <c r="BO274" s="244">
        <f t="shared" si="261"/>
        <v>106177.41805982092</v>
      </c>
      <c r="BP274" s="246"/>
      <c r="BQ274" s="247">
        <f>VLOOKUP(BT274,[2]תחזיות!$B$4:$E$1000,2)</f>
        <v>4.0515979999999875E-2</v>
      </c>
      <c r="BR274" s="135">
        <f t="shared" si="21"/>
        <v>2.8763316666666565E-3</v>
      </c>
      <c r="BS274" s="3">
        <f t="shared" si="262"/>
        <v>6723</v>
      </c>
      <c r="BT274" s="238">
        <v>222</v>
      </c>
      <c r="BU274" s="239">
        <f t="shared" si="263"/>
        <v>281712.44280545239</v>
      </c>
      <c r="BV274" s="239">
        <f t="shared" si="264"/>
        <v>2461.6578073310284</v>
      </c>
      <c r="BW274" s="239">
        <f t="shared" si="22"/>
        <v>1651.3593871956864</v>
      </c>
      <c r="BX274" s="239">
        <f t="shared" si="23"/>
        <v>810.29842013534198</v>
      </c>
      <c r="BY274" s="240">
        <f t="shared" si="265"/>
        <v>496406.22029944154</v>
      </c>
      <c r="CA274" s="247">
        <f>VLOOKUP(CD274,[2]תחזיות!$B$4:$E$1000,4)</f>
        <v>5.3481093599999835E-2</v>
      </c>
      <c r="CB274" s="135">
        <f t="shared" si="24"/>
        <v>3.9567577999999864E-3</v>
      </c>
      <c r="CC274" s="3">
        <f t="shared" si="266"/>
        <v>6723</v>
      </c>
      <c r="CD274" s="238">
        <v>222</v>
      </c>
      <c r="CE274" s="239">
        <f t="shared" si="267"/>
        <v>302160.63589416404</v>
      </c>
      <c r="CF274" s="239">
        <f t="shared" si="268"/>
        <v>2830.3189580117805</v>
      </c>
      <c r="CG274" s="239">
        <f t="shared" si="25"/>
        <v>1634.7425050845911</v>
      </c>
      <c r="CH274" s="239">
        <f t="shared" si="26"/>
        <v>1195.5764529271894</v>
      </c>
      <c r="CI274" s="240">
        <f t="shared" si="269"/>
        <v>556366.22089133784</v>
      </c>
      <c r="CJ274" s="1"/>
      <c r="CK274" s="247">
        <f>VLOOKUP(CN274,[2]תחזיות!$B$4:$E$1000,3)</f>
        <v>3.5231286956521633E-2</v>
      </c>
      <c r="CL274" s="135">
        <f t="shared" si="27"/>
        <v>2.4359405797101364E-3</v>
      </c>
      <c r="CM274" s="3">
        <f t="shared" si="270"/>
        <v>6723</v>
      </c>
      <c r="CN274" s="238">
        <v>222</v>
      </c>
      <c r="CO274" s="239">
        <f t="shared" si="271"/>
        <v>273974.64050937496</v>
      </c>
      <c r="CP274" s="239">
        <f t="shared" si="286"/>
        <v>2325.9057642835305</v>
      </c>
      <c r="CQ274" s="239">
        <f t="shared" si="28"/>
        <v>1658.5198196552474</v>
      </c>
      <c r="CR274" s="239">
        <f t="shared" si="29"/>
        <v>667.38594462828303</v>
      </c>
      <c r="CS274" s="240">
        <f t="shared" si="272"/>
        <v>475730.39533835842</v>
      </c>
      <c r="CT274" s="1"/>
      <c r="CU274" s="238">
        <v>222</v>
      </c>
      <c r="CV274" s="239">
        <f t="shared" si="294"/>
        <v>893307.66891870787</v>
      </c>
      <c r="CW274" s="239">
        <f t="shared" si="294"/>
        <v>9421.7753156837953</v>
      </c>
      <c r="CX274" s="239">
        <f t="shared" si="294"/>
        <v>6658.3403546665941</v>
      </c>
      <c r="CY274" s="239">
        <f t="shared" si="294"/>
        <v>2763.4349610172021</v>
      </c>
      <c r="CZ274" s="239">
        <f t="shared" si="294"/>
        <v>1941299.9950457583</v>
      </c>
      <c r="DB274" s="238">
        <v>222</v>
      </c>
      <c r="DC274" s="239">
        <f t="shared" si="295"/>
        <v>944387.68366260524</v>
      </c>
      <c r="DD274" s="239">
        <f t="shared" si="295"/>
        <v>10325.446569987134</v>
      </c>
      <c r="DE274" s="239">
        <f t="shared" si="295"/>
        <v>6808.9967306744466</v>
      </c>
      <c r="DF274" s="239">
        <f t="shared" si="295"/>
        <v>3516.4498393126878</v>
      </c>
      <c r="DG274" s="239">
        <f t="shared" si="295"/>
        <v>2050980.6339038198</v>
      </c>
      <c r="DH274" s="248"/>
      <c r="DI274" s="238">
        <v>222</v>
      </c>
      <c r="DJ274" s="239">
        <f t="shared" si="296"/>
        <v>855663.85517773265</v>
      </c>
      <c r="DK274" s="239">
        <f t="shared" si="296"/>
        <v>8654.9362125224234</v>
      </c>
      <c r="DL274" s="239">
        <f t="shared" si="296"/>
        <v>6713.6799950756777</v>
      </c>
      <c r="DM274" s="239">
        <f t="shared" si="296"/>
        <v>1941.2562174467455</v>
      </c>
      <c r="DN274" s="239">
        <f t="shared" si="296"/>
        <v>1848897.5559633016</v>
      </c>
      <c r="DP274" s="3">
        <f t="shared" si="273"/>
        <v>6723</v>
      </c>
      <c r="DQ274" s="238">
        <v>222</v>
      </c>
      <c r="DR274" s="239">
        <f t="shared" si="274"/>
        <v>0</v>
      </c>
      <c r="DS274" s="239">
        <f t="shared" si="275"/>
        <v>0</v>
      </c>
      <c r="DT274" s="239">
        <f t="shared" si="33"/>
        <v>0</v>
      </c>
      <c r="DU274" s="239">
        <f t="shared" si="276"/>
        <v>0</v>
      </c>
      <c r="DV274" s="240">
        <f t="shared" si="287"/>
        <v>0</v>
      </c>
      <c r="DX274" s="242">
        <f t="shared" si="236"/>
        <v>4.5899999999999996E-2</v>
      </c>
      <c r="DY274" s="242">
        <f t="shared" si="277"/>
        <v>3.8249999999999998E-3</v>
      </c>
      <c r="DZ274" s="238">
        <v>222</v>
      </c>
      <c r="EA274" s="243">
        <f t="shared" si="288"/>
        <v>308704.09184700955</v>
      </c>
      <c r="EB274" s="243">
        <f t="shared" si="289"/>
        <v>2867.5073536633631</v>
      </c>
      <c r="EC274" s="243">
        <f t="shared" si="34"/>
        <v>1686.7142023485517</v>
      </c>
      <c r="ED274" s="243">
        <f t="shared" si="240"/>
        <v>1180.7931513148114</v>
      </c>
      <c r="EE274" s="244">
        <f t="shared" si="278"/>
        <v>583787.5111682479</v>
      </c>
      <c r="EF274" s="249"/>
      <c r="EG274" s="242">
        <f t="shared" si="237"/>
        <v>5.5E-2</v>
      </c>
      <c r="EH274" s="242">
        <f t="shared" si="279"/>
        <v>4.5833333333333334E-3</v>
      </c>
      <c r="EI274" s="238">
        <v>222</v>
      </c>
      <c r="EJ274" s="243">
        <f t="shared" si="290"/>
        <v>316354.7151363244</v>
      </c>
      <c r="EK274" s="243">
        <f t="shared" si="291"/>
        <v>3082.4150795582614</v>
      </c>
      <c r="EL274" s="243">
        <f t="shared" si="36"/>
        <v>1632.4559685167744</v>
      </c>
      <c r="EM274" s="243">
        <f t="shared" si="241"/>
        <v>1449.9591110414869</v>
      </c>
      <c r="EN274" s="244">
        <f t="shared" si="280"/>
        <v>603592.77852835762</v>
      </c>
      <c r="EO274" s="249"/>
      <c r="EP274" s="242">
        <f t="shared" si="238"/>
        <v>2.5000000000000001E-2</v>
      </c>
      <c r="EQ274" s="242">
        <f t="shared" si="281"/>
        <v>2.0833333333333333E-3</v>
      </c>
      <c r="ER274" s="238">
        <v>222</v>
      </c>
      <c r="ES274" s="243">
        <f t="shared" si="292"/>
        <v>285851.51858772401</v>
      </c>
      <c r="ET274" s="243">
        <f t="shared" si="293"/>
        <v>2370.7253929063927</v>
      </c>
      <c r="EU274" s="243">
        <f t="shared" si="38"/>
        <v>1775.2013958486343</v>
      </c>
      <c r="EV274" s="243">
        <f t="shared" si="242"/>
        <v>595.52399705775838</v>
      </c>
      <c r="EW274" s="244">
        <f t="shared" si="282"/>
        <v>526301.0372252207</v>
      </c>
    </row>
    <row r="275" spans="1:153" ht="14.25" customHeight="1" thickBot="1" x14ac:dyDescent="0.25">
      <c r="A275" s="3">
        <f t="shared" si="243"/>
        <v>6754</v>
      </c>
      <c r="B275" s="238">
        <v>223</v>
      </c>
      <c r="C275" s="239">
        <f t="shared" si="244"/>
        <v>169801.25348313074</v>
      </c>
      <c r="D275" s="239">
        <f t="shared" si="5"/>
        <v>2410.2492634298383</v>
      </c>
      <c r="E275" s="239">
        <f t="shared" si="6"/>
        <v>1964.52097303662</v>
      </c>
      <c r="F275" s="239">
        <f t="shared" si="7"/>
        <v>445.72829039321823</v>
      </c>
      <c r="G275" s="240">
        <f t="shared" si="245"/>
        <v>537485.58574485383</v>
      </c>
      <c r="I275" s="241">
        <f>VLOOKUP(K275,[2]תחזיות!$B$4:$H$1000,5)</f>
        <v>1.2997095500000118E-2</v>
      </c>
      <c r="J275" s="135">
        <f t="shared" si="8"/>
        <v>1.0830912916666765E-3</v>
      </c>
      <c r="K275" s="238">
        <v>223</v>
      </c>
      <c r="L275" s="243">
        <f t="shared" si="246"/>
        <v>86845.799135219713</v>
      </c>
      <c r="M275" s="243">
        <f t="shared" si="44"/>
        <v>1047.6324869508958</v>
      </c>
      <c r="N275" s="243">
        <f t="shared" si="9"/>
        <v>888.41518853632704</v>
      </c>
      <c r="O275" s="243">
        <f t="shared" si="10"/>
        <v>159.21729841456875</v>
      </c>
      <c r="P275" s="244">
        <f t="shared" si="247"/>
        <v>208657.82344611714</v>
      </c>
      <c r="Q275" s="245"/>
      <c r="R275" s="241">
        <f>VLOOKUP(T275,[2]תחזיות!$B$4:$H$1000,7)</f>
        <v>2.2095062350000201E-2</v>
      </c>
      <c r="S275" s="135">
        <f t="shared" si="11"/>
        <v>1.8412551958333502E-3</v>
      </c>
      <c r="T275" s="238">
        <v>223</v>
      </c>
      <c r="U275" s="243">
        <f t="shared" si="248"/>
        <v>101159.60136639437</v>
      </c>
      <c r="V275" s="243">
        <f t="shared" si="47"/>
        <v>1220.3017971361876</v>
      </c>
      <c r="W275" s="243">
        <f t="shared" si="12"/>
        <v>1034.8425279644655</v>
      </c>
      <c r="X275" s="243">
        <f t="shared" si="48"/>
        <v>185.45926917172216</v>
      </c>
      <c r="Y275" s="244">
        <f t="shared" si="249"/>
        <v>225133.87614912426</v>
      </c>
      <c r="Z275" s="246"/>
      <c r="AA275" s="241">
        <f>VLOOKUP(AC275,[2]תחזיות!$B$4:$H$1000,6)</f>
        <v>1.181554136363647E-2</v>
      </c>
      <c r="AB275" s="135">
        <f t="shared" si="13"/>
        <v>9.846284469697058E-4</v>
      </c>
      <c r="AC275" s="238">
        <v>223</v>
      </c>
      <c r="AD275" s="243">
        <f t="shared" si="250"/>
        <v>85142.107523136583</v>
      </c>
      <c r="AE275" s="243">
        <f t="shared" si="51"/>
        <v>1027.080627237048</v>
      </c>
      <c r="AF275" s="243">
        <f t="shared" si="14"/>
        <v>870.98676344463161</v>
      </c>
      <c r="AG275" s="243">
        <f t="shared" si="52"/>
        <v>156.09386379241636</v>
      </c>
      <c r="AH275" s="244">
        <f t="shared" si="251"/>
        <v>206640.44948571455</v>
      </c>
      <c r="AI275" s="246"/>
      <c r="AJ275" s="242">
        <f t="shared" si="234"/>
        <v>4.4366666666666596E-2</v>
      </c>
      <c r="AK275" s="242">
        <f t="shared" si="252"/>
        <v>3.6972222222222163E-3</v>
      </c>
      <c r="AL275" s="241">
        <f>VLOOKUP(AN275,[2]תחזיות!$B$4:$H$1000,5)</f>
        <v>1.2997095500000118E-2</v>
      </c>
      <c r="AM275" s="135">
        <f t="shared" si="239"/>
        <v>1.0830912916666765E-3</v>
      </c>
      <c r="AN275" s="238">
        <v>223</v>
      </c>
      <c r="AO275" s="243">
        <f t="shared" si="253"/>
        <v>43064.36722163888</v>
      </c>
      <c r="AP275" s="243">
        <f t="shared" si="283"/>
        <v>636.55055473943321</v>
      </c>
      <c r="AQ275" s="243">
        <f t="shared" si="16"/>
        <v>477.33201926165191</v>
      </c>
      <c r="AR275" s="243">
        <f t="shared" si="254"/>
        <v>159.21853547778127</v>
      </c>
      <c r="AS275" s="244">
        <f t="shared" si="255"/>
        <v>119057.28669221837</v>
      </c>
      <c r="AT275" s="245"/>
      <c r="AU275" s="242">
        <f t="shared" si="235"/>
        <v>5.3666666666666606E-2</v>
      </c>
      <c r="AV275" s="242">
        <f t="shared" si="256"/>
        <v>4.4722222222222168E-3</v>
      </c>
      <c r="AW275" s="241">
        <f>VLOOKUP(AY275,[2]תחזיות!$B$4:$H$1000,7)</f>
        <v>2.2095062350000201E-2</v>
      </c>
      <c r="AX275" s="135">
        <f t="shared" si="17"/>
        <v>1.8412551958333502E-3</v>
      </c>
      <c r="AY275" s="238">
        <v>223</v>
      </c>
      <c r="AZ275" s="243">
        <f t="shared" si="257"/>
        <v>51650.52485647759</v>
      </c>
      <c r="BA275" s="243">
        <f t="shared" si="284"/>
        <v>785.84851774955564</v>
      </c>
      <c r="BB275" s="243">
        <f t="shared" si="18"/>
        <v>554.85589269697562</v>
      </c>
      <c r="BC275" s="243">
        <f t="shared" si="258"/>
        <v>230.99262505258005</v>
      </c>
      <c r="BD275" s="244">
        <f t="shared" si="259"/>
        <v>132818.57216846183</v>
      </c>
      <c r="BE275" s="246"/>
      <c r="BF275" s="246"/>
      <c r="BG275" s="246"/>
      <c r="BH275" s="241">
        <f>VLOOKUP(BJ275,[2]תחזיות!$B$4:$H$1000,6)</f>
        <v>1.181554136363647E-2</v>
      </c>
      <c r="BI275" s="135">
        <f t="shared" si="19"/>
        <v>9.846284469697058E-4</v>
      </c>
      <c r="BJ275" s="238">
        <v>223</v>
      </c>
      <c r="BK275" s="243">
        <f t="shared" si="260"/>
        <v>37735.245820811644</v>
      </c>
      <c r="BL275" s="243">
        <f t="shared" si="285"/>
        <v>522.42599520277145</v>
      </c>
      <c r="BM275" s="243">
        <f t="shared" si="20"/>
        <v>453.24471119795044</v>
      </c>
      <c r="BN275" s="243">
        <f t="shared" si="65"/>
        <v>69.181284004821023</v>
      </c>
      <c r="BO275" s="244">
        <f t="shared" si="261"/>
        <v>106699.84405502368</v>
      </c>
      <c r="BP275" s="246"/>
      <c r="BQ275" s="247">
        <f>VLOOKUP(BT275,[2]תחזיות!$B$4:$E$1000,2)</f>
        <v>4.0584279999999875E-2</v>
      </c>
      <c r="BR275" s="135">
        <f t="shared" si="21"/>
        <v>2.8820233333333232E-3</v>
      </c>
      <c r="BS275" s="3">
        <f t="shared" si="262"/>
        <v>6754</v>
      </c>
      <c r="BT275" s="238">
        <v>223</v>
      </c>
      <c r="BU275" s="239">
        <f t="shared" si="263"/>
        <v>280061.08341825672</v>
      </c>
      <c r="BV275" s="239">
        <f t="shared" si="264"/>
        <v>2462.5653649819997</v>
      </c>
      <c r="BW275" s="239">
        <f t="shared" si="22"/>
        <v>1655.4227878119736</v>
      </c>
      <c r="BX275" s="239">
        <f t="shared" si="23"/>
        <v>807.14257717002613</v>
      </c>
      <c r="BY275" s="240">
        <f t="shared" si="265"/>
        <v>498868.78566442354</v>
      </c>
      <c r="CA275" s="247">
        <f>VLOOKUP(CD275,[2]תחזיות!$B$4:$E$1000,4)</f>
        <v>5.3571249599999836E-2</v>
      </c>
      <c r="CB275" s="135">
        <f t="shared" si="24"/>
        <v>3.9642707999999862E-3</v>
      </c>
      <c r="CC275" s="3">
        <f t="shared" si="266"/>
        <v>6754</v>
      </c>
      <c r="CD275" s="238">
        <v>223</v>
      </c>
      <c r="CE275" s="239">
        <f t="shared" si="267"/>
        <v>300525.89338907943</v>
      </c>
      <c r="CF275" s="239">
        <f t="shared" si="268"/>
        <v>2831.6591049598619</v>
      </c>
      <c r="CG275" s="239">
        <f t="shared" si="25"/>
        <v>1640.2930811536255</v>
      </c>
      <c r="CH275" s="239">
        <f t="shared" si="26"/>
        <v>1191.3660238062364</v>
      </c>
      <c r="CI275" s="240">
        <f t="shared" si="269"/>
        <v>559197.87999629765</v>
      </c>
      <c r="CJ275" s="1"/>
      <c r="CK275" s="247">
        <f>VLOOKUP(CN275,[2]תחזיות!$B$4:$E$1000,3)</f>
        <v>3.5290678260869457E-2</v>
      </c>
      <c r="CL275" s="135">
        <f t="shared" si="27"/>
        <v>2.440889855072455E-3</v>
      </c>
      <c r="CM275" s="3">
        <f t="shared" si="270"/>
        <v>6754</v>
      </c>
      <c r="CN275" s="238">
        <v>223</v>
      </c>
      <c r="CO275" s="239">
        <f t="shared" si="271"/>
        <v>272316.12068971974</v>
      </c>
      <c r="CP275" s="239">
        <f t="shared" si="286"/>
        <v>2326.6596940585164</v>
      </c>
      <c r="CQ275" s="239">
        <f t="shared" si="28"/>
        <v>1661.9660376942932</v>
      </c>
      <c r="CR275" s="239">
        <f t="shared" si="29"/>
        <v>664.69365636422322</v>
      </c>
      <c r="CS275" s="240">
        <f t="shared" si="272"/>
        <v>478057.05503241695</v>
      </c>
      <c r="CT275" s="1"/>
      <c r="CU275" s="238">
        <v>223</v>
      </c>
      <c r="CV275" s="239">
        <f t="shared" si="294"/>
        <v>886789.88090290711</v>
      </c>
      <c r="CW275" s="239">
        <f t="shared" si="294"/>
        <v>9424.5050237655305</v>
      </c>
      <c r="CX275" s="239">
        <f t="shared" si="294"/>
        <v>6678.8568528191081</v>
      </c>
      <c r="CY275" s="239">
        <f t="shared" si="294"/>
        <v>2745.6481709464224</v>
      </c>
      <c r="CZ275" s="239">
        <f t="shared" si="294"/>
        <v>1950724.5000695242</v>
      </c>
      <c r="DB275" s="238">
        <v>223</v>
      </c>
      <c r="DC275" s="239">
        <f t="shared" si="295"/>
        <v>937859.53226288978</v>
      </c>
      <c r="DD275" s="239">
        <f t="shared" si="295"/>
        <v>10330.473762833706</v>
      </c>
      <c r="DE275" s="239">
        <f t="shared" si="295"/>
        <v>6834.4505332241633</v>
      </c>
      <c r="DF275" s="239">
        <f t="shared" si="295"/>
        <v>3496.0232296095419</v>
      </c>
      <c r="DG275" s="239">
        <f t="shared" si="295"/>
        <v>2061311.1076666533</v>
      </c>
      <c r="DH275" s="248"/>
      <c r="DI275" s="238">
        <v>223</v>
      </c>
      <c r="DJ275" s="239">
        <f t="shared" si="296"/>
        <v>849071.04470867408</v>
      </c>
      <c r="DK275" s="239">
        <f t="shared" si="296"/>
        <v>8657.1409728345661</v>
      </c>
      <c r="DL275" s="239">
        <f t="shared" si="296"/>
        <v>6729.6182174634796</v>
      </c>
      <c r="DM275" s="239">
        <f t="shared" si="296"/>
        <v>1927.5227553710859</v>
      </c>
      <c r="DN275" s="239">
        <f t="shared" si="296"/>
        <v>1857554.6969361361</v>
      </c>
      <c r="DP275" s="3">
        <f t="shared" si="273"/>
        <v>6754</v>
      </c>
      <c r="DQ275" s="238">
        <v>223</v>
      </c>
      <c r="DR275" s="239">
        <f t="shared" si="274"/>
        <v>0</v>
      </c>
      <c r="DS275" s="239">
        <f t="shared" si="275"/>
        <v>0</v>
      </c>
      <c r="DT275" s="239">
        <f t="shared" si="33"/>
        <v>0</v>
      </c>
      <c r="DU275" s="239">
        <f t="shared" si="276"/>
        <v>0</v>
      </c>
      <c r="DV275" s="240">
        <f t="shared" si="287"/>
        <v>0</v>
      </c>
      <c r="DX275" s="242">
        <f t="shared" si="236"/>
        <v>4.5899999999999996E-2</v>
      </c>
      <c r="DY275" s="242">
        <f t="shared" si="277"/>
        <v>3.8249999999999998E-3</v>
      </c>
      <c r="DZ275" s="238">
        <v>223</v>
      </c>
      <c r="EA275" s="243">
        <f t="shared" si="288"/>
        <v>307017.377644661</v>
      </c>
      <c r="EB275" s="243">
        <f t="shared" si="289"/>
        <v>2867.5073536633631</v>
      </c>
      <c r="EC275" s="243">
        <f t="shared" si="34"/>
        <v>1693.1658841725348</v>
      </c>
      <c r="ED275" s="243">
        <f t="shared" si="240"/>
        <v>1174.3414694908283</v>
      </c>
      <c r="EE275" s="244">
        <f t="shared" si="278"/>
        <v>586655.01852191123</v>
      </c>
      <c r="EF275" s="249"/>
      <c r="EG275" s="242">
        <f t="shared" si="237"/>
        <v>5.5E-2</v>
      </c>
      <c r="EH275" s="242">
        <f t="shared" si="279"/>
        <v>4.5833333333333334E-3</v>
      </c>
      <c r="EI275" s="238">
        <v>223</v>
      </c>
      <c r="EJ275" s="243">
        <f t="shared" si="290"/>
        <v>314722.25916780764</v>
      </c>
      <c r="EK275" s="243">
        <f t="shared" si="291"/>
        <v>3082.4150795582618</v>
      </c>
      <c r="EL275" s="243">
        <f t="shared" si="36"/>
        <v>1639.9380583724767</v>
      </c>
      <c r="EM275" s="243">
        <f t="shared" si="241"/>
        <v>1442.4770211857851</v>
      </c>
      <c r="EN275" s="244">
        <f t="shared" si="280"/>
        <v>606675.19360791589</v>
      </c>
      <c r="EO275" s="249"/>
      <c r="EP275" s="242">
        <f t="shared" si="238"/>
        <v>2.5000000000000001E-2</v>
      </c>
      <c r="EQ275" s="242">
        <f t="shared" si="281"/>
        <v>2.0833333333333333E-3</v>
      </c>
      <c r="ER275" s="238">
        <v>223</v>
      </c>
      <c r="ES275" s="243">
        <f t="shared" si="292"/>
        <v>284076.31719187537</v>
      </c>
      <c r="ET275" s="243">
        <f t="shared" si="293"/>
        <v>2370.7253929063918</v>
      </c>
      <c r="EU275" s="243">
        <f t="shared" si="38"/>
        <v>1778.8997320899848</v>
      </c>
      <c r="EV275" s="243">
        <f t="shared" si="242"/>
        <v>591.82566081640698</v>
      </c>
      <c r="EW275" s="244">
        <f t="shared" si="282"/>
        <v>528671.76261812705</v>
      </c>
    </row>
    <row r="276" spans="1:153" ht="14.25" customHeight="1" thickBot="1" x14ac:dyDescent="0.25">
      <c r="A276" s="3">
        <f t="shared" si="243"/>
        <v>6784</v>
      </c>
      <c r="B276" s="238">
        <v>224</v>
      </c>
      <c r="C276" s="239">
        <f t="shared" si="244"/>
        <v>167836.73251009412</v>
      </c>
      <c r="D276" s="239">
        <f t="shared" si="5"/>
        <v>2410.2492634298383</v>
      </c>
      <c r="E276" s="239">
        <f t="shared" si="6"/>
        <v>1969.6778405908412</v>
      </c>
      <c r="F276" s="239">
        <f t="shared" si="7"/>
        <v>440.57142283899708</v>
      </c>
      <c r="G276" s="240">
        <f t="shared" si="245"/>
        <v>539895.83500828361</v>
      </c>
      <c r="I276" s="241">
        <f>VLOOKUP(K276,[2]תחזיות!$B$4:$H$1000,5)</f>
        <v>1.2997114000000119E-2</v>
      </c>
      <c r="J276" s="135">
        <f t="shared" si="8"/>
        <v>1.0830928333333432E-3</v>
      </c>
      <c r="K276" s="238">
        <v>224</v>
      </c>
      <c r="L276" s="243">
        <f t="shared" si="246"/>
        <v>86050.483773208136</v>
      </c>
      <c r="M276" s="243">
        <f t="shared" si="44"/>
        <v>1048.7671701894799</v>
      </c>
      <c r="N276" s="243">
        <f t="shared" si="9"/>
        <v>891.00794993859904</v>
      </c>
      <c r="O276" s="243">
        <f t="shared" si="10"/>
        <v>157.75922025088084</v>
      </c>
      <c r="P276" s="244">
        <f t="shared" si="247"/>
        <v>209706.59061630661</v>
      </c>
      <c r="Q276" s="245"/>
      <c r="R276" s="241">
        <f>VLOOKUP(T276,[2]תחזיות!$B$4:$H$1000,7)</f>
        <v>2.2095093800000201E-2</v>
      </c>
      <c r="S276" s="135">
        <f t="shared" si="11"/>
        <v>1.8412578166666835E-3</v>
      </c>
      <c r="T276" s="238">
        <v>224</v>
      </c>
      <c r="U276" s="243">
        <f t="shared" si="248"/>
        <v>100309.11433328303</v>
      </c>
      <c r="V276" s="243">
        <f t="shared" si="47"/>
        <v>1222.548687358857</v>
      </c>
      <c r="W276" s="243">
        <f t="shared" si="12"/>
        <v>1038.6486444145057</v>
      </c>
      <c r="X276" s="243">
        <f t="shared" si="48"/>
        <v>183.90004294435136</v>
      </c>
      <c r="Y276" s="244">
        <f t="shared" si="249"/>
        <v>226356.42483648311</v>
      </c>
      <c r="Z276" s="246"/>
      <c r="AA276" s="241">
        <f>VLOOKUP(AC276,[2]תחזיות!$B$4:$H$1000,6)</f>
        <v>1.1815558181818288E-2</v>
      </c>
      <c r="AB276" s="135">
        <f t="shared" si="13"/>
        <v>9.8462984848485735E-4</v>
      </c>
      <c r="AC276" s="238">
        <v>224</v>
      </c>
      <c r="AD276" s="243">
        <f t="shared" si="250"/>
        <v>84354.096620557219</v>
      </c>
      <c r="AE276" s="243">
        <f t="shared" si="51"/>
        <v>1028.0919214794264</v>
      </c>
      <c r="AF276" s="243">
        <f t="shared" si="14"/>
        <v>873.44274434173894</v>
      </c>
      <c r="AG276" s="243">
        <f t="shared" si="52"/>
        <v>154.64917713768753</v>
      </c>
      <c r="AH276" s="244">
        <f t="shared" si="251"/>
        <v>207668.54140719396</v>
      </c>
      <c r="AI276" s="246"/>
      <c r="AJ276" s="242">
        <f t="shared" si="234"/>
        <v>4.4366666666666596E-2</v>
      </c>
      <c r="AK276" s="242">
        <f t="shared" si="252"/>
        <v>3.6972222222222163E-3</v>
      </c>
      <c r="AL276" s="241">
        <f>VLOOKUP(AN276,[2]תחזיות!$B$4:$H$1000,5)</f>
        <v>1.2997114000000119E-2</v>
      </c>
      <c r="AM276" s="135">
        <f t="shared" si="239"/>
        <v>1.0830928333333432E-3</v>
      </c>
      <c r="AN276" s="238">
        <v>224</v>
      </c>
      <c r="AO276" s="243">
        <f t="shared" si="253"/>
        <v>42633.160914997839</v>
      </c>
      <c r="AP276" s="243">
        <f t="shared" si="283"/>
        <v>637.23999808332599</v>
      </c>
      <c r="AQ276" s="243">
        <f t="shared" si="16"/>
        <v>479.61572814482031</v>
      </c>
      <c r="AR276" s="243">
        <f t="shared" si="254"/>
        <v>157.62426993850565</v>
      </c>
      <c r="AS276" s="244">
        <f t="shared" si="255"/>
        <v>119694.5266903017</v>
      </c>
      <c r="AT276" s="245"/>
      <c r="AU276" s="242">
        <f t="shared" si="235"/>
        <v>5.3666666666666606E-2</v>
      </c>
      <c r="AV276" s="242">
        <f t="shared" si="256"/>
        <v>4.4722222222222168E-3</v>
      </c>
      <c r="AW276" s="241">
        <f>VLOOKUP(AY276,[2]תחזיות!$B$4:$H$1000,7)</f>
        <v>2.2095093800000201E-2</v>
      </c>
      <c r="AX276" s="135">
        <f t="shared" si="17"/>
        <v>1.8412578166666835E-3</v>
      </c>
      <c r="AY276" s="238">
        <v>224</v>
      </c>
      <c r="AZ276" s="243">
        <f t="shared" si="257"/>
        <v>51189.749263657985</v>
      </c>
      <c r="BA276" s="243">
        <f t="shared" si="284"/>
        <v>787.29546747557788</v>
      </c>
      <c r="BB276" s="243">
        <f t="shared" si="18"/>
        <v>558.36353326866333</v>
      </c>
      <c r="BC276" s="243">
        <f t="shared" si="258"/>
        <v>228.9319342069146</v>
      </c>
      <c r="BD276" s="244">
        <f t="shared" si="259"/>
        <v>133605.86763593741</v>
      </c>
      <c r="BE276" s="246"/>
      <c r="BF276" s="246"/>
      <c r="BG276" s="246"/>
      <c r="BH276" s="241">
        <f>VLOOKUP(BJ276,[2]תחזיות!$B$4:$H$1000,6)</f>
        <v>1.1815558181818288E-2</v>
      </c>
      <c r="BI276" s="135">
        <f t="shared" si="19"/>
        <v>9.8462984848485735E-4</v>
      </c>
      <c r="BJ276" s="238">
        <v>224</v>
      </c>
      <c r="BK276" s="243">
        <f t="shared" si="260"/>
        <v>37318.710080717465</v>
      </c>
      <c r="BL276" s="243">
        <f t="shared" si="285"/>
        <v>522.86688816946082</v>
      </c>
      <c r="BM276" s="243">
        <f t="shared" si="20"/>
        <v>454.44925302147914</v>
      </c>
      <c r="BN276" s="243">
        <f t="shared" si="65"/>
        <v>68.417635147981699</v>
      </c>
      <c r="BO276" s="244">
        <f t="shared" si="261"/>
        <v>107222.71094319315</v>
      </c>
      <c r="BP276" s="246"/>
      <c r="BQ276" s="247">
        <f>VLOOKUP(BT276,[2]תחזיות!$B$4:$E$1000,2)</f>
        <v>4.0652579999999876E-2</v>
      </c>
      <c r="BR276" s="135">
        <f t="shared" si="21"/>
        <v>2.8877149999999899E-3</v>
      </c>
      <c r="BS276" s="3">
        <f t="shared" si="262"/>
        <v>6784</v>
      </c>
      <c r="BT276" s="238">
        <v>224</v>
      </c>
      <c r="BU276" s="239">
        <f t="shared" si="263"/>
        <v>278405.66063044476</v>
      </c>
      <c r="BV276" s="239">
        <f t="shared" si="264"/>
        <v>2463.4670548577196</v>
      </c>
      <c r="BW276" s="239">
        <f t="shared" si="22"/>
        <v>1659.5108525702776</v>
      </c>
      <c r="BX276" s="239">
        <f t="shared" si="23"/>
        <v>803.95620228744201</v>
      </c>
      <c r="BY276" s="240">
        <f t="shared" si="265"/>
        <v>501332.25271928124</v>
      </c>
      <c r="CA276" s="247">
        <f>VLOOKUP(CD276,[2]תחזיות!$B$4:$E$1000,4)</f>
        <v>5.3661405599999837E-2</v>
      </c>
      <c r="CB276" s="135">
        <f t="shared" si="24"/>
        <v>3.9717837999999868E-3</v>
      </c>
      <c r="CC276" s="3">
        <f t="shared" si="266"/>
        <v>6784</v>
      </c>
      <c r="CD276" s="238">
        <v>224</v>
      </c>
      <c r="CE276" s="239">
        <f t="shared" si="267"/>
        <v>298885.60030792578</v>
      </c>
      <c r="CF276" s="239">
        <f t="shared" si="268"/>
        <v>2832.9909334732465</v>
      </c>
      <c r="CG276" s="239">
        <f t="shared" si="25"/>
        <v>1645.8819481169558</v>
      </c>
      <c r="CH276" s="239">
        <f t="shared" si="26"/>
        <v>1187.1089853562908</v>
      </c>
      <c r="CI276" s="240">
        <f t="shared" si="269"/>
        <v>562030.87092977087</v>
      </c>
      <c r="CJ276" s="1"/>
      <c r="CK276" s="247">
        <f>VLOOKUP(CN276,[2]תחזיות!$B$4:$E$1000,3)</f>
        <v>3.5350069565217287E-2</v>
      </c>
      <c r="CL276" s="135">
        <f t="shared" si="27"/>
        <v>2.4458391304347741E-3</v>
      </c>
      <c r="CM276" s="3">
        <f t="shared" si="270"/>
        <v>6784</v>
      </c>
      <c r="CN276" s="238">
        <v>224</v>
      </c>
      <c r="CO276" s="239">
        <f t="shared" si="271"/>
        <v>270654.15465202543</v>
      </c>
      <c r="CP276" s="239">
        <f t="shared" si="286"/>
        <v>2327.4086697395801</v>
      </c>
      <c r="CQ276" s="239">
        <f t="shared" si="28"/>
        <v>1665.4321474769113</v>
      </c>
      <c r="CR276" s="239">
        <f t="shared" si="29"/>
        <v>661.97652226266871</v>
      </c>
      <c r="CS276" s="240">
        <f t="shared" si="272"/>
        <v>480384.4637021565</v>
      </c>
      <c r="CT276" s="1"/>
      <c r="CU276" s="238">
        <v>224</v>
      </c>
      <c r="CV276" s="239">
        <f t="shared" si="294"/>
        <v>880250.24958923331</v>
      </c>
      <c r="CW276" s="239">
        <f t="shared" si="294"/>
        <v>9427.230840223725</v>
      </c>
      <c r="CX276" s="239">
        <f t="shared" si="294"/>
        <v>6699.4546149240332</v>
      </c>
      <c r="CY276" s="239">
        <f t="shared" si="294"/>
        <v>2727.7762252996936</v>
      </c>
      <c r="CZ276" s="239">
        <f t="shared" si="294"/>
        <v>1960151.730909748</v>
      </c>
      <c r="DB276" s="238">
        <v>224</v>
      </c>
      <c r="DC276" s="239">
        <f t="shared" si="295"/>
        <v>931303.51752439607</v>
      </c>
      <c r="DD276" s="239">
        <f t="shared" si="295"/>
        <v>10335.499431295782</v>
      </c>
      <c r="DE276" s="239">
        <f t="shared" si="295"/>
        <v>6860.0264075309842</v>
      </c>
      <c r="DF276" s="239">
        <f t="shared" si="295"/>
        <v>3475.4730237647982</v>
      </c>
      <c r="DG276" s="239">
        <f t="shared" si="295"/>
        <v>2071646.6070979491</v>
      </c>
      <c r="DH276" s="248"/>
      <c r="DI276" s="238">
        <v>224</v>
      </c>
      <c r="DJ276" s="239">
        <f t="shared" si="296"/>
        <v>842461.11132317956</v>
      </c>
      <c r="DK276" s="239">
        <f t="shared" si="296"/>
        <v>8659.3421357246971</v>
      </c>
      <c r="DL276" s="239">
        <f t="shared" si="296"/>
        <v>6745.6077586294759</v>
      </c>
      <c r="DM276" s="239">
        <f t="shared" si="296"/>
        <v>1913.7343770952211</v>
      </c>
      <c r="DN276" s="239">
        <f t="shared" si="296"/>
        <v>1866214.0390718607</v>
      </c>
      <c r="DP276" s="3">
        <f t="shared" si="273"/>
        <v>6784</v>
      </c>
      <c r="DQ276" s="238">
        <v>224</v>
      </c>
      <c r="DR276" s="239">
        <f t="shared" si="274"/>
        <v>0</v>
      </c>
      <c r="DS276" s="239">
        <f t="shared" si="275"/>
        <v>0</v>
      </c>
      <c r="DT276" s="239">
        <f t="shared" si="33"/>
        <v>0</v>
      </c>
      <c r="DU276" s="239">
        <f t="shared" si="276"/>
        <v>0</v>
      </c>
      <c r="DV276" s="240">
        <f t="shared" si="287"/>
        <v>0</v>
      </c>
      <c r="DX276" s="242">
        <f t="shared" si="236"/>
        <v>4.5899999999999996E-2</v>
      </c>
      <c r="DY276" s="242">
        <f t="shared" si="277"/>
        <v>3.8249999999999998E-3</v>
      </c>
      <c r="DZ276" s="238">
        <v>224</v>
      </c>
      <c r="EA276" s="243">
        <f t="shared" si="288"/>
        <v>305324.21176048846</v>
      </c>
      <c r="EB276" s="243">
        <f t="shared" si="289"/>
        <v>2867.5073536633627</v>
      </c>
      <c r="EC276" s="243">
        <f t="shared" si="34"/>
        <v>1699.6422436794944</v>
      </c>
      <c r="ED276" s="243">
        <f t="shared" si="240"/>
        <v>1167.8651099838683</v>
      </c>
      <c r="EE276" s="244">
        <f t="shared" si="278"/>
        <v>589522.52587557456</v>
      </c>
      <c r="EF276" s="249"/>
      <c r="EG276" s="242">
        <f t="shared" si="237"/>
        <v>5.5E-2</v>
      </c>
      <c r="EH276" s="242">
        <f t="shared" si="279"/>
        <v>4.5833333333333334E-3</v>
      </c>
      <c r="EI276" s="238">
        <v>224</v>
      </c>
      <c r="EJ276" s="243">
        <f t="shared" si="290"/>
        <v>313082.32110943517</v>
      </c>
      <c r="EK276" s="243">
        <f t="shared" si="291"/>
        <v>3082.4150795582618</v>
      </c>
      <c r="EL276" s="243">
        <f t="shared" si="36"/>
        <v>1647.4544411400173</v>
      </c>
      <c r="EM276" s="243">
        <f t="shared" si="241"/>
        <v>1434.9606384182446</v>
      </c>
      <c r="EN276" s="244">
        <f t="shared" si="280"/>
        <v>609757.60868747416</v>
      </c>
      <c r="EO276" s="249"/>
      <c r="EP276" s="242">
        <f t="shared" si="238"/>
        <v>2.5000000000000001E-2</v>
      </c>
      <c r="EQ276" s="242">
        <f t="shared" si="281"/>
        <v>2.0833333333333333E-3</v>
      </c>
      <c r="ER276" s="238">
        <v>224</v>
      </c>
      <c r="ES276" s="243">
        <f t="shared" si="292"/>
        <v>282297.41745978536</v>
      </c>
      <c r="ET276" s="243">
        <f t="shared" si="293"/>
        <v>2370.7253929063918</v>
      </c>
      <c r="EU276" s="243">
        <f t="shared" si="38"/>
        <v>1782.6057731985056</v>
      </c>
      <c r="EV276" s="243">
        <f t="shared" si="242"/>
        <v>588.11961970788616</v>
      </c>
      <c r="EW276" s="244">
        <f t="shared" si="282"/>
        <v>531042.48801103339</v>
      </c>
    </row>
    <row r="277" spans="1:153" ht="14.25" customHeight="1" thickBot="1" x14ac:dyDescent="0.25">
      <c r="A277" s="3">
        <f t="shared" si="243"/>
        <v>6815</v>
      </c>
      <c r="B277" s="238">
        <v>225</v>
      </c>
      <c r="C277" s="239">
        <f t="shared" si="244"/>
        <v>165867.05466950327</v>
      </c>
      <c r="D277" s="239">
        <f t="shared" si="5"/>
        <v>2410.2492634298383</v>
      </c>
      <c r="E277" s="239">
        <f t="shared" si="6"/>
        <v>1974.848244922392</v>
      </c>
      <c r="F277" s="239">
        <f t="shared" si="7"/>
        <v>435.40101850744611</v>
      </c>
      <c r="G277" s="240">
        <f t="shared" si="245"/>
        <v>542306.08427171339</v>
      </c>
      <c r="I277" s="241">
        <f>VLOOKUP(K277,[2]תחזיות!$B$4:$H$1000,5)</f>
        <v>1.2997132500000119E-2</v>
      </c>
      <c r="J277" s="135">
        <f t="shared" si="8"/>
        <v>1.0830943750000099E-3</v>
      </c>
      <c r="K277" s="238">
        <v>225</v>
      </c>
      <c r="L277" s="243">
        <f t="shared" si="246"/>
        <v>85251.71157251166</v>
      </c>
      <c r="M277" s="243">
        <f t="shared" si="44"/>
        <v>1049.9030840121964</v>
      </c>
      <c r="N277" s="243">
        <f t="shared" si="9"/>
        <v>893.60827946259235</v>
      </c>
      <c r="O277" s="243">
        <f t="shared" si="10"/>
        <v>156.29480454960398</v>
      </c>
      <c r="P277" s="244">
        <f t="shared" si="247"/>
        <v>210756.4937003188</v>
      </c>
      <c r="Q277" s="245"/>
      <c r="R277" s="241">
        <f>VLOOKUP(T277,[2]תחזיות!$B$4:$H$1000,7)</f>
        <v>2.2095125250000201E-2</v>
      </c>
      <c r="S277" s="135">
        <f t="shared" si="11"/>
        <v>1.8412604375000168E-3</v>
      </c>
      <c r="T277" s="238">
        <v>225</v>
      </c>
      <c r="U277" s="243">
        <f t="shared" si="248"/>
        <v>99453.248469953629</v>
      </c>
      <c r="V277" s="243">
        <f t="shared" si="47"/>
        <v>1224.7997178898081</v>
      </c>
      <c r="W277" s="243">
        <f t="shared" si="12"/>
        <v>1042.4687623615607</v>
      </c>
      <c r="X277" s="243">
        <f t="shared" si="48"/>
        <v>182.33095552824747</v>
      </c>
      <c r="Y277" s="244">
        <f t="shared" si="249"/>
        <v>227581.22455437292</v>
      </c>
      <c r="Z277" s="246"/>
      <c r="AA277" s="241">
        <f>VLOOKUP(AC277,[2]תחזיות!$B$4:$H$1000,6)</f>
        <v>1.1815575000000108E-2</v>
      </c>
      <c r="AB277" s="135">
        <f t="shared" si="13"/>
        <v>9.8463125000000889E-4</v>
      </c>
      <c r="AC277" s="238">
        <v>225</v>
      </c>
      <c r="AD277" s="243">
        <f t="shared" si="250"/>
        <v>83562.851536792426</v>
      </c>
      <c r="AE277" s="243">
        <f t="shared" si="51"/>
        <v>1029.1042129131872</v>
      </c>
      <c r="AF277" s="243">
        <f t="shared" si="14"/>
        <v>875.90565176240182</v>
      </c>
      <c r="AG277" s="243">
        <f t="shared" si="52"/>
        <v>153.19856115078539</v>
      </c>
      <c r="AH277" s="244">
        <f t="shared" si="251"/>
        <v>208697.64562010716</v>
      </c>
      <c r="AI277" s="246"/>
      <c r="AJ277" s="242">
        <f t="shared" si="234"/>
        <v>4.4366666666666596E-2</v>
      </c>
      <c r="AK277" s="242">
        <f t="shared" si="252"/>
        <v>3.6972222222222163E-3</v>
      </c>
      <c r="AL277" s="241">
        <f>VLOOKUP(AN277,[2]תחזיות!$B$4:$H$1000,5)</f>
        <v>1.2997132500000119E-2</v>
      </c>
      <c r="AM277" s="135">
        <f t="shared" si="239"/>
        <v>1.0830943750000099E-3</v>
      </c>
      <c r="AN277" s="238">
        <v>225</v>
      </c>
      <c r="AO277" s="243">
        <f t="shared" si="253"/>
        <v>42199.201454531212</v>
      </c>
      <c r="AP277" s="243">
        <f t="shared" si="283"/>
        <v>637.93018914077527</v>
      </c>
      <c r="AQ277" s="243">
        <f t="shared" si="16"/>
        <v>481.91036376305038</v>
      </c>
      <c r="AR277" s="243">
        <f t="shared" si="254"/>
        <v>156.01982537772489</v>
      </c>
      <c r="AS277" s="244">
        <f t="shared" si="255"/>
        <v>120332.45687944248</v>
      </c>
      <c r="AT277" s="245"/>
      <c r="AU277" s="242">
        <f t="shared" si="235"/>
        <v>5.3666666666666606E-2</v>
      </c>
      <c r="AV277" s="242">
        <f t="shared" si="256"/>
        <v>4.4722222222222168E-3</v>
      </c>
      <c r="AW277" s="241">
        <f>VLOOKUP(AY277,[2]תחזיות!$B$4:$H$1000,7)</f>
        <v>2.2095125250000201E-2</v>
      </c>
      <c r="AX277" s="135">
        <f t="shared" si="17"/>
        <v>1.8412604375000168E-3</v>
      </c>
      <c r="AY277" s="238">
        <v>225</v>
      </c>
      <c r="AZ277" s="243">
        <f t="shared" si="257"/>
        <v>50724.611297830488</v>
      </c>
      <c r="BA277" s="243">
        <f t="shared" si="284"/>
        <v>788.74508347246365</v>
      </c>
      <c r="BB277" s="243">
        <f t="shared" si="18"/>
        <v>561.89334961272198</v>
      </c>
      <c r="BC277" s="243">
        <f t="shared" si="258"/>
        <v>226.85173385974164</v>
      </c>
      <c r="BD277" s="244">
        <f t="shared" si="259"/>
        <v>134394.61271940987</v>
      </c>
      <c r="BE277" s="246"/>
      <c r="BF277" s="246"/>
      <c r="BG277" s="246"/>
      <c r="BH277" s="241">
        <f>VLOOKUP(BJ277,[2]תחזיות!$B$4:$H$1000,6)</f>
        <v>1.1815575000000108E-2</v>
      </c>
      <c r="BI277" s="135">
        <f t="shared" si="19"/>
        <v>9.8463125000000889E-4</v>
      </c>
      <c r="BJ277" s="238">
        <v>225</v>
      </c>
      <c r="BK277" s="243">
        <f t="shared" si="260"/>
        <v>36900.558530915085</v>
      </c>
      <c r="BL277" s="243">
        <f t="shared" si="285"/>
        <v>523.30814156731458</v>
      </c>
      <c r="BM277" s="243">
        <f t="shared" si="20"/>
        <v>455.65711759397055</v>
      </c>
      <c r="BN277" s="243">
        <f t="shared" si="65"/>
        <v>67.65102397334401</v>
      </c>
      <c r="BO277" s="244">
        <f t="shared" si="261"/>
        <v>107746.01908476045</v>
      </c>
      <c r="BP277" s="246"/>
      <c r="BQ277" s="247">
        <f>VLOOKUP(BT277,[2]תחזיות!$B$4:$E$1000,2)</f>
        <v>4.0720879999999876E-2</v>
      </c>
      <c r="BR277" s="135">
        <f t="shared" si="21"/>
        <v>2.8934066666666566E-3</v>
      </c>
      <c r="BS277" s="3">
        <f t="shared" si="262"/>
        <v>6815</v>
      </c>
      <c r="BT277" s="238">
        <v>225</v>
      </c>
      <c r="BU277" s="239">
        <f t="shared" si="263"/>
        <v>276746.14977787447</v>
      </c>
      <c r="BV277" s="239">
        <f t="shared" si="264"/>
        <v>2464.362867300812</v>
      </c>
      <c r="BW277" s="239">
        <f t="shared" si="22"/>
        <v>1663.6237125591811</v>
      </c>
      <c r="BX277" s="239">
        <f t="shared" si="23"/>
        <v>800.73915474163107</v>
      </c>
      <c r="BY277" s="240">
        <f t="shared" si="265"/>
        <v>503796.61558658205</v>
      </c>
      <c r="CA277" s="247">
        <f>VLOOKUP(CD277,[2]תחזיות!$B$4:$E$1000,4)</f>
        <v>5.3751561599999838E-2</v>
      </c>
      <c r="CB277" s="135">
        <f t="shared" si="24"/>
        <v>3.9792967999999866E-3</v>
      </c>
      <c r="CC277" s="3">
        <f t="shared" si="266"/>
        <v>6815</v>
      </c>
      <c r="CD277" s="238">
        <v>225</v>
      </c>
      <c r="CE277" s="239">
        <f t="shared" si="267"/>
        <v>297239.71835980884</v>
      </c>
      <c r="CF277" s="239">
        <f t="shared" si="268"/>
        <v>2834.3144248134113</v>
      </c>
      <c r="CG277" s="239">
        <f t="shared" si="25"/>
        <v>1651.5093647113267</v>
      </c>
      <c r="CH277" s="239">
        <f t="shared" si="26"/>
        <v>1182.8050601020846</v>
      </c>
      <c r="CI277" s="240">
        <f t="shared" si="269"/>
        <v>564865.18535458425</v>
      </c>
      <c r="CJ277" s="1"/>
      <c r="CK277" s="247">
        <f>VLOOKUP(CN277,[2]תחזיות!$B$4:$E$1000,3)</f>
        <v>3.5409460869565111E-2</v>
      </c>
      <c r="CL277" s="135">
        <f t="shared" si="27"/>
        <v>2.4507884057970927E-3</v>
      </c>
      <c r="CM277" s="3">
        <f t="shared" si="270"/>
        <v>6815</v>
      </c>
      <c r="CN277" s="238">
        <v>225</v>
      </c>
      <c r="CO277" s="239">
        <f t="shared" si="271"/>
        <v>268988.7225045485</v>
      </c>
      <c r="CP277" s="239">
        <f t="shared" si="286"/>
        <v>2328.1526843789643</v>
      </c>
      <c r="CQ277" s="239">
        <f t="shared" si="28"/>
        <v>1668.9182419746453</v>
      </c>
      <c r="CR277" s="239">
        <f t="shared" si="29"/>
        <v>659.234442404319</v>
      </c>
      <c r="CS277" s="240">
        <f t="shared" si="272"/>
        <v>482712.61638653546</v>
      </c>
      <c r="CT277" s="1"/>
      <c r="CU277" s="238">
        <v>225</v>
      </c>
      <c r="CV277" s="239">
        <f t="shared" si="294"/>
        <v>873688.68699122954</v>
      </c>
      <c r="CW277" s="239">
        <f t="shared" si="294"/>
        <v>9429.9527575469856</v>
      </c>
      <c r="CX277" s="239">
        <f t="shared" si="294"/>
        <v>6720.1339759687853</v>
      </c>
      <c r="CY277" s="239">
        <f t="shared" si="294"/>
        <v>2709.8187815782003</v>
      </c>
      <c r="CZ277" s="239">
        <f t="shared" si="294"/>
        <v>1969581.6836672947</v>
      </c>
      <c r="DB277" s="238">
        <v>225</v>
      </c>
      <c r="DC277" s="239">
        <f t="shared" si="295"/>
        <v>924719.49946539127</v>
      </c>
      <c r="DD277" s="239">
        <f t="shared" si="295"/>
        <v>10340.523569163784</v>
      </c>
      <c r="DE277" s="239">
        <f t="shared" si="295"/>
        <v>6885.7249956032447</v>
      </c>
      <c r="DF277" s="239">
        <f t="shared" si="295"/>
        <v>3454.7985735605389</v>
      </c>
      <c r="DG277" s="239">
        <f t="shared" si="295"/>
        <v>2081987.1306671128</v>
      </c>
      <c r="DH277" s="248"/>
      <c r="DI277" s="238">
        <v>225</v>
      </c>
      <c r="DJ277" s="239">
        <f t="shared" si="296"/>
        <v>835833.99892834609</v>
      </c>
      <c r="DK277" s="239">
        <f t="shared" si="296"/>
        <v>8661.5396951956955</v>
      </c>
      <c r="DL277" s="239">
        <f t="shared" si="296"/>
        <v>6761.6487914794125</v>
      </c>
      <c r="DM277" s="239">
        <f t="shared" si="296"/>
        <v>1899.8909037162839</v>
      </c>
      <c r="DN277" s="239">
        <f t="shared" si="296"/>
        <v>1874875.5787670561</v>
      </c>
      <c r="DP277" s="3">
        <f t="shared" si="273"/>
        <v>6815</v>
      </c>
      <c r="DQ277" s="238">
        <v>225</v>
      </c>
      <c r="DR277" s="239">
        <f t="shared" si="274"/>
        <v>0</v>
      </c>
      <c r="DS277" s="239">
        <f t="shared" si="275"/>
        <v>0</v>
      </c>
      <c r="DT277" s="239">
        <f t="shared" si="33"/>
        <v>0</v>
      </c>
      <c r="DU277" s="239">
        <f t="shared" si="276"/>
        <v>0</v>
      </c>
      <c r="DV277" s="240">
        <f t="shared" si="287"/>
        <v>0</v>
      </c>
      <c r="DX277" s="242">
        <f t="shared" si="236"/>
        <v>4.5899999999999996E-2</v>
      </c>
      <c r="DY277" s="242">
        <f t="shared" si="277"/>
        <v>3.8249999999999998E-3</v>
      </c>
      <c r="DZ277" s="238">
        <v>225</v>
      </c>
      <c r="EA277" s="243">
        <f t="shared" si="288"/>
        <v>303624.56951680896</v>
      </c>
      <c r="EB277" s="243">
        <f t="shared" si="289"/>
        <v>2867.5073536633631</v>
      </c>
      <c r="EC277" s="243">
        <f t="shared" si="34"/>
        <v>1706.143375261569</v>
      </c>
      <c r="ED277" s="243">
        <f t="shared" si="240"/>
        <v>1161.3639784017942</v>
      </c>
      <c r="EE277" s="244">
        <f t="shared" si="278"/>
        <v>592390.03322923789</v>
      </c>
      <c r="EF277" s="249"/>
      <c r="EG277" s="242">
        <f t="shared" si="237"/>
        <v>5.5E-2</v>
      </c>
      <c r="EH277" s="242">
        <f t="shared" si="279"/>
        <v>4.5833333333333334E-3</v>
      </c>
      <c r="EI277" s="238">
        <v>225</v>
      </c>
      <c r="EJ277" s="243">
        <f t="shared" si="290"/>
        <v>311434.86666829517</v>
      </c>
      <c r="EK277" s="243">
        <f t="shared" si="291"/>
        <v>3082.4150795582627</v>
      </c>
      <c r="EL277" s="243">
        <f t="shared" si="36"/>
        <v>1655.0052739952432</v>
      </c>
      <c r="EM277" s="243">
        <f t="shared" si="241"/>
        <v>1427.4098055630195</v>
      </c>
      <c r="EN277" s="244">
        <f t="shared" si="280"/>
        <v>612840.02376703243</v>
      </c>
      <c r="EO277" s="249"/>
      <c r="EP277" s="242">
        <f t="shared" si="238"/>
        <v>2.5000000000000001E-2</v>
      </c>
      <c r="EQ277" s="242">
        <f t="shared" si="281"/>
        <v>2.0833333333333333E-3</v>
      </c>
      <c r="ER277" s="238">
        <v>225</v>
      </c>
      <c r="ES277" s="243">
        <f t="shared" si="292"/>
        <v>280514.81168658682</v>
      </c>
      <c r="ET277" s="243">
        <f t="shared" si="293"/>
        <v>2370.7253929063913</v>
      </c>
      <c r="EU277" s="243">
        <f t="shared" si="38"/>
        <v>1786.3195352260022</v>
      </c>
      <c r="EV277" s="243">
        <f t="shared" si="242"/>
        <v>584.4058576803892</v>
      </c>
      <c r="EW277" s="244">
        <f t="shared" si="282"/>
        <v>533413.21340393974</v>
      </c>
    </row>
    <row r="278" spans="1:153" ht="14.25" customHeight="1" thickBot="1" x14ac:dyDescent="0.25">
      <c r="A278" s="3">
        <f t="shared" si="243"/>
        <v>6846</v>
      </c>
      <c r="B278" s="238">
        <v>226</v>
      </c>
      <c r="C278" s="239">
        <f t="shared" si="244"/>
        <v>163892.20642458089</v>
      </c>
      <c r="D278" s="239">
        <f t="shared" si="5"/>
        <v>2410.2492634298383</v>
      </c>
      <c r="E278" s="239">
        <f t="shared" si="6"/>
        <v>1980.0322215653134</v>
      </c>
      <c r="F278" s="239">
        <f t="shared" si="7"/>
        <v>430.21704186452484</v>
      </c>
      <c r="G278" s="240">
        <f t="shared" si="245"/>
        <v>544716.33353514317</v>
      </c>
      <c r="I278" s="241">
        <f>VLOOKUP(K278,[2]תחזיות!$B$4:$H$1000,5)</f>
        <v>1.299715100000012E-2</v>
      </c>
      <c r="J278" s="135">
        <f t="shared" si="8"/>
        <v>1.0830959166666767E-3</v>
      </c>
      <c r="K278" s="238">
        <v>226</v>
      </c>
      <c r="L278" s="243">
        <f t="shared" si="246"/>
        <v>84449.471210263524</v>
      </c>
      <c r="M278" s="243">
        <f t="shared" si="44"/>
        <v>1051.040229755386</v>
      </c>
      <c r="N278" s="243">
        <f t="shared" si="9"/>
        <v>896.2161992032369</v>
      </c>
      <c r="O278" s="243">
        <f t="shared" si="10"/>
        <v>154.82403055214908</v>
      </c>
      <c r="P278" s="244">
        <f t="shared" si="247"/>
        <v>211807.53393007419</v>
      </c>
      <c r="Q278" s="245"/>
      <c r="R278" s="241">
        <f>VLOOKUP(T278,[2]תחזיות!$B$4:$H$1000,7)</f>
        <v>2.2095156700000205E-2</v>
      </c>
      <c r="S278" s="135">
        <f t="shared" si="11"/>
        <v>1.8412630583333504E-3</v>
      </c>
      <c r="T278" s="238">
        <v>226</v>
      </c>
      <c r="U278" s="243">
        <f t="shared" si="248"/>
        <v>98591.979840809436</v>
      </c>
      <c r="V278" s="243">
        <f t="shared" si="47"/>
        <v>1227.0548963642159</v>
      </c>
      <c r="W278" s="243">
        <f t="shared" si="12"/>
        <v>1046.3029333227328</v>
      </c>
      <c r="X278" s="243">
        <f t="shared" si="48"/>
        <v>180.75196304148312</v>
      </c>
      <c r="Y278" s="244">
        <f t="shared" si="249"/>
        <v>228808.27945073714</v>
      </c>
      <c r="Z278" s="246"/>
      <c r="AA278" s="241">
        <f>VLOOKUP(AC278,[2]תחזיות!$B$4:$H$1000,6)</f>
        <v>1.1815591818181927E-2</v>
      </c>
      <c r="AB278" s="135">
        <f t="shared" si="13"/>
        <v>9.8463265151516066E-4</v>
      </c>
      <c r="AC278" s="238">
        <v>226</v>
      </c>
      <c r="AD278" s="243">
        <f t="shared" si="250"/>
        <v>82768.362151802503</v>
      </c>
      <c r="AE278" s="243">
        <f t="shared" si="51"/>
        <v>1030.1175025230336</v>
      </c>
      <c r="AF278" s="243">
        <f t="shared" si="14"/>
        <v>878.37550524472977</v>
      </c>
      <c r="AG278" s="243">
        <f t="shared" si="52"/>
        <v>151.7419972783039</v>
      </c>
      <c r="AH278" s="244">
        <f t="shared" si="251"/>
        <v>209727.76312263019</v>
      </c>
      <c r="AI278" s="246"/>
      <c r="AJ278" s="242">
        <f t="shared" si="234"/>
        <v>4.4366666666666596E-2</v>
      </c>
      <c r="AK278" s="242">
        <f t="shared" si="252"/>
        <v>3.6972222222222163E-3</v>
      </c>
      <c r="AL278" s="241">
        <f>VLOOKUP(AN278,[2]תחזיות!$B$4:$H$1000,5)</f>
        <v>1.299715100000012E-2</v>
      </c>
      <c r="AM278" s="135">
        <f t="shared" si="239"/>
        <v>1.0830959166666767E-3</v>
      </c>
      <c r="AN278" s="238">
        <v>226</v>
      </c>
      <c r="AO278" s="243">
        <f t="shared" si="253"/>
        <v>41762.474918402979</v>
      </c>
      <c r="AP278" s="243">
        <f t="shared" si="283"/>
        <v>638.62112872375201</v>
      </c>
      <c r="AQ278" s="243">
        <f t="shared" si="16"/>
        <v>484.21597840043455</v>
      </c>
      <c r="AR278" s="243">
        <f t="shared" si="254"/>
        <v>154.40515032331743</v>
      </c>
      <c r="AS278" s="244">
        <f t="shared" si="255"/>
        <v>120971.07800816624</v>
      </c>
      <c r="AT278" s="245"/>
      <c r="AU278" s="242">
        <f t="shared" si="235"/>
        <v>5.3666666666666606E-2</v>
      </c>
      <c r="AV278" s="242">
        <f t="shared" si="256"/>
        <v>4.4722222222222168E-3</v>
      </c>
      <c r="AW278" s="241">
        <f>VLOOKUP(AY278,[2]תחזיות!$B$4:$H$1000,7)</f>
        <v>2.2095156700000205E-2</v>
      </c>
      <c r="AX278" s="135">
        <f t="shared" si="17"/>
        <v>1.8412630583333504E-3</v>
      </c>
      <c r="AY278" s="238">
        <v>226</v>
      </c>
      <c r="AZ278" s="243">
        <f t="shared" si="257"/>
        <v>50255.080707681416</v>
      </c>
      <c r="BA278" s="243">
        <f t="shared" si="284"/>
        <v>790.19737065710365</v>
      </c>
      <c r="BB278" s="243">
        <f t="shared" si="18"/>
        <v>565.44548193663979</v>
      </c>
      <c r="BC278" s="243">
        <f t="shared" si="258"/>
        <v>224.75188872046385</v>
      </c>
      <c r="BD278" s="244">
        <f t="shared" si="259"/>
        <v>135184.81009006698</v>
      </c>
      <c r="BE278" s="246"/>
      <c r="BF278" s="246"/>
      <c r="BG278" s="246"/>
      <c r="BH278" s="241">
        <f>VLOOKUP(BJ278,[2]תחזיות!$B$4:$H$1000,6)</f>
        <v>1.1815591818181927E-2</v>
      </c>
      <c r="BI278" s="135">
        <f t="shared" si="19"/>
        <v>9.8463265151516066E-4</v>
      </c>
      <c r="BJ278" s="238">
        <v>226</v>
      </c>
      <c r="BK278" s="243">
        <f t="shared" si="260"/>
        <v>36480.786253233928</v>
      </c>
      <c r="BL278" s="243">
        <f t="shared" si="285"/>
        <v>523.74975534964562</v>
      </c>
      <c r="BM278" s="243">
        <f t="shared" si="20"/>
        <v>456.86831388538371</v>
      </c>
      <c r="BN278" s="243">
        <f t="shared" si="65"/>
        <v>66.881441464261897</v>
      </c>
      <c r="BO278" s="244">
        <f t="shared" si="261"/>
        <v>108269.7688401101</v>
      </c>
      <c r="BP278" s="246"/>
      <c r="BQ278" s="247">
        <f>VLOOKUP(BT278,[2]תחזיות!$B$4:$E$1000,2)</f>
        <v>4.0789179999999876E-2</v>
      </c>
      <c r="BR278" s="135">
        <f t="shared" si="21"/>
        <v>2.8990983333333233E-3</v>
      </c>
      <c r="BS278" s="3">
        <f t="shared" si="262"/>
        <v>6846</v>
      </c>
      <c r="BT278" s="238">
        <v>226</v>
      </c>
      <c r="BU278" s="239">
        <f t="shared" si="263"/>
        <v>275082.52606531529</v>
      </c>
      <c r="BV278" s="239">
        <f t="shared" si="264"/>
        <v>2465.2527926518705</v>
      </c>
      <c r="BW278" s="239">
        <f t="shared" si="22"/>
        <v>1667.7614998067945</v>
      </c>
      <c r="BX278" s="239">
        <f t="shared" si="23"/>
        <v>797.49129284507603</v>
      </c>
      <c r="BY278" s="240">
        <f t="shared" si="265"/>
        <v>506261.86837923393</v>
      </c>
      <c r="CA278" s="247">
        <f>VLOOKUP(CD278,[2]תחזיות!$B$4:$E$1000,4)</f>
        <v>5.3841717599999839E-2</v>
      </c>
      <c r="CB278" s="135">
        <f t="shared" si="24"/>
        <v>3.9868097999999864E-3</v>
      </c>
      <c r="CC278" s="3">
        <f t="shared" si="266"/>
        <v>6846</v>
      </c>
      <c r="CD278" s="238">
        <v>226</v>
      </c>
      <c r="CE278" s="239">
        <f t="shared" si="267"/>
        <v>295588.20899509749</v>
      </c>
      <c r="CF278" s="239">
        <f t="shared" si="268"/>
        <v>2835.6295602236592</v>
      </c>
      <c r="CG278" s="239">
        <f t="shared" si="25"/>
        <v>1657.1755918375604</v>
      </c>
      <c r="CH278" s="239">
        <f t="shared" si="26"/>
        <v>1178.4539683860987</v>
      </c>
      <c r="CI278" s="240">
        <f t="shared" si="269"/>
        <v>567700.81491480791</v>
      </c>
      <c r="CJ278" s="1"/>
      <c r="CK278" s="247">
        <f>VLOOKUP(CN278,[2]תחזיות!$B$4:$E$1000,3)</f>
        <v>3.5468852173912942E-2</v>
      </c>
      <c r="CL278" s="135">
        <f t="shared" si="27"/>
        <v>2.4557376811594118E-3</v>
      </c>
      <c r="CM278" s="3">
        <f t="shared" si="270"/>
        <v>6846</v>
      </c>
      <c r="CN278" s="238">
        <v>226</v>
      </c>
      <c r="CO278" s="239">
        <f t="shared" si="271"/>
        <v>267319.80426257383</v>
      </c>
      <c r="CP278" s="239">
        <f t="shared" si="286"/>
        <v>2328.8917310296551</v>
      </c>
      <c r="CQ278" s="239">
        <f t="shared" si="28"/>
        <v>1672.4244147818943</v>
      </c>
      <c r="CR278" s="239">
        <f t="shared" si="29"/>
        <v>656.46731624776089</v>
      </c>
      <c r="CS278" s="240">
        <f t="shared" si="272"/>
        <v>485041.50811756513</v>
      </c>
      <c r="CT278" s="1"/>
      <c r="CU278" s="238">
        <v>226</v>
      </c>
      <c r="CV278" s="239">
        <f t="shared" si="294"/>
        <v>867105.10476011003</v>
      </c>
      <c r="CW278" s="239">
        <f t="shared" si="294"/>
        <v>9432.6707682242104</v>
      </c>
      <c r="CX278" s="239">
        <f t="shared" si="294"/>
        <v>6740.8952726477237</v>
      </c>
      <c r="CY278" s="239">
        <f t="shared" si="294"/>
        <v>2691.7754955764858</v>
      </c>
      <c r="CZ278" s="239">
        <f t="shared" si="294"/>
        <v>1979014.3544355188</v>
      </c>
      <c r="DB278" s="238">
        <v>226</v>
      </c>
      <c r="DC278" s="239">
        <f t="shared" si="295"/>
        <v>918107.33736246917</v>
      </c>
      <c r="DD278" s="239">
        <f t="shared" si="295"/>
        <v>10345.546170233079</v>
      </c>
      <c r="DE278" s="239">
        <f t="shared" si="295"/>
        <v>6911.5469434966344</v>
      </c>
      <c r="DF278" s="239">
        <f t="shared" si="295"/>
        <v>3433.9992267364451</v>
      </c>
      <c r="DG278" s="239">
        <f t="shared" si="295"/>
        <v>2092332.6768373458</v>
      </c>
      <c r="DH278" s="248"/>
      <c r="DI278" s="238">
        <v>226</v>
      </c>
      <c r="DJ278" s="239">
        <f t="shared" si="296"/>
        <v>829189.65124355198</v>
      </c>
      <c r="DK278" s="239">
        <f t="shared" si="296"/>
        <v>8663.7336452385643</v>
      </c>
      <c r="DL278" s="239">
        <f t="shared" si="296"/>
        <v>6777.7414897350445</v>
      </c>
      <c r="DM278" s="239">
        <f t="shared" si="296"/>
        <v>1885.9921555035198</v>
      </c>
      <c r="DN278" s="239">
        <f t="shared" si="296"/>
        <v>1883539.3124122946</v>
      </c>
      <c r="DP278" s="3">
        <f t="shared" si="273"/>
        <v>6846</v>
      </c>
      <c r="DQ278" s="238">
        <v>226</v>
      </c>
      <c r="DR278" s="239">
        <f t="shared" si="274"/>
        <v>0</v>
      </c>
      <c r="DS278" s="239">
        <f t="shared" si="275"/>
        <v>0</v>
      </c>
      <c r="DT278" s="239">
        <f t="shared" si="33"/>
        <v>0</v>
      </c>
      <c r="DU278" s="239">
        <f t="shared" si="276"/>
        <v>0</v>
      </c>
      <c r="DV278" s="240">
        <f t="shared" si="287"/>
        <v>0</v>
      </c>
      <c r="DX278" s="242">
        <f t="shared" si="236"/>
        <v>4.5899999999999996E-2</v>
      </c>
      <c r="DY278" s="242">
        <f t="shared" si="277"/>
        <v>3.8249999999999998E-3</v>
      </c>
      <c r="DZ278" s="238">
        <v>226</v>
      </c>
      <c r="EA278" s="243">
        <f t="shared" si="288"/>
        <v>301918.42614154739</v>
      </c>
      <c r="EB278" s="243">
        <f t="shared" si="289"/>
        <v>2867.5073536633631</v>
      </c>
      <c r="EC278" s="243">
        <f t="shared" si="34"/>
        <v>1712.6693736719444</v>
      </c>
      <c r="ED278" s="243">
        <f t="shared" si="240"/>
        <v>1154.8379799914187</v>
      </c>
      <c r="EE278" s="244">
        <f t="shared" si="278"/>
        <v>595257.54058290122</v>
      </c>
      <c r="EF278" s="249"/>
      <c r="EG278" s="242">
        <f t="shared" si="237"/>
        <v>5.5E-2</v>
      </c>
      <c r="EH278" s="242">
        <f t="shared" si="279"/>
        <v>4.5833333333333334E-3</v>
      </c>
      <c r="EI278" s="238">
        <v>226</v>
      </c>
      <c r="EJ278" s="243">
        <f t="shared" si="290"/>
        <v>309779.86139429995</v>
      </c>
      <c r="EK278" s="243">
        <f t="shared" si="291"/>
        <v>3082.4150795582627</v>
      </c>
      <c r="EL278" s="243">
        <f t="shared" si="36"/>
        <v>1662.5907148343879</v>
      </c>
      <c r="EM278" s="243">
        <f t="shared" si="241"/>
        <v>1419.8243647238749</v>
      </c>
      <c r="EN278" s="244">
        <f t="shared" si="280"/>
        <v>615922.4388465907</v>
      </c>
      <c r="EO278" s="249"/>
      <c r="EP278" s="242">
        <f t="shared" si="238"/>
        <v>2.5000000000000001E-2</v>
      </c>
      <c r="EQ278" s="242">
        <f t="shared" si="281"/>
        <v>2.0833333333333333E-3</v>
      </c>
      <c r="ER278" s="238">
        <v>226</v>
      </c>
      <c r="ES278" s="243">
        <f t="shared" si="292"/>
        <v>278728.49215136084</v>
      </c>
      <c r="ET278" s="243">
        <f t="shared" si="293"/>
        <v>2370.7253929063918</v>
      </c>
      <c r="EU278" s="243">
        <f t="shared" si="38"/>
        <v>1790.0410342577234</v>
      </c>
      <c r="EV278" s="243">
        <f t="shared" si="242"/>
        <v>580.68435864866842</v>
      </c>
      <c r="EW278" s="244">
        <f t="shared" si="282"/>
        <v>535783.93879684608</v>
      </c>
    </row>
    <row r="279" spans="1:153" ht="14.25" customHeight="1" thickBot="1" x14ac:dyDescent="0.25">
      <c r="A279" s="3">
        <f t="shared" si="243"/>
        <v>6876</v>
      </c>
      <c r="B279" s="238">
        <v>227</v>
      </c>
      <c r="C279" s="239">
        <f t="shared" si="244"/>
        <v>161912.17420301557</v>
      </c>
      <c r="D279" s="239">
        <f t="shared" si="5"/>
        <v>2410.2492634298383</v>
      </c>
      <c r="E279" s="239">
        <f t="shared" si="6"/>
        <v>1985.2298061469223</v>
      </c>
      <c r="F279" s="239">
        <f t="shared" si="7"/>
        <v>425.01945728291588</v>
      </c>
      <c r="G279" s="240">
        <f t="shared" si="245"/>
        <v>547126.58279857296</v>
      </c>
      <c r="I279" s="241">
        <f>VLOOKUP(K279,[2]תחזיות!$B$4:$H$1000,5)</f>
        <v>1.2997169500000121E-2</v>
      </c>
      <c r="J279" s="135">
        <f t="shared" si="8"/>
        <v>1.0830974583333434E-3</v>
      </c>
      <c r="K279" s="238">
        <v>227</v>
      </c>
      <c r="L279" s="243">
        <f t="shared" si="246"/>
        <v>83643.751329198247</v>
      </c>
      <c r="M279" s="243">
        <f t="shared" si="44"/>
        <v>1052.17860875684</v>
      </c>
      <c r="N279" s="243">
        <f t="shared" si="9"/>
        <v>898.83173131997728</v>
      </c>
      <c r="O279" s="243">
        <f t="shared" si="10"/>
        <v>153.34687743686274</v>
      </c>
      <c r="P279" s="244">
        <f t="shared" si="247"/>
        <v>212859.71253883102</v>
      </c>
      <c r="Q279" s="245"/>
      <c r="R279" s="241">
        <f>VLOOKUP(T279,[2]תחזיות!$B$4:$H$1000,7)</f>
        <v>2.2095188150000205E-2</v>
      </c>
      <c r="S279" s="135">
        <f t="shared" si="11"/>
        <v>1.8412656791666837E-3</v>
      </c>
      <c r="T279" s="238">
        <v>227</v>
      </c>
      <c r="U279" s="243">
        <f t="shared" si="248"/>
        <v>97725.284414527545</v>
      </c>
      <c r="V279" s="243">
        <f t="shared" si="47"/>
        <v>1229.3142304313446</v>
      </c>
      <c r="W279" s="243">
        <f t="shared" si="12"/>
        <v>1050.1512090047117</v>
      </c>
      <c r="X279" s="243">
        <f t="shared" si="48"/>
        <v>179.16302142663301</v>
      </c>
      <c r="Y279" s="244">
        <f t="shared" si="249"/>
        <v>230037.59368116848</v>
      </c>
      <c r="Z279" s="246"/>
      <c r="AA279" s="241">
        <f>VLOOKUP(AC279,[2]תחזיות!$B$4:$H$1000,6)</f>
        <v>1.1815608636363745E-2</v>
      </c>
      <c r="AB279" s="135">
        <f t="shared" si="13"/>
        <v>9.8463405303031199E-4</v>
      </c>
      <c r="AC279" s="238">
        <v>227</v>
      </c>
      <c r="AD279" s="243">
        <f t="shared" si="250"/>
        <v>81970.618316012187</v>
      </c>
      <c r="AE279" s="243">
        <f t="shared" si="51"/>
        <v>1031.1317912946404</v>
      </c>
      <c r="AF279" s="243">
        <f t="shared" si="14"/>
        <v>880.85232438195203</v>
      </c>
      <c r="AG279" s="243">
        <f t="shared" si="52"/>
        <v>150.27946691268832</v>
      </c>
      <c r="AH279" s="244">
        <f t="shared" si="251"/>
        <v>210758.89491392483</v>
      </c>
      <c r="AI279" s="246"/>
      <c r="AJ279" s="242">
        <f t="shared" si="234"/>
        <v>4.4366666666666596E-2</v>
      </c>
      <c r="AK279" s="242">
        <f t="shared" si="252"/>
        <v>3.6972222222222163E-3</v>
      </c>
      <c r="AL279" s="241">
        <f>VLOOKUP(AN279,[2]תחזיות!$B$4:$H$1000,5)</f>
        <v>1.2997169500000121E-2</v>
      </c>
      <c r="AM279" s="135">
        <f t="shared" si="239"/>
        <v>1.0830974583333434E-3</v>
      </c>
      <c r="AN279" s="238">
        <v>227</v>
      </c>
      <c r="AO279" s="243">
        <f t="shared" si="253"/>
        <v>41322.96731734489</v>
      </c>
      <c r="AP279" s="243">
        <f t="shared" si="283"/>
        <v>639.31281764511061</v>
      </c>
      <c r="AQ279" s="243">
        <f t="shared" si="16"/>
        <v>486.53262459126074</v>
      </c>
      <c r="AR279" s="243">
        <f t="shared" si="254"/>
        <v>152.7801930538499</v>
      </c>
      <c r="AS279" s="244">
        <f t="shared" si="255"/>
        <v>121610.39082581135</v>
      </c>
      <c r="AT279" s="245"/>
      <c r="AU279" s="242">
        <f t="shared" si="235"/>
        <v>5.3666666666666606E-2</v>
      </c>
      <c r="AV279" s="242">
        <f t="shared" si="256"/>
        <v>4.4722222222222168E-3</v>
      </c>
      <c r="AW279" s="241">
        <f>VLOOKUP(AY279,[2]תחזיות!$B$4:$H$1000,7)</f>
        <v>2.2095188150000205E-2</v>
      </c>
      <c r="AX279" s="135">
        <f t="shared" si="17"/>
        <v>1.8412656791666837E-3</v>
      </c>
      <c r="AY279" s="238">
        <v>227</v>
      </c>
      <c r="AZ279" s="243">
        <f t="shared" si="257"/>
        <v>49781.127045696252</v>
      </c>
      <c r="BA279" s="243">
        <f t="shared" si="284"/>
        <v>791.65233395546227</v>
      </c>
      <c r="BB279" s="243">
        <f t="shared" si="18"/>
        <v>569.02007133443203</v>
      </c>
      <c r="BC279" s="243">
        <f t="shared" si="258"/>
        <v>222.63226262103018</v>
      </c>
      <c r="BD279" s="244">
        <f t="shared" si="259"/>
        <v>135976.46242402244</v>
      </c>
      <c r="BE279" s="246"/>
      <c r="BF279" s="246"/>
      <c r="BG279" s="246"/>
      <c r="BH279" s="241">
        <f>VLOOKUP(BJ279,[2]תחזיות!$B$4:$H$1000,6)</f>
        <v>1.1815608636363745E-2</v>
      </c>
      <c r="BI279" s="135">
        <f t="shared" si="19"/>
        <v>9.8463405303031199E-4</v>
      </c>
      <c r="BJ279" s="238">
        <v>227</v>
      </c>
      <c r="BK279" s="243">
        <f t="shared" si="260"/>
        <v>36059.388315675198</v>
      </c>
      <c r="BL279" s="243">
        <f t="shared" si="285"/>
        <v>524.19172945542664</v>
      </c>
      <c r="BM279" s="243">
        <f t="shared" si="20"/>
        <v>458.08285087668906</v>
      </c>
      <c r="BN279" s="243">
        <f t="shared" si="65"/>
        <v>66.10887857873756</v>
      </c>
      <c r="BO279" s="244">
        <f t="shared" si="261"/>
        <v>108793.96056956553</v>
      </c>
      <c r="BP279" s="246"/>
      <c r="BQ279" s="247">
        <f>VLOOKUP(BT279,[2]תחזיות!$B$4:$E$1000,2)</f>
        <v>4.0857479999999877E-2</v>
      </c>
      <c r="BR279" s="135">
        <f t="shared" si="21"/>
        <v>2.90478999999999E-3</v>
      </c>
      <c r="BS279" s="3">
        <f t="shared" si="262"/>
        <v>6876</v>
      </c>
      <c r="BT279" s="238">
        <v>227</v>
      </c>
      <c r="BU279" s="239">
        <f t="shared" si="263"/>
        <v>273414.76456550852</v>
      </c>
      <c r="BV279" s="239">
        <f t="shared" si="264"/>
        <v>2466.1368212495368</v>
      </c>
      <c r="BW279" s="239">
        <f t="shared" si="22"/>
        <v>1671.9243472872959</v>
      </c>
      <c r="BX279" s="239">
        <f t="shared" si="23"/>
        <v>794.21247396224078</v>
      </c>
      <c r="BY279" s="240">
        <f t="shared" si="265"/>
        <v>508728.00520048349</v>
      </c>
      <c r="CA279" s="247">
        <f>VLOOKUP(CD279,[2]תחזיות!$B$4:$E$1000,4)</f>
        <v>5.393187359999984E-2</v>
      </c>
      <c r="CB279" s="135">
        <f t="shared" si="24"/>
        <v>3.9943227999999871E-3</v>
      </c>
      <c r="CC279" s="3">
        <f t="shared" si="266"/>
        <v>6876</v>
      </c>
      <c r="CD279" s="238">
        <v>227</v>
      </c>
      <c r="CE279" s="239">
        <f t="shared" si="267"/>
        <v>293931.03340325993</v>
      </c>
      <c r="CF279" s="239">
        <f t="shared" si="268"/>
        <v>2836.9363209292874</v>
      </c>
      <c r="CG279" s="239">
        <f t="shared" si="25"/>
        <v>1662.8808925790884</v>
      </c>
      <c r="CH279" s="239">
        <f t="shared" si="26"/>
        <v>1174.055428350199</v>
      </c>
      <c r="CI279" s="240">
        <f t="shared" si="269"/>
        <v>570537.75123573723</v>
      </c>
      <c r="CJ279" s="1"/>
      <c r="CK279" s="247">
        <f>VLOOKUP(CN279,[2]תחזיות!$B$4:$E$1000,3)</f>
        <v>3.5528243478260765E-2</v>
      </c>
      <c r="CL279" s="135">
        <f t="shared" si="27"/>
        <v>2.4606869565217304E-3</v>
      </c>
      <c r="CM279" s="3">
        <f t="shared" si="270"/>
        <v>6876</v>
      </c>
      <c r="CN279" s="238">
        <v>227</v>
      </c>
      <c r="CO279" s="239">
        <f t="shared" si="271"/>
        <v>265647.37984779192</v>
      </c>
      <c r="CP279" s="239">
        <f t="shared" si="286"/>
        <v>2329.6258027454305</v>
      </c>
      <c r="CQ279" s="239">
        <f t="shared" si="28"/>
        <v>1675.9507601197954</v>
      </c>
      <c r="CR279" s="239">
        <f t="shared" si="29"/>
        <v>653.67504262563511</v>
      </c>
      <c r="CS279" s="240">
        <f t="shared" si="272"/>
        <v>487371.13392031053</v>
      </c>
      <c r="CT279" s="1"/>
      <c r="CU279" s="238">
        <v>227</v>
      </c>
      <c r="CV279" s="239">
        <f t="shared" si="294"/>
        <v>860499.41418294259</v>
      </c>
      <c r="CW279" s="239">
        <f t="shared" si="294"/>
        <v>9435.3848647446903</v>
      </c>
      <c r="CX279" s="239">
        <f t="shared" si="294"/>
        <v>6761.7388433716951</v>
      </c>
      <c r="CY279" s="239">
        <f t="shared" si="294"/>
        <v>2673.6460213729929</v>
      </c>
      <c r="CZ279" s="239">
        <f t="shared" si="294"/>
        <v>1988449.7393002633</v>
      </c>
      <c r="DB279" s="238">
        <v>227</v>
      </c>
      <c r="DC279" s="239">
        <f t="shared" si="295"/>
        <v>911466.8897459649</v>
      </c>
      <c r="DD279" s="239">
        <f t="shared" si="295"/>
        <v>10350.567228304193</v>
      </c>
      <c r="DE279" s="239">
        <f t="shared" si="295"/>
        <v>6937.4929013425326</v>
      </c>
      <c r="DF279" s="239">
        <f t="shared" si="295"/>
        <v>3413.0743269616619</v>
      </c>
      <c r="DG279" s="239">
        <f t="shared" si="295"/>
        <v>2102683.2440656498</v>
      </c>
      <c r="DH279" s="248"/>
      <c r="DI279" s="238">
        <v>227</v>
      </c>
      <c r="DJ279" s="239">
        <f t="shared" si="296"/>
        <v>822528.011799598</v>
      </c>
      <c r="DK279" s="239">
        <f t="shared" si="296"/>
        <v>8665.9239798317285</v>
      </c>
      <c r="DL279" s="239">
        <f t="shared" si="296"/>
        <v>6793.8860279377877</v>
      </c>
      <c r="DM279" s="239">
        <f t="shared" si="296"/>
        <v>1872.0379518939417</v>
      </c>
      <c r="DN279" s="239">
        <f t="shared" si="296"/>
        <v>1892205.2363921262</v>
      </c>
      <c r="DP279" s="3">
        <f t="shared" si="273"/>
        <v>6876</v>
      </c>
      <c r="DQ279" s="238">
        <v>227</v>
      </c>
      <c r="DR279" s="239">
        <f t="shared" si="274"/>
        <v>0</v>
      </c>
      <c r="DS279" s="239">
        <f t="shared" si="275"/>
        <v>0</v>
      </c>
      <c r="DT279" s="239">
        <f t="shared" si="33"/>
        <v>0</v>
      </c>
      <c r="DU279" s="239">
        <f t="shared" si="276"/>
        <v>0</v>
      </c>
      <c r="DV279" s="240">
        <f t="shared" si="287"/>
        <v>0</v>
      </c>
      <c r="DX279" s="242">
        <f t="shared" si="236"/>
        <v>4.5899999999999996E-2</v>
      </c>
      <c r="DY279" s="242">
        <f t="shared" si="277"/>
        <v>3.8249999999999998E-3</v>
      </c>
      <c r="DZ279" s="238">
        <v>227</v>
      </c>
      <c r="EA279" s="243">
        <f t="shared" si="288"/>
        <v>300205.75676787546</v>
      </c>
      <c r="EB279" s="243">
        <f t="shared" si="289"/>
        <v>2867.5073536633627</v>
      </c>
      <c r="EC279" s="243">
        <f t="shared" si="34"/>
        <v>1719.220334026239</v>
      </c>
      <c r="ED279" s="243">
        <f t="shared" si="240"/>
        <v>1148.2870196371236</v>
      </c>
      <c r="EE279" s="244">
        <f t="shared" si="278"/>
        <v>598125.04793656454</v>
      </c>
      <c r="EF279" s="249"/>
      <c r="EG279" s="242">
        <f t="shared" si="237"/>
        <v>5.5E-2</v>
      </c>
      <c r="EH279" s="242">
        <f t="shared" si="279"/>
        <v>4.5833333333333334E-3</v>
      </c>
      <c r="EI279" s="238">
        <v>227</v>
      </c>
      <c r="EJ279" s="243">
        <f t="shared" si="290"/>
        <v>308117.27067946555</v>
      </c>
      <c r="EK279" s="243">
        <f t="shared" si="291"/>
        <v>3082.4150795582618</v>
      </c>
      <c r="EL279" s="243">
        <f t="shared" si="36"/>
        <v>1670.2109222773781</v>
      </c>
      <c r="EM279" s="243">
        <f t="shared" si="241"/>
        <v>1412.2041572808837</v>
      </c>
      <c r="EN279" s="244">
        <f t="shared" si="280"/>
        <v>619004.85392614896</v>
      </c>
      <c r="EO279" s="249"/>
      <c r="EP279" s="242">
        <f t="shared" si="238"/>
        <v>2.5000000000000001E-2</v>
      </c>
      <c r="EQ279" s="242">
        <f t="shared" si="281"/>
        <v>2.0833333333333333E-3</v>
      </c>
      <c r="ER279" s="238">
        <v>227</v>
      </c>
      <c r="ES279" s="243">
        <f t="shared" si="292"/>
        <v>276938.4511171031</v>
      </c>
      <c r="ET279" s="243">
        <f t="shared" si="293"/>
        <v>2370.7253929063927</v>
      </c>
      <c r="EU279" s="243">
        <f t="shared" si="38"/>
        <v>1793.770286412428</v>
      </c>
      <c r="EV279" s="243">
        <f t="shared" si="242"/>
        <v>576.95510649396476</v>
      </c>
      <c r="EW279" s="244">
        <f t="shared" si="282"/>
        <v>538154.66418975242</v>
      </c>
    </row>
    <row r="280" spans="1:153" ht="14.25" customHeight="1" thickBot="1" x14ac:dyDescent="0.25">
      <c r="A280" s="3">
        <f t="shared" si="243"/>
        <v>6907</v>
      </c>
      <c r="B280" s="238">
        <v>228</v>
      </c>
      <c r="C280" s="239">
        <f t="shared" si="244"/>
        <v>159926.94439686864</v>
      </c>
      <c r="D280" s="239">
        <f t="shared" si="5"/>
        <v>2410.2492634298383</v>
      </c>
      <c r="E280" s="239">
        <f t="shared" si="6"/>
        <v>1990.4410343880581</v>
      </c>
      <c r="F280" s="239">
        <f t="shared" si="7"/>
        <v>419.80822904178018</v>
      </c>
      <c r="G280" s="240">
        <f t="shared" si="245"/>
        <v>549536.83206200274</v>
      </c>
      <c r="I280" s="241">
        <f>VLOOKUP(K280,[2]תחזיות!$B$4:$H$1000,5)</f>
        <v>1.2997188000000121E-2</v>
      </c>
      <c r="J280" s="135">
        <f t="shared" si="8"/>
        <v>1.0830990000000101E-3</v>
      </c>
      <c r="K280" s="238">
        <v>228</v>
      </c>
      <c r="L280" s="243">
        <f t="shared" si="246"/>
        <v>82834.540537549809</v>
      </c>
      <c r="M280" s="243">
        <f t="shared" si="44"/>
        <v>1053.318222355806</v>
      </c>
      <c r="N280" s="243">
        <f t="shared" si="9"/>
        <v>901.45489803696546</v>
      </c>
      <c r="O280" s="243">
        <f t="shared" si="10"/>
        <v>151.86332431884063</v>
      </c>
      <c r="P280" s="244">
        <f t="shared" si="247"/>
        <v>213913.03076118682</v>
      </c>
      <c r="Q280" s="245"/>
      <c r="R280" s="241">
        <f>VLOOKUP(T280,[2]תחזיות!$B$4:$H$1000,7)</f>
        <v>2.2095219600000205E-2</v>
      </c>
      <c r="S280" s="135">
        <f t="shared" si="11"/>
        <v>1.8412683000000171E-3</v>
      </c>
      <c r="T280" s="238">
        <v>228</v>
      </c>
      <c r="U280" s="243">
        <f t="shared" si="248"/>
        <v>96853.13806369243</v>
      </c>
      <c r="V280" s="243">
        <f t="shared" si="47"/>
        <v>1231.5777277545767</v>
      </c>
      <c r="W280" s="243">
        <f t="shared" si="12"/>
        <v>1054.0136413044747</v>
      </c>
      <c r="X280" s="243">
        <f t="shared" si="48"/>
        <v>177.56408645010197</v>
      </c>
      <c r="Y280" s="244">
        <f t="shared" si="249"/>
        <v>231269.17140892305</v>
      </c>
      <c r="Z280" s="246"/>
      <c r="AA280" s="241">
        <f>VLOOKUP(AC280,[2]תחזיות!$B$4:$H$1000,6)</f>
        <v>1.1815625454545564E-2</v>
      </c>
      <c r="AB280" s="135">
        <f t="shared" si="13"/>
        <v>9.8463545454546375E-4</v>
      </c>
      <c r="AC280" s="238">
        <v>228</v>
      </c>
      <c r="AD280" s="243">
        <f t="shared" si="250"/>
        <v>81169.609850226392</v>
      </c>
      <c r="AE280" s="243">
        <f t="shared" si="51"/>
        <v>1032.1470802146582</v>
      </c>
      <c r="AF280" s="243">
        <f t="shared" si="14"/>
        <v>883.33612882257717</v>
      </c>
      <c r="AG280" s="243">
        <f t="shared" si="52"/>
        <v>148.81095139208102</v>
      </c>
      <c r="AH280" s="244">
        <f t="shared" si="251"/>
        <v>211791.04199413949</v>
      </c>
      <c r="AI280" s="246"/>
      <c r="AJ280" s="242">
        <f t="shared" si="234"/>
        <v>4.4366666666666596E-2</v>
      </c>
      <c r="AK280" s="242">
        <f t="shared" si="252"/>
        <v>3.6972222222222163E-3</v>
      </c>
      <c r="AL280" s="241">
        <f>VLOOKUP(AN280,[2]תחזיות!$B$4:$H$1000,5)</f>
        <v>1.2997188000000121E-2</v>
      </c>
      <c r="AM280" s="135">
        <f t="shared" si="239"/>
        <v>1.0830990000000101E-3</v>
      </c>
      <c r="AN280" s="238">
        <v>228</v>
      </c>
      <c r="AO280" s="243">
        <f t="shared" si="253"/>
        <v>40880.664594332913</v>
      </c>
      <c r="AP280" s="243">
        <f t="shared" si="283"/>
        <v>640.00525671858929</v>
      </c>
      <c r="AQ280" s="243">
        <f t="shared" si="16"/>
        <v>488.86035512120867</v>
      </c>
      <c r="AR280" s="243">
        <f t="shared" si="254"/>
        <v>151.14490159738062</v>
      </c>
      <c r="AS280" s="244">
        <f t="shared" si="255"/>
        <v>122250.39608252994</v>
      </c>
      <c r="AT280" s="245"/>
      <c r="AU280" s="242">
        <f t="shared" si="235"/>
        <v>5.3666666666666606E-2</v>
      </c>
      <c r="AV280" s="242">
        <f t="shared" si="256"/>
        <v>4.4722222222222168E-3</v>
      </c>
      <c r="AW280" s="241">
        <f>VLOOKUP(AY280,[2]תחזיות!$B$4:$H$1000,7)</f>
        <v>2.2095219600000205E-2</v>
      </c>
      <c r="AX280" s="135">
        <f t="shared" si="17"/>
        <v>1.8412683000000171E-3</v>
      </c>
      <c r="AY280" s="238">
        <v>228</v>
      </c>
      <c r="AZ280" s="243">
        <f t="shared" si="257"/>
        <v>49302.719666909921</v>
      </c>
      <c r="BA280" s="243">
        <f t="shared" si="284"/>
        <v>793.10997830259566</v>
      </c>
      <c r="BB280" s="243">
        <f t="shared" si="18"/>
        <v>572.61725979224877</v>
      </c>
      <c r="BC280" s="243">
        <f t="shared" si="258"/>
        <v>220.49271851034689</v>
      </c>
      <c r="BD280" s="244">
        <f t="shared" si="259"/>
        <v>136769.57240232502</v>
      </c>
      <c r="BE280" s="246"/>
      <c r="BF280" s="246"/>
      <c r="BG280" s="246"/>
      <c r="BH280" s="241">
        <f>VLOOKUP(BJ280,[2]תחזיות!$B$4:$H$1000,6)</f>
        <v>1.1815625454545564E-2</v>
      </c>
      <c r="BI280" s="135">
        <f t="shared" si="19"/>
        <v>9.8463545454546375E-4</v>
      </c>
      <c r="BJ280" s="238">
        <v>228</v>
      </c>
      <c r="BK280" s="243">
        <f t="shared" si="260"/>
        <v>35636.359772387259</v>
      </c>
      <c r="BL280" s="243">
        <f t="shared" si="285"/>
        <v>524.63406380849403</v>
      </c>
      <c r="BM280" s="243">
        <f t="shared" si="20"/>
        <v>459.30073755911769</v>
      </c>
      <c r="BN280" s="243">
        <f t="shared" si="65"/>
        <v>65.333326249376341</v>
      </c>
      <c r="BO280" s="244">
        <f t="shared" si="261"/>
        <v>109318.59463337403</v>
      </c>
      <c r="BP280" s="246"/>
      <c r="BQ280" s="247">
        <f>VLOOKUP(BT280,[2]תחזיות!$B$4:$E$1000,2)</f>
        <v>4.0925779999999877E-2</v>
      </c>
      <c r="BR280" s="135">
        <f t="shared" si="21"/>
        <v>2.9104816666666567E-3</v>
      </c>
      <c r="BS280" s="3">
        <f t="shared" si="262"/>
        <v>6907</v>
      </c>
      <c r="BT280" s="238">
        <v>228</v>
      </c>
      <c r="BU280" s="239">
        <f t="shared" si="263"/>
        <v>271742.84021822124</v>
      </c>
      <c r="BV280" s="239">
        <f t="shared" si="264"/>
        <v>2467.0149434305658</v>
      </c>
      <c r="BW280" s="239">
        <f t="shared" si="22"/>
        <v>1676.1123889275063</v>
      </c>
      <c r="BX280" s="239">
        <f t="shared" si="23"/>
        <v>790.9025545030596</v>
      </c>
      <c r="BY280" s="240">
        <f t="shared" si="265"/>
        <v>511195.02014391404</v>
      </c>
      <c r="CA280" s="247">
        <f>VLOOKUP(CD280,[2]תחזיות!$B$4:$E$1000,4)</f>
        <v>5.4022029599999841E-2</v>
      </c>
      <c r="CB280" s="135">
        <f t="shared" si="24"/>
        <v>4.0018357999999869E-3</v>
      </c>
      <c r="CC280" s="3">
        <f t="shared" si="266"/>
        <v>6907</v>
      </c>
      <c r="CD280" s="238">
        <v>228</v>
      </c>
      <c r="CE280" s="239">
        <f t="shared" si="267"/>
        <v>292268.15251068084</v>
      </c>
      <c r="CF280" s="239">
        <f t="shared" si="268"/>
        <v>2838.2346881377371</v>
      </c>
      <c r="CG280" s="239">
        <f t="shared" si="25"/>
        <v>1668.6255322206384</v>
      </c>
      <c r="CH280" s="239">
        <f t="shared" si="26"/>
        <v>1169.6091559170986</v>
      </c>
      <c r="CI280" s="240">
        <f t="shared" si="269"/>
        <v>573375.98592387501</v>
      </c>
      <c r="CJ280" s="1"/>
      <c r="CK280" s="247">
        <f>VLOOKUP(CN280,[2]תחזיות!$B$4:$E$1000,3)</f>
        <v>3.5587634782608589E-2</v>
      </c>
      <c r="CL280" s="135">
        <f t="shared" si="27"/>
        <v>2.4656362318840491E-3</v>
      </c>
      <c r="CM280" s="3">
        <f t="shared" si="270"/>
        <v>6907</v>
      </c>
      <c r="CN280" s="238">
        <v>228</v>
      </c>
      <c r="CO280" s="239">
        <f t="shared" si="271"/>
        <v>263971.42908767215</v>
      </c>
      <c r="CP280" s="239">
        <f t="shared" si="286"/>
        <v>2330.3548925809091</v>
      </c>
      <c r="CQ280" s="239">
        <f t="shared" si="28"/>
        <v>1679.4973728401337</v>
      </c>
      <c r="CR280" s="239">
        <f t="shared" si="29"/>
        <v>650.85751974077539</v>
      </c>
      <c r="CS280" s="240">
        <f t="shared" si="272"/>
        <v>489701.48881289142</v>
      </c>
      <c r="CT280" s="1"/>
      <c r="CU280" s="238">
        <v>228</v>
      </c>
      <c r="CV280" s="239">
        <f t="shared" si="294"/>
        <v>853871.5261808217</v>
      </c>
      <c r="CW280" s="239">
        <f t="shared" si="294"/>
        <v>9438.0950395981636</v>
      </c>
      <c r="CX280" s="239">
        <f t="shared" si="294"/>
        <v>6782.6650282776291</v>
      </c>
      <c r="CY280" s="239">
        <f t="shared" si="294"/>
        <v>2655.430011320534</v>
      </c>
      <c r="CZ280" s="239">
        <f t="shared" si="294"/>
        <v>1997887.8343398618</v>
      </c>
      <c r="DB280" s="238">
        <v>228</v>
      </c>
      <c r="DC280" s="239">
        <f t="shared" si="295"/>
        <v>904798.01439534</v>
      </c>
      <c r="DD280" s="239">
        <f t="shared" si="295"/>
        <v>10355.58673718301</v>
      </c>
      <c r="DE280" s="239">
        <f t="shared" si="295"/>
        <v>6963.5635233765706</v>
      </c>
      <c r="DF280" s="239">
        <f t="shared" si="295"/>
        <v>3392.0232138064403</v>
      </c>
      <c r="DG280" s="239">
        <f t="shared" si="295"/>
        <v>2113038.8308028327</v>
      </c>
      <c r="DH280" s="248"/>
      <c r="DI280" s="238">
        <v>228</v>
      </c>
      <c r="DJ280" s="239">
        <f t="shared" si="296"/>
        <v>815849.02393784514</v>
      </c>
      <c r="DK280" s="239">
        <f t="shared" si="296"/>
        <v>8668.1106929402904</v>
      </c>
      <c r="DL280" s="239">
        <f t="shared" si="296"/>
        <v>6810.0825814523396</v>
      </c>
      <c r="DM280" s="239">
        <f t="shared" si="296"/>
        <v>1858.0281114879517</v>
      </c>
      <c r="DN280" s="239">
        <f t="shared" si="296"/>
        <v>1900873.3470850666</v>
      </c>
      <c r="DP280" s="3">
        <f t="shared" si="273"/>
        <v>6907</v>
      </c>
      <c r="DQ280" s="238">
        <v>228</v>
      </c>
      <c r="DR280" s="239">
        <f t="shared" si="274"/>
        <v>0</v>
      </c>
      <c r="DS280" s="239">
        <f t="shared" si="275"/>
        <v>0</v>
      </c>
      <c r="DT280" s="239">
        <f t="shared" si="33"/>
        <v>0</v>
      </c>
      <c r="DU280" s="239">
        <f t="shared" si="276"/>
        <v>0</v>
      </c>
      <c r="DV280" s="240">
        <f t="shared" si="287"/>
        <v>0</v>
      </c>
      <c r="DX280" s="242">
        <f t="shared" si="236"/>
        <v>4.5899999999999996E-2</v>
      </c>
      <c r="DY280" s="242">
        <f t="shared" si="277"/>
        <v>3.8249999999999998E-3</v>
      </c>
      <c r="DZ280" s="238">
        <v>228</v>
      </c>
      <c r="EA280" s="243">
        <f t="shared" si="288"/>
        <v>298486.53643384919</v>
      </c>
      <c r="EB280" s="243">
        <f t="shared" si="289"/>
        <v>2867.5073536633627</v>
      </c>
      <c r="EC280" s="243">
        <f t="shared" si="34"/>
        <v>1725.7963518038896</v>
      </c>
      <c r="ED280" s="243">
        <f t="shared" si="240"/>
        <v>1141.7110018594731</v>
      </c>
      <c r="EE280" s="244">
        <f t="shared" si="278"/>
        <v>600992.55529022787</v>
      </c>
      <c r="EF280" s="249"/>
      <c r="EG280" s="242">
        <f t="shared" si="237"/>
        <v>5.5E-2</v>
      </c>
      <c r="EH280" s="242">
        <f t="shared" si="279"/>
        <v>4.5833333333333334E-3</v>
      </c>
      <c r="EI280" s="238">
        <v>228</v>
      </c>
      <c r="EJ280" s="243">
        <f t="shared" si="290"/>
        <v>306447.0597571882</v>
      </c>
      <c r="EK280" s="243">
        <f t="shared" si="291"/>
        <v>3082.4150795582627</v>
      </c>
      <c r="EL280" s="243">
        <f t="shared" si="36"/>
        <v>1677.8660556711502</v>
      </c>
      <c r="EM280" s="243">
        <f t="shared" si="241"/>
        <v>1404.5490238871125</v>
      </c>
      <c r="EN280" s="244">
        <f t="shared" si="280"/>
        <v>622087.26900570723</v>
      </c>
      <c r="EO280" s="249"/>
      <c r="EP280" s="242">
        <f t="shared" si="238"/>
        <v>2.5000000000000001E-2</v>
      </c>
      <c r="EQ280" s="242">
        <f t="shared" si="281"/>
        <v>2.0833333333333333E-3</v>
      </c>
      <c r="ER280" s="238">
        <v>228</v>
      </c>
      <c r="ES280" s="243">
        <f t="shared" si="292"/>
        <v>275144.68083069066</v>
      </c>
      <c r="ET280" s="243">
        <f t="shared" si="293"/>
        <v>2370.7253929063913</v>
      </c>
      <c r="EU280" s="243">
        <f t="shared" si="38"/>
        <v>1797.5073078424525</v>
      </c>
      <c r="EV280" s="243">
        <f t="shared" si="242"/>
        <v>573.21808506393882</v>
      </c>
      <c r="EW280" s="244">
        <f t="shared" si="282"/>
        <v>540525.38958265877</v>
      </c>
    </row>
    <row r="281" spans="1:153" ht="14.25" customHeight="1" thickBot="1" x14ac:dyDescent="0.25">
      <c r="A281" s="3">
        <f t="shared" si="243"/>
        <v>6937</v>
      </c>
      <c r="B281" s="238">
        <v>229</v>
      </c>
      <c r="C281" s="239">
        <f t="shared" si="244"/>
        <v>157936.50336248058</v>
      </c>
      <c r="D281" s="239">
        <f t="shared" si="5"/>
        <v>2410.2492634298383</v>
      </c>
      <c r="E281" s="239">
        <f t="shared" si="6"/>
        <v>1995.6659421033266</v>
      </c>
      <c r="F281" s="239">
        <f t="shared" si="7"/>
        <v>414.58332132651157</v>
      </c>
      <c r="G281" s="240">
        <f t="shared" si="245"/>
        <v>551947.08132543252</v>
      </c>
      <c r="I281" s="241">
        <f>VLOOKUP(K281,[2]תחזיות!$B$4:$H$1000,5)</f>
        <v>1.2997206500000122E-2</v>
      </c>
      <c r="J281" s="135">
        <f t="shared" si="8"/>
        <v>1.0831005416666768E-3</v>
      </c>
      <c r="K281" s="238">
        <v>229</v>
      </c>
      <c r="L281" s="243">
        <f t="shared" si="246"/>
        <v>82021.827408949423</v>
      </c>
      <c r="M281" s="243">
        <f t="shared" si="44"/>
        <v>1054.4590718929869</v>
      </c>
      <c r="N281" s="243">
        <f t="shared" si="9"/>
        <v>904.08572164324698</v>
      </c>
      <c r="O281" s="243">
        <f t="shared" si="10"/>
        <v>150.3733502497399</v>
      </c>
      <c r="P281" s="244">
        <f t="shared" si="247"/>
        <v>214967.4898330798</v>
      </c>
      <c r="Q281" s="245"/>
      <c r="R281" s="241">
        <f>VLOOKUP(T281,[2]תחזיות!$B$4:$H$1000,7)</f>
        <v>2.2095251050000205E-2</v>
      </c>
      <c r="S281" s="135">
        <f t="shared" si="11"/>
        <v>1.8412709208333504E-3</v>
      </c>
      <c r="T281" s="238">
        <v>229</v>
      </c>
      <c r="U281" s="243">
        <f t="shared" si="248"/>
        <v>95975.516564428181</v>
      </c>
      <c r="V281" s="243">
        <f t="shared" si="47"/>
        <v>1233.8453960114368</v>
      </c>
      <c r="W281" s="243">
        <f t="shared" si="12"/>
        <v>1057.8902823099861</v>
      </c>
      <c r="X281" s="243">
        <f t="shared" si="48"/>
        <v>175.95511370145084</v>
      </c>
      <c r="Y281" s="244">
        <f t="shared" si="249"/>
        <v>232503.01680493448</v>
      </c>
      <c r="Z281" s="246"/>
      <c r="AA281" s="241">
        <f>VLOOKUP(AC281,[2]תחזיות!$B$4:$H$1000,6)</f>
        <v>1.1815642272727382E-2</v>
      </c>
      <c r="AB281" s="135">
        <f t="shared" si="13"/>
        <v>9.8463685606061508E-4</v>
      </c>
      <c r="AC281" s="238">
        <v>229</v>
      </c>
      <c r="AD281" s="243">
        <f t="shared" si="250"/>
        <v>80365.326545545686</v>
      </c>
      <c r="AE281" s="243">
        <f t="shared" si="51"/>
        <v>1033.1633702707129</v>
      </c>
      <c r="AF281" s="243">
        <f t="shared" si="14"/>
        <v>885.82693827054652</v>
      </c>
      <c r="AG281" s="243">
        <f t="shared" si="52"/>
        <v>147.33643200016641</v>
      </c>
      <c r="AH281" s="244">
        <f t="shared" si="251"/>
        <v>212824.20536441021</v>
      </c>
      <c r="AI281" s="246"/>
      <c r="AJ281" s="242">
        <f t="shared" si="234"/>
        <v>4.4366666666666596E-2</v>
      </c>
      <c r="AK281" s="242">
        <f t="shared" si="252"/>
        <v>3.6972222222222163E-3</v>
      </c>
      <c r="AL281" s="241">
        <f>VLOOKUP(AN281,[2]תחזיות!$B$4:$H$1000,5)</f>
        <v>1.2997206500000122E-2</v>
      </c>
      <c r="AM281" s="135">
        <f t="shared" si="239"/>
        <v>1.0831005416666768E-3</v>
      </c>
      <c r="AN281" s="238">
        <v>229</v>
      </c>
      <c r="AO281" s="243">
        <f t="shared" si="253"/>
        <v>40435.552624262091</v>
      </c>
      <c r="AP281" s="243">
        <f t="shared" si="283"/>
        <v>640.69844675881075</v>
      </c>
      <c r="AQ281" s="243">
        <f t="shared" si="16"/>
        <v>491.19922302855309</v>
      </c>
      <c r="AR281" s="243">
        <f t="shared" si="254"/>
        <v>149.49922373025765</v>
      </c>
      <c r="AS281" s="244">
        <f t="shared" si="255"/>
        <v>122891.09452928875</v>
      </c>
      <c r="AT281" s="245"/>
      <c r="AU281" s="242">
        <f t="shared" si="235"/>
        <v>5.3666666666666606E-2</v>
      </c>
      <c r="AV281" s="242">
        <f t="shared" si="256"/>
        <v>4.4722222222222168E-3</v>
      </c>
      <c r="AW281" s="241">
        <f>VLOOKUP(AY281,[2]תחזיות!$B$4:$H$1000,7)</f>
        <v>2.2095251050000205E-2</v>
      </c>
      <c r="AX281" s="135">
        <f t="shared" si="17"/>
        <v>1.8412709208333504E-3</v>
      </c>
      <c r="AY281" s="238">
        <v>229</v>
      </c>
      <c r="AZ281" s="243">
        <f t="shared" si="257"/>
        <v>48819.827727649128</v>
      </c>
      <c r="BA281" s="243">
        <f t="shared" si="284"/>
        <v>794.57030864266687</v>
      </c>
      <c r="BB281" s="243">
        <f t="shared" si="18"/>
        <v>576.23719019401415</v>
      </c>
      <c r="BC281" s="243">
        <f t="shared" si="258"/>
        <v>218.33311844865278</v>
      </c>
      <c r="BD281" s="244">
        <f t="shared" si="259"/>
        <v>137564.14271096769</v>
      </c>
      <c r="BE281" s="246"/>
      <c r="BF281" s="246"/>
      <c r="BG281" s="246"/>
      <c r="BH281" s="241">
        <f>VLOOKUP(BJ281,[2]תחזיות!$B$4:$H$1000,6)</f>
        <v>1.1815642272727382E-2</v>
      </c>
      <c r="BI281" s="135">
        <f t="shared" si="19"/>
        <v>9.8463685606061508E-4</v>
      </c>
      <c r="BJ281" s="238">
        <v>229</v>
      </c>
      <c r="BK281" s="243">
        <f t="shared" si="260"/>
        <v>35211.695663641651</v>
      </c>
      <c r="BL281" s="243">
        <f t="shared" si="285"/>
        <v>525.07675831669735</v>
      </c>
      <c r="BM281" s="243">
        <f t="shared" si="20"/>
        <v>460.52198293335459</v>
      </c>
      <c r="BN281" s="243">
        <f t="shared" si="65"/>
        <v>64.554775383342729</v>
      </c>
      <c r="BO281" s="244">
        <f t="shared" si="261"/>
        <v>109843.67139169073</v>
      </c>
      <c r="BP281" s="246"/>
      <c r="BQ281" s="247">
        <f>VLOOKUP(BT281,[2]תחזיות!$B$4:$E$1000,2)</f>
        <v>4.0994079999999877E-2</v>
      </c>
      <c r="BR281" s="135">
        <f t="shared" si="21"/>
        <v>2.9161733333333234E-3</v>
      </c>
      <c r="BS281" s="3">
        <f t="shared" si="262"/>
        <v>6937</v>
      </c>
      <c r="BT281" s="238">
        <v>229</v>
      </c>
      <c r="BU281" s="239">
        <f t="shared" si="263"/>
        <v>270066.72782929376</v>
      </c>
      <c r="BV281" s="239">
        <f t="shared" si="264"/>
        <v>2467.8871495299072</v>
      </c>
      <c r="BW281" s="239">
        <f t="shared" si="22"/>
        <v>1680.3257596135322</v>
      </c>
      <c r="BX281" s="239">
        <f t="shared" si="23"/>
        <v>787.56138991637499</v>
      </c>
      <c r="BY281" s="240">
        <f t="shared" si="265"/>
        <v>513662.90729344392</v>
      </c>
      <c r="CA281" s="247">
        <f>VLOOKUP(CD281,[2]תחזיות!$B$4:$E$1000,4)</f>
        <v>5.4112185599999842E-2</v>
      </c>
      <c r="CB281" s="135">
        <f t="shared" si="24"/>
        <v>4.0093487999999866E-3</v>
      </c>
      <c r="CC281" s="3">
        <f t="shared" si="266"/>
        <v>6937</v>
      </c>
      <c r="CD281" s="238">
        <v>229</v>
      </c>
      <c r="CE281" s="239">
        <f t="shared" si="267"/>
        <v>290599.5269784602</v>
      </c>
      <c r="CF281" s="239">
        <f t="shared" si="268"/>
        <v>2839.524643038762</v>
      </c>
      <c r="CG281" s="239">
        <f t="shared" si="25"/>
        <v>1674.4097782671088</v>
      </c>
      <c r="CH281" s="239">
        <f t="shared" si="26"/>
        <v>1165.1148647716532</v>
      </c>
      <c r="CI281" s="240">
        <f t="shared" si="269"/>
        <v>576215.51056691376</v>
      </c>
      <c r="CJ281" s="1"/>
      <c r="CK281" s="247">
        <f>VLOOKUP(CN281,[2]תחזיות!$B$4:$E$1000,3)</f>
        <v>3.564702608695642E-2</v>
      </c>
      <c r="CL281" s="135">
        <f t="shared" si="27"/>
        <v>2.4705855072463686E-3</v>
      </c>
      <c r="CM281" s="3">
        <f t="shared" si="270"/>
        <v>6937</v>
      </c>
      <c r="CN281" s="238">
        <v>229</v>
      </c>
      <c r="CO281" s="239">
        <f t="shared" si="271"/>
        <v>262291.93171483203</v>
      </c>
      <c r="CP281" s="239">
        <f t="shared" si="286"/>
        <v>2331.078993591595</v>
      </c>
      <c r="CQ281" s="239">
        <f t="shared" si="28"/>
        <v>1683.0643484292768</v>
      </c>
      <c r="CR281" s="239">
        <f t="shared" si="29"/>
        <v>648.01464516231817</v>
      </c>
      <c r="CS281" s="240">
        <f t="shared" si="272"/>
        <v>492032.56780648301</v>
      </c>
      <c r="CT281" s="1"/>
      <c r="CU281" s="238">
        <v>229</v>
      </c>
      <c r="CV281" s="239">
        <f t="shared" si="294"/>
        <v>847221.35130703112</v>
      </c>
      <c r="CW281" s="239">
        <f t="shared" si="294"/>
        <v>9440.8012852749052</v>
      </c>
      <c r="CX281" s="239">
        <f t="shared" si="294"/>
        <v>6803.6741692381984</v>
      </c>
      <c r="CY281" s="239">
        <f t="shared" si="294"/>
        <v>2637.1271160367073</v>
      </c>
      <c r="CZ281" s="239">
        <f t="shared" si="294"/>
        <v>2007328.6356251363</v>
      </c>
      <c r="DB281" s="238">
        <v>229</v>
      </c>
      <c r="DC281" s="239">
        <f t="shared" si="295"/>
        <v>898100.56833453511</v>
      </c>
      <c r="DD281" s="239">
        <f t="shared" si="295"/>
        <v>10360.604690680968</v>
      </c>
      <c r="DE281" s="239">
        <f t="shared" si="295"/>
        <v>6989.7594679674121</v>
      </c>
      <c r="DF281" s="239">
        <f t="shared" si="295"/>
        <v>3370.8452227135549</v>
      </c>
      <c r="DG281" s="239">
        <f t="shared" si="295"/>
        <v>2123399.4354935139</v>
      </c>
      <c r="DH281" s="248"/>
      <c r="DI281" s="238">
        <v>229</v>
      </c>
      <c r="DJ281" s="239">
        <f t="shared" si="296"/>
        <v>809152.63080934808</v>
      </c>
      <c r="DK281" s="239">
        <f t="shared" si="296"/>
        <v>8670.2937785152353</v>
      </c>
      <c r="DL281" s="239">
        <f t="shared" si="296"/>
        <v>6826.3313264702956</v>
      </c>
      <c r="DM281" s="239">
        <f t="shared" si="296"/>
        <v>1843.9624520449393</v>
      </c>
      <c r="DN281" s="239">
        <f t="shared" si="296"/>
        <v>1909543.6408635816</v>
      </c>
      <c r="DP281" s="3">
        <f t="shared" si="273"/>
        <v>6937</v>
      </c>
      <c r="DQ281" s="238">
        <v>229</v>
      </c>
      <c r="DR281" s="239">
        <f t="shared" si="274"/>
        <v>0</v>
      </c>
      <c r="DS281" s="239">
        <f t="shared" si="275"/>
        <v>0</v>
      </c>
      <c r="DT281" s="239">
        <f t="shared" si="33"/>
        <v>0</v>
      </c>
      <c r="DU281" s="239">
        <f t="shared" si="276"/>
        <v>0</v>
      </c>
      <c r="DV281" s="240">
        <f t="shared" si="287"/>
        <v>0</v>
      </c>
      <c r="DX281" s="242">
        <f t="shared" si="236"/>
        <v>4.5899999999999996E-2</v>
      </c>
      <c r="DY281" s="242">
        <f t="shared" si="277"/>
        <v>3.8249999999999998E-3</v>
      </c>
      <c r="DZ281" s="238">
        <v>229</v>
      </c>
      <c r="EA281" s="243">
        <f t="shared" si="288"/>
        <v>296760.74008204532</v>
      </c>
      <c r="EB281" s="243">
        <f t="shared" si="289"/>
        <v>2867.5073536633627</v>
      </c>
      <c r="EC281" s="243">
        <f t="shared" si="34"/>
        <v>1732.3975228495394</v>
      </c>
      <c r="ED281" s="243">
        <f t="shared" si="240"/>
        <v>1135.1098308138232</v>
      </c>
      <c r="EE281" s="244">
        <f t="shared" si="278"/>
        <v>603860.0626438912</v>
      </c>
      <c r="EF281" s="249"/>
      <c r="EG281" s="242">
        <f t="shared" si="237"/>
        <v>5.5E-2</v>
      </c>
      <c r="EH281" s="242">
        <f t="shared" si="279"/>
        <v>4.5833333333333334E-3</v>
      </c>
      <c r="EI281" s="238">
        <v>229</v>
      </c>
      <c r="EJ281" s="243">
        <f t="shared" si="290"/>
        <v>304769.19370151707</v>
      </c>
      <c r="EK281" s="243">
        <f t="shared" si="291"/>
        <v>3082.4150795582632</v>
      </c>
      <c r="EL281" s="243">
        <f t="shared" si="36"/>
        <v>1685.5562750929766</v>
      </c>
      <c r="EM281" s="243">
        <f t="shared" si="241"/>
        <v>1396.8588044652865</v>
      </c>
      <c r="EN281" s="244">
        <f t="shared" si="280"/>
        <v>625169.6840852655</v>
      </c>
      <c r="EO281" s="249"/>
      <c r="EP281" s="242">
        <f t="shared" si="238"/>
        <v>2.5000000000000001E-2</v>
      </c>
      <c r="EQ281" s="242">
        <f t="shared" si="281"/>
        <v>2.0833333333333333E-3</v>
      </c>
      <c r="ER281" s="238">
        <v>229</v>
      </c>
      <c r="ES281" s="243">
        <f t="shared" si="292"/>
        <v>273347.17352284823</v>
      </c>
      <c r="ET281" s="243">
        <f t="shared" si="293"/>
        <v>2370.7253929063918</v>
      </c>
      <c r="EU281" s="243">
        <f t="shared" si="38"/>
        <v>1801.2521147337914</v>
      </c>
      <c r="EV281" s="243">
        <f t="shared" si="242"/>
        <v>569.47327817260043</v>
      </c>
      <c r="EW281" s="244">
        <f t="shared" si="282"/>
        <v>542896.11497556511</v>
      </c>
    </row>
    <row r="282" spans="1:153" ht="14.25" customHeight="1" thickBot="1" x14ac:dyDescent="0.25">
      <c r="A282" s="3">
        <f t="shared" si="243"/>
        <v>6968</v>
      </c>
      <c r="B282" s="238">
        <v>230</v>
      </c>
      <c r="C282" s="239">
        <f t="shared" si="244"/>
        <v>155940.83742037724</v>
      </c>
      <c r="D282" s="239">
        <f t="shared" si="5"/>
        <v>2410.2492634298383</v>
      </c>
      <c r="E282" s="239">
        <f t="shared" si="6"/>
        <v>2000.9045652013479</v>
      </c>
      <c r="F282" s="239">
        <f t="shared" si="7"/>
        <v>409.3446982284903</v>
      </c>
      <c r="G282" s="240">
        <f t="shared" si="245"/>
        <v>554357.3305888623</v>
      </c>
      <c r="I282" s="241">
        <f>VLOOKUP(K282,[2]תחזיות!$B$4:$H$1000,5)</f>
        <v>1.2997225000000123E-2</v>
      </c>
      <c r="J282" s="135">
        <f t="shared" si="8"/>
        <v>1.0831020833333435E-3</v>
      </c>
      <c r="K282" s="238">
        <v>230</v>
      </c>
      <c r="L282" s="243">
        <f t="shared" si="246"/>
        <v>81205.600482322989</v>
      </c>
      <c r="M282" s="243">
        <f t="shared" si="44"/>
        <v>1055.601158710544</v>
      </c>
      <c r="N282" s="243">
        <f t="shared" si="9"/>
        <v>906.72422449295254</v>
      </c>
      <c r="O282" s="243">
        <f t="shared" si="10"/>
        <v>148.87693421759147</v>
      </c>
      <c r="P282" s="244">
        <f t="shared" si="247"/>
        <v>216023.09099179035</v>
      </c>
      <c r="Q282" s="245"/>
      <c r="R282" s="241">
        <f>VLOOKUP(T282,[2]תחזיות!$B$4:$H$1000,7)</f>
        <v>2.2095282500000209E-2</v>
      </c>
      <c r="S282" s="135">
        <f t="shared" si="11"/>
        <v>1.841273541666684E-3</v>
      </c>
      <c r="T282" s="238">
        <v>230</v>
      </c>
      <c r="U282" s="243">
        <f t="shared" si="248"/>
        <v>95092.395596029251</v>
      </c>
      <c r="V282" s="243">
        <f t="shared" si="47"/>
        <v>1236.11724289362</v>
      </c>
      <c r="W282" s="243">
        <f t="shared" si="12"/>
        <v>1061.7811843009003</v>
      </c>
      <c r="X282" s="243">
        <f t="shared" si="48"/>
        <v>174.3360585927195</v>
      </c>
      <c r="Y282" s="244">
        <f t="shared" si="249"/>
        <v>233739.13404782809</v>
      </c>
      <c r="Z282" s="246"/>
      <c r="AA282" s="241">
        <f>VLOOKUP(AC282,[2]תחזיות!$B$4:$H$1000,6)</f>
        <v>1.1815659090909201E-2</v>
      </c>
      <c r="AB282" s="135">
        <f t="shared" si="13"/>
        <v>9.8463825757576684E-4</v>
      </c>
      <c r="AC282" s="238">
        <v>230</v>
      </c>
      <c r="AD282" s="243">
        <f t="shared" si="250"/>
        <v>79557.75816328144</v>
      </c>
      <c r="AE282" s="243">
        <f t="shared" si="51"/>
        <v>1034.1806624514074</v>
      </c>
      <c r="AF282" s="243">
        <f t="shared" si="14"/>
        <v>888.32477248539215</v>
      </c>
      <c r="AG282" s="243">
        <f t="shared" si="52"/>
        <v>145.8558899660153</v>
      </c>
      <c r="AH282" s="244">
        <f t="shared" si="251"/>
        <v>213858.38602686161</v>
      </c>
      <c r="AI282" s="246"/>
      <c r="AJ282" s="242">
        <f t="shared" si="234"/>
        <v>4.4366666666666596E-2</v>
      </c>
      <c r="AK282" s="242">
        <f t="shared" si="252"/>
        <v>3.6972222222222163E-3</v>
      </c>
      <c r="AL282" s="241">
        <f>VLOOKUP(AN282,[2]תחזיות!$B$4:$H$1000,5)</f>
        <v>1.2997225000000123E-2</v>
      </c>
      <c r="AM282" s="135">
        <f t="shared" si="239"/>
        <v>1.0831020833333435E-3</v>
      </c>
      <c r="AN282" s="238">
        <v>230</v>
      </c>
      <c r="AO282" s="243">
        <f t="shared" si="253"/>
        <v>39987.617213619815</v>
      </c>
      <c r="AP282" s="243">
        <f t="shared" si="283"/>
        <v>641.39238858128363</v>
      </c>
      <c r="AQ282" s="243">
        <f t="shared" si="16"/>
        <v>493.54928160537281</v>
      </c>
      <c r="AR282" s="243">
        <f t="shared" si="254"/>
        <v>147.84310697591081</v>
      </c>
      <c r="AS282" s="244">
        <f t="shared" si="255"/>
        <v>123532.48691787003</v>
      </c>
      <c r="AT282" s="245"/>
      <c r="AU282" s="242">
        <f t="shared" si="235"/>
        <v>5.3666666666666606E-2</v>
      </c>
      <c r="AV282" s="242">
        <f t="shared" si="256"/>
        <v>4.4722222222222168E-3</v>
      </c>
      <c r="AW282" s="241">
        <f>VLOOKUP(AY282,[2]תחזיות!$B$4:$H$1000,7)</f>
        <v>2.2095282500000209E-2</v>
      </c>
      <c r="AX282" s="135">
        <f t="shared" si="17"/>
        <v>1.841273541666684E-3</v>
      </c>
      <c r="AY282" s="238">
        <v>230</v>
      </c>
      <c r="AZ282" s="243">
        <f t="shared" si="257"/>
        <v>48332.420184266732</v>
      </c>
      <c r="BA282" s="243">
        <f t="shared" si="284"/>
        <v>796.03332992896446</v>
      </c>
      <c r="BB282" s="243">
        <f t="shared" si="18"/>
        <v>579.88000632710521</v>
      </c>
      <c r="BC282" s="243">
        <f t="shared" si="258"/>
        <v>216.15332360185928</v>
      </c>
      <c r="BD282" s="244">
        <f t="shared" si="259"/>
        <v>138360.17604089665</v>
      </c>
      <c r="BE282" s="246"/>
      <c r="BF282" s="246"/>
      <c r="BG282" s="246"/>
      <c r="BH282" s="241">
        <f>VLOOKUP(BJ282,[2]תחזיות!$B$4:$H$1000,6)</f>
        <v>1.1815659090909201E-2</v>
      </c>
      <c r="BI282" s="135">
        <f t="shared" si="19"/>
        <v>9.8463825757576684E-4</v>
      </c>
      <c r="BJ282" s="238">
        <v>230</v>
      </c>
      <c r="BK282" s="243">
        <f t="shared" si="260"/>
        <v>34785.391015809975</v>
      </c>
      <c r="BL282" s="243">
        <f t="shared" si="285"/>
        <v>525.51981287098852</v>
      </c>
      <c r="BM282" s="243">
        <f t="shared" si="20"/>
        <v>461.74659600867051</v>
      </c>
      <c r="BN282" s="243">
        <f t="shared" si="65"/>
        <v>63.773216862317994</v>
      </c>
      <c r="BO282" s="244">
        <f t="shared" si="261"/>
        <v>110369.19120456172</v>
      </c>
      <c r="BP282" s="246"/>
      <c r="BQ282" s="247">
        <f>VLOOKUP(BT282,[2]תחזיות!$B$4:$E$1000,2)</f>
        <v>4.1062379999999878E-2</v>
      </c>
      <c r="BR282" s="135">
        <f t="shared" si="21"/>
        <v>2.9218649999999901E-3</v>
      </c>
      <c r="BS282" s="3">
        <f t="shared" si="262"/>
        <v>6968</v>
      </c>
      <c r="BT282" s="238">
        <v>230</v>
      </c>
      <c r="BU282" s="239">
        <f t="shared" si="263"/>
        <v>268386.40206968022</v>
      </c>
      <c r="BV282" s="239">
        <f t="shared" si="264"/>
        <v>2468.7534298807759</v>
      </c>
      <c r="BW282" s="239">
        <f t="shared" si="22"/>
        <v>1684.5645951974525</v>
      </c>
      <c r="BX282" s="239">
        <f t="shared" si="23"/>
        <v>784.18883468332353</v>
      </c>
      <c r="BY282" s="240">
        <f t="shared" si="265"/>
        <v>516131.66072332469</v>
      </c>
      <c r="CA282" s="247">
        <f>VLOOKUP(CD282,[2]תחזיות!$B$4:$E$1000,4)</f>
        <v>5.4202341599999843E-2</v>
      </c>
      <c r="CB282" s="135">
        <f t="shared" si="24"/>
        <v>4.0168617999999873E-3</v>
      </c>
      <c r="CC282" s="3">
        <f t="shared" si="266"/>
        <v>6968</v>
      </c>
      <c r="CD282" s="238">
        <v>230</v>
      </c>
      <c r="CE282" s="239">
        <f t="shared" si="267"/>
        <v>288925.11720019311</v>
      </c>
      <c r="CF282" s="239">
        <f t="shared" si="268"/>
        <v>2840.8061668045943</v>
      </c>
      <c r="CG282" s="239">
        <f t="shared" si="25"/>
        <v>1680.2339004626194</v>
      </c>
      <c r="CH282" s="239">
        <f t="shared" si="26"/>
        <v>1160.5722663419749</v>
      </c>
      <c r="CI282" s="240">
        <f t="shared" si="269"/>
        <v>579056.31673371838</v>
      </c>
      <c r="CJ282" s="1"/>
      <c r="CK282" s="247">
        <f>VLOOKUP(CN282,[2]תחזיות!$B$4:$E$1000,3)</f>
        <v>3.5706417391304243E-2</v>
      </c>
      <c r="CL282" s="135">
        <f t="shared" si="27"/>
        <v>2.4755347826086872E-3</v>
      </c>
      <c r="CM282" s="3">
        <f t="shared" si="270"/>
        <v>6968</v>
      </c>
      <c r="CN282" s="238">
        <v>230</v>
      </c>
      <c r="CO282" s="239">
        <f t="shared" si="271"/>
        <v>260608.86736640276</v>
      </c>
      <c r="CP282" s="239">
        <f t="shared" si="286"/>
        <v>2331.7980988339295</v>
      </c>
      <c r="CQ282" s="239">
        <f t="shared" si="28"/>
        <v>1686.6517830121456</v>
      </c>
      <c r="CR282" s="239">
        <f t="shared" si="29"/>
        <v>645.14631582178401</v>
      </c>
      <c r="CS282" s="240">
        <f t="shared" si="272"/>
        <v>494364.36590531695</v>
      </c>
      <c r="CT282" s="1"/>
      <c r="CU282" s="238">
        <v>230</v>
      </c>
      <c r="CV282" s="239">
        <f t="shared" si="294"/>
        <v>840548.79974519601</v>
      </c>
      <c r="CW282" s="239">
        <f t="shared" si="294"/>
        <v>9443.5035942658051</v>
      </c>
      <c r="CX282" s="239">
        <f t="shared" si="294"/>
        <v>6824.7666098715645</v>
      </c>
      <c r="CY282" s="239">
        <f t="shared" si="294"/>
        <v>2618.7369843942397</v>
      </c>
      <c r="CZ282" s="239">
        <f t="shared" si="294"/>
        <v>2016772.1392194019</v>
      </c>
      <c r="DB282" s="238">
        <v>230</v>
      </c>
      <c r="DC282" s="239">
        <f t="shared" si="295"/>
        <v>891374.40782729047</v>
      </c>
      <c r="DD282" s="239">
        <f t="shared" si="295"/>
        <v>10365.62108261528</v>
      </c>
      <c r="DE282" s="239">
        <f t="shared" si="295"/>
        <v>7016.081397645793</v>
      </c>
      <c r="DF282" s="239">
        <f t="shared" si="295"/>
        <v>3349.539684969488</v>
      </c>
      <c r="DG282" s="239">
        <f t="shared" si="295"/>
        <v>2133765.056576129</v>
      </c>
      <c r="DH282" s="248"/>
      <c r="DI282" s="238">
        <v>230</v>
      </c>
      <c r="DJ282" s="239">
        <f t="shared" si="296"/>
        <v>802438.77537398576</v>
      </c>
      <c r="DK282" s="239">
        <f t="shared" si="296"/>
        <v>8672.4732304925565</v>
      </c>
      <c r="DL282" s="239">
        <f t="shared" si="296"/>
        <v>6842.6324400137091</v>
      </c>
      <c r="DM282" s="239">
        <f t="shared" si="296"/>
        <v>1829.8407904788457</v>
      </c>
      <c r="DN282" s="239">
        <f t="shared" si="296"/>
        <v>1918216.1140940739</v>
      </c>
      <c r="DP282" s="3">
        <f t="shared" si="273"/>
        <v>6968</v>
      </c>
      <c r="DQ282" s="238">
        <v>230</v>
      </c>
      <c r="DR282" s="239">
        <f t="shared" si="274"/>
        <v>0</v>
      </c>
      <c r="DS282" s="239">
        <f t="shared" si="275"/>
        <v>0</v>
      </c>
      <c r="DT282" s="239">
        <f t="shared" si="33"/>
        <v>0</v>
      </c>
      <c r="DU282" s="239">
        <f t="shared" si="276"/>
        <v>0</v>
      </c>
      <c r="DV282" s="240">
        <f t="shared" si="287"/>
        <v>0</v>
      </c>
      <c r="DX282" s="242">
        <f t="shared" si="236"/>
        <v>4.5899999999999996E-2</v>
      </c>
      <c r="DY282" s="242">
        <f t="shared" si="277"/>
        <v>3.8249999999999998E-3</v>
      </c>
      <c r="DZ282" s="238">
        <v>230</v>
      </c>
      <c r="EA282" s="243">
        <f t="shared" si="288"/>
        <v>295028.34255919576</v>
      </c>
      <c r="EB282" s="243">
        <f t="shared" si="289"/>
        <v>2867.5073536633631</v>
      </c>
      <c r="EC282" s="243">
        <f t="shared" si="34"/>
        <v>1739.0239433744393</v>
      </c>
      <c r="ED282" s="243">
        <f t="shared" si="240"/>
        <v>1128.4834102889238</v>
      </c>
      <c r="EE282" s="244">
        <f t="shared" si="278"/>
        <v>606727.56999755453</v>
      </c>
      <c r="EF282" s="249"/>
      <c r="EG282" s="242">
        <f t="shared" si="237"/>
        <v>5.5E-2</v>
      </c>
      <c r="EH282" s="242">
        <f t="shared" si="279"/>
        <v>4.5833333333333334E-3</v>
      </c>
      <c r="EI282" s="238">
        <v>230</v>
      </c>
      <c r="EJ282" s="243">
        <f t="shared" si="290"/>
        <v>303083.63742642407</v>
      </c>
      <c r="EK282" s="243">
        <f t="shared" si="291"/>
        <v>3082.4150795582632</v>
      </c>
      <c r="EL282" s="243">
        <f t="shared" si="36"/>
        <v>1693.2817413538196</v>
      </c>
      <c r="EM282" s="243">
        <f t="shared" si="241"/>
        <v>1389.1333382044436</v>
      </c>
      <c r="EN282" s="244">
        <f t="shared" si="280"/>
        <v>628252.09916482377</v>
      </c>
      <c r="EO282" s="249"/>
      <c r="EP282" s="242">
        <f t="shared" si="238"/>
        <v>2.5000000000000001E-2</v>
      </c>
      <c r="EQ282" s="242">
        <f t="shared" si="281"/>
        <v>2.0833333333333333E-3</v>
      </c>
      <c r="ER282" s="238">
        <v>230</v>
      </c>
      <c r="ES282" s="243">
        <f t="shared" si="292"/>
        <v>271545.92140811443</v>
      </c>
      <c r="ET282" s="243">
        <f t="shared" si="293"/>
        <v>2370.7253929063918</v>
      </c>
      <c r="EU282" s="243">
        <f t="shared" si="38"/>
        <v>1805.0047233061534</v>
      </c>
      <c r="EV282" s="243">
        <f t="shared" si="242"/>
        <v>565.72066960023835</v>
      </c>
      <c r="EW282" s="244">
        <f t="shared" si="282"/>
        <v>545266.84036847146</v>
      </c>
    </row>
    <row r="283" spans="1:153" ht="14.25" customHeight="1" thickBot="1" x14ac:dyDescent="0.25">
      <c r="A283" s="3">
        <f t="shared" si="243"/>
        <v>6999</v>
      </c>
      <c r="B283" s="238">
        <v>231</v>
      </c>
      <c r="C283" s="239">
        <f t="shared" si="244"/>
        <v>153939.9328551759</v>
      </c>
      <c r="D283" s="239">
        <f t="shared" si="5"/>
        <v>2410.2492634298383</v>
      </c>
      <c r="E283" s="239">
        <f t="shared" si="6"/>
        <v>2006.1569396850016</v>
      </c>
      <c r="F283" s="239">
        <f t="shared" si="7"/>
        <v>404.09232374483673</v>
      </c>
      <c r="G283" s="240">
        <f t="shared" si="245"/>
        <v>556767.57985229208</v>
      </c>
      <c r="I283" s="241">
        <f>VLOOKUP(K283,[2]תחזיות!$B$4:$H$1000,5)</f>
        <v>1.2997243500000123E-2</v>
      </c>
      <c r="J283" s="135">
        <f t="shared" si="8"/>
        <v>1.0831036250000103E-3</v>
      </c>
      <c r="K283" s="238">
        <v>231</v>
      </c>
      <c r="L283" s="243">
        <f t="shared" si="246"/>
        <v>80385.848261788327</v>
      </c>
      <c r="M283" s="243">
        <f t="shared" si="44"/>
        <v>1056.7444841520978</v>
      </c>
      <c r="N283" s="243">
        <f t="shared" si="9"/>
        <v>909.37042900548659</v>
      </c>
      <c r="O283" s="243">
        <f t="shared" si="10"/>
        <v>147.37405514661125</v>
      </c>
      <c r="P283" s="244">
        <f t="shared" si="247"/>
        <v>217079.83547594244</v>
      </c>
      <c r="Q283" s="245"/>
      <c r="R283" s="241">
        <f>VLOOKUP(T283,[2]תחזיות!$B$4:$H$1000,7)</f>
        <v>2.2095313950000209E-2</v>
      </c>
      <c r="S283" s="135">
        <f t="shared" si="11"/>
        <v>1.8412761625000173E-3</v>
      </c>
      <c r="T283" s="238">
        <v>231</v>
      </c>
      <c r="U283" s="243">
        <f t="shared" si="248"/>
        <v>94203.750740589894</v>
      </c>
      <c r="V283" s="243">
        <f t="shared" si="47"/>
        <v>1238.3932761070153</v>
      </c>
      <c r="W283" s="243">
        <f t="shared" si="12"/>
        <v>1065.6863997492678</v>
      </c>
      <c r="X283" s="243">
        <f t="shared" si="48"/>
        <v>172.70687635774735</v>
      </c>
      <c r="Y283" s="244">
        <f t="shared" si="249"/>
        <v>234977.52732393509</v>
      </c>
      <c r="Z283" s="246"/>
      <c r="AA283" s="241">
        <f>VLOOKUP(AC283,[2]תחזיות!$B$4:$H$1000,6)</f>
        <v>1.1815675909091021E-2</v>
      </c>
      <c r="AB283" s="135">
        <f t="shared" si="13"/>
        <v>9.8463965909091839E-4</v>
      </c>
      <c r="AC283" s="238">
        <v>231</v>
      </c>
      <c r="AD283" s="243">
        <f t="shared" si="250"/>
        <v>78746.894434870846</v>
      </c>
      <c r="AE283" s="243">
        <f t="shared" si="51"/>
        <v>1035.1989577463223</v>
      </c>
      <c r="AF283" s="243">
        <f t="shared" si="14"/>
        <v>890.82965128239312</v>
      </c>
      <c r="AG283" s="243">
        <f t="shared" si="52"/>
        <v>144.36930646392921</v>
      </c>
      <c r="AH283" s="244">
        <f t="shared" si="251"/>
        <v>214893.58498460794</v>
      </c>
      <c r="AI283" s="246"/>
      <c r="AJ283" s="242">
        <f t="shared" si="234"/>
        <v>4.4366666666666596E-2</v>
      </c>
      <c r="AK283" s="242">
        <f t="shared" si="252"/>
        <v>3.6972222222222163E-3</v>
      </c>
      <c r="AL283" s="241">
        <f>VLOOKUP(AN283,[2]תחזיות!$B$4:$H$1000,5)</f>
        <v>1.2997243500000123E-2</v>
      </c>
      <c r="AM283" s="135">
        <f t="shared" si="239"/>
        <v>1.0831036250000103E-3</v>
      </c>
      <c r="AN283" s="238">
        <v>231</v>
      </c>
      <c r="AO283" s="243">
        <f t="shared" si="253"/>
        <v>39536.844100157607</v>
      </c>
      <c r="AP283" s="243">
        <f t="shared" si="283"/>
        <v>642.08708300240357</v>
      </c>
      <c r="AQ283" s="243">
        <f t="shared" si="16"/>
        <v>495.91058439876554</v>
      </c>
      <c r="AR283" s="243">
        <f t="shared" si="254"/>
        <v>146.17649860363804</v>
      </c>
      <c r="AS283" s="244">
        <f t="shared" si="255"/>
        <v>124174.57400087244</v>
      </c>
      <c r="AT283" s="245"/>
      <c r="AU283" s="242">
        <f t="shared" si="235"/>
        <v>5.3666666666666606E-2</v>
      </c>
      <c r="AV283" s="242">
        <f t="shared" si="256"/>
        <v>4.4722222222222168E-3</v>
      </c>
      <c r="AW283" s="241">
        <f>VLOOKUP(AY283,[2]תחזיות!$B$4:$H$1000,7)</f>
        <v>2.2095313950000209E-2</v>
      </c>
      <c r="AX283" s="135">
        <f t="shared" si="17"/>
        <v>1.8412761625000173E-3</v>
      </c>
      <c r="AY283" s="238">
        <v>231</v>
      </c>
      <c r="AZ283" s="243">
        <f t="shared" si="257"/>
        <v>47840.46579186809</v>
      </c>
      <c r="BA283" s="243">
        <f t="shared" si="284"/>
        <v>797.49904712391822</v>
      </c>
      <c r="BB283" s="243">
        <f t="shared" si="18"/>
        <v>583.54585288806402</v>
      </c>
      <c r="BC283" s="243">
        <f t="shared" si="258"/>
        <v>213.95319423585426</v>
      </c>
      <c r="BD283" s="244">
        <f t="shared" si="259"/>
        <v>139157.67508802057</v>
      </c>
      <c r="BE283" s="246"/>
      <c r="BF283" s="246"/>
      <c r="BG283" s="246"/>
      <c r="BH283" s="241">
        <f>VLOOKUP(BJ283,[2]תחזיות!$B$4:$H$1000,6)</f>
        <v>1.1815675909091021E-2</v>
      </c>
      <c r="BI283" s="135">
        <f t="shared" si="19"/>
        <v>9.8463965909091839E-4</v>
      </c>
      <c r="BJ283" s="238">
        <v>231</v>
      </c>
      <c r="BK283" s="243">
        <f t="shared" si="260"/>
        <v>34357.440841341573</v>
      </c>
      <c r="BL283" s="243">
        <f t="shared" si="285"/>
        <v>525.96322734444641</v>
      </c>
      <c r="BM283" s="243">
        <f t="shared" si="20"/>
        <v>462.97458580198713</v>
      </c>
      <c r="BN283" s="243">
        <f t="shared" si="65"/>
        <v>62.988641542459256</v>
      </c>
      <c r="BO283" s="244">
        <f t="shared" si="261"/>
        <v>110895.15443190616</v>
      </c>
      <c r="BP283" s="246"/>
      <c r="BQ283" s="247">
        <f>VLOOKUP(BT283,[2]תחזיות!$B$4:$E$1000,2)</f>
        <v>4.1130679999999878E-2</v>
      </c>
      <c r="BR283" s="135">
        <f t="shared" si="21"/>
        <v>2.9275566666666568E-3</v>
      </c>
      <c r="BS283" s="3">
        <f t="shared" si="262"/>
        <v>6999</v>
      </c>
      <c r="BT283" s="238">
        <v>231</v>
      </c>
      <c r="BU283" s="239">
        <f t="shared" si="263"/>
        <v>266701.83747448277</v>
      </c>
      <c r="BV283" s="239">
        <f t="shared" si="264"/>
        <v>2469.6137748147357</v>
      </c>
      <c r="BW283" s="239">
        <f t="shared" si="22"/>
        <v>1688.8290325040666</v>
      </c>
      <c r="BX283" s="239">
        <f t="shared" si="23"/>
        <v>780.78474231066923</v>
      </c>
      <c r="BY283" s="240">
        <f t="shared" si="265"/>
        <v>518601.27449813945</v>
      </c>
      <c r="CA283" s="247">
        <f>VLOOKUP(CD283,[2]תחזיות!$B$4:$E$1000,4)</f>
        <v>5.4292497599999844E-2</v>
      </c>
      <c r="CB283" s="135">
        <f t="shared" si="24"/>
        <v>4.0243747999999871E-3</v>
      </c>
      <c r="CC283" s="3">
        <f t="shared" si="266"/>
        <v>6999</v>
      </c>
      <c r="CD283" s="238">
        <v>231</v>
      </c>
      <c r="CE283" s="239">
        <f t="shared" si="267"/>
        <v>287244.88329973049</v>
      </c>
      <c r="CF283" s="239">
        <f t="shared" si="268"/>
        <v>2842.0792405901093</v>
      </c>
      <c r="CG283" s="239">
        <f t="shared" si="25"/>
        <v>1686.0981708097368</v>
      </c>
      <c r="CH283" s="239">
        <f t="shared" si="26"/>
        <v>1155.9810697803725</v>
      </c>
      <c r="CI283" s="240">
        <f t="shared" si="269"/>
        <v>581898.39597430849</v>
      </c>
      <c r="CJ283" s="1"/>
      <c r="CK283" s="247">
        <f>VLOOKUP(CN283,[2]תחזיות!$B$4:$E$1000,3)</f>
        <v>3.5765808695652074E-2</v>
      </c>
      <c r="CL283" s="135">
        <f t="shared" si="27"/>
        <v>2.4804840579710063E-3</v>
      </c>
      <c r="CM283" s="3">
        <f t="shared" si="270"/>
        <v>6999</v>
      </c>
      <c r="CN283" s="238">
        <v>231</v>
      </c>
      <c r="CO283" s="239">
        <f t="shared" si="271"/>
        <v>258922.21558339061</v>
      </c>
      <c r="CP283" s="239">
        <f t="shared" si="286"/>
        <v>2332.5122013653431</v>
      </c>
      <c r="CQ283" s="239">
        <f t="shared" si="28"/>
        <v>1690.2597733562106</v>
      </c>
      <c r="CR283" s="239">
        <f t="shared" si="29"/>
        <v>642.25242800913247</v>
      </c>
      <c r="CS283" s="240">
        <f t="shared" si="272"/>
        <v>496696.87810668227</v>
      </c>
      <c r="CT283" s="1"/>
      <c r="CU283" s="238">
        <v>231</v>
      </c>
      <c r="CV283" s="239">
        <f t="shared" si="294"/>
        <v>833853.78130742593</v>
      </c>
      <c r="CW283" s="239">
        <f t="shared" si="294"/>
        <v>9446.2019590624368</v>
      </c>
      <c r="CX283" s="239">
        <f t="shared" si="294"/>
        <v>6845.9426955511663</v>
      </c>
      <c r="CY283" s="239">
        <f t="shared" si="294"/>
        <v>2600.2592635112715</v>
      </c>
      <c r="CZ283" s="239">
        <f t="shared" si="294"/>
        <v>2026218.3411784642</v>
      </c>
      <c r="DB283" s="238">
        <v>231</v>
      </c>
      <c r="DC283" s="239">
        <f t="shared" si="295"/>
        <v>884619.38837243465</v>
      </c>
      <c r="DD283" s="239">
        <f t="shared" si="295"/>
        <v>10370.635906809144</v>
      </c>
      <c r="DE283" s="239">
        <f t="shared" si="295"/>
        <v>7042.5299791337602</v>
      </c>
      <c r="DF283" s="239">
        <f t="shared" si="295"/>
        <v>3328.1059276753831</v>
      </c>
      <c r="DG283" s="239">
        <f t="shared" si="295"/>
        <v>2144135.6924829381</v>
      </c>
      <c r="DH283" s="248"/>
      <c r="DI283" s="238">
        <v>231</v>
      </c>
      <c r="DJ283" s="239">
        <f t="shared" si="296"/>
        <v>795707.40039958712</v>
      </c>
      <c r="DK283" s="239">
        <f t="shared" si="296"/>
        <v>8674.6490427923418</v>
      </c>
      <c r="DL283" s="239">
        <f t="shared" si="296"/>
        <v>6858.9860999386328</v>
      </c>
      <c r="DM283" s="239">
        <f t="shared" si="296"/>
        <v>1815.662942853708</v>
      </c>
      <c r="DN283" s="239">
        <f t="shared" si="296"/>
        <v>1926890.7631368663</v>
      </c>
      <c r="DP283" s="3">
        <f t="shared" si="273"/>
        <v>6999</v>
      </c>
      <c r="DQ283" s="238">
        <v>231</v>
      </c>
      <c r="DR283" s="239">
        <f t="shared" si="274"/>
        <v>0</v>
      </c>
      <c r="DS283" s="239">
        <f t="shared" si="275"/>
        <v>0</v>
      </c>
      <c r="DT283" s="239">
        <f t="shared" si="33"/>
        <v>0</v>
      </c>
      <c r="DU283" s="239">
        <f t="shared" si="276"/>
        <v>0</v>
      </c>
      <c r="DV283" s="240">
        <f t="shared" si="287"/>
        <v>0</v>
      </c>
      <c r="DX283" s="242">
        <f t="shared" si="236"/>
        <v>4.5899999999999996E-2</v>
      </c>
      <c r="DY283" s="242">
        <f t="shared" si="277"/>
        <v>3.8249999999999998E-3</v>
      </c>
      <c r="DZ283" s="238">
        <v>231</v>
      </c>
      <c r="EA283" s="243">
        <f t="shared" si="288"/>
        <v>293289.31861582131</v>
      </c>
      <c r="EB283" s="243">
        <f t="shared" si="289"/>
        <v>2867.5073536633627</v>
      </c>
      <c r="EC283" s="243">
        <f t="shared" si="34"/>
        <v>1745.6757099578463</v>
      </c>
      <c r="ED283" s="243">
        <f t="shared" si="240"/>
        <v>1121.8316437055164</v>
      </c>
      <c r="EE283" s="244">
        <f t="shared" si="278"/>
        <v>609595.07735121786</v>
      </c>
      <c r="EF283" s="249"/>
      <c r="EG283" s="242">
        <f t="shared" si="237"/>
        <v>5.5E-2</v>
      </c>
      <c r="EH283" s="242">
        <f t="shared" si="279"/>
        <v>4.5833333333333334E-3</v>
      </c>
      <c r="EI283" s="238">
        <v>231</v>
      </c>
      <c r="EJ283" s="243">
        <f t="shared" si="290"/>
        <v>301390.35568507027</v>
      </c>
      <c r="EK283" s="243">
        <f t="shared" si="291"/>
        <v>3082.4150795582627</v>
      </c>
      <c r="EL283" s="243">
        <f t="shared" si="36"/>
        <v>1701.0426160016907</v>
      </c>
      <c r="EM283" s="243">
        <f t="shared" si="241"/>
        <v>1381.372463556572</v>
      </c>
      <c r="EN283" s="244">
        <f t="shared" si="280"/>
        <v>631334.51424438204</v>
      </c>
      <c r="EO283" s="249"/>
      <c r="EP283" s="242">
        <f t="shared" si="238"/>
        <v>2.5000000000000001E-2</v>
      </c>
      <c r="EQ283" s="242">
        <f t="shared" si="281"/>
        <v>2.0833333333333333E-3</v>
      </c>
      <c r="ER283" s="238">
        <v>231</v>
      </c>
      <c r="ES283" s="243">
        <f t="shared" si="292"/>
        <v>269740.91668480827</v>
      </c>
      <c r="ET283" s="243">
        <f t="shared" si="293"/>
        <v>2370.7253929063918</v>
      </c>
      <c r="EU283" s="243">
        <f t="shared" si="38"/>
        <v>1808.7651498130413</v>
      </c>
      <c r="EV283" s="243">
        <f t="shared" si="242"/>
        <v>561.96024309335053</v>
      </c>
      <c r="EW283" s="244">
        <f t="shared" si="282"/>
        <v>547637.5657613778</v>
      </c>
    </row>
    <row r="284" spans="1:153" ht="14.25" customHeight="1" thickBot="1" x14ac:dyDescent="0.25">
      <c r="A284" s="3">
        <f t="shared" si="243"/>
        <v>7027</v>
      </c>
      <c r="B284" s="238">
        <v>232</v>
      </c>
      <c r="C284" s="239">
        <f t="shared" si="244"/>
        <v>151933.7759154909</v>
      </c>
      <c r="D284" s="239">
        <f t="shared" si="5"/>
        <v>2410.2492634298383</v>
      </c>
      <c r="E284" s="239">
        <f t="shared" si="6"/>
        <v>2011.4231016516746</v>
      </c>
      <c r="F284" s="239">
        <f t="shared" si="7"/>
        <v>398.82616177816362</v>
      </c>
      <c r="G284" s="240">
        <f t="shared" si="245"/>
        <v>559177.82911572186</v>
      </c>
      <c r="I284" s="241">
        <f>VLOOKUP(K284,[2]תחזיות!$B$4:$H$1000,5)</f>
        <v>1.2997262000000124E-2</v>
      </c>
      <c r="J284" s="135">
        <f t="shared" si="8"/>
        <v>1.083105166666677E-3</v>
      </c>
      <c r="K284" s="238">
        <v>232</v>
      </c>
      <c r="L284" s="243">
        <f t="shared" si="246"/>
        <v>79562.559216551992</v>
      </c>
      <c r="M284" s="243">
        <f t="shared" si="44"/>
        <v>1057.889049562729</v>
      </c>
      <c r="N284" s="243">
        <f t="shared" si="9"/>
        <v>912.02435766571773</v>
      </c>
      <c r="O284" s="243">
        <f t="shared" si="10"/>
        <v>145.86469189701131</v>
      </c>
      <c r="P284" s="244">
        <f t="shared" si="247"/>
        <v>218137.72452550518</v>
      </c>
      <c r="Q284" s="245"/>
      <c r="R284" s="241">
        <f>VLOOKUP(T284,[2]תחזיות!$B$4:$H$1000,7)</f>
        <v>2.2095345400000209E-2</v>
      </c>
      <c r="S284" s="135">
        <f t="shared" si="11"/>
        <v>1.8412787833333507E-3</v>
      </c>
      <c r="T284" s="238">
        <v>232</v>
      </c>
      <c r="U284" s="243">
        <f t="shared" si="248"/>
        <v>93309.557482632154</v>
      </c>
      <c r="V284" s="243">
        <f t="shared" si="47"/>
        <v>1240.6735033717337</v>
      </c>
      <c r="W284" s="243">
        <f t="shared" si="12"/>
        <v>1069.6059813202421</v>
      </c>
      <c r="X284" s="243">
        <f t="shared" si="48"/>
        <v>171.06752205149149</v>
      </c>
      <c r="Y284" s="244">
        <f t="shared" si="249"/>
        <v>236218.20082730683</v>
      </c>
      <c r="Z284" s="246"/>
      <c r="AA284" s="241">
        <f>VLOOKUP(AC284,[2]תחזיות!$B$4:$H$1000,6)</f>
        <v>1.1815692727272838E-2</v>
      </c>
      <c r="AB284" s="135">
        <f t="shared" si="13"/>
        <v>9.8464106060606993E-4</v>
      </c>
      <c r="AC284" s="238">
        <v>232</v>
      </c>
      <c r="AD284" s="243">
        <f t="shared" si="250"/>
        <v>77932.725061791585</v>
      </c>
      <c r="AE284" s="243">
        <f t="shared" si="51"/>
        <v>1036.2182571460157</v>
      </c>
      <c r="AF284" s="243">
        <f t="shared" si="14"/>
        <v>893.34159453273185</v>
      </c>
      <c r="AG284" s="243">
        <f t="shared" si="52"/>
        <v>142.87666261328391</v>
      </c>
      <c r="AH284" s="244">
        <f t="shared" si="251"/>
        <v>215929.80324175395</v>
      </c>
      <c r="AI284" s="246"/>
      <c r="AJ284" s="242">
        <f t="shared" si="234"/>
        <v>4.4366666666666596E-2</v>
      </c>
      <c r="AK284" s="242">
        <f t="shared" si="252"/>
        <v>3.6972222222222163E-3</v>
      </c>
      <c r="AL284" s="241">
        <f>VLOOKUP(AN284,[2]תחזיות!$B$4:$H$1000,5)</f>
        <v>1.2997262000000124E-2</v>
      </c>
      <c r="AM284" s="135">
        <f t="shared" si="239"/>
        <v>1.083105166666677E-3</v>
      </c>
      <c r="AN284" s="238">
        <v>232</v>
      </c>
      <c r="AO284" s="243">
        <f t="shared" si="253"/>
        <v>39083.218952561248</v>
      </c>
      <c r="AP284" s="243">
        <f t="shared" si="283"/>
        <v>642.78253083945333</v>
      </c>
      <c r="AQ284" s="243">
        <f t="shared" si="16"/>
        <v>498.28318521206739</v>
      </c>
      <c r="AR284" s="243">
        <f t="shared" si="254"/>
        <v>144.49934562738594</v>
      </c>
      <c r="AS284" s="244">
        <f t="shared" si="255"/>
        <v>124817.35653171189</v>
      </c>
      <c r="AT284" s="245"/>
      <c r="AU284" s="242">
        <f t="shared" si="235"/>
        <v>5.3666666666666606E-2</v>
      </c>
      <c r="AV284" s="242">
        <f t="shared" si="256"/>
        <v>4.4722222222222168E-3</v>
      </c>
      <c r="AW284" s="241">
        <f>VLOOKUP(AY284,[2]תחזיות!$B$4:$H$1000,7)</f>
        <v>2.2095345400000209E-2</v>
      </c>
      <c r="AX284" s="135">
        <f t="shared" si="17"/>
        <v>1.8412787833333507E-3</v>
      </c>
      <c r="AY284" s="238">
        <v>232</v>
      </c>
      <c r="AZ284" s="243">
        <f t="shared" si="257"/>
        <v>47343.933103029354</v>
      </c>
      <c r="BA284" s="243">
        <f t="shared" si="284"/>
        <v>798.96746519911608</v>
      </c>
      <c r="BB284" s="243">
        <f t="shared" si="18"/>
        <v>587.23487548834623</v>
      </c>
      <c r="BC284" s="243">
        <f t="shared" si="258"/>
        <v>211.7325897107699</v>
      </c>
      <c r="BD284" s="244">
        <f t="shared" si="259"/>
        <v>139956.64255321969</v>
      </c>
      <c r="BE284" s="246"/>
      <c r="BF284" s="246"/>
      <c r="BG284" s="246"/>
      <c r="BH284" s="241">
        <f>VLOOKUP(BJ284,[2]תחזיות!$B$4:$H$1000,6)</f>
        <v>1.1815692727272838E-2</v>
      </c>
      <c r="BI284" s="135">
        <f t="shared" si="19"/>
        <v>9.8464106060606993E-4</v>
      </c>
      <c r="BJ284" s="238">
        <v>232</v>
      </c>
      <c r="BK284" s="243">
        <f t="shared" si="260"/>
        <v>33927.840138742111</v>
      </c>
      <c r="BL284" s="243">
        <f t="shared" si="285"/>
        <v>526.40700159123094</v>
      </c>
      <c r="BM284" s="243">
        <f t="shared" si="20"/>
        <v>464.2059613368707</v>
      </c>
      <c r="BN284" s="243">
        <f t="shared" si="65"/>
        <v>62.201040254360251</v>
      </c>
      <c r="BO284" s="244">
        <f t="shared" si="261"/>
        <v>111421.56143349739</v>
      </c>
      <c r="BP284" s="246"/>
      <c r="BQ284" s="247">
        <f>VLOOKUP(BT284,[2]תחזיות!$B$4:$E$1000,2)</f>
        <v>4.1198979999999878E-2</v>
      </c>
      <c r="BR284" s="135">
        <f t="shared" si="21"/>
        <v>2.9332483333333235E-3</v>
      </c>
      <c r="BS284" s="3">
        <f t="shared" si="262"/>
        <v>7027</v>
      </c>
      <c r="BT284" s="238">
        <v>232</v>
      </c>
      <c r="BU284" s="239">
        <f t="shared" si="263"/>
        <v>265013.00844197872</v>
      </c>
      <c r="BV284" s="239">
        <f t="shared" si="264"/>
        <v>2470.4681746617675</v>
      </c>
      <c r="BW284" s="239">
        <f t="shared" si="22"/>
        <v>1693.1192093376835</v>
      </c>
      <c r="BX284" s="239">
        <f t="shared" si="23"/>
        <v>777.34896532408402</v>
      </c>
      <c r="BY284" s="240">
        <f t="shared" si="265"/>
        <v>521071.74267280119</v>
      </c>
      <c r="CA284" s="247">
        <f>VLOOKUP(CD284,[2]תחזיות!$B$4:$E$1000,4)</f>
        <v>5.4382653599999844E-2</v>
      </c>
      <c r="CB284" s="135">
        <f t="shared" si="24"/>
        <v>4.0318877999999869E-3</v>
      </c>
      <c r="CC284" s="3">
        <f t="shared" si="266"/>
        <v>7027</v>
      </c>
      <c r="CD284" s="238">
        <v>232</v>
      </c>
      <c r="CE284" s="239">
        <f t="shared" si="267"/>
        <v>285558.78512892075</v>
      </c>
      <c r="CF284" s="239">
        <f t="shared" si="268"/>
        <v>2843.3438455330056</v>
      </c>
      <c r="CG284" s="239">
        <f t="shared" si="25"/>
        <v>1692.0028635888923</v>
      </c>
      <c r="CH284" s="239">
        <f t="shared" si="26"/>
        <v>1151.3409819441133</v>
      </c>
      <c r="CI284" s="240">
        <f t="shared" si="269"/>
        <v>584741.73981984146</v>
      </c>
      <c r="CJ284" s="1"/>
      <c r="CK284" s="247">
        <f>VLOOKUP(CN284,[2]תחזיות!$B$4:$E$1000,3)</f>
        <v>3.5825199999999897E-2</v>
      </c>
      <c r="CL284" s="135">
        <f t="shared" si="27"/>
        <v>2.4854333333333249E-3</v>
      </c>
      <c r="CM284" s="3">
        <f t="shared" si="270"/>
        <v>7027</v>
      </c>
      <c r="CN284" s="238">
        <v>232</v>
      </c>
      <c r="CO284" s="239">
        <f t="shared" si="271"/>
        <v>257231.95581003441</v>
      </c>
      <c r="CP284" s="239">
        <f t="shared" si="286"/>
        <v>2333.221294244303</v>
      </c>
      <c r="CQ284" s="239">
        <f t="shared" si="28"/>
        <v>1693.8884168755185</v>
      </c>
      <c r="CR284" s="239">
        <f t="shared" si="29"/>
        <v>639.33287736878435</v>
      </c>
      <c r="CS284" s="240">
        <f t="shared" si="272"/>
        <v>499030.09940092656</v>
      </c>
      <c r="CT284" s="1"/>
      <c r="CU284" s="238">
        <v>232</v>
      </c>
      <c r="CV284" s="239">
        <f t="shared" si="294"/>
        <v>827136.20543244632</v>
      </c>
      <c r="CW284" s="239">
        <f t="shared" si="294"/>
        <v>9448.8963721571508</v>
      </c>
      <c r="CX284" s="239">
        <f t="shared" si="294"/>
        <v>6867.2027734155781</v>
      </c>
      <c r="CY284" s="239">
        <f t="shared" si="294"/>
        <v>2581.6935987415727</v>
      </c>
      <c r="CZ284" s="239">
        <f t="shared" si="294"/>
        <v>2035667.2375506214</v>
      </c>
      <c r="DB284" s="238">
        <v>232</v>
      </c>
      <c r="DC284" s="239">
        <f t="shared" si="295"/>
        <v>877835.36469914182</v>
      </c>
      <c r="DD284" s="239">
        <f t="shared" si="295"/>
        <v>10375.649157091957</v>
      </c>
      <c r="DE284" s="239">
        <f t="shared" si="295"/>
        <v>7069.1058833741863</v>
      </c>
      <c r="DF284" s="239">
        <f t="shared" si="295"/>
        <v>3306.5432737177694</v>
      </c>
      <c r="DG284" s="239">
        <f t="shared" si="295"/>
        <v>2154511.34164003</v>
      </c>
      <c r="DH284" s="248"/>
      <c r="DI284" s="238">
        <v>232</v>
      </c>
      <c r="DJ284" s="239">
        <f t="shared" si="296"/>
        <v>788958.44846105424</v>
      </c>
      <c r="DK284" s="239">
        <f t="shared" si="296"/>
        <v>8676.821209317779</v>
      </c>
      <c r="DL284" s="239">
        <f t="shared" si="296"/>
        <v>6875.3924849386149</v>
      </c>
      <c r="DM284" s="239">
        <f t="shared" si="296"/>
        <v>1801.4287243791655</v>
      </c>
      <c r="DN284" s="239">
        <f t="shared" si="296"/>
        <v>1935567.584346184</v>
      </c>
      <c r="DP284" s="3">
        <f t="shared" si="273"/>
        <v>7027</v>
      </c>
      <c r="DQ284" s="238">
        <v>232</v>
      </c>
      <c r="DR284" s="239">
        <f t="shared" si="274"/>
        <v>0</v>
      </c>
      <c r="DS284" s="239">
        <f t="shared" si="275"/>
        <v>0</v>
      </c>
      <c r="DT284" s="239">
        <f t="shared" si="33"/>
        <v>0</v>
      </c>
      <c r="DU284" s="239">
        <f t="shared" si="276"/>
        <v>0</v>
      </c>
      <c r="DV284" s="240">
        <f t="shared" si="287"/>
        <v>0</v>
      </c>
      <c r="DX284" s="242">
        <f t="shared" si="236"/>
        <v>4.5899999999999996E-2</v>
      </c>
      <c r="DY284" s="242">
        <f t="shared" si="277"/>
        <v>3.8249999999999998E-3</v>
      </c>
      <c r="DZ284" s="238">
        <v>232</v>
      </c>
      <c r="EA284" s="243">
        <f t="shared" si="288"/>
        <v>291543.64290586347</v>
      </c>
      <c r="EB284" s="243">
        <f t="shared" si="289"/>
        <v>2867.5073536633631</v>
      </c>
      <c r="EC284" s="243">
        <f t="shared" si="34"/>
        <v>1752.3529195484355</v>
      </c>
      <c r="ED284" s="243">
        <f t="shared" si="240"/>
        <v>1115.1544341149277</v>
      </c>
      <c r="EE284" s="244">
        <f t="shared" si="278"/>
        <v>612462.58470488118</v>
      </c>
      <c r="EF284" s="249"/>
      <c r="EG284" s="242">
        <f t="shared" si="237"/>
        <v>5.5E-2</v>
      </c>
      <c r="EH284" s="242">
        <f t="shared" si="279"/>
        <v>4.5833333333333334E-3</v>
      </c>
      <c r="EI284" s="238">
        <v>232</v>
      </c>
      <c r="EJ284" s="243">
        <f t="shared" si="290"/>
        <v>299689.31306906859</v>
      </c>
      <c r="EK284" s="243">
        <f t="shared" si="291"/>
        <v>3082.4150795582627</v>
      </c>
      <c r="EL284" s="243">
        <f t="shared" si="36"/>
        <v>1708.8390613250317</v>
      </c>
      <c r="EM284" s="243">
        <f t="shared" si="241"/>
        <v>1373.576018233231</v>
      </c>
      <c r="EN284" s="244">
        <f t="shared" si="280"/>
        <v>634416.92932394031</v>
      </c>
      <c r="EO284" s="249"/>
      <c r="EP284" s="242">
        <f t="shared" si="238"/>
        <v>2.5000000000000001E-2</v>
      </c>
      <c r="EQ284" s="242">
        <f t="shared" si="281"/>
        <v>2.0833333333333333E-3</v>
      </c>
      <c r="ER284" s="238">
        <v>232</v>
      </c>
      <c r="ES284" s="243">
        <f t="shared" si="292"/>
        <v>267932.15153499524</v>
      </c>
      <c r="ET284" s="243">
        <f t="shared" si="293"/>
        <v>2370.7253929063918</v>
      </c>
      <c r="EU284" s="243">
        <f t="shared" si="38"/>
        <v>1812.5334105418183</v>
      </c>
      <c r="EV284" s="243">
        <f t="shared" si="242"/>
        <v>558.19198236457339</v>
      </c>
      <c r="EW284" s="244">
        <f t="shared" si="282"/>
        <v>550008.29115428415</v>
      </c>
    </row>
    <row r="285" spans="1:153" ht="14.25" customHeight="1" thickBot="1" x14ac:dyDescent="0.25">
      <c r="A285" s="3">
        <f t="shared" si="243"/>
        <v>7058</v>
      </c>
      <c r="B285" s="238">
        <v>233</v>
      </c>
      <c r="C285" s="239">
        <f t="shared" si="244"/>
        <v>149922.35281383921</v>
      </c>
      <c r="D285" s="239">
        <f t="shared" si="5"/>
        <v>2410.2492634298383</v>
      </c>
      <c r="E285" s="239">
        <f t="shared" si="6"/>
        <v>2016.7030872935102</v>
      </c>
      <c r="F285" s="239">
        <f t="shared" si="7"/>
        <v>393.54617613632797</v>
      </c>
      <c r="G285" s="240">
        <f t="shared" si="245"/>
        <v>561588.07837915164</v>
      </c>
      <c r="I285" s="241">
        <f>VLOOKUP(K285,[2]תחזיות!$B$4:$H$1000,5)</f>
        <v>1.2997280500000125E-2</v>
      </c>
      <c r="J285" s="135">
        <f t="shared" si="8"/>
        <v>1.0831067083333437E-3</v>
      </c>
      <c r="K285" s="238">
        <v>233</v>
      </c>
      <c r="L285" s="243">
        <f t="shared" si="246"/>
        <v>78735.721780805936</v>
      </c>
      <c r="M285" s="243">
        <f t="shared" si="44"/>
        <v>1059.0348562889831</v>
      </c>
      <c r="N285" s="243">
        <f t="shared" si="9"/>
        <v>914.68603302417284</v>
      </c>
      <c r="O285" s="243">
        <f t="shared" si="10"/>
        <v>144.34882326481022</v>
      </c>
      <c r="P285" s="244">
        <f t="shared" si="247"/>
        <v>219196.75938179417</v>
      </c>
      <c r="Q285" s="245"/>
      <c r="R285" s="241">
        <f>VLOOKUP(T285,[2]תחזיות!$B$4:$H$1000,7)</f>
        <v>2.2095376850000212E-2</v>
      </c>
      <c r="S285" s="135">
        <f t="shared" si="11"/>
        <v>1.8412814041666844E-3</v>
      </c>
      <c r="T285" s="238">
        <v>233</v>
      </c>
      <c r="U285" s="243">
        <f t="shared" si="248"/>
        <v>92409.791208732509</v>
      </c>
      <c r="V285" s="243">
        <f t="shared" si="47"/>
        <v>1242.9579324221343</v>
      </c>
      <c r="W285" s="243">
        <f t="shared" si="12"/>
        <v>1073.5399818727922</v>
      </c>
      <c r="X285" s="243">
        <f t="shared" si="48"/>
        <v>169.41795054934215</v>
      </c>
      <c r="Y285" s="244">
        <f t="shared" si="249"/>
        <v>237461.15875972898</v>
      </c>
      <c r="Z285" s="246"/>
      <c r="AA285" s="241">
        <f>VLOOKUP(AC285,[2]תחזיות!$B$4:$H$1000,6)</f>
        <v>1.1815709545454658E-2</v>
      </c>
      <c r="AB285" s="135">
        <f t="shared" si="13"/>
        <v>9.8464246212122148E-4</v>
      </c>
      <c r="AC285" s="238">
        <v>233</v>
      </c>
      <c r="AD285" s="243">
        <f t="shared" si="250"/>
        <v>77115.23971547636</v>
      </c>
      <c r="AE285" s="243">
        <f t="shared" si="51"/>
        <v>1037.2385616420272</v>
      </c>
      <c r="AF285" s="243">
        <f t="shared" si="14"/>
        <v>895.86062216365451</v>
      </c>
      <c r="AG285" s="243">
        <f t="shared" si="52"/>
        <v>141.37793947837267</v>
      </c>
      <c r="AH285" s="244">
        <f t="shared" si="251"/>
        <v>216967.04180339599</v>
      </c>
      <c r="AI285" s="246"/>
      <c r="AJ285" s="242">
        <f t="shared" si="234"/>
        <v>4.4366666666666596E-2</v>
      </c>
      <c r="AK285" s="242">
        <f t="shared" si="252"/>
        <v>3.6972222222222163E-3</v>
      </c>
      <c r="AL285" s="241">
        <f>VLOOKUP(AN285,[2]תחזיות!$B$4:$H$1000,5)</f>
        <v>1.2997280500000125E-2</v>
      </c>
      <c r="AM285" s="135">
        <f t="shared" si="239"/>
        <v>1.0831067083333437E-3</v>
      </c>
      <c r="AN285" s="238">
        <v>233</v>
      </c>
      <c r="AO285" s="243">
        <f t="shared" si="253"/>
        <v>38626.727370119414</v>
      </c>
      <c r="AP285" s="243">
        <f t="shared" si="283"/>
        <v>643.47873291060512</v>
      </c>
      <c r="AQ285" s="243">
        <f t="shared" si="16"/>
        <v>500.66713810608053</v>
      </c>
      <c r="AR285" s="243">
        <f t="shared" si="254"/>
        <v>142.81159480452462</v>
      </c>
      <c r="AS285" s="244">
        <f t="shared" si="255"/>
        <v>125460.8352646225</v>
      </c>
      <c r="AT285" s="245"/>
      <c r="AU285" s="242">
        <f t="shared" si="235"/>
        <v>5.3666666666666606E-2</v>
      </c>
      <c r="AV285" s="242">
        <f t="shared" si="256"/>
        <v>4.4722222222222168E-3</v>
      </c>
      <c r="AW285" s="241">
        <f>VLOOKUP(AY285,[2]תחזיות!$B$4:$H$1000,7)</f>
        <v>2.2095376850000212E-2</v>
      </c>
      <c r="AX285" s="135">
        <f t="shared" si="17"/>
        <v>1.8412814041666844E-3</v>
      </c>
      <c r="AY285" s="238">
        <v>233</v>
      </c>
      <c r="AZ285" s="243">
        <f t="shared" si="257"/>
        <v>46842.790466507606</v>
      </c>
      <c r="BA285" s="243">
        <f t="shared" si="284"/>
        <v>800.43858913532142</v>
      </c>
      <c r="BB285" s="243">
        <f t="shared" si="18"/>
        <v>590.94722066010706</v>
      </c>
      <c r="BC285" s="243">
        <f t="shared" si="258"/>
        <v>209.49136847521433</v>
      </c>
      <c r="BD285" s="244">
        <f t="shared" si="259"/>
        <v>140757.08114235502</v>
      </c>
      <c r="BE285" s="246"/>
      <c r="BF285" s="246"/>
      <c r="BG285" s="246"/>
      <c r="BH285" s="241">
        <f>VLOOKUP(BJ285,[2]תחזיות!$B$4:$H$1000,6)</f>
        <v>1.1815709545454658E-2</v>
      </c>
      <c r="BI285" s="135">
        <f t="shared" si="19"/>
        <v>9.8464246212122148E-4</v>
      </c>
      <c r="BJ285" s="238">
        <v>233</v>
      </c>
      <c r="BK285" s="243">
        <f t="shared" si="260"/>
        <v>33496.583892553201</v>
      </c>
      <c r="BL285" s="243">
        <f t="shared" si="285"/>
        <v>526.85113544545993</v>
      </c>
      <c r="BM285" s="243">
        <f t="shared" si="20"/>
        <v>465.440731642446</v>
      </c>
      <c r="BN285" s="243">
        <f t="shared" si="65"/>
        <v>61.410403803013914</v>
      </c>
      <c r="BO285" s="244">
        <f t="shared" si="261"/>
        <v>111948.41256894285</v>
      </c>
      <c r="BP285" s="246"/>
      <c r="BQ285" s="247">
        <f>VLOOKUP(BT285,[2]תחזיות!$B$4:$E$1000,2)</f>
        <v>4.1267279999999879E-2</v>
      </c>
      <c r="BR285" s="135">
        <f t="shared" si="21"/>
        <v>2.9389399999999902E-3</v>
      </c>
      <c r="BS285" s="3">
        <f t="shared" si="262"/>
        <v>7058</v>
      </c>
      <c r="BT285" s="238">
        <v>233</v>
      </c>
      <c r="BU285" s="239">
        <f t="shared" si="263"/>
        <v>263319.88923264103</v>
      </c>
      <c r="BV285" s="239">
        <f t="shared" si="264"/>
        <v>2471.3166197503569</v>
      </c>
      <c r="BW285" s="239">
        <f t="shared" si="22"/>
        <v>1697.4352644889814</v>
      </c>
      <c r="BX285" s="239">
        <f t="shared" si="23"/>
        <v>773.88135526137546</v>
      </c>
      <c r="BY285" s="240">
        <f t="shared" si="265"/>
        <v>523543.05929255154</v>
      </c>
      <c r="CA285" s="247">
        <f>VLOOKUP(CD285,[2]תחזיות!$B$4:$E$1000,4)</f>
        <v>5.4472809599999845E-2</v>
      </c>
      <c r="CB285" s="135">
        <f t="shared" si="24"/>
        <v>4.0394007999999875E-3</v>
      </c>
      <c r="CC285" s="3">
        <f t="shared" si="266"/>
        <v>7058</v>
      </c>
      <c r="CD285" s="238">
        <v>233</v>
      </c>
      <c r="CE285" s="239">
        <f t="shared" si="267"/>
        <v>283866.78226533183</v>
      </c>
      <c r="CF285" s="239">
        <f t="shared" si="268"/>
        <v>2844.5999627539754</v>
      </c>
      <c r="CG285" s="239">
        <f t="shared" si="25"/>
        <v>1697.9482553779717</v>
      </c>
      <c r="CH285" s="239">
        <f t="shared" si="26"/>
        <v>1146.6517073760037</v>
      </c>
      <c r="CI285" s="240">
        <f t="shared" si="269"/>
        <v>587586.3397825954</v>
      </c>
      <c r="CJ285" s="1"/>
      <c r="CK285" s="247">
        <f>VLOOKUP(CN285,[2]תחזיות!$B$4:$E$1000,3)</f>
        <v>3.5884591304347721E-2</v>
      </c>
      <c r="CL285" s="135">
        <f t="shared" si="27"/>
        <v>2.4903826086956436E-3</v>
      </c>
      <c r="CM285" s="3">
        <f t="shared" si="270"/>
        <v>7058</v>
      </c>
      <c r="CN285" s="238">
        <v>233</v>
      </c>
      <c r="CO285" s="239">
        <f t="shared" si="271"/>
        <v>255538.06739315888</v>
      </c>
      <c r="CP285" s="239">
        <f t="shared" si="286"/>
        <v>2333.9253705303649</v>
      </c>
      <c r="CQ285" s="239">
        <f t="shared" si="28"/>
        <v>1697.5378116347467</v>
      </c>
      <c r="CR285" s="239">
        <f t="shared" si="29"/>
        <v>636.38755889561821</v>
      </c>
      <c r="CS285" s="240">
        <f t="shared" si="272"/>
        <v>501364.0247714569</v>
      </c>
      <c r="CT285" s="1"/>
      <c r="CU285" s="238">
        <v>233</v>
      </c>
      <c r="CV285" s="239">
        <f t="shared" si="294"/>
        <v>820395.98118372052</v>
      </c>
      <c r="CW285" s="239">
        <f t="shared" si="294"/>
        <v>9451.5868260431453</v>
      </c>
      <c r="CX285" s="239">
        <f t="shared" si="294"/>
        <v>6888.5471923784535</v>
      </c>
      <c r="CY285" s="239">
        <f t="shared" si="294"/>
        <v>2563.0396336646936</v>
      </c>
      <c r="CZ285" s="239">
        <f t="shared" si="294"/>
        <v>2045118.8243766644</v>
      </c>
      <c r="DB285" s="238">
        <v>233</v>
      </c>
      <c r="DC285" s="239">
        <f t="shared" si="295"/>
        <v>871022.19076215476</v>
      </c>
      <c r="DD285" s="239">
        <f t="shared" si="295"/>
        <v>10380.660827299533</v>
      </c>
      <c r="DE285" s="239">
        <f t="shared" si="295"/>
        <v>7095.8097855604856</v>
      </c>
      <c r="DF285" s="239">
        <f t="shared" si="295"/>
        <v>3284.8510417390462</v>
      </c>
      <c r="DG285" s="239">
        <f t="shared" si="295"/>
        <v>2164892.0024673296</v>
      </c>
      <c r="DH285" s="248"/>
      <c r="DI285" s="238">
        <v>233</v>
      </c>
      <c r="DJ285" s="239">
        <f t="shared" si="296"/>
        <v>782191.86193948099</v>
      </c>
      <c r="DK285" s="239">
        <f t="shared" si="296"/>
        <v>8678.9897239540824</v>
      </c>
      <c r="DL285" s="239">
        <f t="shared" si="296"/>
        <v>6891.8517745481367</v>
      </c>
      <c r="DM285" s="239">
        <f t="shared" si="296"/>
        <v>1787.137949405944</v>
      </c>
      <c r="DN285" s="239">
        <f t="shared" si="296"/>
        <v>1944246.5740701379</v>
      </c>
      <c r="DP285" s="3">
        <f t="shared" si="273"/>
        <v>7058</v>
      </c>
      <c r="DQ285" s="238">
        <v>233</v>
      </c>
      <c r="DR285" s="239">
        <f t="shared" si="274"/>
        <v>0</v>
      </c>
      <c r="DS285" s="239">
        <f t="shared" si="275"/>
        <v>0</v>
      </c>
      <c r="DT285" s="239">
        <f t="shared" si="33"/>
        <v>0</v>
      </c>
      <c r="DU285" s="239">
        <f t="shared" si="276"/>
        <v>0</v>
      </c>
      <c r="DV285" s="240">
        <f t="shared" si="287"/>
        <v>0</v>
      </c>
      <c r="DX285" s="242">
        <f t="shared" si="236"/>
        <v>4.5899999999999996E-2</v>
      </c>
      <c r="DY285" s="242">
        <f t="shared" si="277"/>
        <v>3.8249999999999998E-3</v>
      </c>
      <c r="DZ285" s="238">
        <v>233</v>
      </c>
      <c r="EA285" s="243">
        <f t="shared" si="288"/>
        <v>289791.28998631501</v>
      </c>
      <c r="EB285" s="243">
        <f t="shared" si="289"/>
        <v>2867.5073536633627</v>
      </c>
      <c r="EC285" s="243">
        <f t="shared" si="34"/>
        <v>1759.0556694657078</v>
      </c>
      <c r="ED285" s="243">
        <f t="shared" si="240"/>
        <v>1108.4516841976549</v>
      </c>
      <c r="EE285" s="244">
        <f t="shared" si="278"/>
        <v>615330.09205854451</v>
      </c>
      <c r="EF285" s="249"/>
      <c r="EG285" s="242">
        <f t="shared" si="237"/>
        <v>5.5E-2</v>
      </c>
      <c r="EH285" s="242">
        <f t="shared" si="279"/>
        <v>4.5833333333333334E-3</v>
      </c>
      <c r="EI285" s="238">
        <v>233</v>
      </c>
      <c r="EJ285" s="243">
        <f t="shared" si="290"/>
        <v>297980.47400774359</v>
      </c>
      <c r="EK285" s="243">
        <f t="shared" si="291"/>
        <v>3082.4150795582632</v>
      </c>
      <c r="EL285" s="243">
        <f t="shared" si="36"/>
        <v>1716.671240356105</v>
      </c>
      <c r="EM285" s="243">
        <f t="shared" si="241"/>
        <v>1365.7438392021581</v>
      </c>
      <c r="EN285" s="244">
        <f t="shared" si="280"/>
        <v>637499.34440349857</v>
      </c>
      <c r="EO285" s="249"/>
      <c r="EP285" s="242">
        <f t="shared" si="238"/>
        <v>2.5000000000000001E-2</v>
      </c>
      <c r="EQ285" s="242">
        <f t="shared" si="281"/>
        <v>2.0833333333333333E-3</v>
      </c>
      <c r="ER285" s="238">
        <v>233</v>
      </c>
      <c r="ES285" s="243">
        <f t="shared" si="292"/>
        <v>266119.61812445341</v>
      </c>
      <c r="ET285" s="243">
        <f t="shared" si="293"/>
        <v>2370.7253929063913</v>
      </c>
      <c r="EU285" s="243">
        <f t="shared" si="38"/>
        <v>1816.3095218137801</v>
      </c>
      <c r="EV285" s="243">
        <f t="shared" si="242"/>
        <v>554.41587109261127</v>
      </c>
      <c r="EW285" s="244">
        <f t="shared" si="282"/>
        <v>552379.01654719049</v>
      </c>
    </row>
    <row r="286" spans="1:153" ht="14.25" customHeight="1" thickBot="1" x14ac:dyDescent="0.25">
      <c r="A286" s="3">
        <f t="shared" si="243"/>
        <v>7088</v>
      </c>
      <c r="B286" s="238">
        <v>234</v>
      </c>
      <c r="C286" s="239">
        <f t="shared" si="244"/>
        <v>147905.6497265457</v>
      </c>
      <c r="D286" s="239">
        <f t="shared" si="5"/>
        <v>2410.2492634298383</v>
      </c>
      <c r="E286" s="239">
        <f t="shared" si="6"/>
        <v>2021.9969328976558</v>
      </c>
      <c r="F286" s="239">
        <f t="shared" si="7"/>
        <v>388.2523305321825</v>
      </c>
      <c r="G286" s="240">
        <f t="shared" si="245"/>
        <v>563998.32764258143</v>
      </c>
      <c r="I286" s="241">
        <f>VLOOKUP(K286,[2]תחזיות!$B$4:$H$1000,5)</f>
        <v>1.2997299000000125E-2</v>
      </c>
      <c r="J286" s="135">
        <f t="shared" si="8"/>
        <v>1.0831082500000104E-3</v>
      </c>
      <c r="K286" s="238">
        <v>234</v>
      </c>
      <c r="L286" s="243">
        <f t="shared" si="246"/>
        <v>77905.324353623728</v>
      </c>
      <c r="M286" s="243">
        <f t="shared" si="44"/>
        <v>1060.181905678867</v>
      </c>
      <c r="N286" s="243">
        <f t="shared" si="9"/>
        <v>917.35547769722416</v>
      </c>
      <c r="O286" s="243">
        <f t="shared" si="10"/>
        <v>142.82642798164284</v>
      </c>
      <c r="P286" s="244">
        <f t="shared" si="247"/>
        <v>220256.94128747305</v>
      </c>
      <c r="Q286" s="245"/>
      <c r="R286" s="241">
        <f>VLOOKUP(T286,[2]תחזיות!$B$4:$H$1000,7)</f>
        <v>2.2095408300000213E-2</v>
      </c>
      <c r="S286" s="135">
        <f t="shared" si="11"/>
        <v>1.8412840250000178E-3</v>
      </c>
      <c r="T286" s="238">
        <v>234</v>
      </c>
      <c r="U286" s="243">
        <f t="shared" si="248"/>
        <v>91504.42720714712</v>
      </c>
      <c r="V286" s="243">
        <f t="shared" si="47"/>
        <v>1245.2465710068502</v>
      </c>
      <c r="W286" s="243">
        <f t="shared" si="12"/>
        <v>1077.4884544604147</v>
      </c>
      <c r="X286" s="243">
        <f t="shared" si="48"/>
        <v>167.75811654643562</v>
      </c>
      <c r="Y286" s="244">
        <f t="shared" si="249"/>
        <v>238706.40533073584</v>
      </c>
      <c r="Z286" s="246"/>
      <c r="AA286" s="241">
        <f>VLOOKUP(AC286,[2]תחזיות!$B$4:$H$1000,6)</f>
        <v>1.1815726363636477E-2</v>
      </c>
      <c r="AB286" s="135">
        <f t="shared" si="13"/>
        <v>9.8464386363637303E-4</v>
      </c>
      <c r="AC286" s="238">
        <v>234</v>
      </c>
      <c r="AD286" s="243">
        <f t="shared" si="250"/>
        <v>76294.428037227102</v>
      </c>
      <c r="AE286" s="243">
        <f t="shared" si="51"/>
        <v>1038.2598722268749</v>
      </c>
      <c r="AF286" s="243">
        <f t="shared" si="14"/>
        <v>898.38675415862588</v>
      </c>
      <c r="AG286" s="243">
        <f t="shared" si="52"/>
        <v>139.87311806824903</v>
      </c>
      <c r="AH286" s="244">
        <f t="shared" si="251"/>
        <v>218005.30167562288</v>
      </c>
      <c r="AI286" s="246"/>
      <c r="AJ286" s="242">
        <f t="shared" si="234"/>
        <v>4.4366666666666596E-2</v>
      </c>
      <c r="AK286" s="242">
        <f t="shared" si="252"/>
        <v>3.6972222222222163E-3</v>
      </c>
      <c r="AL286" s="241">
        <f>VLOOKUP(AN286,[2]תחזיות!$B$4:$H$1000,5)</f>
        <v>1.2997299000000125E-2</v>
      </c>
      <c r="AM286" s="135">
        <f t="shared" si="239"/>
        <v>1.0831082500000104E-3</v>
      </c>
      <c r="AN286" s="238">
        <v>234</v>
      </c>
      <c r="AO286" s="243">
        <f t="shared" si="253"/>
        <v>38167.354882390624</v>
      </c>
      <c r="AP286" s="243">
        <f t="shared" si="283"/>
        <v>644.17569003492019</v>
      </c>
      <c r="AQ286" s="243">
        <f t="shared" si="16"/>
        <v>503.06249740030398</v>
      </c>
      <c r="AR286" s="243">
        <f t="shared" si="254"/>
        <v>141.11319263461621</v>
      </c>
      <c r="AS286" s="244">
        <f t="shared" si="255"/>
        <v>126105.01095465741</v>
      </c>
      <c r="AT286" s="245"/>
      <c r="AU286" s="242">
        <f t="shared" si="235"/>
        <v>5.3666666666666606E-2</v>
      </c>
      <c r="AV286" s="242">
        <f t="shared" si="256"/>
        <v>4.4722222222222168E-3</v>
      </c>
      <c r="AW286" s="241">
        <f>VLOOKUP(AY286,[2]תחזיות!$B$4:$H$1000,7)</f>
        <v>2.2095408300000213E-2</v>
      </c>
      <c r="AX286" s="135">
        <f t="shared" si="17"/>
        <v>1.8412840250000178E-3</v>
      </c>
      <c r="AY286" s="238">
        <v>234</v>
      </c>
      <c r="AZ286" s="243">
        <f t="shared" si="257"/>
        <v>46337.006025942879</v>
      </c>
      <c r="BA286" s="243">
        <f t="shared" si="284"/>
        <v>801.91242392248978</v>
      </c>
      <c r="BB286" s="243">
        <f t="shared" si="18"/>
        <v>594.6830358620233</v>
      </c>
      <c r="BC286" s="243">
        <f t="shared" si="258"/>
        <v>207.2293880604665</v>
      </c>
      <c r="BD286" s="244">
        <f t="shared" si="259"/>
        <v>141558.9935662775</v>
      </c>
      <c r="BE286" s="246"/>
      <c r="BF286" s="246"/>
      <c r="BG286" s="246"/>
      <c r="BH286" s="241">
        <f>VLOOKUP(BJ286,[2]תחזיות!$B$4:$H$1000,6)</f>
        <v>1.1815726363636477E-2</v>
      </c>
      <c r="BI286" s="135">
        <f t="shared" si="19"/>
        <v>9.8464386363637303E-4</v>
      </c>
      <c r="BJ286" s="238">
        <v>234</v>
      </c>
      <c r="BK286" s="243">
        <f t="shared" si="260"/>
        <v>33063.667073333032</v>
      </c>
      <c r="BL286" s="243">
        <f t="shared" si="285"/>
        <v>527.29562872000406</v>
      </c>
      <c r="BM286" s="243">
        <f t="shared" si="20"/>
        <v>466.67890575222714</v>
      </c>
      <c r="BN286" s="243">
        <f t="shared" si="65"/>
        <v>60.616722967776944</v>
      </c>
      <c r="BO286" s="244">
        <f t="shared" si="261"/>
        <v>112475.70819766285</v>
      </c>
      <c r="BP286" s="246"/>
      <c r="BQ286" s="247">
        <f>VLOOKUP(BT286,[2]תחזיות!$B$4:$E$1000,2)</f>
        <v>4.1335579999999879E-2</v>
      </c>
      <c r="BR286" s="135">
        <f t="shared" si="21"/>
        <v>2.9446316666666568E-3</v>
      </c>
      <c r="BS286" s="3">
        <f t="shared" si="262"/>
        <v>7088</v>
      </c>
      <c r="BT286" s="238">
        <v>234</v>
      </c>
      <c r="BU286" s="239">
        <f t="shared" si="263"/>
        <v>261622.45396815205</v>
      </c>
      <c r="BV286" s="239">
        <f t="shared" si="264"/>
        <v>2472.1591004075699</v>
      </c>
      <c r="BW286" s="239">
        <f t="shared" si="22"/>
        <v>1701.7773377419096</v>
      </c>
      <c r="BX286" s="239">
        <f t="shared" si="23"/>
        <v>770.38176266566029</v>
      </c>
      <c r="BY286" s="240">
        <f t="shared" si="265"/>
        <v>526015.2183929591</v>
      </c>
      <c r="CA286" s="247">
        <f>VLOOKUP(CD286,[2]תחזיות!$B$4:$E$1000,4)</f>
        <v>5.4562965599999839E-2</v>
      </c>
      <c r="CB286" s="135">
        <f t="shared" si="24"/>
        <v>4.0469137999999865E-3</v>
      </c>
      <c r="CC286" s="3">
        <f t="shared" si="266"/>
        <v>7088</v>
      </c>
      <c r="CD286" s="238">
        <v>234</v>
      </c>
      <c r="CE286" s="239">
        <f t="shared" si="267"/>
        <v>282168.83400995383</v>
      </c>
      <c r="CF286" s="239">
        <f t="shared" si="268"/>
        <v>2845.8475733568853</v>
      </c>
      <c r="CG286" s="239">
        <f t="shared" si="25"/>
        <v>1703.9346250720976</v>
      </c>
      <c r="CH286" s="239">
        <f t="shared" si="26"/>
        <v>1141.9129482847877</v>
      </c>
      <c r="CI286" s="240">
        <f t="shared" si="269"/>
        <v>590432.18735595234</v>
      </c>
      <c r="CJ286" s="1"/>
      <c r="CK286" s="247">
        <f>VLOOKUP(CN286,[2]תחזיות!$B$4:$E$1000,3)</f>
        <v>3.5943982608695552E-2</v>
      </c>
      <c r="CL286" s="135">
        <f t="shared" si="27"/>
        <v>2.4953318840579626E-3</v>
      </c>
      <c r="CM286" s="3">
        <f t="shared" si="270"/>
        <v>7088</v>
      </c>
      <c r="CN286" s="238">
        <v>234</v>
      </c>
      <c r="CO286" s="239">
        <f t="shared" si="271"/>
        <v>253840.52958152414</v>
      </c>
      <c r="CP286" s="239">
        <f t="shared" si="286"/>
        <v>2334.6244232842273</v>
      </c>
      <c r="CQ286" s="239">
        <f t="shared" si="28"/>
        <v>1701.2080563532918</v>
      </c>
      <c r="CR286" s="239">
        <f t="shared" si="29"/>
        <v>633.41636693093562</v>
      </c>
      <c r="CS286" s="240">
        <f t="shared" si="272"/>
        <v>503698.6491947411</v>
      </c>
      <c r="CT286" s="1"/>
      <c r="CU286" s="238">
        <v>234</v>
      </c>
      <c r="CV286" s="239">
        <f t="shared" si="294"/>
        <v>813633.01724756137</v>
      </c>
      <c r="CW286" s="239">
        <f t="shared" si="294"/>
        <v>9454.2733132145586</v>
      </c>
      <c r="CX286" s="239">
        <f t="shared" si="294"/>
        <v>6909.9763031385082</v>
      </c>
      <c r="CY286" s="239">
        <f t="shared" si="294"/>
        <v>2544.2970100760504</v>
      </c>
      <c r="CZ286" s="239">
        <f t="shared" si="294"/>
        <v>2054573.0976898787</v>
      </c>
      <c r="DB286" s="238">
        <v>234</v>
      </c>
      <c r="DC286" s="239">
        <f t="shared" si="295"/>
        <v>864179.71973697701</v>
      </c>
      <c r="DD286" s="239">
        <f t="shared" si="295"/>
        <v>10385.670911274326</v>
      </c>
      <c r="DE286" s="239">
        <f t="shared" si="295"/>
        <v>7122.6423651665955</v>
      </c>
      <c r="DF286" s="239">
        <f t="shared" si="295"/>
        <v>3263.0285461077315</v>
      </c>
      <c r="DG286" s="239">
        <f t="shared" si="295"/>
        <v>2175277.6733786035</v>
      </c>
      <c r="DH286" s="248"/>
      <c r="DI286" s="238">
        <v>234</v>
      </c>
      <c r="DJ286" s="239">
        <f t="shared" si="296"/>
        <v>775407.58302126965</v>
      </c>
      <c r="DK286" s="239">
        <f t="shared" si="296"/>
        <v>8681.1545805673377</v>
      </c>
      <c r="DL286" s="239">
        <f t="shared" si="296"/>
        <v>6908.3641491460266</v>
      </c>
      <c r="DM286" s="239">
        <f t="shared" si="296"/>
        <v>1772.7904314213101</v>
      </c>
      <c r="DN286" s="239">
        <f t="shared" si="296"/>
        <v>1952927.728650705</v>
      </c>
      <c r="DP286" s="3">
        <f t="shared" si="273"/>
        <v>7088</v>
      </c>
      <c r="DQ286" s="238">
        <v>234</v>
      </c>
      <c r="DR286" s="239">
        <f t="shared" si="274"/>
        <v>0</v>
      </c>
      <c r="DS286" s="239">
        <f t="shared" si="275"/>
        <v>0</v>
      </c>
      <c r="DT286" s="239">
        <f t="shared" si="33"/>
        <v>0</v>
      </c>
      <c r="DU286" s="239">
        <f t="shared" si="276"/>
        <v>0</v>
      </c>
      <c r="DV286" s="240">
        <f t="shared" si="287"/>
        <v>0</v>
      </c>
      <c r="DX286" s="242">
        <f t="shared" si="236"/>
        <v>4.5899999999999996E-2</v>
      </c>
      <c r="DY286" s="242">
        <f t="shared" si="277"/>
        <v>3.8249999999999998E-3</v>
      </c>
      <c r="DZ286" s="238">
        <v>234</v>
      </c>
      <c r="EA286" s="243">
        <f t="shared" si="288"/>
        <v>288032.23431684932</v>
      </c>
      <c r="EB286" s="243">
        <f t="shared" si="289"/>
        <v>2867.5073536633631</v>
      </c>
      <c r="EC286" s="243">
        <f t="shared" si="34"/>
        <v>1765.7840574014144</v>
      </c>
      <c r="ED286" s="243">
        <f t="shared" si="240"/>
        <v>1101.7232962619487</v>
      </c>
      <c r="EE286" s="244">
        <f t="shared" si="278"/>
        <v>618197.59941220784</v>
      </c>
      <c r="EF286" s="249"/>
      <c r="EG286" s="242">
        <f t="shared" si="237"/>
        <v>5.5E-2</v>
      </c>
      <c r="EH286" s="242">
        <f t="shared" si="279"/>
        <v>4.5833333333333334E-3</v>
      </c>
      <c r="EI286" s="238">
        <v>234</v>
      </c>
      <c r="EJ286" s="243">
        <f t="shared" si="290"/>
        <v>296263.80276738747</v>
      </c>
      <c r="EK286" s="243">
        <f t="shared" si="291"/>
        <v>3082.4150795582636</v>
      </c>
      <c r="EL286" s="243">
        <f t="shared" si="36"/>
        <v>1724.5393168744044</v>
      </c>
      <c r="EM286" s="243">
        <f t="shared" si="241"/>
        <v>1357.8757626838592</v>
      </c>
      <c r="EN286" s="244">
        <f t="shared" si="280"/>
        <v>640581.75948305684</v>
      </c>
      <c r="EO286" s="249"/>
      <c r="EP286" s="242">
        <f t="shared" si="238"/>
        <v>2.5000000000000001E-2</v>
      </c>
      <c r="EQ286" s="242">
        <f t="shared" si="281"/>
        <v>2.0833333333333333E-3</v>
      </c>
      <c r="ER286" s="238">
        <v>234</v>
      </c>
      <c r="ES286" s="243">
        <f t="shared" si="292"/>
        <v>264303.30860263965</v>
      </c>
      <c r="ET286" s="243">
        <f t="shared" si="293"/>
        <v>2370.7253929063918</v>
      </c>
      <c r="EU286" s="243">
        <f t="shared" si="38"/>
        <v>1820.0934999842259</v>
      </c>
      <c r="EV286" s="243">
        <f t="shared" si="242"/>
        <v>550.63189292216589</v>
      </c>
      <c r="EW286" s="244">
        <f t="shared" si="282"/>
        <v>554749.74194009684</v>
      </c>
    </row>
    <row r="287" spans="1:153" ht="14.25" customHeight="1" thickBot="1" x14ac:dyDescent="0.25">
      <c r="A287" s="3">
        <f t="shared" si="243"/>
        <v>7119</v>
      </c>
      <c r="B287" s="238">
        <v>235</v>
      </c>
      <c r="C287" s="239">
        <f t="shared" si="244"/>
        <v>145883.65279364804</v>
      </c>
      <c r="D287" s="239">
        <f t="shared" si="5"/>
        <v>2410.2492634298383</v>
      </c>
      <c r="E287" s="239">
        <f t="shared" si="6"/>
        <v>2027.3046748465122</v>
      </c>
      <c r="F287" s="239">
        <f t="shared" si="7"/>
        <v>382.94458858332615</v>
      </c>
      <c r="G287" s="240">
        <f t="shared" si="245"/>
        <v>566408.57690601121</v>
      </c>
      <c r="I287" s="241">
        <f>VLOOKUP(K287,[2]תחזיות!$B$4:$H$1000,5)</f>
        <v>1.2997317500000126E-2</v>
      </c>
      <c r="J287" s="135">
        <f t="shared" si="8"/>
        <v>1.0831097916666772E-3</v>
      </c>
      <c r="K287" s="238">
        <v>235</v>
      </c>
      <c r="L287" s="243">
        <f t="shared" si="246"/>
        <v>77071.355298856535</v>
      </c>
      <c r="M287" s="243">
        <f t="shared" si="44"/>
        <v>1061.3301990818557</v>
      </c>
      <c r="N287" s="243">
        <f t="shared" si="9"/>
        <v>920.03271436728596</v>
      </c>
      <c r="O287" s="243">
        <f t="shared" si="10"/>
        <v>141.29748471456966</v>
      </c>
      <c r="P287" s="244">
        <f t="shared" si="247"/>
        <v>221318.27148655491</v>
      </c>
      <c r="Q287" s="245"/>
      <c r="R287" s="241">
        <f>VLOOKUP(T287,[2]תחזיות!$B$4:$H$1000,7)</f>
        <v>2.2095439750000213E-2</v>
      </c>
      <c r="S287" s="135">
        <f t="shared" si="11"/>
        <v>1.8412866458333511E-3</v>
      </c>
      <c r="T287" s="238">
        <v>235</v>
      </c>
      <c r="U287" s="243">
        <f t="shared" si="248"/>
        <v>90593.440667435614</v>
      </c>
      <c r="V287" s="243">
        <f t="shared" si="47"/>
        <v>1247.5394268888149</v>
      </c>
      <c r="W287" s="243">
        <f t="shared" si="12"/>
        <v>1081.4514523318503</v>
      </c>
      <c r="X287" s="243">
        <f t="shared" si="48"/>
        <v>166.08797455696453</v>
      </c>
      <c r="Y287" s="244">
        <f t="shared" si="249"/>
        <v>239953.94475762465</v>
      </c>
      <c r="Z287" s="246"/>
      <c r="AA287" s="241">
        <f>VLOOKUP(AC287,[2]תחזיות!$B$4:$H$1000,6)</f>
        <v>1.1815743181818295E-2</v>
      </c>
      <c r="AB287" s="135">
        <f t="shared" si="13"/>
        <v>9.8464526515152457E-4</v>
      </c>
      <c r="AC287" s="238">
        <v>235</v>
      </c>
      <c r="AD287" s="243">
        <f t="shared" si="250"/>
        <v>75470.279638129025</v>
      </c>
      <c r="AE287" s="243">
        <f t="shared" si="51"/>
        <v>1039.2821898940599</v>
      </c>
      <c r="AF287" s="243">
        <f t="shared" si="14"/>
        <v>900.92001055749074</v>
      </c>
      <c r="AG287" s="243">
        <f t="shared" si="52"/>
        <v>138.36217933656923</v>
      </c>
      <c r="AH287" s="244">
        <f t="shared" si="251"/>
        <v>219044.58386551694</v>
      </c>
      <c r="AI287" s="246"/>
      <c r="AJ287" s="242">
        <f t="shared" si="234"/>
        <v>4.4366666666666596E-2</v>
      </c>
      <c r="AK287" s="242">
        <f t="shared" si="252"/>
        <v>3.6972222222222163E-3</v>
      </c>
      <c r="AL287" s="241">
        <f>VLOOKUP(AN287,[2]תחזיות!$B$4:$H$1000,5)</f>
        <v>1.2997317500000126E-2</v>
      </c>
      <c r="AM287" s="135">
        <f t="shared" si="239"/>
        <v>1.0831097916666772E-3</v>
      </c>
      <c r="AN287" s="238">
        <v>235</v>
      </c>
      <c r="AO287" s="243">
        <f t="shared" si="253"/>
        <v>37705.086948868695</v>
      </c>
      <c r="AP287" s="243">
        <f t="shared" si="283"/>
        <v>644.87340303235044</v>
      </c>
      <c r="AQ287" s="243">
        <f t="shared" si="16"/>
        <v>505.4693176741722</v>
      </c>
      <c r="AR287" s="243">
        <f t="shared" si="254"/>
        <v>139.40408535817821</v>
      </c>
      <c r="AS287" s="244">
        <f t="shared" si="255"/>
        <v>126749.88435768976</v>
      </c>
      <c r="AT287" s="245"/>
      <c r="AU287" s="242">
        <f t="shared" si="235"/>
        <v>5.3666666666666606E-2</v>
      </c>
      <c r="AV287" s="242">
        <f t="shared" si="256"/>
        <v>4.4722222222222168E-3</v>
      </c>
      <c r="AW287" s="241">
        <f>VLOOKUP(AY287,[2]תחזיות!$B$4:$H$1000,7)</f>
        <v>2.2095439750000213E-2</v>
      </c>
      <c r="AX287" s="135">
        <f t="shared" si="17"/>
        <v>1.8412866458333511E-3</v>
      </c>
      <c r="AY287" s="238">
        <v>235</v>
      </c>
      <c r="AZ287" s="243">
        <f t="shared" si="257"/>
        <v>45826.547718551883</v>
      </c>
      <c r="BA287" s="243">
        <f t="shared" si="284"/>
        <v>803.38897455978588</v>
      </c>
      <c r="BB287" s="243">
        <f t="shared" si="18"/>
        <v>598.44246948515138</v>
      </c>
      <c r="BC287" s="243">
        <f t="shared" si="258"/>
        <v>204.94650507463456</v>
      </c>
      <c r="BD287" s="244">
        <f t="shared" si="259"/>
        <v>142362.38254083728</v>
      </c>
      <c r="BE287" s="246"/>
      <c r="BF287" s="246"/>
      <c r="BG287" s="246"/>
      <c r="BH287" s="241">
        <f>VLOOKUP(BJ287,[2]תחזיות!$B$4:$H$1000,6)</f>
        <v>1.1815743181818295E-2</v>
      </c>
      <c r="BI287" s="135">
        <f t="shared" si="19"/>
        <v>9.8464526515152457E-4</v>
      </c>
      <c r="BJ287" s="238">
        <v>235</v>
      </c>
      <c r="BK287" s="243">
        <f t="shared" si="260"/>
        <v>32629.084637638218</v>
      </c>
      <c r="BL287" s="243">
        <f t="shared" si="285"/>
        <v>527.74048120518853</v>
      </c>
      <c r="BM287" s="243">
        <f t="shared" si="20"/>
        <v>467.92049270285207</v>
      </c>
      <c r="BN287" s="243">
        <f t="shared" si="65"/>
        <v>59.819988502336457</v>
      </c>
      <c r="BO287" s="244">
        <f t="shared" si="261"/>
        <v>113003.44867886804</v>
      </c>
      <c r="BP287" s="246"/>
      <c r="BQ287" s="247">
        <f>VLOOKUP(BT287,[2]תחזיות!$B$4:$E$1000,2)</f>
        <v>4.1403879999999879E-2</v>
      </c>
      <c r="BR287" s="135">
        <f t="shared" si="21"/>
        <v>2.9503233333333235E-3</v>
      </c>
      <c r="BS287" s="3">
        <f t="shared" si="262"/>
        <v>7119</v>
      </c>
      <c r="BT287" s="238">
        <v>235</v>
      </c>
      <c r="BU287" s="239">
        <f t="shared" si="263"/>
        <v>259920.67663041013</v>
      </c>
      <c r="BV287" s="239">
        <f t="shared" si="264"/>
        <v>2472.9956069591353</v>
      </c>
      <c r="BW287" s="239">
        <f t="shared" si="22"/>
        <v>1706.1455698806508</v>
      </c>
      <c r="BX287" s="239">
        <f t="shared" si="23"/>
        <v>766.85003707848455</v>
      </c>
      <c r="BY287" s="240">
        <f t="shared" si="265"/>
        <v>528488.2139999182</v>
      </c>
      <c r="CA287" s="247">
        <f>VLOOKUP(CD287,[2]תחזיות!$B$4:$E$1000,4)</f>
        <v>5.465312159999984E-2</v>
      </c>
      <c r="CB287" s="135">
        <f t="shared" si="24"/>
        <v>4.0544267999999871E-3</v>
      </c>
      <c r="CC287" s="3">
        <f t="shared" si="266"/>
        <v>7119</v>
      </c>
      <c r="CD287" s="238">
        <v>235</v>
      </c>
      <c r="CE287" s="239">
        <f t="shared" si="267"/>
        <v>280464.89938488172</v>
      </c>
      <c r="CF287" s="239">
        <f t="shared" si="268"/>
        <v>2847.0866584289583</v>
      </c>
      <c r="CG287" s="239">
        <f t="shared" si="25"/>
        <v>1709.962253903594</v>
      </c>
      <c r="CH287" s="239">
        <f t="shared" si="26"/>
        <v>1137.1244045253643</v>
      </c>
      <c r="CI287" s="240">
        <f t="shared" si="269"/>
        <v>593279.27401438134</v>
      </c>
      <c r="CJ287" s="1"/>
      <c r="CK287" s="247">
        <f>VLOOKUP(CN287,[2]תחזיות!$B$4:$E$1000,3)</f>
        <v>3.6003373913043375E-2</v>
      </c>
      <c r="CL287" s="135">
        <f t="shared" si="27"/>
        <v>2.5002811594202813E-3</v>
      </c>
      <c r="CM287" s="3">
        <f t="shared" si="270"/>
        <v>7119</v>
      </c>
      <c r="CN287" s="238">
        <v>235</v>
      </c>
      <c r="CO287" s="239">
        <f t="shared" si="271"/>
        <v>252139.32152517085</v>
      </c>
      <c r="CP287" s="239">
        <f t="shared" si="286"/>
        <v>2335.3184455677815</v>
      </c>
      <c r="CQ287" s="239">
        <f t="shared" si="28"/>
        <v>1704.8992504093844</v>
      </c>
      <c r="CR287" s="239">
        <f t="shared" si="29"/>
        <v>630.4191951583972</v>
      </c>
      <c r="CS287" s="240">
        <f t="shared" si="272"/>
        <v>506033.9676403089</v>
      </c>
      <c r="CT287" s="1"/>
      <c r="CU287" s="238">
        <v>235</v>
      </c>
      <c r="CV287" s="239">
        <f t="shared" si="294"/>
        <v>806847.22193123132</v>
      </c>
      <c r="CW287" s="239">
        <f t="shared" si="294"/>
        <v>9456.9558261665425</v>
      </c>
      <c r="CX287" s="239">
        <f t="shared" si="294"/>
        <v>6931.4904581895953</v>
      </c>
      <c r="CY287" s="239">
        <f t="shared" si="294"/>
        <v>2525.4653679769467</v>
      </c>
      <c r="CZ287" s="239">
        <f t="shared" si="294"/>
        <v>2064030.0535160454</v>
      </c>
      <c r="DB287" s="238">
        <v>235</v>
      </c>
      <c r="DC287" s="239">
        <f t="shared" si="295"/>
        <v>857307.80401503039</v>
      </c>
      <c r="DD287" s="239">
        <f t="shared" si="295"/>
        <v>10390.67940286566</v>
      </c>
      <c r="DE287" s="239">
        <f t="shared" si="295"/>
        <v>7149.6043059771864</v>
      </c>
      <c r="DF287" s="239">
        <f t="shared" si="295"/>
        <v>3241.0750968884745</v>
      </c>
      <c r="DG287" s="239">
        <f t="shared" si="295"/>
        <v>2185668.3527814699</v>
      </c>
      <c r="DH287" s="248"/>
      <c r="DI287" s="238">
        <v>235</v>
      </c>
      <c r="DJ287" s="239">
        <f t="shared" si="296"/>
        <v>768605.55369724159</v>
      </c>
      <c r="DK287" s="239">
        <f t="shared" si="296"/>
        <v>8683.3157730032599</v>
      </c>
      <c r="DL287" s="239">
        <f t="shared" si="296"/>
        <v>6924.9297899587664</v>
      </c>
      <c r="DM287" s="239">
        <f t="shared" si="296"/>
        <v>1758.3859830444944</v>
      </c>
      <c r="DN287" s="239">
        <f t="shared" si="296"/>
        <v>1961611.0444237082</v>
      </c>
      <c r="DP287" s="3">
        <f t="shared" si="273"/>
        <v>7119</v>
      </c>
      <c r="DQ287" s="238">
        <v>235</v>
      </c>
      <c r="DR287" s="239">
        <f t="shared" si="274"/>
        <v>0</v>
      </c>
      <c r="DS287" s="239">
        <f t="shared" si="275"/>
        <v>0</v>
      </c>
      <c r="DT287" s="239">
        <f t="shared" si="33"/>
        <v>0</v>
      </c>
      <c r="DU287" s="239">
        <f t="shared" si="276"/>
        <v>0</v>
      </c>
      <c r="DV287" s="240">
        <f t="shared" si="287"/>
        <v>0</v>
      </c>
      <c r="DX287" s="242">
        <f t="shared" si="236"/>
        <v>4.5899999999999996E-2</v>
      </c>
      <c r="DY287" s="242">
        <f t="shared" si="277"/>
        <v>3.8249999999999998E-3</v>
      </c>
      <c r="DZ287" s="238">
        <v>235</v>
      </c>
      <c r="EA287" s="243">
        <f t="shared" si="288"/>
        <v>286266.45025944791</v>
      </c>
      <c r="EB287" s="243">
        <f t="shared" si="289"/>
        <v>2867.5073536633627</v>
      </c>
      <c r="EC287" s="243">
        <f t="shared" si="34"/>
        <v>1772.5381814209745</v>
      </c>
      <c r="ED287" s="243">
        <f t="shared" si="240"/>
        <v>1094.9691722423881</v>
      </c>
      <c r="EE287" s="244">
        <f t="shared" si="278"/>
        <v>621065.10676587117</v>
      </c>
      <c r="EF287" s="249"/>
      <c r="EG287" s="242">
        <f t="shared" si="237"/>
        <v>5.5E-2</v>
      </c>
      <c r="EH287" s="242">
        <f t="shared" si="279"/>
        <v>4.5833333333333334E-3</v>
      </c>
      <c r="EI287" s="238">
        <v>235</v>
      </c>
      <c r="EJ287" s="243">
        <f t="shared" si="290"/>
        <v>294539.26345051307</v>
      </c>
      <c r="EK287" s="243">
        <f t="shared" si="291"/>
        <v>3082.4150795582632</v>
      </c>
      <c r="EL287" s="243">
        <f t="shared" si="36"/>
        <v>1732.4434554100783</v>
      </c>
      <c r="EM287" s="243">
        <f t="shared" si="241"/>
        <v>1349.9716241481849</v>
      </c>
      <c r="EN287" s="244">
        <f t="shared" si="280"/>
        <v>643664.17456261511</v>
      </c>
      <c r="EO287" s="249"/>
      <c r="EP287" s="242">
        <f t="shared" si="238"/>
        <v>2.5000000000000001E-2</v>
      </c>
      <c r="EQ287" s="242">
        <f t="shared" si="281"/>
        <v>2.0833333333333333E-3</v>
      </c>
      <c r="ER287" s="238">
        <v>235</v>
      </c>
      <c r="ES287" s="243">
        <f t="shared" si="292"/>
        <v>262483.21510265541</v>
      </c>
      <c r="ET287" s="243">
        <f t="shared" si="293"/>
        <v>2370.7253929063918</v>
      </c>
      <c r="EU287" s="243">
        <f t="shared" si="38"/>
        <v>1823.8853614425263</v>
      </c>
      <c r="EV287" s="243">
        <f t="shared" si="242"/>
        <v>546.84003146386544</v>
      </c>
      <c r="EW287" s="244">
        <f t="shared" si="282"/>
        <v>557120.46733300318</v>
      </c>
    </row>
    <row r="288" spans="1:153" ht="14.25" customHeight="1" thickBot="1" x14ac:dyDescent="0.25">
      <c r="A288" s="3">
        <f t="shared" si="243"/>
        <v>7149</v>
      </c>
      <c r="B288" s="238">
        <v>236</v>
      </c>
      <c r="C288" s="239">
        <f t="shared" si="244"/>
        <v>143856.34811880154</v>
      </c>
      <c r="D288" s="239">
        <f t="shared" si="5"/>
        <v>2410.2492634298383</v>
      </c>
      <c r="E288" s="239">
        <f t="shared" si="6"/>
        <v>2032.6263496179843</v>
      </c>
      <c r="F288" s="239">
        <f t="shared" si="7"/>
        <v>377.62291381185406</v>
      </c>
      <c r="G288" s="240">
        <f t="shared" si="245"/>
        <v>568818.82616944099</v>
      </c>
      <c r="I288" s="241">
        <f>VLOOKUP(K288,[2]תחזיות!$B$4:$H$1000,5)</f>
        <v>1.2997336000000127E-2</v>
      </c>
      <c r="J288" s="135">
        <f t="shared" si="8"/>
        <v>1.0831113333333439E-3</v>
      </c>
      <c r="K288" s="238">
        <v>236</v>
      </c>
      <c r="L288" s="243">
        <f t="shared" si="246"/>
        <v>76233.80294502883</v>
      </c>
      <c r="M288" s="243">
        <f t="shared" si="44"/>
        <v>1062.47973784889</v>
      </c>
      <c r="N288" s="243">
        <f t="shared" si="9"/>
        <v>922.71776578300444</v>
      </c>
      <c r="O288" s="243">
        <f t="shared" si="10"/>
        <v>139.76197206588554</v>
      </c>
      <c r="P288" s="244">
        <f t="shared" si="247"/>
        <v>222380.75122440379</v>
      </c>
      <c r="Q288" s="245"/>
      <c r="R288" s="241">
        <f>VLOOKUP(T288,[2]תחזיות!$B$4:$H$1000,7)</f>
        <v>2.2095471200000216E-2</v>
      </c>
      <c r="S288" s="135">
        <f t="shared" si="11"/>
        <v>1.8412892666666847E-3</v>
      </c>
      <c r="T288" s="238">
        <v>236</v>
      </c>
      <c r="U288" s="243">
        <f t="shared" si="248"/>
        <v>89676.806680083508</v>
      </c>
      <c r="V288" s="243">
        <f t="shared" si="47"/>
        <v>1249.8365078452885</v>
      </c>
      <c r="W288" s="243">
        <f t="shared" si="12"/>
        <v>1085.4290289318028</v>
      </c>
      <c r="X288" s="243">
        <f t="shared" si="48"/>
        <v>164.40747891348568</v>
      </c>
      <c r="Y288" s="244">
        <f t="shared" si="249"/>
        <v>241203.78126546994</v>
      </c>
      <c r="Z288" s="246"/>
      <c r="AA288" s="241">
        <f>VLOOKUP(AC288,[2]תחזיות!$B$4:$H$1000,6)</f>
        <v>1.1815760000000114E-2</v>
      </c>
      <c r="AB288" s="135">
        <f t="shared" si="13"/>
        <v>9.8464666666667612E-4</v>
      </c>
      <c r="AC288" s="238">
        <v>236</v>
      </c>
      <c r="AD288" s="243">
        <f t="shared" si="250"/>
        <v>74642.784098964301</v>
      </c>
      <c r="AE288" s="243">
        <f t="shared" si="51"/>
        <v>1040.3055156380653</v>
      </c>
      <c r="AF288" s="243">
        <f t="shared" si="14"/>
        <v>903.46041145663139</v>
      </c>
      <c r="AG288" s="243">
        <f t="shared" si="52"/>
        <v>136.84510418143392</v>
      </c>
      <c r="AH288" s="244">
        <f t="shared" si="251"/>
        <v>220084.88938115499</v>
      </c>
      <c r="AI288" s="246"/>
      <c r="AJ288" s="242">
        <f t="shared" si="234"/>
        <v>4.4366666666666596E-2</v>
      </c>
      <c r="AK288" s="242">
        <f t="shared" si="252"/>
        <v>3.6972222222222163E-3</v>
      </c>
      <c r="AL288" s="241">
        <f>VLOOKUP(AN288,[2]תחזיות!$B$4:$H$1000,5)</f>
        <v>1.2997336000000127E-2</v>
      </c>
      <c r="AM288" s="135">
        <f t="shared" si="239"/>
        <v>1.0831113333333439E-3</v>
      </c>
      <c r="AN288" s="238">
        <v>236</v>
      </c>
      <c r="AO288" s="243">
        <f t="shared" si="253"/>
        <v>37239.908958646542</v>
      </c>
      <c r="AP288" s="243">
        <f t="shared" si="283"/>
        <v>645.57187272374017</v>
      </c>
      <c r="AQ288" s="243">
        <f t="shared" si="16"/>
        <v>507.88765376829997</v>
      </c>
      <c r="AR288" s="243">
        <f t="shared" si="254"/>
        <v>137.6842189554402</v>
      </c>
      <c r="AS288" s="244">
        <f t="shared" si="255"/>
        <v>127395.4562304135</v>
      </c>
      <c r="AT288" s="245"/>
      <c r="AU288" s="242">
        <f t="shared" si="235"/>
        <v>5.3666666666666606E-2</v>
      </c>
      <c r="AV288" s="242">
        <f t="shared" si="256"/>
        <v>4.4722222222222168E-3</v>
      </c>
      <c r="AW288" s="241">
        <f>VLOOKUP(AY288,[2]תחזיות!$B$4:$H$1000,7)</f>
        <v>2.2095471200000216E-2</v>
      </c>
      <c r="AX288" s="135">
        <f t="shared" si="17"/>
        <v>1.8412892666666847E-3</v>
      </c>
      <c r="AY288" s="238">
        <v>236</v>
      </c>
      <c r="AZ288" s="243">
        <f t="shared" si="257"/>
        <v>45311.38327381351</v>
      </c>
      <c r="BA288" s="243">
        <f t="shared" si="284"/>
        <v>804.86824605560105</v>
      </c>
      <c r="BB288" s="243">
        <f t="shared" si="18"/>
        <v>602.22567085882417</v>
      </c>
      <c r="BC288" s="243">
        <f t="shared" si="258"/>
        <v>202.64257519677685</v>
      </c>
      <c r="BD288" s="244">
        <f t="shared" si="259"/>
        <v>143167.2507868929</v>
      </c>
      <c r="BE288" s="246"/>
      <c r="BF288" s="246"/>
      <c r="BG288" s="246"/>
      <c r="BH288" s="241">
        <f>VLOOKUP(BJ288,[2]תחזיות!$B$4:$H$1000,6)</f>
        <v>1.1815760000000114E-2</v>
      </c>
      <c r="BI288" s="135">
        <f t="shared" si="19"/>
        <v>9.8464666666667612E-4</v>
      </c>
      <c r="BJ288" s="238">
        <v>236</v>
      </c>
      <c r="BK288" s="243">
        <f t="shared" si="260"/>
        <v>32192.831528006798</v>
      </c>
      <c r="BL288" s="243">
        <f t="shared" si="285"/>
        <v>528.18569266739701</v>
      </c>
      <c r="BM288" s="243">
        <f t="shared" si="20"/>
        <v>469.16550153271817</v>
      </c>
      <c r="BN288" s="243">
        <f t="shared" si="65"/>
        <v>59.020191134678853</v>
      </c>
      <c r="BO288" s="244">
        <f t="shared" si="261"/>
        <v>113531.63437153543</v>
      </c>
      <c r="BP288" s="246"/>
      <c r="BQ288" s="247">
        <f>VLOOKUP(BT288,[2]תחזיות!$B$4:$E$1000,2)</f>
        <v>4.1472179999999879E-2</v>
      </c>
      <c r="BR288" s="135">
        <f t="shared" si="21"/>
        <v>2.9560149999999902E-3</v>
      </c>
      <c r="BS288" s="3">
        <f t="shared" si="262"/>
        <v>7149</v>
      </c>
      <c r="BT288" s="238">
        <v>236</v>
      </c>
      <c r="BU288" s="239">
        <f t="shared" si="263"/>
        <v>258214.53106052949</v>
      </c>
      <c r="BV288" s="239">
        <f t="shared" si="264"/>
        <v>2473.8261297295294</v>
      </c>
      <c r="BW288" s="239">
        <f t="shared" si="22"/>
        <v>1710.5401026966408</v>
      </c>
      <c r="BX288" s="239">
        <f t="shared" si="23"/>
        <v>763.28602703288857</v>
      </c>
      <c r="BY288" s="240">
        <f t="shared" si="265"/>
        <v>530962.04012964771</v>
      </c>
      <c r="CA288" s="247">
        <f>VLOOKUP(CD288,[2]תחזיות!$B$4:$E$1000,4)</f>
        <v>5.4743277599999841E-2</v>
      </c>
      <c r="CB288" s="135">
        <f t="shared" si="24"/>
        <v>4.0619397999999869E-3</v>
      </c>
      <c r="CC288" s="3">
        <f t="shared" si="266"/>
        <v>7149</v>
      </c>
      <c r="CD288" s="238">
        <v>236</v>
      </c>
      <c r="CE288" s="239">
        <f t="shared" si="267"/>
        <v>278754.9371309781</v>
      </c>
      <c r="CF288" s="239">
        <f t="shared" si="268"/>
        <v>2848.3171990409624</v>
      </c>
      <c r="CG288" s="239">
        <f t="shared" si="25"/>
        <v>1716.0314254621483</v>
      </c>
      <c r="CH288" s="239">
        <f t="shared" si="26"/>
        <v>1132.2857735788141</v>
      </c>
      <c r="CI288" s="240">
        <f t="shared" si="269"/>
        <v>596127.59121342236</v>
      </c>
      <c r="CJ288" s="1"/>
      <c r="CK288" s="247">
        <f>VLOOKUP(CN288,[2]תחזיות!$B$4:$E$1000,3)</f>
        <v>3.6062765217391199E-2</v>
      </c>
      <c r="CL288" s="135">
        <f t="shared" si="27"/>
        <v>2.5052304347825999E-3</v>
      </c>
      <c r="CM288" s="3">
        <f t="shared" si="270"/>
        <v>7149</v>
      </c>
      <c r="CN288" s="238">
        <v>236</v>
      </c>
      <c r="CO288" s="239">
        <f t="shared" si="271"/>
        <v>250434.42227476145</v>
      </c>
      <c r="CP288" s="239">
        <f t="shared" si="286"/>
        <v>2336.0074304441673</v>
      </c>
      <c r="CQ288" s="239">
        <f t="shared" si="28"/>
        <v>1708.6114938442374</v>
      </c>
      <c r="CR288" s="239">
        <f t="shared" si="29"/>
        <v>627.39593659992988</v>
      </c>
      <c r="CS288" s="240">
        <f t="shared" si="272"/>
        <v>508369.97507075308</v>
      </c>
      <c r="CT288" s="1"/>
      <c r="CU288" s="238">
        <v>236</v>
      </c>
      <c r="CV288" s="239">
        <f t="shared" si="294"/>
        <v>800038.50316103338</v>
      </c>
      <c r="CW288" s="239">
        <f t="shared" si="294"/>
        <v>9459.63435739536</v>
      </c>
      <c r="CX288" s="239">
        <f t="shared" si="294"/>
        <v>6953.09001183084</v>
      </c>
      <c r="CY288" s="239">
        <f t="shared" si="294"/>
        <v>2506.5443455645213</v>
      </c>
      <c r="CZ288" s="239">
        <f t="shared" si="294"/>
        <v>2073489.6878734403</v>
      </c>
      <c r="DB288" s="238">
        <v>236</v>
      </c>
      <c r="DC288" s="239">
        <f t="shared" si="295"/>
        <v>850406.29519877955</v>
      </c>
      <c r="DD288" s="239">
        <f t="shared" si="295"/>
        <v>10395.686295929952</v>
      </c>
      <c r="DE288" s="239">
        <f t="shared" si="295"/>
        <v>7176.6962961181343</v>
      </c>
      <c r="DF288" s="239">
        <f t="shared" si="295"/>
        <v>3218.989999811819</v>
      </c>
      <c r="DG288" s="239">
        <f t="shared" si="295"/>
        <v>2196064.0390773993</v>
      </c>
      <c r="DH288" s="248"/>
      <c r="DI288" s="238">
        <v>236</v>
      </c>
      <c r="DJ288" s="239">
        <f t="shared" si="296"/>
        <v>761785.71576174698</v>
      </c>
      <c r="DK288" s="239">
        <f t="shared" si="296"/>
        <v>8685.4732950858597</v>
      </c>
      <c r="DL288" s="239">
        <f t="shared" si="296"/>
        <v>6941.5488790637683</v>
      </c>
      <c r="DM288" s="239">
        <f t="shared" si="296"/>
        <v>1743.9244160220903</v>
      </c>
      <c r="DN288" s="239">
        <f t="shared" si="296"/>
        <v>1970296.5177187938</v>
      </c>
      <c r="DP288" s="3">
        <f t="shared" si="273"/>
        <v>7149</v>
      </c>
      <c r="DQ288" s="238">
        <v>236</v>
      </c>
      <c r="DR288" s="239">
        <f t="shared" si="274"/>
        <v>0</v>
      </c>
      <c r="DS288" s="239">
        <f t="shared" si="275"/>
        <v>0</v>
      </c>
      <c r="DT288" s="239">
        <f t="shared" si="33"/>
        <v>0</v>
      </c>
      <c r="DU288" s="239">
        <f t="shared" si="276"/>
        <v>0</v>
      </c>
      <c r="DV288" s="240">
        <f t="shared" si="287"/>
        <v>0</v>
      </c>
      <c r="DX288" s="242">
        <f t="shared" si="236"/>
        <v>4.5899999999999996E-2</v>
      </c>
      <c r="DY288" s="242">
        <f t="shared" si="277"/>
        <v>3.8249999999999998E-3</v>
      </c>
      <c r="DZ288" s="238">
        <v>236</v>
      </c>
      <c r="EA288" s="243">
        <f t="shared" si="288"/>
        <v>284493.91207802691</v>
      </c>
      <c r="EB288" s="243">
        <f t="shared" si="289"/>
        <v>2867.5073536633631</v>
      </c>
      <c r="EC288" s="243">
        <f t="shared" si="34"/>
        <v>1779.3181399649102</v>
      </c>
      <c r="ED288" s="243">
        <f t="shared" si="240"/>
        <v>1088.1892136984529</v>
      </c>
      <c r="EE288" s="244">
        <f t="shared" si="278"/>
        <v>623932.6141195345</v>
      </c>
      <c r="EF288" s="249"/>
      <c r="EG288" s="242">
        <f t="shared" si="237"/>
        <v>5.5E-2</v>
      </c>
      <c r="EH288" s="242">
        <f t="shared" si="279"/>
        <v>4.5833333333333334E-3</v>
      </c>
      <c r="EI288" s="238">
        <v>236</v>
      </c>
      <c r="EJ288" s="243">
        <f t="shared" si="290"/>
        <v>292806.819995103</v>
      </c>
      <c r="EK288" s="243">
        <f t="shared" si="291"/>
        <v>3082.4150795582632</v>
      </c>
      <c r="EL288" s="243">
        <f t="shared" si="36"/>
        <v>1740.3838212473745</v>
      </c>
      <c r="EM288" s="243">
        <f t="shared" si="241"/>
        <v>1342.0312583108887</v>
      </c>
      <c r="EN288" s="244">
        <f t="shared" si="280"/>
        <v>646746.58964217338</v>
      </c>
      <c r="EO288" s="249"/>
      <c r="EP288" s="242">
        <f t="shared" si="238"/>
        <v>2.5000000000000001E-2</v>
      </c>
      <c r="EQ288" s="242">
        <f t="shared" si="281"/>
        <v>2.0833333333333333E-3</v>
      </c>
      <c r="ER288" s="238">
        <v>236</v>
      </c>
      <c r="ES288" s="243">
        <f t="shared" si="292"/>
        <v>260659.32974121289</v>
      </c>
      <c r="ET288" s="243">
        <f t="shared" si="293"/>
        <v>2370.7253929063918</v>
      </c>
      <c r="EU288" s="243">
        <f t="shared" si="38"/>
        <v>1827.6851226121983</v>
      </c>
      <c r="EV288" s="243">
        <f t="shared" si="242"/>
        <v>543.04027029419353</v>
      </c>
      <c r="EW288" s="244">
        <f t="shared" si="282"/>
        <v>559491.19272590952</v>
      </c>
    </row>
    <row r="289" spans="1:153" ht="14.25" customHeight="1" thickBot="1" x14ac:dyDescent="0.25">
      <c r="A289" s="3">
        <f t="shared" si="243"/>
        <v>7180</v>
      </c>
      <c r="B289" s="238">
        <v>237</v>
      </c>
      <c r="C289" s="239">
        <f t="shared" si="244"/>
        <v>141823.72176918355</v>
      </c>
      <c r="D289" s="239">
        <f t="shared" si="5"/>
        <v>2410.2492634298383</v>
      </c>
      <c r="E289" s="239">
        <f t="shared" si="6"/>
        <v>2037.9619937857315</v>
      </c>
      <c r="F289" s="239">
        <f t="shared" si="7"/>
        <v>372.28726964410686</v>
      </c>
      <c r="G289" s="240">
        <f t="shared" si="245"/>
        <v>571229.07543287077</v>
      </c>
      <c r="I289" s="241">
        <f>VLOOKUP(K289,[2]תחזיות!$B$4:$H$1000,5)</f>
        <v>1.2997354500000127E-2</v>
      </c>
      <c r="J289" s="135">
        <f t="shared" si="8"/>
        <v>1.0831128750000106E-3</v>
      </c>
      <c r="K289" s="238">
        <v>237</v>
      </c>
      <c r="L289" s="243">
        <f t="shared" si="246"/>
        <v>75392.65558523369</v>
      </c>
      <c r="M289" s="243">
        <f t="shared" si="44"/>
        <v>1063.6305233323808</v>
      </c>
      <c r="N289" s="243">
        <f t="shared" si="9"/>
        <v>925.410654759453</v>
      </c>
      <c r="O289" s="243">
        <f t="shared" si="10"/>
        <v>138.21986857292779</v>
      </c>
      <c r="P289" s="244">
        <f t="shared" si="247"/>
        <v>223444.38174773619</v>
      </c>
      <c r="Q289" s="245"/>
      <c r="R289" s="241">
        <f>VLOOKUP(T289,[2]תחזיות!$B$4:$H$1000,7)</f>
        <v>2.2095502650000216E-2</v>
      </c>
      <c r="S289" s="135">
        <f t="shared" si="11"/>
        <v>1.841291887500018E-3</v>
      </c>
      <c r="T289" s="238">
        <v>237</v>
      </c>
      <c r="U289" s="243">
        <f t="shared" si="248"/>
        <v>88754.500236123218</v>
      </c>
      <c r="V289" s="243">
        <f t="shared" si="47"/>
        <v>1252.1378216678854</v>
      </c>
      <c r="W289" s="243">
        <f t="shared" si="12"/>
        <v>1089.4212379016603</v>
      </c>
      <c r="X289" s="243">
        <f t="shared" si="48"/>
        <v>162.71658376622514</v>
      </c>
      <c r="Y289" s="244">
        <f t="shared" si="249"/>
        <v>242455.91908713782</v>
      </c>
      <c r="Z289" s="246"/>
      <c r="AA289" s="241">
        <f>VLOOKUP(AC289,[2]תחזיות!$B$4:$H$1000,6)</f>
        <v>1.1815776818181934E-2</v>
      </c>
      <c r="AB289" s="135">
        <f t="shared" si="13"/>
        <v>9.8464806818182788E-4</v>
      </c>
      <c r="AC289" s="238">
        <v>237</v>
      </c>
      <c r="AD289" s="243">
        <f t="shared" si="250"/>
        <v>73811.930970125613</v>
      </c>
      <c r="AE289" s="243">
        <f t="shared" si="51"/>
        <v>1041.3298504543573</v>
      </c>
      <c r="AF289" s="243">
        <f t="shared" si="14"/>
        <v>906.00797700912756</v>
      </c>
      <c r="AG289" s="243">
        <f t="shared" si="52"/>
        <v>135.32187344522967</v>
      </c>
      <c r="AH289" s="244">
        <f t="shared" si="251"/>
        <v>221126.21923160934</v>
      </c>
      <c r="AI289" s="246"/>
      <c r="AJ289" s="242">
        <f t="shared" si="234"/>
        <v>4.4366666666666596E-2</v>
      </c>
      <c r="AK289" s="242">
        <f t="shared" si="252"/>
        <v>3.6972222222222163E-3</v>
      </c>
      <c r="AL289" s="241">
        <f>VLOOKUP(AN289,[2]תחזיות!$B$4:$H$1000,5)</f>
        <v>1.2997354500000127E-2</v>
      </c>
      <c r="AM289" s="135">
        <f t="shared" si="239"/>
        <v>1.0831128750000106E-3</v>
      </c>
      <c r="AN289" s="238">
        <v>237</v>
      </c>
      <c r="AO289" s="243">
        <f t="shared" si="253"/>
        <v>36771.806230078328</v>
      </c>
      <c r="AP289" s="243">
        <f t="shared" si="283"/>
        <v>646.27109993082513</v>
      </c>
      <c r="AQ289" s="243">
        <f t="shared" si="16"/>
        <v>510.31756078573017</v>
      </c>
      <c r="AR289" s="243">
        <f t="shared" si="254"/>
        <v>135.95353914509494</v>
      </c>
      <c r="AS289" s="244">
        <f t="shared" si="255"/>
        <v>128041.72733034432</v>
      </c>
      <c r="AT289" s="245"/>
      <c r="AU289" s="242">
        <f t="shared" si="235"/>
        <v>5.3666666666666606E-2</v>
      </c>
      <c r="AV289" s="242">
        <f t="shared" si="256"/>
        <v>4.4722222222222168E-3</v>
      </c>
      <c r="AW289" s="241">
        <f>VLOOKUP(AY289,[2]תחזיות!$B$4:$H$1000,7)</f>
        <v>2.2095502650000216E-2</v>
      </c>
      <c r="AX289" s="135">
        <f t="shared" si="17"/>
        <v>1.841291887500018E-3</v>
      </c>
      <c r="AY289" s="238">
        <v>237</v>
      </c>
      <c r="AZ289" s="243">
        <f t="shared" si="257"/>
        <v>44791.480212145958</v>
      </c>
      <c r="BA289" s="243">
        <f t="shared" si="284"/>
        <v>806.35024342756958</v>
      </c>
      <c r="BB289" s="243">
        <f t="shared" si="18"/>
        <v>606.03279025658367</v>
      </c>
      <c r="BC289" s="243">
        <f t="shared" si="258"/>
        <v>200.31745317098586</v>
      </c>
      <c r="BD289" s="244">
        <f t="shared" si="259"/>
        <v>143973.60103032045</v>
      </c>
      <c r="BE289" s="246"/>
      <c r="BF289" s="246"/>
      <c r="BG289" s="246"/>
      <c r="BH289" s="241">
        <f>VLOOKUP(BJ289,[2]תחזיות!$B$4:$H$1000,6)</f>
        <v>1.1815776818181934E-2</v>
      </c>
      <c r="BI289" s="135">
        <f t="shared" si="19"/>
        <v>9.8464806818182788E-4</v>
      </c>
      <c r="BJ289" s="238">
        <v>237</v>
      </c>
      <c r="BK289" s="243">
        <f t="shared" si="260"/>
        <v>31754.902672942695</v>
      </c>
      <c r="BL289" s="243">
        <f t="shared" si="285"/>
        <v>528.63126284756504</v>
      </c>
      <c r="BM289" s="243">
        <f t="shared" si="20"/>
        <v>470.41394128050371</v>
      </c>
      <c r="BN289" s="243">
        <f t="shared" si="65"/>
        <v>58.21732156706134</v>
      </c>
      <c r="BO289" s="244">
        <f t="shared" si="261"/>
        <v>114060.265634383</v>
      </c>
      <c r="BP289" s="246"/>
      <c r="BQ289" s="247">
        <f>VLOOKUP(BT289,[2]תחזיות!$B$4:$E$1000,2)</f>
        <v>4.154047999999988E-2</v>
      </c>
      <c r="BR289" s="135">
        <f t="shared" si="21"/>
        <v>2.9617066666666569E-3</v>
      </c>
      <c r="BS289" s="3">
        <f t="shared" si="262"/>
        <v>7180</v>
      </c>
      <c r="BT289" s="238">
        <v>237</v>
      </c>
      <c r="BU289" s="239">
        <f t="shared" si="263"/>
        <v>256503.99095783287</v>
      </c>
      <c r="BV289" s="239">
        <f t="shared" si="264"/>
        <v>2474.6506590420545</v>
      </c>
      <c r="BW289" s="239">
        <f t="shared" si="22"/>
        <v>1714.9610789956369</v>
      </c>
      <c r="BX289" s="239">
        <f t="shared" si="23"/>
        <v>759.68958004641752</v>
      </c>
      <c r="BY289" s="240">
        <f t="shared" si="265"/>
        <v>533436.69078868977</v>
      </c>
      <c r="CA289" s="247">
        <f>VLOOKUP(CD289,[2]תחזיות!$B$4:$E$1000,4)</f>
        <v>5.4833433599999842E-2</v>
      </c>
      <c r="CB289" s="135">
        <f t="shared" si="24"/>
        <v>4.0694527999999867E-3</v>
      </c>
      <c r="CC289" s="3">
        <f t="shared" si="266"/>
        <v>7180</v>
      </c>
      <c r="CD289" s="238">
        <v>237</v>
      </c>
      <c r="CE289" s="239">
        <f t="shared" si="267"/>
        <v>277038.90570551594</v>
      </c>
      <c r="CF289" s="239">
        <f t="shared" si="268"/>
        <v>2849.539176247396</v>
      </c>
      <c r="CG289" s="239">
        <f t="shared" si="25"/>
        <v>1722.1424257151518</v>
      </c>
      <c r="CH289" s="239">
        <f t="shared" si="26"/>
        <v>1127.3967505322441</v>
      </c>
      <c r="CI289" s="240">
        <f t="shared" si="269"/>
        <v>598977.13038966979</v>
      </c>
      <c r="CJ289" s="1"/>
      <c r="CK289" s="247">
        <f>VLOOKUP(CN289,[2]תחזיות!$B$4:$E$1000,3)</f>
        <v>3.6122156521739029E-2</v>
      </c>
      <c r="CL289" s="135">
        <f t="shared" si="27"/>
        <v>2.5101797101449194E-3</v>
      </c>
      <c r="CM289" s="3">
        <f t="shared" si="270"/>
        <v>7180</v>
      </c>
      <c r="CN289" s="238">
        <v>237</v>
      </c>
      <c r="CO289" s="239">
        <f t="shared" si="271"/>
        <v>248725.81078091721</v>
      </c>
      <c r="CP289" s="239">
        <f t="shared" si="286"/>
        <v>2336.691370977826</v>
      </c>
      <c r="CQ289" s="239">
        <f t="shared" si="28"/>
        <v>1712.3448873662232</v>
      </c>
      <c r="CR289" s="239">
        <f t="shared" si="29"/>
        <v>624.34648361160282</v>
      </c>
      <c r="CS289" s="240">
        <f t="shared" si="272"/>
        <v>510706.66644173092</v>
      </c>
      <c r="CT289" s="1"/>
      <c r="CU289" s="238">
        <v>237</v>
      </c>
      <c r="CV289" s="239">
        <f t="shared" si="294"/>
        <v>793206.76848039054</v>
      </c>
      <c r="CW289" s="239">
        <f t="shared" si="294"/>
        <v>9462.308899398462</v>
      </c>
      <c r="CX289" s="239">
        <f t="shared" si="294"/>
        <v>6974.7753201768264</v>
      </c>
      <c r="CY289" s="239">
        <f t="shared" si="294"/>
        <v>2487.5335792216342</v>
      </c>
      <c r="CZ289" s="239">
        <f t="shared" si="294"/>
        <v>2082951.9967728388</v>
      </c>
      <c r="DB289" s="238">
        <v>237</v>
      </c>
      <c r="DC289" s="239">
        <f t="shared" si="295"/>
        <v>843475.04409682425</v>
      </c>
      <c r="DD289" s="239">
        <f t="shared" si="295"/>
        <v>10400.691584330953</v>
      </c>
      <c r="DE289" s="239">
        <f t="shared" si="295"/>
        <v>7203.919028087219</v>
      </c>
      <c r="DF289" s="239">
        <f t="shared" si="295"/>
        <v>3196.7725562437336</v>
      </c>
      <c r="DG289" s="239">
        <f t="shared" si="295"/>
        <v>2206464.7306617303</v>
      </c>
      <c r="DH289" s="248"/>
      <c r="DI289" s="238">
        <v>237</v>
      </c>
      <c r="DJ289" s="239">
        <f t="shared" si="296"/>
        <v>754948.01081176975</v>
      </c>
      <c r="DK289" s="239">
        <f t="shared" si="296"/>
        <v>8687.6271406159776</v>
      </c>
      <c r="DL289" s="239">
        <f t="shared" si="296"/>
        <v>6958.2215993925583</v>
      </c>
      <c r="DM289" s="239">
        <f t="shared" si="296"/>
        <v>1729.4055412234188</v>
      </c>
      <c r="DN289" s="239">
        <f t="shared" si="296"/>
        <v>1978984.1448594099</v>
      </c>
      <c r="DP289" s="3">
        <f t="shared" si="273"/>
        <v>7180</v>
      </c>
      <c r="DQ289" s="238">
        <v>237</v>
      </c>
      <c r="DR289" s="239">
        <f t="shared" si="274"/>
        <v>0</v>
      </c>
      <c r="DS289" s="239">
        <f t="shared" si="275"/>
        <v>0</v>
      </c>
      <c r="DT289" s="239">
        <f t="shared" si="33"/>
        <v>0</v>
      </c>
      <c r="DU289" s="239">
        <f t="shared" si="276"/>
        <v>0</v>
      </c>
      <c r="DV289" s="240">
        <f t="shared" si="287"/>
        <v>0</v>
      </c>
      <c r="DX289" s="242">
        <f t="shared" si="236"/>
        <v>4.5899999999999996E-2</v>
      </c>
      <c r="DY289" s="242">
        <f t="shared" si="277"/>
        <v>3.8249999999999998E-3</v>
      </c>
      <c r="DZ289" s="238">
        <v>237</v>
      </c>
      <c r="EA289" s="243">
        <f t="shared" si="288"/>
        <v>282714.59393806203</v>
      </c>
      <c r="EB289" s="243">
        <f t="shared" si="289"/>
        <v>2867.5073536633627</v>
      </c>
      <c r="EC289" s="243">
        <f t="shared" si="34"/>
        <v>1786.1240318502755</v>
      </c>
      <c r="ED289" s="243">
        <f t="shared" si="240"/>
        <v>1081.3833218130872</v>
      </c>
      <c r="EE289" s="244">
        <f t="shared" si="278"/>
        <v>626800.12147319783</v>
      </c>
      <c r="EF289" s="249"/>
      <c r="EG289" s="242">
        <f t="shared" si="237"/>
        <v>5.5E-2</v>
      </c>
      <c r="EH289" s="242">
        <f t="shared" si="279"/>
        <v>4.5833333333333334E-3</v>
      </c>
      <c r="EI289" s="238">
        <v>237</v>
      </c>
      <c r="EJ289" s="243">
        <f t="shared" si="290"/>
        <v>291066.43617385562</v>
      </c>
      <c r="EK289" s="243">
        <f t="shared" si="291"/>
        <v>3082.4150795582636</v>
      </c>
      <c r="EL289" s="243">
        <f t="shared" si="36"/>
        <v>1748.3605804280921</v>
      </c>
      <c r="EM289" s="243">
        <f t="shared" si="241"/>
        <v>1334.0544991301715</v>
      </c>
      <c r="EN289" s="244">
        <f t="shared" si="280"/>
        <v>649829.00472173165</v>
      </c>
      <c r="EO289" s="249"/>
      <c r="EP289" s="242">
        <f t="shared" si="238"/>
        <v>2.5000000000000001E-2</v>
      </c>
      <c r="EQ289" s="242">
        <f t="shared" si="281"/>
        <v>2.0833333333333333E-3</v>
      </c>
      <c r="ER289" s="238">
        <v>237</v>
      </c>
      <c r="ES289" s="243">
        <f t="shared" si="292"/>
        <v>258831.64461860069</v>
      </c>
      <c r="ET289" s="243">
        <f t="shared" si="293"/>
        <v>2370.7253929063913</v>
      </c>
      <c r="EU289" s="243">
        <f t="shared" si="38"/>
        <v>1831.4927999509732</v>
      </c>
      <c r="EV289" s="243">
        <f t="shared" si="242"/>
        <v>539.23259295541811</v>
      </c>
      <c r="EW289" s="244">
        <f t="shared" si="282"/>
        <v>561861.91811881587</v>
      </c>
    </row>
    <row r="290" spans="1:153" ht="14.25" customHeight="1" thickBot="1" x14ac:dyDescent="0.25">
      <c r="A290" s="3">
        <f t="shared" si="243"/>
        <v>7211</v>
      </c>
      <c r="B290" s="238">
        <v>238</v>
      </c>
      <c r="C290" s="239">
        <f t="shared" si="244"/>
        <v>139785.75977539783</v>
      </c>
      <c r="D290" s="239">
        <f t="shared" si="5"/>
        <v>2410.2492634298383</v>
      </c>
      <c r="E290" s="239">
        <f t="shared" si="6"/>
        <v>2043.311644019419</v>
      </c>
      <c r="F290" s="239">
        <f t="shared" si="7"/>
        <v>366.93761941041936</v>
      </c>
      <c r="G290" s="240">
        <f t="shared" si="245"/>
        <v>573639.32469630055</v>
      </c>
      <c r="I290" s="241">
        <f>VLOOKUP(K290,[2]תחזיות!$B$4:$H$1000,5)</f>
        <v>1.2997373000000128E-2</v>
      </c>
      <c r="J290" s="135">
        <f t="shared" si="8"/>
        <v>1.0831144166666773E-3</v>
      </c>
      <c r="K290" s="238">
        <v>238</v>
      </c>
      <c r="L290" s="243">
        <f t="shared" si="246"/>
        <v>74547.901477027888</v>
      </c>
      <c r="M290" s="243">
        <f t="shared" si="44"/>
        <v>1064.782556886209</v>
      </c>
      <c r="N290" s="243">
        <f t="shared" si="9"/>
        <v>928.11140417832519</v>
      </c>
      <c r="O290" s="243">
        <f t="shared" si="10"/>
        <v>136.67115270788383</v>
      </c>
      <c r="P290" s="244">
        <f t="shared" si="247"/>
        <v>224509.16430462239</v>
      </c>
      <c r="Q290" s="245"/>
      <c r="R290" s="241">
        <f>VLOOKUP(T290,[2]תחזיות!$B$4:$H$1000,7)</f>
        <v>2.2095534100000216E-2</v>
      </c>
      <c r="S290" s="135">
        <f t="shared" si="11"/>
        <v>1.8412945083333514E-3</v>
      </c>
      <c r="T290" s="238">
        <v>238</v>
      </c>
      <c r="U290" s="243">
        <f t="shared" si="248"/>
        <v>87826.496226753588</v>
      </c>
      <c r="V290" s="243">
        <f t="shared" si="47"/>
        <v>1254.4433761625992</v>
      </c>
      <c r="W290" s="243">
        <f t="shared" si="12"/>
        <v>1093.4281330802182</v>
      </c>
      <c r="X290" s="243">
        <f t="shared" si="48"/>
        <v>161.01524308238083</v>
      </c>
      <c r="Y290" s="244">
        <f t="shared" si="249"/>
        <v>243710.36246330044</v>
      </c>
      <c r="Z290" s="246"/>
      <c r="AA290" s="241">
        <f>VLOOKUP(AC290,[2]תחזיות!$B$4:$H$1000,6)</f>
        <v>1.1815793636363751E-2</v>
      </c>
      <c r="AB290" s="135">
        <f t="shared" si="13"/>
        <v>9.8464946969697921E-4</v>
      </c>
      <c r="AC290" s="238">
        <v>238</v>
      </c>
      <c r="AD290" s="243">
        <f t="shared" si="250"/>
        <v>72977.709771529437</v>
      </c>
      <c r="AE290" s="243">
        <f t="shared" si="51"/>
        <v>1042.3551953393871</v>
      </c>
      <c r="AF290" s="243">
        <f t="shared" si="14"/>
        <v>908.56272742491706</v>
      </c>
      <c r="AG290" s="243">
        <f t="shared" si="52"/>
        <v>133.79246791447002</v>
      </c>
      <c r="AH290" s="244">
        <f t="shared" si="251"/>
        <v>222168.57442694873</v>
      </c>
      <c r="AI290" s="246"/>
      <c r="AJ290" s="242">
        <f t="shared" si="234"/>
        <v>4.4366666666666596E-2</v>
      </c>
      <c r="AK290" s="242">
        <f t="shared" si="252"/>
        <v>3.6972222222222163E-3</v>
      </c>
      <c r="AL290" s="241">
        <f>VLOOKUP(AN290,[2]תחזיות!$B$4:$H$1000,5)</f>
        <v>1.2997373000000128E-2</v>
      </c>
      <c r="AM290" s="135">
        <f t="shared" si="239"/>
        <v>1.0831144166666773E-3</v>
      </c>
      <c r="AN290" s="238">
        <v>238</v>
      </c>
      <c r="AO290" s="243">
        <f t="shared" si="253"/>
        <v>36300.7640104401</v>
      </c>
      <c r="AP290" s="243">
        <f t="shared" si="283"/>
        <v>646.9710854762352</v>
      </c>
      <c r="AQ290" s="243">
        <f t="shared" si="16"/>
        <v>512.75909409319161</v>
      </c>
      <c r="AR290" s="243">
        <f t="shared" si="254"/>
        <v>134.2119913830436</v>
      </c>
      <c r="AS290" s="244">
        <f t="shared" si="255"/>
        <v>128688.69841582056</v>
      </c>
      <c r="AT290" s="245"/>
      <c r="AU290" s="242">
        <f t="shared" si="235"/>
        <v>5.3666666666666606E-2</v>
      </c>
      <c r="AV290" s="242">
        <f t="shared" si="256"/>
        <v>4.4722222222222168E-3</v>
      </c>
      <c r="AW290" s="241">
        <f>VLOOKUP(AY290,[2]תחזיות!$B$4:$H$1000,7)</f>
        <v>2.2095534100000216E-2</v>
      </c>
      <c r="AX290" s="135">
        <f t="shared" si="17"/>
        <v>1.8412945083333514E-3</v>
      </c>
      <c r="AY290" s="238">
        <v>238</v>
      </c>
      <c r="AZ290" s="243">
        <f t="shared" si="257"/>
        <v>44266.805843575545</v>
      </c>
      <c r="BA290" s="243">
        <f t="shared" si="284"/>
        <v>807.83497170258602</v>
      </c>
      <c r="BB290" s="243">
        <f t="shared" si="18"/>
        <v>609.86397890215119</v>
      </c>
      <c r="BC290" s="243">
        <f t="shared" si="258"/>
        <v>197.97099280043483</v>
      </c>
      <c r="BD290" s="244">
        <f t="shared" si="259"/>
        <v>144781.43600202305</v>
      </c>
      <c r="BE290" s="246"/>
      <c r="BF290" s="246"/>
      <c r="BG290" s="246"/>
      <c r="BH290" s="241">
        <f>VLOOKUP(BJ290,[2]תחזיות!$B$4:$H$1000,6)</f>
        <v>1.1815793636363751E-2</v>
      </c>
      <c r="BI290" s="135">
        <f t="shared" si="19"/>
        <v>9.8464946969697921E-4</v>
      </c>
      <c r="BJ290" s="238">
        <v>238</v>
      </c>
      <c r="BK290" s="243">
        <f t="shared" si="260"/>
        <v>31315.292986901564</v>
      </c>
      <c r="BL290" s="243">
        <f t="shared" si="285"/>
        <v>529.07719145955673</v>
      </c>
      <c r="BM290" s="243">
        <f t="shared" si="20"/>
        <v>471.66582098357082</v>
      </c>
      <c r="BN290" s="243">
        <f t="shared" si="65"/>
        <v>57.411370475985933</v>
      </c>
      <c r="BO290" s="244">
        <f t="shared" si="261"/>
        <v>114589.34282584256</v>
      </c>
      <c r="BP290" s="246"/>
      <c r="BQ290" s="247">
        <f>VLOOKUP(BT290,[2]תחזיות!$B$4:$E$1000,2)</f>
        <v>4.160877999999988E-2</v>
      </c>
      <c r="BR290" s="135">
        <f t="shared" si="21"/>
        <v>2.9673983333333236E-3</v>
      </c>
      <c r="BS290" s="3">
        <f t="shared" si="262"/>
        <v>7211</v>
      </c>
      <c r="BT290" s="238">
        <v>238</v>
      </c>
      <c r="BU290" s="239">
        <f t="shared" si="263"/>
        <v>254789.02987883723</v>
      </c>
      <c r="BV290" s="239">
        <f t="shared" si="264"/>
        <v>2475.4691852189299</v>
      </c>
      <c r="BW290" s="239">
        <f t="shared" si="22"/>
        <v>1719.4086426048539</v>
      </c>
      <c r="BX290" s="239">
        <f t="shared" si="23"/>
        <v>756.06054261407598</v>
      </c>
      <c r="BY290" s="240">
        <f t="shared" si="265"/>
        <v>535912.15997390868</v>
      </c>
      <c r="CA290" s="247">
        <f>VLOOKUP(CD290,[2]תחזיות!$B$4:$E$1000,4)</f>
        <v>5.4923589599999843E-2</v>
      </c>
      <c r="CB290" s="135">
        <f t="shared" si="24"/>
        <v>4.0769657999999874E-3</v>
      </c>
      <c r="CC290" s="3">
        <f t="shared" si="266"/>
        <v>7211</v>
      </c>
      <c r="CD290" s="238">
        <v>238</v>
      </c>
      <c r="CE290" s="239">
        <f t="shared" si="267"/>
        <v>275316.76327980077</v>
      </c>
      <c r="CF290" s="239">
        <f t="shared" si="268"/>
        <v>2850.7525710866826</v>
      </c>
      <c r="CG290" s="239">
        <f t="shared" si="25"/>
        <v>1728.2955430282425</v>
      </c>
      <c r="CH290" s="239">
        <f t="shared" si="26"/>
        <v>1122.4570280584401</v>
      </c>
      <c r="CI290" s="240">
        <f t="shared" si="269"/>
        <v>601827.88296075643</v>
      </c>
      <c r="CJ290" s="1"/>
      <c r="CK290" s="247">
        <f>VLOOKUP(CN290,[2]תחזיות!$B$4:$E$1000,3)</f>
        <v>3.6181547826086853E-2</v>
      </c>
      <c r="CL290" s="135">
        <f t="shared" si="27"/>
        <v>2.515128985507238E-3</v>
      </c>
      <c r="CM290" s="3">
        <f t="shared" si="270"/>
        <v>7211</v>
      </c>
      <c r="CN290" s="238">
        <v>238</v>
      </c>
      <c r="CO290" s="239">
        <f t="shared" si="271"/>
        <v>247013.46589355098</v>
      </c>
      <c r="CP290" s="239">
        <f t="shared" si="286"/>
        <v>2337.3702602345538</v>
      </c>
      <c r="CQ290" s="239">
        <f t="shared" si="28"/>
        <v>1716.0995323550801</v>
      </c>
      <c r="CR290" s="239">
        <f t="shared" si="29"/>
        <v>621.27072787947361</v>
      </c>
      <c r="CS290" s="240">
        <f t="shared" si="272"/>
        <v>513044.0367019655</v>
      </c>
      <c r="CT290" s="1"/>
      <c r="CU290" s="238">
        <v>238</v>
      </c>
      <c r="CV290" s="239">
        <f t="shared" si="294"/>
        <v>786351.92504791473</v>
      </c>
      <c r="CW290" s="239">
        <f t="shared" si="294"/>
        <v>9464.9794446745764</v>
      </c>
      <c r="CX290" s="239">
        <f t="shared" si="294"/>
        <v>6996.5467411678928</v>
      </c>
      <c r="CY290" s="239">
        <f t="shared" si="294"/>
        <v>2468.4327035066826</v>
      </c>
      <c r="CZ290" s="239">
        <f t="shared" si="294"/>
        <v>2092416.9762175134</v>
      </c>
      <c r="DB290" s="238">
        <v>238</v>
      </c>
      <c r="DC290" s="239">
        <f t="shared" si="295"/>
        <v>836513.90071895521</v>
      </c>
      <c r="DD290" s="239">
        <f t="shared" si="295"/>
        <v>10405.695261939967</v>
      </c>
      <c r="DE290" s="239">
        <f t="shared" si="295"/>
        <v>7231.2731987850839</v>
      </c>
      <c r="DF290" s="239">
        <f t="shared" si="295"/>
        <v>3174.4220631548842</v>
      </c>
      <c r="DG290" s="239">
        <f t="shared" si="295"/>
        <v>2216870.4259236706</v>
      </c>
      <c r="DH290" s="248"/>
      <c r="DI290" s="238">
        <v>238</v>
      </c>
      <c r="DJ290" s="239">
        <f t="shared" si="296"/>
        <v>748092.38024602958</v>
      </c>
      <c r="DK290" s="239">
        <f t="shared" si="296"/>
        <v>8689.7773033697285</v>
      </c>
      <c r="DL290" s="239">
        <f t="shared" si="296"/>
        <v>6974.9481347338588</v>
      </c>
      <c r="DM290" s="239">
        <f t="shared" si="296"/>
        <v>1714.8291686358689</v>
      </c>
      <c r="DN290" s="239">
        <f t="shared" si="296"/>
        <v>1987673.9221627796</v>
      </c>
      <c r="DP290" s="3">
        <f t="shared" si="273"/>
        <v>7211</v>
      </c>
      <c r="DQ290" s="238">
        <v>238</v>
      </c>
      <c r="DR290" s="239">
        <f t="shared" si="274"/>
        <v>0</v>
      </c>
      <c r="DS290" s="239">
        <f t="shared" si="275"/>
        <v>0</v>
      </c>
      <c r="DT290" s="239">
        <f t="shared" si="33"/>
        <v>0</v>
      </c>
      <c r="DU290" s="239">
        <f t="shared" si="276"/>
        <v>0</v>
      </c>
      <c r="DV290" s="240">
        <f t="shared" si="287"/>
        <v>0</v>
      </c>
      <c r="DX290" s="242">
        <f t="shared" si="236"/>
        <v>4.5899999999999996E-2</v>
      </c>
      <c r="DY290" s="242">
        <f t="shared" si="277"/>
        <v>3.8249999999999998E-3</v>
      </c>
      <c r="DZ290" s="238">
        <v>238</v>
      </c>
      <c r="EA290" s="243">
        <f t="shared" si="288"/>
        <v>280928.46990621177</v>
      </c>
      <c r="EB290" s="243">
        <f t="shared" si="289"/>
        <v>2867.5073536633631</v>
      </c>
      <c r="EC290" s="243">
        <f t="shared" si="34"/>
        <v>1792.9559562721031</v>
      </c>
      <c r="ED290" s="243">
        <f t="shared" si="240"/>
        <v>1074.55139739126</v>
      </c>
      <c r="EE290" s="244">
        <f t="shared" si="278"/>
        <v>629667.62882686115</v>
      </c>
      <c r="EF290" s="249"/>
      <c r="EG290" s="242">
        <f t="shared" si="237"/>
        <v>5.5E-2</v>
      </c>
      <c r="EH290" s="242">
        <f t="shared" si="279"/>
        <v>4.5833333333333334E-3</v>
      </c>
      <c r="EI290" s="238">
        <v>238</v>
      </c>
      <c r="EJ290" s="243">
        <f t="shared" si="290"/>
        <v>289318.07559342752</v>
      </c>
      <c r="EK290" s="243">
        <f t="shared" si="291"/>
        <v>3082.4150795582627</v>
      </c>
      <c r="EL290" s="243">
        <f t="shared" si="36"/>
        <v>1756.3738997550533</v>
      </c>
      <c r="EM290" s="243">
        <f t="shared" si="241"/>
        <v>1326.0411798032094</v>
      </c>
      <c r="EN290" s="244">
        <f t="shared" si="280"/>
        <v>652911.41980128991</v>
      </c>
      <c r="EO290" s="249"/>
      <c r="EP290" s="242">
        <f t="shared" si="238"/>
        <v>2.5000000000000001E-2</v>
      </c>
      <c r="EQ290" s="242">
        <f t="shared" si="281"/>
        <v>2.0833333333333333E-3</v>
      </c>
      <c r="ER290" s="238">
        <v>238</v>
      </c>
      <c r="ES290" s="243">
        <f t="shared" si="292"/>
        <v>257000.15181864973</v>
      </c>
      <c r="ET290" s="243">
        <f t="shared" si="293"/>
        <v>2370.7253929063918</v>
      </c>
      <c r="EU290" s="243">
        <f t="shared" si="38"/>
        <v>1835.3084099508715</v>
      </c>
      <c r="EV290" s="243">
        <f t="shared" si="242"/>
        <v>535.41698295552021</v>
      </c>
      <c r="EW290" s="244">
        <f t="shared" si="282"/>
        <v>564232.64351172221</v>
      </c>
    </row>
    <row r="291" spans="1:153" ht="14.25" customHeight="1" thickBot="1" x14ac:dyDescent="0.25">
      <c r="A291" s="3">
        <f t="shared" si="243"/>
        <v>7241</v>
      </c>
      <c r="B291" s="238">
        <v>239</v>
      </c>
      <c r="C291" s="239">
        <f t="shared" si="244"/>
        <v>137742.44813137842</v>
      </c>
      <c r="D291" s="239">
        <f t="shared" si="5"/>
        <v>2410.2492634298383</v>
      </c>
      <c r="E291" s="239">
        <f t="shared" si="6"/>
        <v>2048.6753370849701</v>
      </c>
      <c r="F291" s="239">
        <f t="shared" si="7"/>
        <v>361.57392634486837</v>
      </c>
      <c r="G291" s="240">
        <f t="shared" si="245"/>
        <v>576049.57395973033</v>
      </c>
      <c r="I291" s="241">
        <f>VLOOKUP(K291,[2]תחזיות!$B$4:$H$1000,5)</f>
        <v>1.2997391500000129E-2</v>
      </c>
      <c r="J291" s="135">
        <f t="shared" si="8"/>
        <v>1.0831159583333441E-3</v>
      </c>
      <c r="K291" s="238">
        <v>239</v>
      </c>
      <c r="L291" s="243">
        <f t="shared" si="246"/>
        <v>73699.528842326617</v>
      </c>
      <c r="M291" s="243">
        <f t="shared" si="44"/>
        <v>1065.9358398657275</v>
      </c>
      <c r="N291" s="243">
        <f t="shared" si="9"/>
        <v>930.82003698812935</v>
      </c>
      <c r="O291" s="243">
        <f t="shared" si="10"/>
        <v>135.11580287759818</v>
      </c>
      <c r="P291" s="244">
        <f t="shared" si="247"/>
        <v>225575.10014448813</v>
      </c>
      <c r="Q291" s="245"/>
      <c r="R291" s="241">
        <f>VLOOKUP(T291,[2]תחזיות!$B$4:$H$1000,7)</f>
        <v>2.2095565550000217E-2</v>
      </c>
      <c r="S291" s="135">
        <f t="shared" si="11"/>
        <v>1.8412971291666847E-3</v>
      </c>
      <c r="T291" s="238">
        <v>239</v>
      </c>
      <c r="U291" s="243">
        <f t="shared" si="248"/>
        <v>86892.769442958059</v>
      </c>
      <c r="V291" s="243">
        <f t="shared" si="47"/>
        <v>1256.7531791498293</v>
      </c>
      <c r="W291" s="243">
        <f t="shared" si="12"/>
        <v>1097.4497685044068</v>
      </c>
      <c r="X291" s="243">
        <f t="shared" si="48"/>
        <v>159.30341064542236</v>
      </c>
      <c r="Y291" s="244">
        <f t="shared" si="249"/>
        <v>244967.11564245026</v>
      </c>
      <c r="Z291" s="246"/>
      <c r="AA291" s="241">
        <f>VLOOKUP(AC291,[2]תחזיות!$B$4:$H$1000,6)</f>
        <v>1.1815810454545571E-2</v>
      </c>
      <c r="AB291" s="135">
        <f t="shared" si="13"/>
        <v>9.8465087121213097E-4</v>
      </c>
      <c r="AC291" s="238">
        <v>239</v>
      </c>
      <c r="AD291" s="243">
        <f t="shared" si="250"/>
        <v>72140.109992529018</v>
      </c>
      <c r="AE291" s="243">
        <f t="shared" si="51"/>
        <v>1043.3815512905906</v>
      </c>
      <c r="AF291" s="243">
        <f t="shared" si="14"/>
        <v>911.12468297095461</v>
      </c>
      <c r="AG291" s="243">
        <f t="shared" si="52"/>
        <v>132.25686831963591</v>
      </c>
      <c r="AH291" s="244">
        <f t="shared" si="251"/>
        <v>223211.95597823933</v>
      </c>
      <c r="AI291" s="246"/>
      <c r="AJ291" s="242">
        <f t="shared" si="234"/>
        <v>4.4366666666666596E-2</v>
      </c>
      <c r="AK291" s="242">
        <f t="shared" si="252"/>
        <v>3.6972222222222163E-3</v>
      </c>
      <c r="AL291" s="241">
        <f>VLOOKUP(AN291,[2]תחזיות!$B$4:$H$1000,5)</f>
        <v>1.2997391500000129E-2</v>
      </c>
      <c r="AM291" s="135">
        <f t="shared" si="239"/>
        <v>1.0831159583333441E-3</v>
      </c>
      <c r="AN291" s="238">
        <v>239</v>
      </c>
      <c r="AO291" s="243">
        <f t="shared" si="253"/>
        <v>35826.767475588713</v>
      </c>
      <c r="AP291" s="243">
        <f t="shared" si="283"/>
        <v>647.67183018349465</v>
      </c>
      <c r="AQ291" s="243">
        <f t="shared" si="16"/>
        <v>515.21230932235994</v>
      </c>
      <c r="AR291" s="243">
        <f t="shared" si="254"/>
        <v>132.45952086113473</v>
      </c>
      <c r="AS291" s="244">
        <f t="shared" si="255"/>
        <v>129336.37024600405</v>
      </c>
      <c r="AT291" s="245"/>
      <c r="AU291" s="242">
        <f t="shared" si="235"/>
        <v>5.3666666666666606E-2</v>
      </c>
      <c r="AV291" s="242">
        <f t="shared" si="256"/>
        <v>4.4722222222222168E-3</v>
      </c>
      <c r="AW291" s="241">
        <f>VLOOKUP(AY291,[2]תחזיות!$B$4:$H$1000,7)</f>
        <v>2.2095565550000217E-2</v>
      </c>
      <c r="AX291" s="135">
        <f t="shared" si="17"/>
        <v>1.8412971291666847E-3</v>
      </c>
      <c r="AY291" s="238">
        <v>239</v>
      </c>
      <c r="AZ291" s="243">
        <f t="shared" si="257"/>
        <v>43737.327266397006</v>
      </c>
      <c r="BA291" s="243">
        <f t="shared" si="284"/>
        <v>809.32243591682209</v>
      </c>
      <c r="BB291" s="243">
        <f t="shared" si="18"/>
        <v>613.71938897543578</v>
      </c>
      <c r="BC291" s="243">
        <f t="shared" si="258"/>
        <v>195.60304694138637</v>
      </c>
      <c r="BD291" s="244">
        <f t="shared" si="259"/>
        <v>145590.75843793986</v>
      </c>
      <c r="BE291" s="246"/>
      <c r="BF291" s="246"/>
      <c r="BG291" s="246"/>
      <c r="BH291" s="241">
        <f>VLOOKUP(BJ291,[2]תחזיות!$B$4:$H$1000,6)</f>
        <v>1.1815810454545571E-2</v>
      </c>
      <c r="BI291" s="135">
        <f t="shared" si="19"/>
        <v>9.8465087121213097E-4</v>
      </c>
      <c r="BJ291" s="238">
        <v>239</v>
      </c>
      <c r="BK291" s="243">
        <f t="shared" si="260"/>
        <v>30873.997370278259</v>
      </c>
      <c r="BL291" s="243">
        <f t="shared" si="285"/>
        <v>529.5234781884086</v>
      </c>
      <c r="BM291" s="243">
        <f t="shared" si="20"/>
        <v>472.92114967623206</v>
      </c>
      <c r="BN291" s="243">
        <f t="shared" si="65"/>
        <v>56.602328512176548</v>
      </c>
      <c r="BO291" s="244">
        <f t="shared" si="261"/>
        <v>115118.86630403096</v>
      </c>
      <c r="BP291" s="246"/>
      <c r="BQ291" s="247">
        <f>VLOOKUP(BT291,[2]תחזיות!$B$4:$E$1000,2)</f>
        <v>4.167707999999988E-2</v>
      </c>
      <c r="BR291" s="135">
        <f t="shared" si="21"/>
        <v>2.9730899999999903E-3</v>
      </c>
      <c r="BS291" s="3">
        <f t="shared" si="262"/>
        <v>7241</v>
      </c>
      <c r="BT291" s="238">
        <v>239</v>
      </c>
      <c r="BU291" s="239">
        <f t="shared" si="263"/>
        <v>253069.62123623237</v>
      </c>
      <c r="BV291" s="239">
        <f t="shared" si="264"/>
        <v>2476.2816985813729</v>
      </c>
      <c r="BW291" s="239">
        <f t="shared" si="22"/>
        <v>1723.8829383801453</v>
      </c>
      <c r="BX291" s="239">
        <f t="shared" si="23"/>
        <v>752.39876020122767</v>
      </c>
      <c r="BY291" s="240">
        <f t="shared" si="265"/>
        <v>538388.44167249009</v>
      </c>
      <c r="CA291" s="247">
        <f>VLOOKUP(CD291,[2]תחזיות!$B$4:$E$1000,4)</f>
        <v>5.5013745599999844E-2</v>
      </c>
      <c r="CB291" s="135">
        <f t="shared" si="24"/>
        <v>4.0844787999999872E-3</v>
      </c>
      <c r="CC291" s="3">
        <f t="shared" si="266"/>
        <v>7241</v>
      </c>
      <c r="CD291" s="238">
        <v>239</v>
      </c>
      <c r="CE291" s="239">
        <f t="shared" si="267"/>
        <v>273588.46773677255</v>
      </c>
      <c r="CF291" s="239">
        <f t="shared" si="268"/>
        <v>2851.9573645813653</v>
      </c>
      <c r="CG291" s="239">
        <f t="shared" si="25"/>
        <v>1734.4910681860374</v>
      </c>
      <c r="CH291" s="239">
        <f t="shared" si="26"/>
        <v>1117.4662963953278</v>
      </c>
      <c r="CI291" s="240">
        <f t="shared" si="269"/>
        <v>604679.84032533783</v>
      </c>
      <c r="CJ291" s="1"/>
      <c r="CK291" s="247">
        <f>VLOOKUP(CN291,[2]תחזיות!$B$4:$E$1000,3)</f>
        <v>3.6240939130434684E-2</v>
      </c>
      <c r="CL291" s="135">
        <f t="shared" si="27"/>
        <v>2.5200782608695571E-3</v>
      </c>
      <c r="CM291" s="3">
        <f t="shared" si="270"/>
        <v>7241</v>
      </c>
      <c r="CN291" s="238">
        <v>239</v>
      </c>
      <c r="CO291" s="239">
        <f t="shared" si="271"/>
        <v>245297.36636119589</v>
      </c>
      <c r="CP291" s="239">
        <f t="shared" si="286"/>
        <v>2338.0440912815616</v>
      </c>
      <c r="CQ291" s="239">
        <f t="shared" si="28"/>
        <v>1719.8755308661564</v>
      </c>
      <c r="CR291" s="239">
        <f t="shared" si="29"/>
        <v>618.16856041540518</v>
      </c>
      <c r="CS291" s="240">
        <f t="shared" si="272"/>
        <v>515382.08079324703</v>
      </c>
      <c r="CT291" s="1"/>
      <c r="CU291" s="238">
        <v>239</v>
      </c>
      <c r="CV291" s="239">
        <f t="shared" si="294"/>
        <v>779473.8796354658</v>
      </c>
      <c r="CW291" s="239">
        <f t="shared" si="294"/>
        <v>9467.6459857237969</v>
      </c>
      <c r="CX291" s="239">
        <f t="shared" si="294"/>
        <v>7018.4046345804481</v>
      </c>
      <c r="CY291" s="239">
        <f t="shared" si="294"/>
        <v>2449.2413511433483</v>
      </c>
      <c r="CZ291" s="239">
        <f t="shared" si="294"/>
        <v>2101884.6222032374</v>
      </c>
      <c r="DB291" s="238">
        <v>239</v>
      </c>
      <c r="DC291" s="239">
        <f t="shared" si="295"/>
        <v>829522.71427117847</v>
      </c>
      <c r="DD291" s="239">
        <f t="shared" si="295"/>
        <v>10410.697322636117</v>
      </c>
      <c r="DE291" s="239">
        <f t="shared" si="295"/>
        <v>7258.7595095464476</v>
      </c>
      <c r="DF291" s="239">
        <f t="shared" si="295"/>
        <v>3151.9378130896703</v>
      </c>
      <c r="DG291" s="239">
        <f t="shared" si="295"/>
        <v>2227281.1232463066</v>
      </c>
      <c r="DH291" s="248"/>
      <c r="DI291" s="238">
        <v>239</v>
      </c>
      <c r="DJ291" s="239">
        <f t="shared" si="296"/>
        <v>741218.76526408037</v>
      </c>
      <c r="DK291" s="239">
        <f t="shared" si="296"/>
        <v>8691.9237770967902</v>
      </c>
      <c r="DL291" s="239">
        <f t="shared" si="296"/>
        <v>6991.7286697365817</v>
      </c>
      <c r="DM291" s="239">
        <f t="shared" si="296"/>
        <v>1700.1951073602088</v>
      </c>
      <c r="DN291" s="239">
        <f t="shared" si="296"/>
        <v>1996365.845939876</v>
      </c>
      <c r="DP291" s="3">
        <f t="shared" si="273"/>
        <v>7241</v>
      </c>
      <c r="DQ291" s="238">
        <v>239</v>
      </c>
      <c r="DR291" s="239">
        <f t="shared" si="274"/>
        <v>0</v>
      </c>
      <c r="DS291" s="239">
        <f t="shared" si="275"/>
        <v>0</v>
      </c>
      <c r="DT291" s="239">
        <f t="shared" si="33"/>
        <v>0</v>
      </c>
      <c r="DU291" s="239">
        <f t="shared" si="276"/>
        <v>0</v>
      </c>
      <c r="DV291" s="240">
        <f t="shared" si="287"/>
        <v>0</v>
      </c>
      <c r="DX291" s="242">
        <f t="shared" si="236"/>
        <v>4.5899999999999996E-2</v>
      </c>
      <c r="DY291" s="242">
        <f t="shared" si="277"/>
        <v>3.8249999999999998E-3</v>
      </c>
      <c r="DZ291" s="238">
        <v>239</v>
      </c>
      <c r="EA291" s="243">
        <f t="shared" si="288"/>
        <v>279135.51394993969</v>
      </c>
      <c r="EB291" s="243">
        <f t="shared" si="289"/>
        <v>2867.5073536633631</v>
      </c>
      <c r="EC291" s="243">
        <f t="shared" si="34"/>
        <v>1799.8140128048437</v>
      </c>
      <c r="ED291" s="243">
        <f t="shared" si="240"/>
        <v>1067.6933408585194</v>
      </c>
      <c r="EE291" s="244">
        <f t="shared" si="278"/>
        <v>632535.13618052448</v>
      </c>
      <c r="EF291" s="249"/>
      <c r="EG291" s="242">
        <f t="shared" si="237"/>
        <v>5.5E-2</v>
      </c>
      <c r="EH291" s="242">
        <f t="shared" si="279"/>
        <v>4.5833333333333334E-3</v>
      </c>
      <c r="EI291" s="238">
        <v>239</v>
      </c>
      <c r="EJ291" s="243">
        <f t="shared" si="290"/>
        <v>287561.70169367245</v>
      </c>
      <c r="EK291" s="243">
        <f t="shared" si="291"/>
        <v>3082.4150795582627</v>
      </c>
      <c r="EL291" s="243">
        <f t="shared" si="36"/>
        <v>1764.4239467955972</v>
      </c>
      <c r="EM291" s="243">
        <f t="shared" si="241"/>
        <v>1317.9911327626655</v>
      </c>
      <c r="EN291" s="244">
        <f t="shared" si="280"/>
        <v>655993.83488084818</v>
      </c>
      <c r="EO291" s="249"/>
      <c r="EP291" s="242">
        <f t="shared" si="238"/>
        <v>2.5000000000000001E-2</v>
      </c>
      <c r="EQ291" s="242">
        <f t="shared" si="281"/>
        <v>2.0833333333333333E-3</v>
      </c>
      <c r="ER291" s="238">
        <v>239</v>
      </c>
      <c r="ES291" s="243">
        <f t="shared" si="292"/>
        <v>255164.84340869886</v>
      </c>
      <c r="ET291" s="243">
        <f t="shared" si="293"/>
        <v>2370.7253929063918</v>
      </c>
      <c r="EU291" s="243">
        <f t="shared" si="38"/>
        <v>1839.1319691382691</v>
      </c>
      <c r="EV291" s="243">
        <f t="shared" si="242"/>
        <v>531.59342376812265</v>
      </c>
      <c r="EW291" s="244">
        <f t="shared" si="282"/>
        <v>566603.36890462856</v>
      </c>
    </row>
    <row r="292" spans="1:153" ht="14.25" customHeight="1" thickBot="1" x14ac:dyDescent="0.25">
      <c r="A292" s="3">
        <f t="shared" si="243"/>
        <v>7272</v>
      </c>
      <c r="B292" s="238">
        <v>240</v>
      </c>
      <c r="C292" s="239">
        <f t="shared" si="244"/>
        <v>135693.77279429344</v>
      </c>
      <c r="D292" s="239">
        <f t="shared" si="5"/>
        <v>2410.2492634298383</v>
      </c>
      <c r="E292" s="239">
        <f t="shared" si="6"/>
        <v>2054.0531098448182</v>
      </c>
      <c r="F292" s="239">
        <f t="shared" si="7"/>
        <v>356.19615358502028</v>
      </c>
      <c r="G292" s="240">
        <f t="shared" si="245"/>
        <v>578459.82322316011</v>
      </c>
      <c r="I292" s="241">
        <f>VLOOKUP(K292,[2]תחזיות!$B$4:$H$1000,5)</f>
        <v>1.2997410000000129E-2</v>
      </c>
      <c r="J292" s="135">
        <f t="shared" si="8"/>
        <v>1.0831175000000108E-3</v>
      </c>
      <c r="K292" s="238">
        <v>240</v>
      </c>
      <c r="L292" s="243">
        <f t="shared" si="246"/>
        <v>72847.525867297969</v>
      </c>
      <c r="M292" s="243">
        <f t="shared" si="44"/>
        <v>1067.0903736277633</v>
      </c>
      <c r="N292" s="243">
        <f t="shared" si="9"/>
        <v>933.53657620438423</v>
      </c>
      <c r="O292" s="243">
        <f t="shared" si="10"/>
        <v>133.553797423379</v>
      </c>
      <c r="P292" s="244">
        <f t="shared" si="247"/>
        <v>226642.19051811588</v>
      </c>
      <c r="Q292" s="245"/>
      <c r="R292" s="241">
        <f>VLOOKUP(T292,[2]תחזיות!$B$4:$H$1000,7)</f>
        <v>2.209559700000022E-2</v>
      </c>
      <c r="S292" s="135">
        <f t="shared" si="11"/>
        <v>1.8412997500000183E-3</v>
      </c>
      <c r="T292" s="238">
        <v>240</v>
      </c>
      <c r="U292" s="243">
        <f t="shared" si="248"/>
        <v>85953.294575121385</v>
      </c>
      <c r="V292" s="243">
        <f t="shared" si="47"/>
        <v>1259.0672384644095</v>
      </c>
      <c r="W292" s="243">
        <f t="shared" si="12"/>
        <v>1101.486198410021</v>
      </c>
      <c r="X292" s="243">
        <f t="shared" si="48"/>
        <v>157.58104005438847</v>
      </c>
      <c r="Y292" s="244">
        <f t="shared" si="249"/>
        <v>246226.18288091465</v>
      </c>
      <c r="Z292" s="246"/>
      <c r="AA292" s="241">
        <f>VLOOKUP(AC292,[2]תחזיות!$B$4:$H$1000,6)</f>
        <v>1.1815827272727389E-2</v>
      </c>
      <c r="AB292" s="135">
        <f t="shared" si="13"/>
        <v>9.846522727272823E-4</v>
      </c>
      <c r="AC292" s="238">
        <v>240</v>
      </c>
      <c r="AD292" s="243">
        <f t="shared" si="250"/>
        <v>71299.121091827168</v>
      </c>
      <c r="AE292" s="243">
        <f t="shared" si="51"/>
        <v>1044.4089193063905</v>
      </c>
      <c r="AF292" s="243">
        <f t="shared" si="14"/>
        <v>913.69386397137464</v>
      </c>
      <c r="AG292" s="243">
        <f t="shared" si="52"/>
        <v>130.71505533501588</v>
      </c>
      <c r="AH292" s="244">
        <f t="shared" si="251"/>
        <v>224256.36489754572</v>
      </c>
      <c r="AI292" s="246"/>
      <c r="AJ292" s="242">
        <f t="shared" si="234"/>
        <v>4.4366666666666596E-2</v>
      </c>
      <c r="AK292" s="242">
        <f t="shared" si="252"/>
        <v>3.6972222222222163E-3</v>
      </c>
      <c r="AL292" s="241">
        <f>VLOOKUP(AN292,[2]תחזיות!$B$4:$H$1000,5)</f>
        <v>1.2997410000000129E-2</v>
      </c>
      <c r="AM292" s="135">
        <f t="shared" si="239"/>
        <v>1.0831175000000108E-3</v>
      </c>
      <c r="AN292" s="238">
        <v>240</v>
      </c>
      <c r="AO292" s="243">
        <f t="shared" si="253"/>
        <v>35349.801729619154</v>
      </c>
      <c r="AP292" s="243">
        <f t="shared" si="283"/>
        <v>648.37333487702335</v>
      </c>
      <c r="AQ292" s="243">
        <f t="shared" si="16"/>
        <v>517.67726237112606</v>
      </c>
      <c r="AR292" s="243">
        <f t="shared" si="254"/>
        <v>130.69607250589726</v>
      </c>
      <c r="AS292" s="244">
        <f t="shared" si="255"/>
        <v>129984.74358088107</v>
      </c>
      <c r="AT292" s="245"/>
      <c r="AU292" s="242">
        <f t="shared" si="235"/>
        <v>5.3666666666666606E-2</v>
      </c>
      <c r="AV292" s="242">
        <f t="shared" si="256"/>
        <v>4.4722222222222168E-3</v>
      </c>
      <c r="AW292" s="241">
        <f>VLOOKUP(AY292,[2]תחזיות!$B$4:$H$1000,7)</f>
        <v>2.209559700000022E-2</v>
      </c>
      <c r="AX292" s="135">
        <f t="shared" si="17"/>
        <v>1.8412997500000183E-3</v>
      </c>
      <c r="AY292" s="238">
        <v>240</v>
      </c>
      <c r="AZ292" s="243">
        <f t="shared" si="257"/>
        <v>43203.011365825361</v>
      </c>
      <c r="BA292" s="243">
        <f t="shared" si="284"/>
        <v>810.81264111574524</v>
      </c>
      <c r="BB292" s="243">
        <f t="shared" si="18"/>
        <v>617.59917361858209</v>
      </c>
      <c r="BC292" s="243">
        <f t="shared" si="258"/>
        <v>193.21346749716318</v>
      </c>
      <c r="BD292" s="244">
        <f t="shared" si="259"/>
        <v>146401.5710790556</v>
      </c>
      <c r="BE292" s="246"/>
      <c r="BF292" s="246"/>
      <c r="BG292" s="246"/>
      <c r="BH292" s="241">
        <f>VLOOKUP(BJ292,[2]תחזיות!$B$4:$H$1000,6)</f>
        <v>1.1815827272727389E-2</v>
      </c>
      <c r="BI292" s="135">
        <f t="shared" si="19"/>
        <v>9.846522727272823E-4</v>
      </c>
      <c r="BJ292" s="238">
        <v>240</v>
      </c>
      <c r="BK292" s="243">
        <f t="shared" si="260"/>
        <v>30431.010709395996</v>
      </c>
      <c r="BL292" s="243">
        <f t="shared" si="285"/>
        <v>529.97012268843014</v>
      </c>
      <c r="BM292" s="243">
        <f t="shared" si="20"/>
        <v>474.17993638787107</v>
      </c>
      <c r="BN292" s="243">
        <f t="shared" si="65"/>
        <v>55.790186300559064</v>
      </c>
      <c r="BO292" s="244">
        <f t="shared" si="261"/>
        <v>115648.8364267194</v>
      </c>
      <c r="BP292" s="246"/>
      <c r="BQ292" s="247">
        <f>VLOOKUP(BT292,[2]תחזיות!$B$4:$E$1000,2)</f>
        <v>4.1745379999999881E-2</v>
      </c>
      <c r="BR292" s="135">
        <f t="shared" si="21"/>
        <v>2.978781666666657E-3</v>
      </c>
      <c r="BS292" s="3">
        <f t="shared" si="262"/>
        <v>7272</v>
      </c>
      <c r="BT292" s="238">
        <v>240</v>
      </c>
      <c r="BU292" s="239">
        <f t="shared" si="263"/>
        <v>251345.73829785222</v>
      </c>
      <c r="BV292" s="239">
        <f t="shared" si="264"/>
        <v>2477.0881894496911</v>
      </c>
      <c r="BW292" s="239">
        <f t="shared" si="22"/>
        <v>1728.3841122132535</v>
      </c>
      <c r="BX292" s="239">
        <f t="shared" si="23"/>
        <v>748.70407723643768</v>
      </c>
      <c r="BY292" s="240">
        <f t="shared" si="265"/>
        <v>540865.52986193984</v>
      </c>
      <c r="CA292" s="247">
        <f>VLOOKUP(CD292,[2]תחזיות!$B$4:$E$1000,4)</f>
        <v>5.5103901599999845E-2</v>
      </c>
      <c r="CB292" s="135">
        <f t="shared" si="24"/>
        <v>4.0919917999999869E-3</v>
      </c>
      <c r="CC292" s="3">
        <f t="shared" si="266"/>
        <v>7272</v>
      </c>
      <c r="CD292" s="238">
        <v>240</v>
      </c>
      <c r="CE292" s="239">
        <f t="shared" si="267"/>
        <v>271853.97666858649</v>
      </c>
      <c r="CF292" s="239">
        <f t="shared" si="268"/>
        <v>2853.1535377383084</v>
      </c>
      <c r="CG292" s="239">
        <f t="shared" si="25"/>
        <v>1740.7292944130647</v>
      </c>
      <c r="CH292" s="239">
        <f t="shared" si="26"/>
        <v>1112.4242433252437</v>
      </c>
      <c r="CI292" s="240">
        <f t="shared" si="269"/>
        <v>607532.99386307609</v>
      </c>
      <c r="CJ292" s="1"/>
      <c r="CK292" s="247">
        <f>VLOOKUP(CN292,[2]תחזיות!$B$4:$E$1000,3)</f>
        <v>3.6300330434782507E-2</v>
      </c>
      <c r="CL292" s="135">
        <f t="shared" si="27"/>
        <v>2.5250275362318757E-3</v>
      </c>
      <c r="CM292" s="3">
        <f t="shared" si="270"/>
        <v>7272</v>
      </c>
      <c r="CN292" s="238">
        <v>240</v>
      </c>
      <c r="CO292" s="239">
        <f t="shared" si="271"/>
        <v>243577.49083032974</v>
      </c>
      <c r="CP292" s="239">
        <f t="shared" si="286"/>
        <v>2338.7128571875264</v>
      </c>
      <c r="CQ292" s="239">
        <f t="shared" si="28"/>
        <v>1723.6729856346765</v>
      </c>
      <c r="CR292" s="239">
        <f t="shared" si="29"/>
        <v>615.03987155284983</v>
      </c>
      <c r="CS292" s="240">
        <f t="shared" si="272"/>
        <v>517720.79365043459</v>
      </c>
      <c r="CT292" s="1"/>
      <c r="CU292" s="238">
        <v>240</v>
      </c>
      <c r="CV292" s="239">
        <f t="shared" si="294"/>
        <v>772572.53862619761</v>
      </c>
      <c r="CW292" s="239">
        <f t="shared" si="294"/>
        <v>9470.3085150476782</v>
      </c>
      <c r="CX292" s="239">
        <f t="shared" si="294"/>
        <v>7040.3493620374038</v>
      </c>
      <c r="CY292" s="239">
        <f t="shared" si="294"/>
        <v>2429.9591530102753</v>
      </c>
      <c r="CZ292" s="239">
        <f t="shared" si="294"/>
        <v>2111354.9307182846</v>
      </c>
      <c r="DB292" s="238">
        <v>240</v>
      </c>
      <c r="DC292" s="239">
        <f t="shared" si="295"/>
        <v>822501.33315070346</v>
      </c>
      <c r="DD292" s="239">
        <f t="shared" si="295"/>
        <v>10415.697760306564</v>
      </c>
      <c r="DE292" s="239">
        <f t="shared" si="295"/>
        <v>7286.378666171564</v>
      </c>
      <c r="DF292" s="239">
        <f t="shared" si="295"/>
        <v>3129.3190941350013</v>
      </c>
      <c r="DG292" s="239">
        <f t="shared" si="295"/>
        <v>2237696.8210066129</v>
      </c>
      <c r="DH292" s="248"/>
      <c r="DI292" s="238">
        <v>240</v>
      </c>
      <c r="DJ292" s="239">
        <f t="shared" si="296"/>
        <v>734327.10686540697</v>
      </c>
      <c r="DK292" s="239">
        <f t="shared" si="296"/>
        <v>8694.0665555185769</v>
      </c>
      <c r="DL292" s="239">
        <f t="shared" si="296"/>
        <v>7008.5633899127133</v>
      </c>
      <c r="DM292" s="239">
        <f t="shared" si="296"/>
        <v>1685.5031656058632</v>
      </c>
      <c r="DN292" s="239">
        <f t="shared" si="296"/>
        <v>2005059.9124953947</v>
      </c>
      <c r="DP292" s="3">
        <f t="shared" si="273"/>
        <v>7272</v>
      </c>
      <c r="DQ292" s="238">
        <v>240</v>
      </c>
      <c r="DR292" s="239">
        <f t="shared" si="274"/>
        <v>0</v>
      </c>
      <c r="DS292" s="239">
        <f t="shared" si="275"/>
        <v>0</v>
      </c>
      <c r="DT292" s="239">
        <f t="shared" si="33"/>
        <v>0</v>
      </c>
      <c r="DU292" s="239">
        <f t="shared" si="276"/>
        <v>0</v>
      </c>
      <c r="DV292" s="240">
        <f t="shared" si="287"/>
        <v>0</v>
      </c>
      <c r="DX292" s="242">
        <f t="shared" si="236"/>
        <v>4.5899999999999996E-2</v>
      </c>
      <c r="DY292" s="242">
        <f t="shared" si="277"/>
        <v>3.8249999999999998E-3</v>
      </c>
      <c r="DZ292" s="238">
        <v>240</v>
      </c>
      <c r="EA292" s="243">
        <f t="shared" si="288"/>
        <v>277335.69993713486</v>
      </c>
      <c r="EB292" s="243">
        <f t="shared" si="289"/>
        <v>2867.5073536633631</v>
      </c>
      <c r="EC292" s="243">
        <f t="shared" si="34"/>
        <v>1806.6983014038224</v>
      </c>
      <c r="ED292" s="243">
        <f t="shared" si="240"/>
        <v>1060.8090522595407</v>
      </c>
      <c r="EE292" s="244">
        <f t="shared" si="278"/>
        <v>635402.64353418781</v>
      </c>
      <c r="EF292" s="249"/>
      <c r="EG292" s="242">
        <f t="shared" si="237"/>
        <v>5.5E-2</v>
      </c>
      <c r="EH292" s="242">
        <f t="shared" si="279"/>
        <v>4.5833333333333334E-3</v>
      </c>
      <c r="EI292" s="238">
        <v>240</v>
      </c>
      <c r="EJ292" s="243">
        <f t="shared" si="290"/>
        <v>285797.27774687688</v>
      </c>
      <c r="EK292" s="243">
        <f t="shared" si="291"/>
        <v>3082.4150795582632</v>
      </c>
      <c r="EL292" s="243">
        <f t="shared" si="36"/>
        <v>1772.5108898850774</v>
      </c>
      <c r="EM292" s="243">
        <f t="shared" si="241"/>
        <v>1309.9041896731858</v>
      </c>
      <c r="EN292" s="244">
        <f t="shared" si="280"/>
        <v>659076.24996040645</v>
      </c>
      <c r="EO292" s="249"/>
      <c r="EP292" s="242">
        <f t="shared" si="238"/>
        <v>2.5000000000000001E-2</v>
      </c>
      <c r="EQ292" s="242">
        <f t="shared" si="281"/>
        <v>2.0833333333333333E-3</v>
      </c>
      <c r="ER292" s="238">
        <v>240</v>
      </c>
      <c r="ES292" s="243">
        <f t="shared" si="292"/>
        <v>253325.71143956057</v>
      </c>
      <c r="ET292" s="243">
        <f t="shared" si="293"/>
        <v>2370.7253929063913</v>
      </c>
      <c r="EU292" s="243">
        <f t="shared" si="38"/>
        <v>1842.9634940739734</v>
      </c>
      <c r="EV292" s="243">
        <f t="shared" si="242"/>
        <v>527.76189883241784</v>
      </c>
      <c r="EW292" s="244">
        <f t="shared" si="282"/>
        <v>568974.0942975349</v>
      </c>
    </row>
    <row r="293" spans="1:153" ht="14.25" customHeight="1" thickBot="1" x14ac:dyDescent="0.25">
      <c r="A293" s="3">
        <f t="shared" si="243"/>
        <v>7302</v>
      </c>
      <c r="B293" s="238">
        <v>241</v>
      </c>
      <c r="C293" s="239">
        <f t="shared" si="244"/>
        <v>133639.71968444862</v>
      </c>
      <c r="D293" s="239">
        <f t="shared" si="5"/>
        <v>2410.2492634298383</v>
      </c>
      <c r="E293" s="239">
        <f t="shared" si="6"/>
        <v>2059.4449992581608</v>
      </c>
      <c r="F293" s="239">
        <f t="shared" si="7"/>
        <v>350.80426417167763</v>
      </c>
      <c r="G293" s="240">
        <f t="shared" si="245"/>
        <v>580870.0724865899</v>
      </c>
      <c r="I293" s="241">
        <f>VLOOKUP(K293,[2]תחזיות!$B$4:$H$1000,5)</f>
        <v>1.299742850000013E-2</v>
      </c>
      <c r="J293" s="135">
        <f t="shared" si="8"/>
        <v>1.0831190416666775E-3</v>
      </c>
      <c r="K293" s="238">
        <v>241</v>
      </c>
      <c r="L293" s="243">
        <f t="shared" si="246"/>
        <v>71991.880702256982</v>
      </c>
      <c r="M293" s="243">
        <f t="shared" si="44"/>
        <v>1068.2461595306188</v>
      </c>
      <c r="N293" s="243">
        <f t="shared" si="9"/>
        <v>936.26104490981493</v>
      </c>
      <c r="O293" s="243">
        <f t="shared" si="10"/>
        <v>131.98511462080384</v>
      </c>
      <c r="P293" s="244">
        <f t="shared" si="247"/>
        <v>227710.4366776465</v>
      </c>
      <c r="Q293" s="245"/>
      <c r="R293" s="241">
        <f>VLOOKUP(T293,[2]תחזיות!$B$4:$H$1000,7)</f>
        <v>2.209562845000022E-2</v>
      </c>
      <c r="S293" s="135">
        <f t="shared" si="11"/>
        <v>1.8413023708333516E-3</v>
      </c>
      <c r="T293" s="238">
        <v>241</v>
      </c>
      <c r="U293" s="243">
        <f t="shared" si="248"/>
        <v>85008.046212644884</v>
      </c>
      <c r="V293" s="243">
        <f t="shared" si="47"/>
        <v>1261.3855619556323</v>
      </c>
      <c r="W293" s="243">
        <f t="shared" si="12"/>
        <v>1105.5374772324508</v>
      </c>
      <c r="X293" s="243">
        <f t="shared" si="48"/>
        <v>155.84808472318156</v>
      </c>
      <c r="Y293" s="244">
        <f t="shared" si="249"/>
        <v>247487.56844287028</v>
      </c>
      <c r="Z293" s="246"/>
      <c r="AA293" s="241">
        <f>VLOOKUP(AC293,[2]תחזיות!$B$4:$H$1000,6)</f>
        <v>1.1815844090909208E-2</v>
      </c>
      <c r="AB293" s="135">
        <f t="shared" si="13"/>
        <v>9.8465367424243407E-4</v>
      </c>
      <c r="AC293" s="238">
        <v>241</v>
      </c>
      <c r="AD293" s="243">
        <f t="shared" si="250"/>
        <v>70454.732497388817</v>
      </c>
      <c r="AE293" s="243">
        <f t="shared" si="51"/>
        <v>1045.4373003861967</v>
      </c>
      <c r="AF293" s="243">
        <f t="shared" si="14"/>
        <v>916.27029080765124</v>
      </c>
      <c r="AG293" s="243">
        <f t="shared" si="52"/>
        <v>129.16700957854556</v>
      </c>
      <c r="AH293" s="244">
        <f t="shared" si="251"/>
        <v>225301.80219793192</v>
      </c>
      <c r="AI293" s="246"/>
      <c r="AJ293" s="242">
        <f>$AQ$44</f>
        <v>4.7366666666666599E-2</v>
      </c>
      <c r="AK293" s="242">
        <f t="shared" si="252"/>
        <v>3.9472222222222166E-3</v>
      </c>
      <c r="AL293" s="241">
        <f>VLOOKUP(AN293,[2]תחזיות!$B$4:$H$1000,5)</f>
        <v>1.299742850000013E-2</v>
      </c>
      <c r="AM293" s="135">
        <f t="shared" si="239"/>
        <v>1.0831190416666775E-3</v>
      </c>
      <c r="AN293" s="238">
        <v>241</v>
      </c>
      <c r="AO293" s="243">
        <f t="shared" si="253"/>
        <v>34869.851804520207</v>
      </c>
      <c r="AP293" s="243">
        <f t="shared" si="283"/>
        <v>653.83855411038235</v>
      </c>
      <c r="AQ293" s="243">
        <f t="shared" si="16"/>
        <v>516.19950018198472</v>
      </c>
      <c r="AR293" s="243">
        <f t="shared" si="254"/>
        <v>137.63905392839763</v>
      </c>
      <c r="AS293" s="244">
        <f t="shared" si="255"/>
        <v>130638.58213499145</v>
      </c>
      <c r="AT293" s="245"/>
      <c r="AU293" s="242">
        <f>$BB$44</f>
        <v>5.3666666666666606E-2</v>
      </c>
      <c r="AV293" s="242">
        <f t="shared" si="256"/>
        <v>4.4722222222222168E-3</v>
      </c>
      <c r="AW293" s="241">
        <f>VLOOKUP(AY293,[2]תחזיות!$B$4:$H$1000,7)</f>
        <v>2.209562845000022E-2</v>
      </c>
      <c r="AX293" s="135">
        <f t="shared" si="17"/>
        <v>1.8413023708333516E-3</v>
      </c>
      <c r="AY293" s="238">
        <v>241</v>
      </c>
      <c r="AZ293" s="243">
        <f t="shared" si="257"/>
        <v>42663.824812639199</v>
      </c>
      <c r="BA293" s="243">
        <f t="shared" si="284"/>
        <v>812.30559235413307</v>
      </c>
      <c r="BB293" s="243">
        <f t="shared" si="18"/>
        <v>621.5034869420524</v>
      </c>
      <c r="BC293" s="243">
        <f t="shared" si="258"/>
        <v>190.80210541208064</v>
      </c>
      <c r="BD293" s="244">
        <f t="shared" si="259"/>
        <v>147213.87667140973</v>
      </c>
      <c r="BE293" s="246"/>
      <c r="BF293" s="246"/>
      <c r="BG293" s="246"/>
      <c r="BH293" s="241">
        <f>VLOOKUP(BJ293,[2]תחזיות!$B$4:$H$1000,6)</f>
        <v>1.1815844090909208E-2</v>
      </c>
      <c r="BI293" s="135">
        <f t="shared" si="19"/>
        <v>9.8465367424243407E-4</v>
      </c>
      <c r="BJ293" s="238">
        <v>241</v>
      </c>
      <c r="BK293" s="243">
        <f t="shared" si="260"/>
        <v>29986.327876497424</v>
      </c>
      <c r="BL293" s="243">
        <f t="shared" si="285"/>
        <v>530.4171245811483</v>
      </c>
      <c r="BM293" s="243">
        <f t="shared" si="20"/>
        <v>475.44219014090328</v>
      </c>
      <c r="BN293" s="243">
        <f t="shared" si="65"/>
        <v>54.974934440245022</v>
      </c>
      <c r="BO293" s="244">
        <f t="shared" si="261"/>
        <v>116179.25355130054</v>
      </c>
      <c r="BP293" s="246"/>
      <c r="BQ293" s="247">
        <f>VLOOKUP(BT293,[2]תחזיות!$B$4:$E$1000,2)</f>
        <v>4.1773679999999883E-2</v>
      </c>
      <c r="BR293" s="135">
        <f t="shared" si="21"/>
        <v>2.9811399999999902E-3</v>
      </c>
      <c r="BS293" s="3">
        <f t="shared" si="262"/>
        <v>7302</v>
      </c>
      <c r="BT293" s="238">
        <v>241</v>
      </c>
      <c r="BU293" s="239">
        <f t="shared" si="263"/>
        <v>249617.35418563898</v>
      </c>
      <c r="BV293" s="239">
        <f t="shared" si="264"/>
        <v>2477.4198389923413</v>
      </c>
      <c r="BW293" s="239">
        <f t="shared" si="22"/>
        <v>1733.275559735368</v>
      </c>
      <c r="BX293" s="239">
        <f t="shared" si="23"/>
        <v>744.14427925697339</v>
      </c>
      <c r="BY293" s="240">
        <f t="shared" si="265"/>
        <v>543342.94970093213</v>
      </c>
      <c r="CA293" s="247">
        <f>VLOOKUP(CD293,[2]תחזיות!$B$4:$E$1000,4)</f>
        <v>5.5141257599999847E-2</v>
      </c>
      <c r="CB293" s="135">
        <f t="shared" si="24"/>
        <v>4.0951047999999877E-3</v>
      </c>
      <c r="CC293" s="3">
        <f t="shared" si="266"/>
        <v>7302</v>
      </c>
      <c r="CD293" s="238">
        <v>241</v>
      </c>
      <c r="CE293" s="239">
        <f t="shared" si="267"/>
        <v>270113.24737417343</v>
      </c>
      <c r="CF293" s="239">
        <f t="shared" si="268"/>
        <v>2853.6455546497723</v>
      </c>
      <c r="CG293" s="239">
        <f t="shared" si="25"/>
        <v>1747.5034987842107</v>
      </c>
      <c r="CH293" s="239">
        <f t="shared" si="26"/>
        <v>1106.1420558655616</v>
      </c>
      <c r="CI293" s="240">
        <f t="shared" si="269"/>
        <v>610386.63941772585</v>
      </c>
      <c r="CJ293" s="1"/>
      <c r="CK293" s="247">
        <f>VLOOKUP(CN293,[2]תחזיות!$B$4:$E$1000,3)</f>
        <v>3.6324939130434684E-2</v>
      </c>
      <c r="CL293" s="135">
        <f t="shared" si="27"/>
        <v>2.5270782608695572E-3</v>
      </c>
      <c r="CM293" s="3">
        <f t="shared" si="270"/>
        <v>7302</v>
      </c>
      <c r="CN293" s="238">
        <v>241</v>
      </c>
      <c r="CO293" s="239">
        <f t="shared" si="271"/>
        <v>241853.81784469506</v>
      </c>
      <c r="CP293" s="239">
        <f t="shared" si="286"/>
        <v>2338.9878435176852</v>
      </c>
      <c r="CQ293" s="239">
        <f t="shared" si="28"/>
        <v>1727.8043181340504</v>
      </c>
      <c r="CR293" s="239">
        <f t="shared" si="29"/>
        <v>611.18352538363467</v>
      </c>
      <c r="CS293" s="240">
        <f t="shared" si="272"/>
        <v>520059.78149395227</v>
      </c>
      <c r="CT293" s="1"/>
      <c r="CU293" s="238">
        <v>241</v>
      </c>
      <c r="CV293" s="239">
        <f t="shared" si="294"/>
        <v>765647.80801259587</v>
      </c>
      <c r="CW293" s="239">
        <f t="shared" si="294"/>
        <v>9518.7172530290118</v>
      </c>
      <c r="CX293" s="239">
        <f t="shared" si="294"/>
        <v>7029.0677843719259</v>
      </c>
      <c r="CY293" s="239">
        <f t="shared" si="294"/>
        <v>2489.6494686570877</v>
      </c>
      <c r="CZ293" s="239">
        <f t="shared" si="294"/>
        <v>2120873.6479713134</v>
      </c>
      <c r="DB293" s="238">
        <v>241</v>
      </c>
      <c r="DC293" s="239">
        <f t="shared" si="295"/>
        <v>815449.6049408979</v>
      </c>
      <c r="DD293" s="239">
        <f t="shared" si="295"/>
        <v>10420.001051947638</v>
      </c>
      <c r="DE293" s="239">
        <f t="shared" si="295"/>
        <v>7314.6243603472576</v>
      </c>
      <c r="DF293" s="239">
        <f t="shared" si="295"/>
        <v>3105.3766916003806</v>
      </c>
      <c r="DG293" s="239">
        <f t="shared" si="295"/>
        <v>2248116.8220585603</v>
      </c>
      <c r="DH293" s="248"/>
      <c r="DI293" s="238">
        <v>241</v>
      </c>
      <c r="DJ293" s="239">
        <f t="shared" si="296"/>
        <v>727417.34584851644</v>
      </c>
      <c r="DK293" s="239">
        <f t="shared" si="296"/>
        <v>8695.8169248212616</v>
      </c>
      <c r="DL293" s="239">
        <f t="shared" si="296"/>
        <v>7025.7647996940595</v>
      </c>
      <c r="DM293" s="239">
        <f t="shared" si="296"/>
        <v>1670.0521251272003</v>
      </c>
      <c r="DN293" s="239">
        <f t="shared" si="296"/>
        <v>2013755.7294202158</v>
      </c>
      <c r="DP293" s="3">
        <f t="shared" si="273"/>
        <v>7302</v>
      </c>
      <c r="DQ293" s="238">
        <v>241</v>
      </c>
      <c r="DR293" s="239">
        <f t="shared" si="274"/>
        <v>0</v>
      </c>
      <c r="DS293" s="239">
        <f t="shared" si="275"/>
        <v>0</v>
      </c>
      <c r="DT293" s="239">
        <f t="shared" si="33"/>
        <v>0</v>
      </c>
      <c r="DU293" s="239">
        <f t="shared" si="276"/>
        <v>0</v>
      </c>
      <c r="DV293" s="240">
        <f t="shared" si="287"/>
        <v>0</v>
      </c>
      <c r="DX293" s="242">
        <f>$EC$44</f>
        <v>4.9000000000000002E-2</v>
      </c>
      <c r="DY293" s="242">
        <f t="shared" si="277"/>
        <v>4.0833333333333338E-3</v>
      </c>
      <c r="DZ293" s="238">
        <v>241</v>
      </c>
      <c r="EA293" s="243">
        <f t="shared" si="288"/>
        <v>275529.00163573102</v>
      </c>
      <c r="EB293" s="243">
        <f t="shared" si="289"/>
        <v>2908.9634369658324</v>
      </c>
      <c r="EC293" s="243">
        <f t="shared" si="34"/>
        <v>1783.8866802865973</v>
      </c>
      <c r="ED293" s="243">
        <f t="shared" si="240"/>
        <v>1125.0767566792351</v>
      </c>
      <c r="EE293" s="244">
        <f t="shared" si="278"/>
        <v>638311.60697115364</v>
      </c>
      <c r="EF293" s="249"/>
      <c r="EG293" s="242">
        <f>$EL$44</f>
        <v>5.5E-2</v>
      </c>
      <c r="EH293" s="242">
        <f t="shared" si="279"/>
        <v>4.5833333333333334E-3</v>
      </c>
      <c r="EI293" s="238">
        <v>241</v>
      </c>
      <c r="EJ293" s="243">
        <f t="shared" si="290"/>
        <v>284024.7668569918</v>
      </c>
      <c r="EK293" s="243">
        <f t="shared" si="291"/>
        <v>3082.4150795582627</v>
      </c>
      <c r="EL293" s="243">
        <f t="shared" si="36"/>
        <v>1780.6348981303836</v>
      </c>
      <c r="EM293" s="243">
        <f t="shared" si="241"/>
        <v>1301.7801814278791</v>
      </c>
      <c r="EN293" s="244">
        <f t="shared" si="280"/>
        <v>662158.66503996472</v>
      </c>
      <c r="EO293" s="249"/>
      <c r="EP293" s="242">
        <f>$EU$44</f>
        <v>2.5000000000000001E-2</v>
      </c>
      <c r="EQ293" s="242">
        <f t="shared" si="281"/>
        <v>2.0833333333333333E-3</v>
      </c>
      <c r="ER293" s="238">
        <v>241</v>
      </c>
      <c r="ES293" s="243">
        <f t="shared" si="292"/>
        <v>251482.7479454866</v>
      </c>
      <c r="ET293" s="243">
        <f t="shared" si="293"/>
        <v>2370.7253929063918</v>
      </c>
      <c r="EU293" s="243">
        <f t="shared" si="38"/>
        <v>1846.8030013532948</v>
      </c>
      <c r="EV293" s="243">
        <f t="shared" si="242"/>
        <v>523.9223915530971</v>
      </c>
      <c r="EW293" s="244">
        <f t="shared" si="282"/>
        <v>571344.81969044125</v>
      </c>
    </row>
    <row r="294" spans="1:153" ht="14.25" customHeight="1" thickBot="1" x14ac:dyDescent="0.25">
      <c r="A294" s="3">
        <f t="shared" si="243"/>
        <v>7333</v>
      </c>
      <c r="B294" s="238">
        <v>242</v>
      </c>
      <c r="C294" s="239">
        <f t="shared" si="244"/>
        <v>131580.27468519047</v>
      </c>
      <c r="D294" s="239">
        <f t="shared" si="5"/>
        <v>2410.2492634298383</v>
      </c>
      <c r="E294" s="239">
        <f t="shared" si="6"/>
        <v>2064.8510423812131</v>
      </c>
      <c r="F294" s="239">
        <f t="shared" si="7"/>
        <v>345.39822104862498</v>
      </c>
      <c r="G294" s="240">
        <f t="shared" si="245"/>
        <v>583280.32175001968</v>
      </c>
      <c r="I294" s="241">
        <f>VLOOKUP(K294,[2]תחזיות!$B$4:$H$1000,5)</f>
        <v>1.2997447000000131E-2</v>
      </c>
      <c r="J294" s="135">
        <f t="shared" si="8"/>
        <v>1.0831205833333442E-3</v>
      </c>
      <c r="K294" s="238">
        <v>242</v>
      </c>
      <c r="L294" s="243">
        <f t="shared" si="246"/>
        <v>71132.581461559545</v>
      </c>
      <c r="M294" s="243">
        <f t="shared" si="44"/>
        <v>1069.4031989340731</v>
      </c>
      <c r="N294" s="243">
        <f t="shared" si="9"/>
        <v>938.99346625454791</v>
      </c>
      <c r="O294" s="243">
        <f t="shared" si="10"/>
        <v>130.40973267952523</v>
      </c>
      <c r="P294" s="244">
        <f t="shared" si="247"/>
        <v>228779.83987658058</v>
      </c>
      <c r="Q294" s="245"/>
      <c r="R294" s="241">
        <f>VLOOKUP(T294,[2]תחזיות!$B$4:$H$1000,7)</f>
        <v>2.209565990000022E-2</v>
      </c>
      <c r="S294" s="135">
        <f t="shared" si="11"/>
        <v>1.841304991666685E-3</v>
      </c>
      <c r="T294" s="238">
        <v>242</v>
      </c>
      <c r="U294" s="243">
        <f t="shared" si="248"/>
        <v>84056.998843560301</v>
      </c>
      <c r="V294" s="243">
        <f t="shared" si="47"/>
        <v>1263.7081574872773</v>
      </c>
      <c r="W294" s="243">
        <f t="shared" si="12"/>
        <v>1109.6036596074175</v>
      </c>
      <c r="X294" s="243">
        <f t="shared" si="48"/>
        <v>154.10449787985985</v>
      </c>
      <c r="Y294" s="244">
        <f t="shared" si="249"/>
        <v>248751.27660035755</v>
      </c>
      <c r="Z294" s="246"/>
      <c r="AA294" s="241">
        <f>VLOOKUP(AC294,[2]תחזיות!$B$4:$H$1000,6)</f>
        <v>1.1815860909091027E-2</v>
      </c>
      <c r="AB294" s="135">
        <f t="shared" si="13"/>
        <v>9.8465507575758561E-4</v>
      </c>
      <c r="AC294" s="238">
        <v>242</v>
      </c>
      <c r="AD294" s="243">
        <f t="shared" si="250"/>
        <v>69606.933606353254</v>
      </c>
      <c r="AE294" s="243">
        <f t="shared" si="51"/>
        <v>1046.4666955304085</v>
      </c>
      <c r="AF294" s="243">
        <f t="shared" si="14"/>
        <v>918.85398391876151</v>
      </c>
      <c r="AG294" s="243">
        <f t="shared" si="52"/>
        <v>127.61271161164704</v>
      </c>
      <c r="AH294" s="244">
        <f t="shared" si="251"/>
        <v>226348.26889346231</v>
      </c>
      <c r="AI294" s="246"/>
      <c r="AJ294" s="242">
        <f t="shared" ref="AJ294:AJ352" si="297">$AQ$44</f>
        <v>4.7366666666666599E-2</v>
      </c>
      <c r="AK294" s="242">
        <f t="shared" si="252"/>
        <v>3.9472222222222166E-3</v>
      </c>
      <c r="AL294" s="241">
        <f>VLOOKUP(AN294,[2]תחזיות!$B$4:$H$1000,5)</f>
        <v>1.2997447000000131E-2</v>
      </c>
      <c r="AM294" s="135">
        <f t="shared" si="239"/>
        <v>1.0831205833333442E-3</v>
      </c>
      <c r="AN294" s="238">
        <v>242</v>
      </c>
      <c r="AO294" s="243">
        <f t="shared" si="253"/>
        <v>34390.861452261728</v>
      </c>
      <c r="AP294" s="243">
        <f t="shared" si="283"/>
        <v>654.54674010651627</v>
      </c>
      <c r="AQ294" s="243">
        <f t="shared" si="16"/>
        <v>518.79836754078337</v>
      </c>
      <c r="AR294" s="243">
        <f t="shared" si="254"/>
        <v>135.74837256573289</v>
      </c>
      <c r="AS294" s="244">
        <f t="shared" si="255"/>
        <v>131293.12887509796</v>
      </c>
      <c r="AT294" s="245"/>
      <c r="AU294" s="242">
        <f t="shared" ref="AU294:AU352" si="298">$BB$44</f>
        <v>5.3666666666666606E-2</v>
      </c>
      <c r="AV294" s="242">
        <f t="shared" si="256"/>
        <v>4.4722222222222168E-3</v>
      </c>
      <c r="AW294" s="241">
        <f>VLOOKUP(AY294,[2]תחזיות!$B$4:$H$1000,7)</f>
        <v>2.209565990000022E-2</v>
      </c>
      <c r="AX294" s="135">
        <f t="shared" si="17"/>
        <v>1.841304991666685E-3</v>
      </c>
      <c r="AY294" s="238">
        <v>242</v>
      </c>
      <c r="AZ294" s="243">
        <f t="shared" si="257"/>
        <v>42119.734061815412</v>
      </c>
      <c r="BA294" s="243">
        <f t="shared" si="284"/>
        <v>813.80129469609369</v>
      </c>
      <c r="BB294" s="243">
        <f t="shared" si="18"/>
        <v>625.43248403075279</v>
      </c>
      <c r="BC294" s="243">
        <f t="shared" si="258"/>
        <v>188.36881066534093</v>
      </c>
      <c r="BD294" s="244">
        <f t="shared" si="259"/>
        <v>148027.67796610581</v>
      </c>
      <c r="BE294" s="246"/>
      <c r="BF294" s="246"/>
      <c r="BG294" s="246"/>
      <c r="BH294" s="241">
        <f>VLOOKUP(BJ294,[2]תחזיות!$B$4:$H$1000,6)</f>
        <v>1.1815860909091027E-2</v>
      </c>
      <c r="BI294" s="135">
        <f t="shared" si="19"/>
        <v>9.8465507575758561E-4</v>
      </c>
      <c r="BJ294" s="238">
        <v>242</v>
      </c>
      <c r="BK294" s="243">
        <f t="shared" si="260"/>
        <v>29539.94372973769</v>
      </c>
      <c r="BL294" s="243">
        <f t="shared" si="285"/>
        <v>530.86448345307645</v>
      </c>
      <c r="BM294" s="243">
        <f t="shared" si="20"/>
        <v>476.70791994855762</v>
      </c>
      <c r="BN294" s="243">
        <f t="shared" si="65"/>
        <v>54.15656350451885</v>
      </c>
      <c r="BO294" s="244">
        <f t="shared" si="261"/>
        <v>116710.11803475361</v>
      </c>
      <c r="BP294" s="246"/>
      <c r="BQ294" s="247">
        <f>VLOOKUP(BT294,[2]תחזיות!$B$4:$E$1000,2)</f>
        <v>4.1801979999999885E-2</v>
      </c>
      <c r="BR294" s="135">
        <f t="shared" si="21"/>
        <v>2.9834983333333238E-3</v>
      </c>
      <c r="BS294" s="3">
        <f t="shared" si="262"/>
        <v>7333</v>
      </c>
      <c r="BT294" s="238">
        <v>242</v>
      </c>
      <c r="BU294" s="239">
        <f t="shared" si="263"/>
        <v>247884.07862590361</v>
      </c>
      <c r="BV294" s="239">
        <f t="shared" si="264"/>
        <v>2477.7489469165489</v>
      </c>
      <c r="BW294" s="239">
        <f t="shared" si="22"/>
        <v>1738.1872114762989</v>
      </c>
      <c r="BX294" s="239">
        <f t="shared" si="23"/>
        <v>739.56173544025</v>
      </c>
      <c r="BY294" s="240">
        <f t="shared" si="265"/>
        <v>545820.69864784868</v>
      </c>
      <c r="CA294" s="247">
        <f>VLOOKUP(CD294,[2]תחזיות!$B$4:$E$1000,4)</f>
        <v>5.517861359999985E-2</v>
      </c>
      <c r="CB294" s="135">
        <f t="shared" si="24"/>
        <v>4.0982177999999876E-3</v>
      </c>
      <c r="CC294" s="3">
        <f t="shared" si="266"/>
        <v>7333</v>
      </c>
      <c r="CD294" s="238">
        <v>242</v>
      </c>
      <c r="CE294" s="239">
        <f t="shared" si="267"/>
        <v>268365.74387538922</v>
      </c>
      <c r="CF294" s="239">
        <f t="shared" si="268"/>
        <v>2854.1339128397049</v>
      </c>
      <c r="CG294" s="239">
        <f t="shared" si="25"/>
        <v>1754.3126443793471</v>
      </c>
      <c r="CH294" s="239">
        <f t="shared" si="26"/>
        <v>1099.8212684603577</v>
      </c>
      <c r="CI294" s="240">
        <f t="shared" si="269"/>
        <v>613240.77333056554</v>
      </c>
      <c r="CJ294" s="1"/>
      <c r="CK294" s="247">
        <f>VLOOKUP(CN294,[2]תחזיות!$B$4:$E$1000,3)</f>
        <v>3.6349547826086862E-2</v>
      </c>
      <c r="CL294" s="135">
        <f t="shared" si="27"/>
        <v>2.5291289855072386E-3</v>
      </c>
      <c r="CM294" s="3">
        <f t="shared" si="270"/>
        <v>7333</v>
      </c>
      <c r="CN294" s="238">
        <v>242</v>
      </c>
      <c r="CO294" s="239">
        <f t="shared" si="271"/>
        <v>240126.013526561</v>
      </c>
      <c r="CP294" s="239">
        <f t="shared" si="286"/>
        <v>2339.260697288385</v>
      </c>
      <c r="CQ294" s="239">
        <f t="shared" si="28"/>
        <v>1731.9510363040563</v>
      </c>
      <c r="CR294" s="239">
        <f t="shared" si="29"/>
        <v>607.30966098432873</v>
      </c>
      <c r="CS294" s="240">
        <f t="shared" si="272"/>
        <v>522399.04219124065</v>
      </c>
      <c r="CT294" s="1"/>
      <c r="CU294" s="238">
        <v>242</v>
      </c>
      <c r="CV294" s="239">
        <f t="shared" si="294"/>
        <v>758732.91118035978</v>
      </c>
      <c r="CW294" s="239">
        <f t="shared" si="294"/>
        <v>9520.9115863528095</v>
      </c>
      <c r="CX294" s="239">
        <f t="shared" si="294"/>
        <v>7052.0009718839447</v>
      </c>
      <c r="CY294" s="239">
        <f t="shared" si="294"/>
        <v>2468.9106144688644</v>
      </c>
      <c r="CZ294" s="239">
        <f t="shared" si="294"/>
        <v>2130394.5595576665</v>
      </c>
      <c r="DB294" s="238">
        <v>242</v>
      </c>
      <c r="DC294" s="239">
        <f t="shared" si="295"/>
        <v>808366.88342481689</v>
      </c>
      <c r="DD294" s="239">
        <f t="shared" si="295"/>
        <v>10424.307708011176</v>
      </c>
      <c r="DE294" s="239">
        <f t="shared" si="295"/>
        <v>7342.9959718122118</v>
      </c>
      <c r="DF294" s="239">
        <f t="shared" si="295"/>
        <v>3081.3117361989653</v>
      </c>
      <c r="DG294" s="239">
        <f t="shared" si="295"/>
        <v>2258541.1297665713</v>
      </c>
      <c r="DH294" s="248"/>
      <c r="DI294" s="238">
        <v>242</v>
      </c>
      <c r="DJ294" s="239">
        <f t="shared" si="296"/>
        <v>720489.11049197579</v>
      </c>
      <c r="DK294" s="239">
        <f t="shared" si="296"/>
        <v>8697.5665326080998</v>
      </c>
      <c r="DL294" s="239">
        <f t="shared" si="296"/>
        <v>7043.0144901587028</v>
      </c>
      <c r="DM294" s="239">
        <f t="shared" si="296"/>
        <v>1654.552042449397</v>
      </c>
      <c r="DN294" s="239">
        <f t="shared" si="296"/>
        <v>2022453.2959528239</v>
      </c>
      <c r="DP294" s="3">
        <f t="shared" si="273"/>
        <v>7333</v>
      </c>
      <c r="DQ294" s="238">
        <v>242</v>
      </c>
      <c r="DR294" s="239">
        <f t="shared" si="274"/>
        <v>0</v>
      </c>
      <c r="DS294" s="239">
        <f t="shared" si="275"/>
        <v>0</v>
      </c>
      <c r="DT294" s="239">
        <f t="shared" si="33"/>
        <v>0</v>
      </c>
      <c r="DU294" s="239">
        <f t="shared" si="276"/>
        <v>0</v>
      </c>
      <c r="DV294" s="240">
        <f t="shared" si="287"/>
        <v>0</v>
      </c>
      <c r="DX294" s="242">
        <f t="shared" ref="DX294:DX352" si="299">$EC$44</f>
        <v>4.9000000000000002E-2</v>
      </c>
      <c r="DY294" s="242">
        <f t="shared" si="277"/>
        <v>4.0833333333333338E-3</v>
      </c>
      <c r="DZ294" s="238">
        <v>242</v>
      </c>
      <c r="EA294" s="243">
        <f t="shared" si="288"/>
        <v>273745.11495544441</v>
      </c>
      <c r="EB294" s="243">
        <f t="shared" si="289"/>
        <v>2908.9634369658329</v>
      </c>
      <c r="EC294" s="243">
        <f t="shared" si="34"/>
        <v>1791.1708842311014</v>
      </c>
      <c r="ED294" s="243">
        <f t="shared" si="240"/>
        <v>1117.7925527347315</v>
      </c>
      <c r="EE294" s="244">
        <f t="shared" si="278"/>
        <v>641220.57040811947</v>
      </c>
      <c r="EF294" s="249"/>
      <c r="EG294" s="242">
        <f t="shared" ref="EG294:EG352" si="300">$EL$44</f>
        <v>5.5E-2</v>
      </c>
      <c r="EH294" s="242">
        <f t="shared" si="279"/>
        <v>4.5833333333333334E-3</v>
      </c>
      <c r="EI294" s="238">
        <v>242</v>
      </c>
      <c r="EJ294" s="243">
        <f t="shared" si="290"/>
        <v>282244.13195886143</v>
      </c>
      <c r="EK294" s="243">
        <f t="shared" si="291"/>
        <v>3082.4150795582632</v>
      </c>
      <c r="EL294" s="243">
        <f t="shared" si="36"/>
        <v>1788.7961414134816</v>
      </c>
      <c r="EM294" s="243">
        <f t="shared" si="241"/>
        <v>1293.6189381447816</v>
      </c>
      <c r="EN294" s="244">
        <f t="shared" si="280"/>
        <v>665241.08011952299</v>
      </c>
      <c r="EO294" s="249"/>
      <c r="EP294" s="242">
        <f t="shared" ref="EP294:EP352" si="301">$EU$44</f>
        <v>2.5000000000000001E-2</v>
      </c>
      <c r="EQ294" s="242">
        <f t="shared" si="281"/>
        <v>2.0833333333333333E-3</v>
      </c>
      <c r="ER294" s="238">
        <v>242</v>
      </c>
      <c r="ES294" s="243">
        <f t="shared" si="292"/>
        <v>249635.94494413331</v>
      </c>
      <c r="ET294" s="243">
        <f t="shared" si="293"/>
        <v>2370.7253929063913</v>
      </c>
      <c r="EU294" s="243">
        <f t="shared" si="38"/>
        <v>1850.6505076061135</v>
      </c>
      <c r="EV294" s="243">
        <f t="shared" si="242"/>
        <v>520.07488530027774</v>
      </c>
      <c r="EW294" s="244">
        <f t="shared" si="282"/>
        <v>573715.54508334759</v>
      </c>
    </row>
    <row r="295" spans="1:153" ht="14.25" customHeight="1" thickBot="1" x14ac:dyDescent="0.25">
      <c r="A295" s="3">
        <f t="shared" si="243"/>
        <v>7364</v>
      </c>
      <c r="B295" s="238">
        <v>243</v>
      </c>
      <c r="C295" s="239">
        <f t="shared" si="244"/>
        <v>129515.42364280926</v>
      </c>
      <c r="D295" s="239">
        <f t="shared" si="5"/>
        <v>2410.2492634298383</v>
      </c>
      <c r="E295" s="239">
        <f t="shared" si="6"/>
        <v>2070.271276367464</v>
      </c>
      <c r="F295" s="239">
        <f t="shared" si="7"/>
        <v>339.97798706237432</v>
      </c>
      <c r="G295" s="240">
        <f t="shared" si="245"/>
        <v>585690.57101344946</v>
      </c>
      <c r="I295" s="241">
        <f>VLOOKUP(K295,[2]תחזיות!$B$4:$H$1000,5)</f>
        <v>1.2997465500000131E-2</v>
      </c>
      <c r="J295" s="135">
        <f t="shared" si="8"/>
        <v>1.0831221250000109E-3</v>
      </c>
      <c r="K295" s="238">
        <v>243</v>
      </c>
      <c r="L295" s="243">
        <f t="shared" si="246"/>
        <v>70269.616223495861</v>
      </c>
      <c r="M295" s="243">
        <f t="shared" si="44"/>
        <v>1070.5614931993844</v>
      </c>
      <c r="N295" s="243">
        <f t="shared" si="9"/>
        <v>941.73386345630922</v>
      </c>
      <c r="O295" s="243">
        <f t="shared" si="10"/>
        <v>128.82762974307514</v>
      </c>
      <c r="P295" s="244">
        <f t="shared" si="247"/>
        <v>229850.40136977995</v>
      </c>
      <c r="Q295" s="245"/>
      <c r="R295" s="241">
        <f>VLOOKUP(T295,[2]תחזיות!$B$4:$H$1000,7)</f>
        <v>2.2095691350000224E-2</v>
      </c>
      <c r="S295" s="135">
        <f t="shared" si="11"/>
        <v>1.8413076125000187E-3</v>
      </c>
      <c r="T295" s="238">
        <v>243</v>
      </c>
      <c r="U295" s="243">
        <f t="shared" si="248"/>
        <v>83100.12685414216</v>
      </c>
      <c r="V295" s="243">
        <f t="shared" si="47"/>
        <v>1266.035032937637</v>
      </c>
      <c r="W295" s="243">
        <f t="shared" si="12"/>
        <v>1113.6848003717105</v>
      </c>
      <c r="X295" s="243">
        <f t="shared" si="48"/>
        <v>152.35023256592658</v>
      </c>
      <c r="Y295" s="244">
        <f t="shared" si="249"/>
        <v>250017.31163329518</v>
      </c>
      <c r="Z295" s="246"/>
      <c r="AA295" s="241">
        <f>VLOOKUP(AC295,[2]תחזיות!$B$4:$H$1000,6)</f>
        <v>1.1815877727272845E-2</v>
      </c>
      <c r="AB295" s="135">
        <f t="shared" si="13"/>
        <v>9.8465647727273716E-4</v>
      </c>
      <c r="AC295" s="238">
        <v>243</v>
      </c>
      <c r="AD295" s="243">
        <f t="shared" si="250"/>
        <v>68755.713784946143</v>
      </c>
      <c r="AE295" s="243">
        <f t="shared" si="51"/>
        <v>1047.4971057404123</v>
      </c>
      <c r="AF295" s="243">
        <f t="shared" si="14"/>
        <v>921.4449638013449</v>
      </c>
      <c r="AG295" s="243">
        <f t="shared" si="52"/>
        <v>126.05214193906734</v>
      </c>
      <c r="AH295" s="244">
        <f t="shared" si="251"/>
        <v>227395.76599920273</v>
      </c>
      <c r="AI295" s="246"/>
      <c r="AJ295" s="242">
        <f t="shared" si="297"/>
        <v>4.7366666666666599E-2</v>
      </c>
      <c r="AK295" s="242">
        <f t="shared" si="252"/>
        <v>3.9472222222222166E-3</v>
      </c>
      <c r="AL295" s="241">
        <f>VLOOKUP(AN295,[2]תחזיות!$B$4:$H$1000,5)</f>
        <v>1.2997465500000131E-2</v>
      </c>
      <c r="AM295" s="135">
        <f t="shared" si="239"/>
        <v>1.0831221250000109E-3</v>
      </c>
      <c r="AN295" s="238">
        <v>243</v>
      </c>
      <c r="AO295" s="243">
        <f t="shared" si="253"/>
        <v>33908.750665667409</v>
      </c>
      <c r="AP295" s="243">
        <f t="shared" si="283"/>
        <v>655.25569416257247</v>
      </c>
      <c r="AQ295" s="243">
        <f t="shared" si="16"/>
        <v>521.41032000725772</v>
      </c>
      <c r="AR295" s="243">
        <f t="shared" si="254"/>
        <v>133.84537415531477</v>
      </c>
      <c r="AS295" s="244">
        <f t="shared" si="255"/>
        <v>131948.38456926052</v>
      </c>
      <c r="AT295" s="245"/>
      <c r="AU295" s="242">
        <f t="shared" si="298"/>
        <v>5.3666666666666606E-2</v>
      </c>
      <c r="AV295" s="242">
        <f t="shared" si="256"/>
        <v>4.4722222222222168E-3</v>
      </c>
      <c r="AW295" s="241">
        <f>VLOOKUP(AY295,[2]תחזיות!$B$4:$H$1000,7)</f>
        <v>2.2095691350000224E-2</v>
      </c>
      <c r="AX295" s="135">
        <f t="shared" si="17"/>
        <v>1.8413076125000187E-3</v>
      </c>
      <c r="AY295" s="238">
        <v>243</v>
      </c>
      <c r="AZ295" s="243">
        <f t="shared" si="257"/>
        <v>41570.705351155208</v>
      </c>
      <c r="BA295" s="243">
        <f t="shared" si="284"/>
        <v>815.29975321507993</v>
      </c>
      <c r="BB295" s="243">
        <f t="shared" si="18"/>
        <v>629.38632095019159</v>
      </c>
      <c r="BC295" s="243">
        <f t="shared" si="258"/>
        <v>185.91343226488834</v>
      </c>
      <c r="BD295" s="244">
        <f t="shared" si="259"/>
        <v>148842.97771932089</v>
      </c>
      <c r="BE295" s="246"/>
      <c r="BF295" s="246"/>
      <c r="BG295" s="246"/>
      <c r="BH295" s="241">
        <f>VLOOKUP(BJ295,[2]תחזיות!$B$4:$H$1000,6)</f>
        <v>1.1815877727272845E-2</v>
      </c>
      <c r="BI295" s="135">
        <f t="shared" si="19"/>
        <v>9.8465647727273716E-4</v>
      </c>
      <c r="BJ295" s="238">
        <v>243</v>
      </c>
      <c r="BK295" s="243">
        <f t="shared" si="260"/>
        <v>29091.853113179746</v>
      </c>
      <c r="BL295" s="243">
        <f t="shared" si="285"/>
        <v>531.31219885329165</v>
      </c>
      <c r="BM295" s="243">
        <f t="shared" si="20"/>
        <v>477.97713481246234</v>
      </c>
      <c r="BN295" s="243">
        <f t="shared" si="65"/>
        <v>53.335064040829288</v>
      </c>
      <c r="BO295" s="244">
        <f t="shared" si="261"/>
        <v>117241.43023360691</v>
      </c>
      <c r="BP295" s="246"/>
      <c r="BQ295" s="247">
        <f>VLOOKUP(BT295,[2]תחזיות!$B$4:$E$1000,2)</f>
        <v>4.1830279999999886E-2</v>
      </c>
      <c r="BR295" s="135">
        <f t="shared" si="21"/>
        <v>2.9858566666666575E-3</v>
      </c>
      <c r="BS295" s="3">
        <f t="shared" si="262"/>
        <v>7364</v>
      </c>
      <c r="BT295" s="238">
        <v>243</v>
      </c>
      <c r="BU295" s="239">
        <f t="shared" si="263"/>
        <v>246145.89141442731</v>
      </c>
      <c r="BV295" s="239">
        <f t="shared" si="264"/>
        <v>2478.0755098908517</v>
      </c>
      <c r="BW295" s="239">
        <f t="shared" si="22"/>
        <v>1743.1191590384767</v>
      </c>
      <c r="BX295" s="239">
        <f t="shared" si="23"/>
        <v>734.95635085237495</v>
      </c>
      <c r="BY295" s="240">
        <f t="shared" si="265"/>
        <v>548298.77415773948</v>
      </c>
      <c r="CA295" s="247">
        <f>VLOOKUP(CD295,[2]תחזיות!$B$4:$E$1000,4)</f>
        <v>5.5215969599999852E-2</v>
      </c>
      <c r="CB295" s="135">
        <f t="shared" si="24"/>
        <v>4.1013307999999875E-3</v>
      </c>
      <c r="CC295" s="3">
        <f t="shared" si="266"/>
        <v>7364</v>
      </c>
      <c r="CD295" s="238">
        <v>243</v>
      </c>
      <c r="CE295" s="239">
        <f t="shared" si="267"/>
        <v>266611.43123100989</v>
      </c>
      <c r="CF295" s="239">
        <f t="shared" si="268"/>
        <v>2854.6186055980461</v>
      </c>
      <c r="CG295" s="239">
        <f t="shared" si="25"/>
        <v>1761.1569310582267</v>
      </c>
      <c r="CH295" s="239">
        <f t="shared" si="26"/>
        <v>1093.4616745398193</v>
      </c>
      <c r="CI295" s="240">
        <f t="shared" si="269"/>
        <v>616095.39193616353</v>
      </c>
      <c r="CJ295" s="1"/>
      <c r="CK295" s="247">
        <f>VLOOKUP(CN295,[2]תחזיות!$B$4:$E$1000,3)</f>
        <v>3.6374156521739032E-2</v>
      </c>
      <c r="CL295" s="135">
        <f t="shared" si="27"/>
        <v>2.5311797101449196E-3</v>
      </c>
      <c r="CM295" s="3">
        <f t="shared" si="270"/>
        <v>7364</v>
      </c>
      <c r="CN295" s="238">
        <v>243</v>
      </c>
      <c r="CO295" s="239">
        <f t="shared" si="271"/>
        <v>238394.06249025694</v>
      </c>
      <c r="CP295" s="239">
        <f t="shared" si="286"/>
        <v>2339.5314161437814</v>
      </c>
      <c r="CQ295" s="239">
        <f t="shared" si="28"/>
        <v>1736.1132021494229</v>
      </c>
      <c r="CR295" s="239">
        <f t="shared" si="29"/>
        <v>603.41821399435844</v>
      </c>
      <c r="CS295" s="240">
        <f t="shared" si="272"/>
        <v>524738.57360738446</v>
      </c>
      <c r="CT295" s="1"/>
      <c r="CU295" s="238">
        <v>243</v>
      </c>
      <c r="CV295" s="239">
        <f t="shared" si="294"/>
        <v>751793.6260176131</v>
      </c>
      <c r="CW295" s="239">
        <f t="shared" si="294"/>
        <v>9523.10539764848</v>
      </c>
      <c r="CX295" s="239">
        <f t="shared" si="294"/>
        <v>7075.0194508778859</v>
      </c>
      <c r="CY295" s="239">
        <f t="shared" si="294"/>
        <v>2448.0859467705941</v>
      </c>
      <c r="CZ295" s="239">
        <f t="shared" si="294"/>
        <v>2139917.6649553147</v>
      </c>
      <c r="DB295" s="238">
        <v>243</v>
      </c>
      <c r="DC295" s="239">
        <f t="shared" si="295"/>
        <v>801253.02289656445</v>
      </c>
      <c r="DD295" s="239">
        <f t="shared" si="295"/>
        <v>10428.617734738862</v>
      </c>
      <c r="DE295" s="239">
        <f t="shared" si="295"/>
        <v>7371.4941191425514</v>
      </c>
      <c r="DF295" s="239">
        <f t="shared" si="295"/>
        <v>3057.1236155963115</v>
      </c>
      <c r="DG295" s="239">
        <f t="shared" si="295"/>
        <v>2268969.74750131</v>
      </c>
      <c r="DH295" s="248"/>
      <c r="DI295" s="238">
        <v>243</v>
      </c>
      <c r="DJ295" s="239">
        <f t="shared" si="296"/>
        <v>713542.34746771934</v>
      </c>
      <c r="DK295" s="239">
        <f t="shared" si="296"/>
        <v>8699.3153770737154</v>
      </c>
      <c r="DL295" s="239">
        <f t="shared" si="296"/>
        <v>7060.3126066276536</v>
      </c>
      <c r="DM295" s="239">
        <f t="shared" si="296"/>
        <v>1639.002770446061</v>
      </c>
      <c r="DN295" s="239">
        <f t="shared" si="296"/>
        <v>2031152.6113298973</v>
      </c>
      <c r="DP295" s="3">
        <f t="shared" si="273"/>
        <v>7364</v>
      </c>
      <c r="DQ295" s="238">
        <v>243</v>
      </c>
      <c r="DR295" s="239">
        <f t="shared" si="274"/>
        <v>0</v>
      </c>
      <c r="DS295" s="239">
        <f t="shared" si="275"/>
        <v>0</v>
      </c>
      <c r="DT295" s="239">
        <f t="shared" si="33"/>
        <v>0</v>
      </c>
      <c r="DU295" s="239">
        <f t="shared" si="276"/>
        <v>0</v>
      </c>
      <c r="DV295" s="240">
        <f t="shared" si="287"/>
        <v>0</v>
      </c>
      <c r="DX295" s="242">
        <f t="shared" si="299"/>
        <v>4.9000000000000002E-2</v>
      </c>
      <c r="DY295" s="242">
        <f t="shared" si="277"/>
        <v>4.0833333333333338E-3</v>
      </c>
      <c r="DZ295" s="238">
        <v>243</v>
      </c>
      <c r="EA295" s="243">
        <f t="shared" si="288"/>
        <v>271953.94407121331</v>
      </c>
      <c r="EB295" s="243">
        <f t="shared" si="289"/>
        <v>2908.9634369658329</v>
      </c>
      <c r="EC295" s="243">
        <f t="shared" si="34"/>
        <v>1798.4848320083784</v>
      </c>
      <c r="ED295" s="243">
        <f t="shared" si="240"/>
        <v>1110.4786049574545</v>
      </c>
      <c r="EE295" s="244">
        <f t="shared" si="278"/>
        <v>644129.5338450853</v>
      </c>
      <c r="EF295" s="249"/>
      <c r="EG295" s="242">
        <f t="shared" si="300"/>
        <v>5.5E-2</v>
      </c>
      <c r="EH295" s="242">
        <f t="shared" si="279"/>
        <v>4.5833333333333334E-3</v>
      </c>
      <c r="EI295" s="238">
        <v>243</v>
      </c>
      <c r="EJ295" s="243">
        <f t="shared" si="290"/>
        <v>280455.33581744792</v>
      </c>
      <c r="EK295" s="243">
        <f t="shared" si="291"/>
        <v>3082.4150795582618</v>
      </c>
      <c r="EL295" s="243">
        <f t="shared" si="36"/>
        <v>1796.994790394959</v>
      </c>
      <c r="EM295" s="243">
        <f t="shared" si="241"/>
        <v>1285.4202891633029</v>
      </c>
      <c r="EN295" s="244">
        <f t="shared" si="280"/>
        <v>668323.49519908126</v>
      </c>
      <c r="EO295" s="249"/>
      <c r="EP295" s="242">
        <f t="shared" si="301"/>
        <v>2.5000000000000001E-2</v>
      </c>
      <c r="EQ295" s="242">
        <f t="shared" si="281"/>
        <v>2.0833333333333333E-3</v>
      </c>
      <c r="ER295" s="238">
        <v>243</v>
      </c>
      <c r="ES295" s="243">
        <f t="shared" si="292"/>
        <v>247785.29443652721</v>
      </c>
      <c r="ET295" s="243">
        <f t="shared" si="293"/>
        <v>2370.7253929063918</v>
      </c>
      <c r="EU295" s="243">
        <f t="shared" si="38"/>
        <v>1854.5060294969601</v>
      </c>
      <c r="EV295" s="243">
        <f t="shared" si="242"/>
        <v>516.21936340943171</v>
      </c>
      <c r="EW295" s="244">
        <f t="shared" si="282"/>
        <v>576086.27047625394</v>
      </c>
    </row>
    <row r="296" spans="1:153" ht="14.25" customHeight="1" thickBot="1" x14ac:dyDescent="0.25">
      <c r="A296" s="3">
        <f t="shared" si="243"/>
        <v>7393</v>
      </c>
      <c r="B296" s="238">
        <v>244</v>
      </c>
      <c r="C296" s="239">
        <f t="shared" si="244"/>
        <v>127445.15236644179</v>
      </c>
      <c r="D296" s="239">
        <f t="shared" si="5"/>
        <v>2410.2492634298383</v>
      </c>
      <c r="E296" s="239">
        <f t="shared" si="6"/>
        <v>2075.7057384679283</v>
      </c>
      <c r="F296" s="239">
        <f t="shared" si="7"/>
        <v>334.54352496190972</v>
      </c>
      <c r="G296" s="240">
        <f t="shared" si="245"/>
        <v>588100.82027687924</v>
      </c>
      <c r="I296" s="241">
        <f>VLOOKUP(K296,[2]תחזיות!$B$4:$H$1000,5)</f>
        <v>1.2997484000000132E-2</v>
      </c>
      <c r="J296" s="135">
        <f t="shared" si="8"/>
        <v>1.0831236666666777E-3</v>
      </c>
      <c r="K296" s="238">
        <v>244</v>
      </c>
      <c r="L296" s="243">
        <f t="shared" si="246"/>
        <v>69402.973030183595</v>
      </c>
      <c r="M296" s="243">
        <f t="shared" si="44"/>
        <v>1071.7210436892908</v>
      </c>
      <c r="N296" s="243">
        <f t="shared" si="9"/>
        <v>944.48225980062148</v>
      </c>
      <c r="O296" s="243">
        <f t="shared" si="10"/>
        <v>127.23878388866933</v>
      </c>
      <c r="P296" s="244">
        <f t="shared" si="247"/>
        <v>230922.12241346925</v>
      </c>
      <c r="Q296" s="245"/>
      <c r="R296" s="241">
        <f>VLOOKUP(T296,[2]תחזיות!$B$4:$H$1000,7)</f>
        <v>2.2095722800000224E-2</v>
      </c>
      <c r="S296" s="135">
        <f t="shared" si="11"/>
        <v>1.8413102333333521E-3</v>
      </c>
      <c r="T296" s="238">
        <v>244</v>
      </c>
      <c r="U296" s="243">
        <f t="shared" si="248"/>
        <v>82137.404528518644</v>
      </c>
      <c r="V296" s="243">
        <f t="shared" si="47"/>
        <v>1268.3661961995438</v>
      </c>
      <c r="W296" s="243">
        <f t="shared" si="12"/>
        <v>1117.780954563927</v>
      </c>
      <c r="X296" s="243">
        <f t="shared" si="48"/>
        <v>150.58524163561682</v>
      </c>
      <c r="Y296" s="244">
        <f t="shared" si="249"/>
        <v>251285.67782949473</v>
      </c>
      <c r="Z296" s="246"/>
      <c r="AA296" s="241">
        <f>VLOOKUP(AC296,[2]תחזיות!$B$4:$H$1000,6)</f>
        <v>1.1815894545454664E-2</v>
      </c>
      <c r="AB296" s="135">
        <f t="shared" si="13"/>
        <v>9.8465787878788871E-4</v>
      </c>
      <c r="AC296" s="238">
        <v>244</v>
      </c>
      <c r="AD296" s="243">
        <f t="shared" si="250"/>
        <v>67901.062368391358</v>
      </c>
      <c r="AE296" s="243">
        <f t="shared" si="51"/>
        <v>1048.5285320185876</v>
      </c>
      <c r="AF296" s="243">
        <f t="shared" si="14"/>
        <v>924.04325100987069</v>
      </c>
      <c r="AG296" s="243">
        <f t="shared" si="52"/>
        <v>124.48528100871691</v>
      </c>
      <c r="AH296" s="244">
        <f t="shared" si="251"/>
        <v>228444.29453122133</v>
      </c>
      <c r="AI296" s="246"/>
      <c r="AJ296" s="242">
        <f t="shared" si="297"/>
        <v>4.7366666666666599E-2</v>
      </c>
      <c r="AK296" s="242">
        <f t="shared" si="252"/>
        <v>3.9472222222222166E-3</v>
      </c>
      <c r="AL296" s="241">
        <f>VLOOKUP(AN296,[2]תחזיות!$B$4:$H$1000,5)</f>
        <v>1.2997484000000132E-2</v>
      </c>
      <c r="AM296" s="135">
        <f t="shared" si="239"/>
        <v>1.0831236666666777E-3</v>
      </c>
      <c r="AN296" s="238">
        <v>244</v>
      </c>
      <c r="AO296" s="243">
        <f t="shared" si="253"/>
        <v>33423.502964155588</v>
      </c>
      <c r="AP296" s="243">
        <f t="shared" si="283"/>
        <v>655.96541711263797</v>
      </c>
      <c r="AQ296" s="243">
        <f t="shared" si="16"/>
        <v>524.03542346801294</v>
      </c>
      <c r="AR296" s="243">
        <f t="shared" si="254"/>
        <v>131.92999364462506</v>
      </c>
      <c r="AS296" s="244">
        <f t="shared" si="255"/>
        <v>132604.34998637316</v>
      </c>
      <c r="AT296" s="245"/>
      <c r="AU296" s="242">
        <f t="shared" si="298"/>
        <v>5.3666666666666606E-2</v>
      </c>
      <c r="AV296" s="242">
        <f t="shared" si="256"/>
        <v>4.4722222222222168E-3</v>
      </c>
      <c r="AW296" s="241">
        <f>VLOOKUP(AY296,[2]תחזיות!$B$4:$H$1000,7)</f>
        <v>2.2095722800000224E-2</v>
      </c>
      <c r="AX296" s="135">
        <f t="shared" si="17"/>
        <v>1.8413102333333521E-3</v>
      </c>
      <c r="AY296" s="238">
        <v>244</v>
      </c>
      <c r="AZ296" s="243">
        <f t="shared" si="257"/>
        <v>41016.7046999015</v>
      </c>
      <c r="BA296" s="243">
        <f t="shared" si="284"/>
        <v>816.80097299390911</v>
      </c>
      <c r="BB296" s="243">
        <f t="shared" si="18"/>
        <v>633.36515475268311</v>
      </c>
      <c r="BC296" s="243">
        <f t="shared" si="258"/>
        <v>183.43581824122595</v>
      </c>
      <c r="BD296" s="244">
        <f t="shared" si="259"/>
        <v>149659.77869231481</v>
      </c>
      <c r="BE296" s="246"/>
      <c r="BF296" s="246"/>
      <c r="BG296" s="246"/>
      <c r="BH296" s="241">
        <f>VLOOKUP(BJ296,[2]תחזיות!$B$4:$H$1000,6)</f>
        <v>1.1815894545454664E-2</v>
      </c>
      <c r="BI296" s="135">
        <f t="shared" si="19"/>
        <v>9.8465787878788871E-4</v>
      </c>
      <c r="BJ296" s="238">
        <v>244</v>
      </c>
      <c r="BK296" s="243">
        <f t="shared" si="260"/>
        <v>28642.050856792044</v>
      </c>
      <c r="BL296" s="243">
        <f t="shared" si="285"/>
        <v>531.76027029080137</v>
      </c>
      <c r="BM296" s="243">
        <f t="shared" si="20"/>
        <v>479.2498437200162</v>
      </c>
      <c r="BN296" s="243">
        <f t="shared" si="65"/>
        <v>52.510426570785171</v>
      </c>
      <c r="BO296" s="244">
        <f t="shared" si="261"/>
        <v>117773.19050389771</v>
      </c>
      <c r="BP296" s="246"/>
      <c r="BQ296" s="247">
        <f>VLOOKUP(BT296,[2]תחזיות!$B$4:$E$1000,2)</f>
        <v>4.1858579999999888E-2</v>
      </c>
      <c r="BR296" s="135">
        <f t="shared" si="21"/>
        <v>2.9882149999999907E-3</v>
      </c>
      <c r="BS296" s="3">
        <f t="shared" si="262"/>
        <v>7393</v>
      </c>
      <c r="BT296" s="238">
        <v>244</v>
      </c>
      <c r="BU296" s="239">
        <f t="shared" si="263"/>
        <v>244402.77225538885</v>
      </c>
      <c r="BV296" s="239">
        <f t="shared" si="264"/>
        <v>2478.399524583207</v>
      </c>
      <c r="BW296" s="239">
        <f t="shared" si="22"/>
        <v>1748.0714944880724</v>
      </c>
      <c r="BX296" s="239">
        <f t="shared" si="23"/>
        <v>730.32803009513452</v>
      </c>
      <c r="BY296" s="240">
        <f t="shared" si="265"/>
        <v>550777.17368232273</v>
      </c>
      <c r="CA296" s="247">
        <f>VLOOKUP(CD296,[2]תחזיות!$B$4:$E$1000,4)</f>
        <v>5.5253325599999854E-2</v>
      </c>
      <c r="CB296" s="135">
        <f t="shared" si="24"/>
        <v>4.1044437999999883E-3</v>
      </c>
      <c r="CC296" s="3">
        <f t="shared" si="266"/>
        <v>7393</v>
      </c>
      <c r="CD296" s="238">
        <v>244</v>
      </c>
      <c r="CE296" s="239">
        <f t="shared" si="267"/>
        <v>264850.27429995168</v>
      </c>
      <c r="CF296" s="239">
        <f t="shared" si="268"/>
        <v>2855.0996262104613</v>
      </c>
      <c r="CG296" s="239">
        <f t="shared" si="25"/>
        <v>1768.0365599317283</v>
      </c>
      <c r="CH296" s="239">
        <f t="shared" si="26"/>
        <v>1087.063066278733</v>
      </c>
      <c r="CI296" s="240">
        <f t="shared" si="269"/>
        <v>618950.49156237405</v>
      </c>
      <c r="CJ296" s="1"/>
      <c r="CK296" s="247">
        <f>VLOOKUP(CN296,[2]תחזיות!$B$4:$E$1000,3)</f>
        <v>3.6398765217391209E-2</v>
      </c>
      <c r="CL296" s="135">
        <f t="shared" si="27"/>
        <v>2.533230434782601E-3</v>
      </c>
      <c r="CM296" s="3">
        <f t="shared" si="270"/>
        <v>7393</v>
      </c>
      <c r="CN296" s="238">
        <v>244</v>
      </c>
      <c r="CO296" s="239">
        <f t="shared" si="271"/>
        <v>236657.94928810751</v>
      </c>
      <c r="CP296" s="239">
        <f t="shared" si="286"/>
        <v>2339.7999977280629</v>
      </c>
      <c r="CQ296" s="239">
        <f t="shared" si="28"/>
        <v>1740.2908779581917</v>
      </c>
      <c r="CR296" s="239">
        <f t="shared" si="29"/>
        <v>599.50911976987129</v>
      </c>
      <c r="CS296" s="240">
        <f t="shared" si="272"/>
        <v>527078.37360511255</v>
      </c>
      <c r="CT296" s="1"/>
      <c r="CU296" s="238">
        <v>244</v>
      </c>
      <c r="CV296" s="239">
        <f t="shared" si="294"/>
        <v>744829.85985537479</v>
      </c>
      <c r="CW296" s="239">
        <f t="shared" si="294"/>
        <v>9525.2986857808064</v>
      </c>
      <c r="CX296" s="239">
        <f t="shared" si="294"/>
        <v>7098.1235612970468</v>
      </c>
      <c r="CY296" s="239">
        <f t="shared" si="294"/>
        <v>2427.1751244837587</v>
      </c>
      <c r="CZ296" s="239">
        <f t="shared" si="294"/>
        <v>2149442.9636410954</v>
      </c>
      <c r="DB296" s="238">
        <v>244</v>
      </c>
      <c r="DC296" s="239">
        <f t="shared" si="295"/>
        <v>794107.87692186655</v>
      </c>
      <c r="DD296" s="239">
        <f t="shared" si="295"/>
        <v>10432.931138392016</v>
      </c>
      <c r="DE296" s="239">
        <f t="shared" si="295"/>
        <v>7400.1194242338706</v>
      </c>
      <c r="DF296" s="239">
        <f t="shared" si="295"/>
        <v>3032.8117141581447</v>
      </c>
      <c r="DG296" s="239">
        <f t="shared" si="295"/>
        <v>2279402.6786397025</v>
      </c>
      <c r="DH296" s="248"/>
      <c r="DI296" s="238">
        <v>244</v>
      </c>
      <c r="DJ296" s="239">
        <f t="shared" si="296"/>
        <v>706577.00328676298</v>
      </c>
      <c r="DK296" s="239">
        <f t="shared" si="296"/>
        <v>8701.0634563736821</v>
      </c>
      <c r="DL296" s="239">
        <f t="shared" si="296"/>
        <v>7077.6592948810867</v>
      </c>
      <c r="DM296" s="239">
        <f t="shared" si="296"/>
        <v>1623.4041614925959</v>
      </c>
      <c r="DN296" s="239">
        <f t="shared" si="296"/>
        <v>2039853.6747862711</v>
      </c>
      <c r="DP296" s="3">
        <f t="shared" si="273"/>
        <v>7393</v>
      </c>
      <c r="DQ296" s="238">
        <v>244</v>
      </c>
      <c r="DR296" s="239">
        <f t="shared" si="274"/>
        <v>0</v>
      </c>
      <c r="DS296" s="239">
        <f t="shared" si="275"/>
        <v>0</v>
      </c>
      <c r="DT296" s="239">
        <f t="shared" si="33"/>
        <v>0</v>
      </c>
      <c r="DU296" s="239">
        <f t="shared" si="276"/>
        <v>0</v>
      </c>
      <c r="DV296" s="240">
        <f t="shared" si="287"/>
        <v>0</v>
      </c>
      <c r="DX296" s="242">
        <f t="shared" si="299"/>
        <v>4.9000000000000002E-2</v>
      </c>
      <c r="DY296" s="242">
        <f t="shared" si="277"/>
        <v>4.0833333333333338E-3</v>
      </c>
      <c r="DZ296" s="238">
        <v>244</v>
      </c>
      <c r="EA296" s="243">
        <f t="shared" si="288"/>
        <v>270155.45923920494</v>
      </c>
      <c r="EB296" s="243">
        <f t="shared" si="289"/>
        <v>2908.9634369658324</v>
      </c>
      <c r="EC296" s="243">
        <f t="shared" si="34"/>
        <v>1805.8286450724122</v>
      </c>
      <c r="ED296" s="243">
        <f t="shared" si="240"/>
        <v>1103.1347918934202</v>
      </c>
      <c r="EE296" s="244">
        <f t="shared" si="278"/>
        <v>647038.49728205113</v>
      </c>
      <c r="EF296" s="249"/>
      <c r="EG296" s="242">
        <f t="shared" si="300"/>
        <v>5.5E-2</v>
      </c>
      <c r="EH296" s="242">
        <f t="shared" si="279"/>
        <v>4.5833333333333334E-3</v>
      </c>
      <c r="EI296" s="238">
        <v>244</v>
      </c>
      <c r="EJ296" s="243">
        <f t="shared" si="290"/>
        <v>278658.34102705296</v>
      </c>
      <c r="EK296" s="243">
        <f t="shared" si="291"/>
        <v>3082.4150795582632</v>
      </c>
      <c r="EL296" s="243">
        <f t="shared" si="36"/>
        <v>1805.2310165176038</v>
      </c>
      <c r="EM296" s="243">
        <f t="shared" si="241"/>
        <v>1277.1840630406593</v>
      </c>
      <c r="EN296" s="244">
        <f t="shared" si="280"/>
        <v>671405.91027863952</v>
      </c>
      <c r="EO296" s="249"/>
      <c r="EP296" s="242">
        <f t="shared" si="301"/>
        <v>2.5000000000000001E-2</v>
      </c>
      <c r="EQ296" s="242">
        <f t="shared" si="281"/>
        <v>2.0833333333333333E-3</v>
      </c>
      <c r="ER296" s="238">
        <v>244</v>
      </c>
      <c r="ES296" s="243">
        <f t="shared" si="292"/>
        <v>245930.78840703025</v>
      </c>
      <c r="ET296" s="243">
        <f t="shared" si="293"/>
        <v>2370.7253929063918</v>
      </c>
      <c r="EU296" s="243">
        <f t="shared" si="38"/>
        <v>1858.3695837250789</v>
      </c>
      <c r="EV296" s="243">
        <f t="shared" si="242"/>
        <v>512.35580918131302</v>
      </c>
      <c r="EW296" s="244">
        <f t="shared" si="282"/>
        <v>578456.99586916028</v>
      </c>
    </row>
    <row r="297" spans="1:153" ht="14.25" customHeight="1" thickBot="1" x14ac:dyDescent="0.25">
      <c r="A297" s="3">
        <f t="shared" si="243"/>
        <v>7424</v>
      </c>
      <c r="B297" s="238">
        <v>245</v>
      </c>
      <c r="C297" s="239">
        <f t="shared" si="244"/>
        <v>125369.44662797387</v>
      </c>
      <c r="D297" s="239">
        <f t="shared" si="5"/>
        <v>2410.2492634298383</v>
      </c>
      <c r="E297" s="239">
        <f t="shared" si="6"/>
        <v>2081.1544660314066</v>
      </c>
      <c r="F297" s="239">
        <f t="shared" si="7"/>
        <v>329.09479739843141</v>
      </c>
      <c r="G297" s="240">
        <f t="shared" si="245"/>
        <v>590511.06954030902</v>
      </c>
      <c r="I297" s="241">
        <f>VLOOKUP(K297,[2]תחזיות!$B$4:$H$1000,5)</f>
        <v>1.2997502500000133E-2</v>
      </c>
      <c r="J297" s="135">
        <f t="shared" si="8"/>
        <v>1.0831252083333444E-3</v>
      </c>
      <c r="K297" s="238">
        <v>245</v>
      </c>
      <c r="L297" s="243">
        <f t="shared" si="246"/>
        <v>68532.639887460828</v>
      </c>
      <c r="M297" s="243">
        <f t="shared" si="44"/>
        <v>1072.8818517680118</v>
      </c>
      <c r="N297" s="243">
        <f t="shared" si="9"/>
        <v>947.23867864100077</v>
      </c>
      <c r="O297" s="243">
        <f t="shared" si="10"/>
        <v>125.64317312701094</v>
      </c>
      <c r="P297" s="244">
        <f t="shared" si="247"/>
        <v>231995.00426523725</v>
      </c>
      <c r="Q297" s="245"/>
      <c r="R297" s="241">
        <f>VLOOKUP(T297,[2]תחזיות!$B$4:$H$1000,7)</f>
        <v>2.2095754250000224E-2</v>
      </c>
      <c r="S297" s="135">
        <f t="shared" si="11"/>
        <v>1.8413128541666854E-3</v>
      </c>
      <c r="T297" s="238">
        <v>245</v>
      </c>
      <c r="U297" s="243">
        <f t="shared" si="248"/>
        <v>81168.806048281185</v>
      </c>
      <c r="V297" s="243">
        <f t="shared" si="47"/>
        <v>1270.7016551803963</v>
      </c>
      <c r="W297" s="243">
        <f t="shared" si="12"/>
        <v>1121.8921774252149</v>
      </c>
      <c r="X297" s="243">
        <f t="shared" si="48"/>
        <v>148.80947775518149</v>
      </c>
      <c r="Y297" s="244">
        <f t="shared" si="249"/>
        <v>252556.37948467513</v>
      </c>
      <c r="Z297" s="246"/>
      <c r="AA297" s="241">
        <f>VLOOKUP(AC297,[2]תחזיות!$B$4:$H$1000,6)</f>
        <v>1.1815911363636484E-2</v>
      </c>
      <c r="AB297" s="135">
        <f t="shared" si="13"/>
        <v>9.8465928030304025E-4</v>
      </c>
      <c r="AC297" s="238">
        <v>245</v>
      </c>
      <c r="AD297" s="243">
        <f t="shared" si="250"/>
        <v>67042.968660822444</v>
      </c>
      <c r="AE297" s="243">
        <f t="shared" si="51"/>
        <v>1049.5609753683018</v>
      </c>
      <c r="AF297" s="243">
        <f t="shared" si="14"/>
        <v>926.64886615679461</v>
      </c>
      <c r="AG297" s="243">
        <f t="shared" si="52"/>
        <v>122.91210921150724</v>
      </c>
      <c r="AH297" s="244">
        <f t="shared" si="251"/>
        <v>229493.85550658964</v>
      </c>
      <c r="AI297" s="246"/>
      <c r="AJ297" s="242">
        <f t="shared" si="297"/>
        <v>4.7366666666666599E-2</v>
      </c>
      <c r="AK297" s="242">
        <f t="shared" si="252"/>
        <v>3.9472222222222166E-3</v>
      </c>
      <c r="AL297" s="241">
        <f>VLOOKUP(AN297,[2]תחזיות!$B$4:$H$1000,5)</f>
        <v>1.2997502500000133E-2</v>
      </c>
      <c r="AM297" s="135">
        <f t="shared" si="239"/>
        <v>1.0831252083333444E-3</v>
      </c>
      <c r="AN297" s="238">
        <v>245</v>
      </c>
      <c r="AO297" s="243">
        <f t="shared" si="253"/>
        <v>32935.101783321639</v>
      </c>
      <c r="AP297" s="243">
        <f t="shared" si="283"/>
        <v>656.67590979170768</v>
      </c>
      <c r="AQ297" s="243">
        <f t="shared" si="16"/>
        <v>526.67374414143001</v>
      </c>
      <c r="AR297" s="243">
        <f t="shared" si="254"/>
        <v>130.00216565027773</v>
      </c>
      <c r="AS297" s="244">
        <f t="shared" si="255"/>
        <v>133261.02589616485</v>
      </c>
      <c r="AT297" s="245"/>
      <c r="AU297" s="242">
        <f t="shared" si="298"/>
        <v>5.3666666666666606E-2</v>
      </c>
      <c r="AV297" s="242">
        <f t="shared" si="256"/>
        <v>4.4722222222222168E-3</v>
      </c>
      <c r="AW297" s="241">
        <f>VLOOKUP(AY297,[2]תחזיות!$B$4:$H$1000,7)</f>
        <v>2.2095754250000224E-2</v>
      </c>
      <c r="AX297" s="135">
        <f t="shared" si="17"/>
        <v>1.8413128541666854E-3</v>
      </c>
      <c r="AY297" s="238">
        <v>245</v>
      </c>
      <c r="AZ297" s="243">
        <f t="shared" si="257"/>
        <v>40457.697907347479</v>
      </c>
      <c r="BA297" s="243">
        <f t="shared" si="284"/>
        <v>818.30495912477875</v>
      </c>
      <c r="BB297" s="243">
        <f t="shared" si="18"/>
        <v>637.36914348358607</v>
      </c>
      <c r="BC297" s="243">
        <f t="shared" si="258"/>
        <v>180.93581564119268</v>
      </c>
      <c r="BD297" s="244">
        <f t="shared" si="259"/>
        <v>150478.08365143958</v>
      </c>
      <c r="BE297" s="246"/>
      <c r="BF297" s="246"/>
      <c r="BG297" s="246"/>
      <c r="BH297" s="241">
        <f>VLOOKUP(BJ297,[2]תחזיות!$B$4:$H$1000,6)</f>
        <v>1.1815911363636484E-2</v>
      </c>
      <c r="BI297" s="135">
        <f t="shared" si="19"/>
        <v>9.8465928030304025E-4</v>
      </c>
      <c r="BJ297" s="238">
        <v>245</v>
      </c>
      <c r="BK297" s="243">
        <f t="shared" si="260"/>
        <v>28190.531776448879</v>
      </c>
      <c r="BL297" s="243">
        <f t="shared" si="285"/>
        <v>532.20869723167357</v>
      </c>
      <c r="BM297" s="243">
        <f t="shared" si="20"/>
        <v>480.52605564151753</v>
      </c>
      <c r="BN297" s="243">
        <f t="shared" si="65"/>
        <v>51.682641590156038</v>
      </c>
      <c r="BO297" s="244">
        <f t="shared" si="261"/>
        <v>118305.39920112939</v>
      </c>
      <c r="BP297" s="246"/>
      <c r="BQ297" s="247">
        <f>VLOOKUP(BT297,[2]תחזיות!$B$4:$E$1000,2)</f>
        <v>4.188687999999989E-2</v>
      </c>
      <c r="BR297" s="135">
        <f t="shared" si="21"/>
        <v>2.9905733333333243E-3</v>
      </c>
      <c r="BS297" s="3">
        <f t="shared" si="262"/>
        <v>7424</v>
      </c>
      <c r="BT297" s="238">
        <v>245</v>
      </c>
      <c r="BU297" s="239">
        <f t="shared" si="263"/>
        <v>242654.70076090077</v>
      </c>
      <c r="BV297" s="239">
        <f t="shared" si="264"/>
        <v>2478.7209876610177</v>
      </c>
      <c r="BW297" s="239">
        <f t="shared" si="22"/>
        <v>1753.0443103574903</v>
      </c>
      <c r="BX297" s="239">
        <f t="shared" si="23"/>
        <v>725.67667730352741</v>
      </c>
      <c r="BY297" s="240">
        <f t="shared" si="265"/>
        <v>553255.89466998377</v>
      </c>
      <c r="CA297" s="247">
        <f>VLOOKUP(CD297,[2]תחזיות!$B$4:$E$1000,4)</f>
        <v>5.5290681599999857E-2</v>
      </c>
      <c r="CB297" s="135">
        <f t="shared" si="24"/>
        <v>4.1075567999999882E-3</v>
      </c>
      <c r="CC297" s="3">
        <f t="shared" si="266"/>
        <v>7424</v>
      </c>
      <c r="CD297" s="238">
        <v>245</v>
      </c>
      <c r="CE297" s="239">
        <f t="shared" si="267"/>
        <v>263082.23774001998</v>
      </c>
      <c r="CF297" s="239">
        <f t="shared" si="268"/>
        <v>2855.5769679584005</v>
      </c>
      <c r="CG297" s="239">
        <f t="shared" si="25"/>
        <v>1774.9517333701679</v>
      </c>
      <c r="CH297" s="239">
        <f t="shared" si="26"/>
        <v>1080.6252345882326</v>
      </c>
      <c r="CI297" s="240">
        <f t="shared" si="269"/>
        <v>621806.06853033241</v>
      </c>
      <c r="CJ297" s="1"/>
      <c r="CK297" s="247">
        <f>VLOOKUP(CN297,[2]תחזיות!$B$4:$E$1000,3)</f>
        <v>3.6423373913043386E-2</v>
      </c>
      <c r="CL297" s="135">
        <f t="shared" si="27"/>
        <v>2.5352811594202824E-3</v>
      </c>
      <c r="CM297" s="3">
        <f t="shared" si="270"/>
        <v>7424</v>
      </c>
      <c r="CN297" s="238">
        <v>245</v>
      </c>
      <c r="CO297" s="239">
        <f t="shared" si="271"/>
        <v>234917.65841014934</v>
      </c>
      <c r="CP297" s="239">
        <f t="shared" si="286"/>
        <v>2340.0664396854672</v>
      </c>
      <c r="CQ297" s="239">
        <f t="shared" si="28"/>
        <v>1744.484126303086</v>
      </c>
      <c r="CR297" s="239">
        <f t="shared" si="29"/>
        <v>595.58231338238124</v>
      </c>
      <c r="CS297" s="240">
        <f t="shared" si="272"/>
        <v>529418.44004479796</v>
      </c>
      <c r="CT297" s="1"/>
      <c r="CU297" s="238">
        <v>245</v>
      </c>
      <c r="CV297" s="239">
        <f t="shared" si="294"/>
        <v>737841.5196537897</v>
      </c>
      <c r="CW297" s="239">
        <f t="shared" si="294"/>
        <v>9527.4914496164074</v>
      </c>
      <c r="CX297" s="239">
        <f t="shared" si="294"/>
        <v>7121.3136445444516</v>
      </c>
      <c r="CY297" s="239">
        <f t="shared" si="294"/>
        <v>2406.1778050719558</v>
      </c>
      <c r="CZ297" s="239">
        <f t="shared" si="294"/>
        <v>2158970.4550907118</v>
      </c>
      <c r="DB297" s="238">
        <v>245</v>
      </c>
      <c r="DC297" s="239">
        <f t="shared" si="295"/>
        <v>786931.29833415779</v>
      </c>
      <c r="DD297" s="239">
        <f t="shared" si="295"/>
        <v>10437.247925251677</v>
      </c>
      <c r="DE297" s="239">
        <f t="shared" si="295"/>
        <v>7428.8725123203521</v>
      </c>
      <c r="DF297" s="239">
        <f t="shared" si="295"/>
        <v>3008.3754129313252</v>
      </c>
      <c r="DG297" s="239">
        <f t="shared" si="295"/>
        <v>2289839.9265649538</v>
      </c>
      <c r="DH297" s="248"/>
      <c r="DI297" s="238">
        <v>245</v>
      </c>
      <c r="DJ297" s="239">
        <f t="shared" si="296"/>
        <v>699593.02429869969</v>
      </c>
      <c r="DK297" s="239">
        <f t="shared" si="296"/>
        <v>8702.8107686216717</v>
      </c>
      <c r="DL297" s="239">
        <f t="shared" si="296"/>
        <v>7095.0547011573108</v>
      </c>
      <c r="DM297" s="239">
        <f t="shared" si="296"/>
        <v>1607.7560674643616</v>
      </c>
      <c r="DN297" s="239">
        <f t="shared" si="296"/>
        <v>2048556.4855548926</v>
      </c>
      <c r="DP297" s="3">
        <f t="shared" si="273"/>
        <v>7424</v>
      </c>
      <c r="DQ297" s="238">
        <v>245</v>
      </c>
      <c r="DR297" s="239">
        <f t="shared" si="274"/>
        <v>0</v>
      </c>
      <c r="DS297" s="239">
        <f t="shared" si="275"/>
        <v>0</v>
      </c>
      <c r="DT297" s="239">
        <f t="shared" si="33"/>
        <v>0</v>
      </c>
      <c r="DU297" s="239">
        <f t="shared" si="276"/>
        <v>0</v>
      </c>
      <c r="DV297" s="240">
        <f t="shared" si="287"/>
        <v>0</v>
      </c>
      <c r="DX297" s="242">
        <f t="shared" si="299"/>
        <v>4.9000000000000002E-2</v>
      </c>
      <c r="DY297" s="242">
        <f t="shared" si="277"/>
        <v>4.0833333333333338E-3</v>
      </c>
      <c r="DZ297" s="238">
        <v>245</v>
      </c>
      <c r="EA297" s="243">
        <f t="shared" si="288"/>
        <v>268349.63059413253</v>
      </c>
      <c r="EB297" s="243">
        <f t="shared" si="289"/>
        <v>2908.963436965832</v>
      </c>
      <c r="EC297" s="243">
        <f t="shared" si="34"/>
        <v>1813.202445373124</v>
      </c>
      <c r="ED297" s="243">
        <f t="shared" si="240"/>
        <v>1095.760991592708</v>
      </c>
      <c r="EE297" s="244">
        <f t="shared" si="278"/>
        <v>649947.46071901696</v>
      </c>
      <c r="EF297" s="249"/>
      <c r="EG297" s="242">
        <f t="shared" si="300"/>
        <v>5.5E-2</v>
      </c>
      <c r="EH297" s="242">
        <f t="shared" si="279"/>
        <v>4.5833333333333334E-3</v>
      </c>
      <c r="EI297" s="238">
        <v>245</v>
      </c>
      <c r="EJ297" s="243">
        <f t="shared" si="290"/>
        <v>276853.11001053534</v>
      </c>
      <c r="EK297" s="243">
        <f t="shared" si="291"/>
        <v>3082.4150795582632</v>
      </c>
      <c r="EL297" s="243">
        <f t="shared" si="36"/>
        <v>1813.5049920099761</v>
      </c>
      <c r="EM297" s="243">
        <f t="shared" si="241"/>
        <v>1268.910087548287</v>
      </c>
      <c r="EN297" s="244">
        <f t="shared" si="280"/>
        <v>674488.32535819779</v>
      </c>
      <c r="EO297" s="249"/>
      <c r="EP297" s="242">
        <f t="shared" si="301"/>
        <v>2.5000000000000001E-2</v>
      </c>
      <c r="EQ297" s="242">
        <f t="shared" si="281"/>
        <v>2.0833333333333333E-3</v>
      </c>
      <c r="ER297" s="238">
        <v>245</v>
      </c>
      <c r="ES297" s="243">
        <f t="shared" si="292"/>
        <v>244072.41882330517</v>
      </c>
      <c r="ET297" s="243">
        <f t="shared" si="293"/>
        <v>2370.7253929063918</v>
      </c>
      <c r="EU297" s="243">
        <f t="shared" si="38"/>
        <v>1862.241187024506</v>
      </c>
      <c r="EV297" s="243">
        <f t="shared" si="242"/>
        <v>508.48420588188577</v>
      </c>
      <c r="EW297" s="244">
        <f t="shared" si="282"/>
        <v>580827.72126206663</v>
      </c>
    </row>
    <row r="298" spans="1:153" ht="14.25" customHeight="1" thickBot="1" x14ac:dyDescent="0.25">
      <c r="A298" s="3">
        <f t="shared" si="243"/>
        <v>7454</v>
      </c>
      <c r="B298" s="238">
        <v>246</v>
      </c>
      <c r="C298" s="239">
        <f t="shared" si="244"/>
        <v>123288.29216194246</v>
      </c>
      <c r="D298" s="239">
        <f t="shared" si="5"/>
        <v>2410.2492634298383</v>
      </c>
      <c r="E298" s="239">
        <f t="shared" si="6"/>
        <v>2086.6174965047394</v>
      </c>
      <c r="F298" s="239">
        <f t="shared" si="7"/>
        <v>323.63176692509899</v>
      </c>
      <c r="G298" s="240">
        <f t="shared" si="245"/>
        <v>592921.3188037388</v>
      </c>
      <c r="I298" s="241">
        <f>VLOOKUP(K298,[2]תחזיות!$B$4:$H$1000,5)</f>
        <v>1.2997521000000133E-2</v>
      </c>
      <c r="J298" s="135">
        <f t="shared" si="8"/>
        <v>1.0831267500000111E-3</v>
      </c>
      <c r="K298" s="238">
        <v>246</v>
      </c>
      <c r="L298" s="243">
        <f t="shared" si="246"/>
        <v>67658.604764778574</v>
      </c>
      <c r="M298" s="243">
        <f t="shared" si="44"/>
        <v>1074.0439188012515</v>
      </c>
      <c r="N298" s="243">
        <f t="shared" si="9"/>
        <v>950.00314339915803</v>
      </c>
      <c r="O298" s="243">
        <f t="shared" si="10"/>
        <v>124.04077540209347</v>
      </c>
      <c r="P298" s="244">
        <f t="shared" si="247"/>
        <v>233069.04818403849</v>
      </c>
      <c r="Q298" s="245"/>
      <c r="R298" s="241">
        <f>VLOOKUP(T298,[2]תחזיות!$B$4:$H$1000,7)</f>
        <v>2.2095785700000228E-2</v>
      </c>
      <c r="S298" s="135">
        <f t="shared" si="11"/>
        <v>1.841315475000019E-3</v>
      </c>
      <c r="T298" s="238">
        <v>246</v>
      </c>
      <c r="U298" s="243">
        <f t="shared" si="248"/>
        <v>80194.30549209239</v>
      </c>
      <c r="V298" s="243">
        <f t="shared" si="47"/>
        <v>1273.0414178021886</v>
      </c>
      <c r="W298" s="243">
        <f t="shared" si="12"/>
        <v>1126.0185244000199</v>
      </c>
      <c r="X298" s="243">
        <f t="shared" si="48"/>
        <v>147.02289340216871</v>
      </c>
      <c r="Y298" s="244">
        <f t="shared" si="249"/>
        <v>253829.42090247732</v>
      </c>
      <c r="Z298" s="246"/>
      <c r="AA298" s="241">
        <f>VLOOKUP(AC298,[2]תחזיות!$B$4:$H$1000,6)</f>
        <v>1.1815928181818302E-2</v>
      </c>
      <c r="AB298" s="135">
        <f t="shared" si="13"/>
        <v>9.846606818181918E-4</v>
      </c>
      <c r="AC298" s="238">
        <v>246</v>
      </c>
      <c r="AD298" s="243">
        <f t="shared" si="250"/>
        <v>66181.421935193968</v>
      </c>
      <c r="AE298" s="243">
        <f t="shared" si="51"/>
        <v>1050.5944367939178</v>
      </c>
      <c r="AF298" s="243">
        <f t="shared" si="14"/>
        <v>929.26182991272935</v>
      </c>
      <c r="AG298" s="243">
        <f t="shared" si="52"/>
        <v>121.33260688118838</v>
      </c>
      <c r="AH298" s="244">
        <f t="shared" si="251"/>
        <v>230544.44994338354</v>
      </c>
      <c r="AI298" s="246"/>
      <c r="AJ298" s="242">
        <f t="shared" si="297"/>
        <v>4.7366666666666599E-2</v>
      </c>
      <c r="AK298" s="242">
        <f t="shared" si="252"/>
        <v>3.9472222222222166E-3</v>
      </c>
      <c r="AL298" s="241">
        <f>VLOOKUP(AN298,[2]תחזיות!$B$4:$H$1000,5)</f>
        <v>1.2997521000000133E-2</v>
      </c>
      <c r="AM298" s="135">
        <f t="shared" si="239"/>
        <v>1.0831267500000111E-3</v>
      </c>
      <c r="AN298" s="238">
        <v>246</v>
      </c>
      <c r="AO298" s="243">
        <f t="shared" si="253"/>
        <v>32443.530474514897</v>
      </c>
      <c r="AP298" s="243">
        <f t="shared" si="283"/>
        <v>657.38717303568365</v>
      </c>
      <c r="AQ298" s="243">
        <f t="shared" si="16"/>
        <v>529.32534857933479</v>
      </c>
      <c r="AR298" s="243">
        <f t="shared" si="254"/>
        <v>128.06182445634889</v>
      </c>
      <c r="AS298" s="244">
        <f t="shared" si="255"/>
        <v>133918.41306920053</v>
      </c>
      <c r="AT298" s="245"/>
      <c r="AU298" s="242">
        <f t="shared" si="298"/>
        <v>5.3666666666666606E-2</v>
      </c>
      <c r="AV298" s="242">
        <f t="shared" si="256"/>
        <v>4.4722222222222168E-3</v>
      </c>
      <c r="AW298" s="241">
        <f>VLOOKUP(AY298,[2]תחזיות!$B$4:$H$1000,7)</f>
        <v>2.2095785700000228E-2</v>
      </c>
      <c r="AX298" s="135">
        <f t="shared" si="17"/>
        <v>1.841315475000019E-3</v>
      </c>
      <c r="AY298" s="238">
        <v>246</v>
      </c>
      <c r="AZ298" s="243">
        <f t="shared" si="257"/>
        <v>39893.650551436389</v>
      </c>
      <c r="BA298" s="243">
        <f t="shared" si="284"/>
        <v>819.81171670928438</v>
      </c>
      <c r="BB298" s="243">
        <f t="shared" si="18"/>
        <v>641.39844618758298</v>
      </c>
      <c r="BC298" s="243">
        <f t="shared" si="258"/>
        <v>178.41327052170141</v>
      </c>
      <c r="BD298" s="244">
        <f t="shared" si="259"/>
        <v>151297.89536814886</v>
      </c>
      <c r="BE298" s="246"/>
      <c r="BF298" s="246"/>
      <c r="BG298" s="246"/>
      <c r="BH298" s="241">
        <f>VLOOKUP(BJ298,[2]תחזיות!$B$4:$H$1000,6)</f>
        <v>1.1815928181818302E-2</v>
      </c>
      <c r="BI298" s="135">
        <f t="shared" si="19"/>
        <v>9.846606818181918E-4</v>
      </c>
      <c r="BJ298" s="238">
        <v>246</v>
      </c>
      <c r="BK298" s="243">
        <f t="shared" si="260"/>
        <v>27737.290673933599</v>
      </c>
      <c r="BL298" s="243">
        <f t="shared" si="285"/>
        <v>532.65747909590834</v>
      </c>
      <c r="BM298" s="243">
        <f t="shared" si="20"/>
        <v>481.80577952703032</v>
      </c>
      <c r="BN298" s="243">
        <f t="shared" si="65"/>
        <v>50.851699568878033</v>
      </c>
      <c r="BO298" s="244">
        <f t="shared" si="261"/>
        <v>118838.0566802253</v>
      </c>
      <c r="BP298" s="246"/>
      <c r="BQ298" s="247">
        <f>VLOOKUP(BT298,[2]תחזיות!$B$4:$E$1000,2)</f>
        <v>4.1915179999999892E-2</v>
      </c>
      <c r="BR298" s="135">
        <f t="shared" si="21"/>
        <v>2.992931666666658E-3</v>
      </c>
      <c r="BS298" s="3">
        <f t="shared" si="262"/>
        <v>7454</v>
      </c>
      <c r="BT298" s="238">
        <v>246</v>
      </c>
      <c r="BU298" s="239">
        <f t="shared" si="263"/>
        <v>240901.65645054329</v>
      </c>
      <c r="BV298" s="239">
        <f t="shared" si="264"/>
        <v>2479.0398957911575</v>
      </c>
      <c r="BW298" s="239">
        <f t="shared" si="22"/>
        <v>1758.0376996478744</v>
      </c>
      <c r="BX298" s="239">
        <f t="shared" si="23"/>
        <v>721.00219614328319</v>
      </c>
      <c r="BY298" s="240">
        <f t="shared" si="265"/>
        <v>555734.93456577498</v>
      </c>
      <c r="CA298" s="247">
        <f>VLOOKUP(CD298,[2]תחזיות!$B$4:$E$1000,4)</f>
        <v>5.5328037599999859E-2</v>
      </c>
      <c r="CB298" s="135">
        <f t="shared" si="24"/>
        <v>4.1106697999999881E-3</v>
      </c>
      <c r="CC298" s="3">
        <f t="shared" si="266"/>
        <v>7454</v>
      </c>
      <c r="CD298" s="238">
        <v>246</v>
      </c>
      <c r="CE298" s="239">
        <f t="shared" si="267"/>
        <v>261307.28600664981</v>
      </c>
      <c r="CF298" s="239">
        <f t="shared" si="268"/>
        <v>2856.0506241191656</v>
      </c>
      <c r="CG298" s="239">
        <f t="shared" si="25"/>
        <v>1781.9026550116707</v>
      </c>
      <c r="CH298" s="239">
        <f t="shared" si="26"/>
        <v>1074.1479691074949</v>
      </c>
      <c r="CI298" s="240">
        <f t="shared" si="269"/>
        <v>624662.11915445153</v>
      </c>
      <c r="CJ298" s="1"/>
      <c r="CK298" s="247">
        <f>VLOOKUP(CN298,[2]תחזיות!$B$4:$E$1000,3)</f>
        <v>3.6447982608695563E-2</v>
      </c>
      <c r="CL298" s="135">
        <f t="shared" si="27"/>
        <v>2.5373318840579639E-3</v>
      </c>
      <c r="CM298" s="3">
        <f t="shared" si="270"/>
        <v>7454</v>
      </c>
      <c r="CN298" s="238">
        <v>246</v>
      </c>
      <c r="CO298" s="239">
        <f t="shared" si="271"/>
        <v>233173.17428384625</v>
      </c>
      <c r="CP298" s="239">
        <f t="shared" si="286"/>
        <v>2340.3307396602986</v>
      </c>
      <c r="CQ298" s="239">
        <f t="shared" si="28"/>
        <v>1748.693010042891</v>
      </c>
      <c r="CR298" s="239">
        <f t="shared" si="29"/>
        <v>591.63772961740756</v>
      </c>
      <c r="CS298" s="240">
        <f t="shared" si="272"/>
        <v>531758.77078445826</v>
      </c>
      <c r="CT298" s="1"/>
      <c r="CU298" s="238">
        <v>246</v>
      </c>
      <c r="CV298" s="239">
        <f t="shared" si="294"/>
        <v>730828.51200053864</v>
      </c>
      <c r="CW298" s="239">
        <f t="shared" si="294"/>
        <v>9529.6836880237643</v>
      </c>
      <c r="CX298" s="239">
        <f t="shared" si="294"/>
        <v>7144.5900434895048</v>
      </c>
      <c r="CY298" s="239">
        <f t="shared" si="294"/>
        <v>2385.0936445342586</v>
      </c>
      <c r="CZ298" s="239">
        <f t="shared" si="294"/>
        <v>2168500.1387787354</v>
      </c>
      <c r="DB298" s="238">
        <v>246</v>
      </c>
      <c r="DC298" s="239">
        <f t="shared" si="295"/>
        <v>779723.13923064643</v>
      </c>
      <c r="DD298" s="239">
        <f t="shared" si="295"/>
        <v>10441.568101618739</v>
      </c>
      <c r="DE298" s="239">
        <f t="shared" si="295"/>
        <v>7457.754011994035</v>
      </c>
      <c r="DF298" s="239">
        <f t="shared" si="295"/>
        <v>2983.814089624705</v>
      </c>
      <c r="DG298" s="239">
        <f t="shared" si="295"/>
        <v>2300281.4946665727</v>
      </c>
      <c r="DH298" s="248"/>
      <c r="DI298" s="238">
        <v>246</v>
      </c>
      <c r="DJ298" s="239">
        <f t="shared" si="296"/>
        <v>692590.35669119691</v>
      </c>
      <c r="DK298" s="239">
        <f t="shared" si="296"/>
        <v>8704.557311886354</v>
      </c>
      <c r="DL298" s="239">
        <f t="shared" si="296"/>
        <v>7112.4989721515312</v>
      </c>
      <c r="DM298" s="239">
        <f t="shared" si="296"/>
        <v>1592.0583397348244</v>
      </c>
      <c r="DN298" s="239">
        <f t="shared" si="296"/>
        <v>2057261.042866779</v>
      </c>
      <c r="DP298" s="3">
        <f t="shared" si="273"/>
        <v>7454</v>
      </c>
      <c r="DQ298" s="238">
        <v>246</v>
      </c>
      <c r="DR298" s="239">
        <f t="shared" si="274"/>
        <v>0</v>
      </c>
      <c r="DS298" s="239">
        <f t="shared" si="275"/>
        <v>0</v>
      </c>
      <c r="DT298" s="239">
        <f t="shared" si="33"/>
        <v>0</v>
      </c>
      <c r="DU298" s="239">
        <f t="shared" si="276"/>
        <v>0</v>
      </c>
      <c r="DV298" s="240">
        <f t="shared" si="287"/>
        <v>0</v>
      </c>
      <c r="DX298" s="242">
        <f t="shared" si="299"/>
        <v>4.9000000000000002E-2</v>
      </c>
      <c r="DY298" s="242">
        <f t="shared" si="277"/>
        <v>4.0833333333333338E-3</v>
      </c>
      <c r="DZ298" s="238">
        <v>246</v>
      </c>
      <c r="EA298" s="243">
        <f t="shared" si="288"/>
        <v>266536.42814875941</v>
      </c>
      <c r="EB298" s="243">
        <f t="shared" si="289"/>
        <v>2908.9634369658324</v>
      </c>
      <c r="EC298" s="243">
        <f t="shared" si="34"/>
        <v>1820.6063553583981</v>
      </c>
      <c r="ED298" s="243">
        <f t="shared" si="240"/>
        <v>1088.3570816074343</v>
      </c>
      <c r="EE298" s="244">
        <f t="shared" si="278"/>
        <v>652856.42415598279</v>
      </c>
      <c r="EF298" s="249"/>
      <c r="EG298" s="242">
        <f t="shared" si="300"/>
        <v>5.5E-2</v>
      </c>
      <c r="EH298" s="242">
        <f t="shared" si="279"/>
        <v>4.5833333333333334E-3</v>
      </c>
      <c r="EI298" s="238">
        <v>246</v>
      </c>
      <c r="EJ298" s="243">
        <f t="shared" si="290"/>
        <v>275039.60501852538</v>
      </c>
      <c r="EK298" s="243">
        <f t="shared" si="291"/>
        <v>3082.4150795582632</v>
      </c>
      <c r="EL298" s="243">
        <f t="shared" si="36"/>
        <v>1821.8168898900219</v>
      </c>
      <c r="EM298" s="243">
        <f t="shared" si="241"/>
        <v>1260.5981896682413</v>
      </c>
      <c r="EN298" s="244">
        <f t="shared" si="280"/>
        <v>677570.74043775606</v>
      </c>
      <c r="EO298" s="249"/>
      <c r="EP298" s="242">
        <f t="shared" si="301"/>
        <v>2.5000000000000001E-2</v>
      </c>
      <c r="EQ298" s="242">
        <f t="shared" si="281"/>
        <v>2.0833333333333333E-3</v>
      </c>
      <c r="ER298" s="238">
        <v>246</v>
      </c>
      <c r="ES298" s="243">
        <f t="shared" si="292"/>
        <v>242210.17763628066</v>
      </c>
      <c r="ET298" s="243">
        <f t="shared" si="293"/>
        <v>2370.7253929063918</v>
      </c>
      <c r="EU298" s="243">
        <f t="shared" si="38"/>
        <v>1866.1208561641404</v>
      </c>
      <c r="EV298" s="243">
        <f t="shared" si="242"/>
        <v>504.60453674225136</v>
      </c>
      <c r="EW298" s="244">
        <f t="shared" si="282"/>
        <v>583198.44665497297</v>
      </c>
    </row>
    <row r="299" spans="1:153" ht="14.25" customHeight="1" thickBot="1" x14ac:dyDescent="0.25">
      <c r="A299" s="3">
        <f t="shared" si="243"/>
        <v>7485</v>
      </c>
      <c r="B299" s="238">
        <v>247</v>
      </c>
      <c r="C299" s="239">
        <f t="shared" si="244"/>
        <v>121201.67466543772</v>
      </c>
      <c r="D299" s="239">
        <f t="shared" si="5"/>
        <v>2410.2492634298383</v>
      </c>
      <c r="E299" s="239">
        <f t="shared" si="6"/>
        <v>2092.0948674330643</v>
      </c>
      <c r="F299" s="239">
        <f t="shared" si="7"/>
        <v>318.15439599677404</v>
      </c>
      <c r="G299" s="240">
        <f t="shared" si="245"/>
        <v>595331.56806716858</v>
      </c>
      <c r="I299" s="241">
        <f>VLOOKUP(K299,[2]תחזיות!$B$4:$H$1000,5)</f>
        <v>1.2997539500000134E-2</v>
      </c>
      <c r="J299" s="135">
        <f t="shared" si="8"/>
        <v>1.0831282916666778E-3</v>
      </c>
      <c r="K299" s="238">
        <v>247</v>
      </c>
      <c r="L299" s="243">
        <f t="shared" si="246"/>
        <v>66780.855595093046</v>
      </c>
      <c r="M299" s="243">
        <f t="shared" si="44"/>
        <v>1075.2072461561972</v>
      </c>
      <c r="N299" s="243">
        <f t="shared" si="9"/>
        <v>952.77567756519386</v>
      </c>
      <c r="O299" s="243">
        <f t="shared" si="10"/>
        <v>122.43156859100336</v>
      </c>
      <c r="P299" s="244">
        <f t="shared" si="247"/>
        <v>234144.25543019469</v>
      </c>
      <c r="Q299" s="245"/>
      <c r="R299" s="241">
        <f>VLOOKUP(T299,[2]תחזיות!$B$4:$H$1000,7)</f>
        <v>2.2095817150000228E-2</v>
      </c>
      <c r="S299" s="135">
        <f t="shared" si="11"/>
        <v>1.8413180958333523E-3</v>
      </c>
      <c r="T299" s="238">
        <v>247</v>
      </c>
      <c r="U299" s="243">
        <f t="shared" si="248"/>
        <v>79213.87683529254</v>
      </c>
      <c r="V299" s="243">
        <f t="shared" si="47"/>
        <v>1275.3854920015333</v>
      </c>
      <c r="W299" s="243">
        <f t="shared" si="12"/>
        <v>1130.160051136831</v>
      </c>
      <c r="X299" s="243">
        <f t="shared" si="48"/>
        <v>145.22544086470231</v>
      </c>
      <c r="Y299" s="244">
        <f t="shared" si="249"/>
        <v>255104.80639447886</v>
      </c>
      <c r="Z299" s="246"/>
      <c r="AA299" s="241">
        <f>VLOOKUP(AC299,[2]תחזיות!$B$4:$H$1000,6)</f>
        <v>1.1815945000000121E-2</v>
      </c>
      <c r="AB299" s="135">
        <f t="shared" si="13"/>
        <v>9.8466208333334334E-4</v>
      </c>
      <c r="AC299" s="238">
        <v>247</v>
      </c>
      <c r="AD299" s="243">
        <f t="shared" si="250"/>
        <v>65316.411433192508</v>
      </c>
      <c r="AE299" s="243">
        <f t="shared" si="51"/>
        <v>1051.6289173007897</v>
      </c>
      <c r="AF299" s="243">
        <f t="shared" si="14"/>
        <v>931.88216300660395</v>
      </c>
      <c r="AG299" s="243">
        <f t="shared" si="52"/>
        <v>119.74675429418571</v>
      </c>
      <c r="AH299" s="244">
        <f t="shared" si="251"/>
        <v>231596.07886068433</v>
      </c>
      <c r="AI299" s="246"/>
      <c r="AJ299" s="242">
        <f t="shared" si="297"/>
        <v>4.7366666666666599E-2</v>
      </c>
      <c r="AK299" s="242">
        <f t="shared" si="252"/>
        <v>3.9472222222222166E-3</v>
      </c>
      <c r="AL299" s="241">
        <f>VLOOKUP(AN299,[2]תחזיות!$B$4:$H$1000,5)</f>
        <v>1.2997539500000134E-2</v>
      </c>
      <c r="AM299" s="135">
        <f t="shared" si="239"/>
        <v>1.0831282916666778E-3</v>
      </c>
      <c r="AN299" s="238">
        <v>247</v>
      </c>
      <c r="AO299" s="243">
        <f t="shared" si="253"/>
        <v>31948.772304413513</v>
      </c>
      <c r="AP299" s="243">
        <f t="shared" si="283"/>
        <v>658.09920768137738</v>
      </c>
      <c r="AQ299" s="243">
        <f t="shared" si="16"/>
        <v>531.99030366867862</v>
      </c>
      <c r="AR299" s="243">
        <f t="shared" si="254"/>
        <v>126.10890401269872</v>
      </c>
      <c r="AS299" s="244">
        <f t="shared" si="255"/>
        <v>134576.5122768819</v>
      </c>
      <c r="AT299" s="245"/>
      <c r="AU299" s="242">
        <f t="shared" si="298"/>
        <v>5.3666666666666606E-2</v>
      </c>
      <c r="AV299" s="242">
        <f t="shared" si="256"/>
        <v>4.4722222222222168E-3</v>
      </c>
      <c r="AW299" s="241">
        <f>VLOOKUP(AY299,[2]תחזיות!$B$4:$H$1000,7)</f>
        <v>2.2095817150000228E-2</v>
      </c>
      <c r="AX299" s="135">
        <f t="shared" si="17"/>
        <v>1.8413180958333523E-3</v>
      </c>
      <c r="AY299" s="238">
        <v>247</v>
      </c>
      <c r="AZ299" s="243">
        <f t="shared" si="257"/>
        <v>39324.52798735242</v>
      </c>
      <c r="BA299" s="243">
        <f t="shared" si="284"/>
        <v>821.32125085843768</v>
      </c>
      <c r="BB299" s="243">
        <f t="shared" si="18"/>
        <v>645.45322291500065</v>
      </c>
      <c r="BC299" s="243">
        <f t="shared" si="258"/>
        <v>175.868027943437</v>
      </c>
      <c r="BD299" s="244">
        <f t="shared" si="259"/>
        <v>152119.21661900729</v>
      </c>
      <c r="BE299" s="246"/>
      <c r="BF299" s="246"/>
      <c r="BG299" s="246"/>
      <c r="BH299" s="241">
        <f>VLOOKUP(BJ299,[2]תחזיות!$B$4:$H$1000,6)</f>
        <v>1.1815945000000121E-2</v>
      </c>
      <c r="BI299" s="135">
        <f t="shared" si="19"/>
        <v>9.8466208333334334E-4</v>
      </c>
      <c r="BJ299" s="238">
        <v>247</v>
      </c>
      <c r="BK299" s="243">
        <f t="shared" si="260"/>
        <v>27282.322336944959</v>
      </c>
      <c r="BL299" s="243">
        <f t="shared" si="285"/>
        <v>533.1066152540202</v>
      </c>
      <c r="BM299" s="243">
        <f t="shared" si="20"/>
        <v>483.08902430295467</v>
      </c>
      <c r="BN299" s="243">
        <f t="shared" si="65"/>
        <v>50.017590951065529</v>
      </c>
      <c r="BO299" s="244">
        <f t="shared" si="261"/>
        <v>119371.16329547932</v>
      </c>
      <c r="BP299" s="246"/>
      <c r="BQ299" s="247">
        <f>VLOOKUP(BT299,[2]תחזיות!$B$4:$E$1000,2)</f>
        <v>4.1943479999999894E-2</v>
      </c>
      <c r="BR299" s="135">
        <f t="shared" si="21"/>
        <v>2.9952899999999912E-3</v>
      </c>
      <c r="BS299" s="3">
        <f t="shared" si="262"/>
        <v>7485</v>
      </c>
      <c r="BT299" s="238">
        <v>247</v>
      </c>
      <c r="BU299" s="239">
        <f t="shared" si="263"/>
        <v>239143.6187508954</v>
      </c>
      <c r="BV299" s="239">
        <f t="shared" si="264"/>
        <v>2479.3562456399932</v>
      </c>
      <c r="BW299" s="239">
        <f t="shared" si="22"/>
        <v>1763.0517558316258</v>
      </c>
      <c r="BX299" s="239">
        <f t="shared" si="23"/>
        <v>716.30448980836741</v>
      </c>
      <c r="BY299" s="240">
        <f t="shared" si="265"/>
        <v>558214.29081141495</v>
      </c>
      <c r="CA299" s="247">
        <f>VLOOKUP(CD299,[2]תחזיות!$B$4:$E$1000,4)</f>
        <v>5.5365393599999861E-2</v>
      </c>
      <c r="CB299" s="135">
        <f t="shared" si="24"/>
        <v>4.1137827999999889E-3</v>
      </c>
      <c r="CC299" s="3">
        <f t="shared" si="266"/>
        <v>7485</v>
      </c>
      <c r="CD299" s="238">
        <v>247</v>
      </c>
      <c r="CE299" s="239">
        <f t="shared" si="267"/>
        <v>259525.38335163813</v>
      </c>
      <c r="CF299" s="239">
        <f t="shared" si="268"/>
        <v>2856.5205879659698</v>
      </c>
      <c r="CG299" s="239">
        <f t="shared" si="25"/>
        <v>1788.8895297705974</v>
      </c>
      <c r="CH299" s="239">
        <f t="shared" si="26"/>
        <v>1067.6310581953724</v>
      </c>
      <c r="CI299" s="240">
        <f t="shared" si="269"/>
        <v>627518.63974241749</v>
      </c>
      <c r="CJ299" s="1"/>
      <c r="CK299" s="247">
        <f>VLOOKUP(CN299,[2]תחזיות!$B$4:$E$1000,3)</f>
        <v>3.647259130434774E-2</v>
      </c>
      <c r="CL299" s="135">
        <f t="shared" si="27"/>
        <v>2.5393826086956453E-3</v>
      </c>
      <c r="CM299" s="3">
        <f t="shared" si="270"/>
        <v>7485</v>
      </c>
      <c r="CN299" s="238">
        <v>247</v>
      </c>
      <c r="CO299" s="239">
        <f t="shared" si="271"/>
        <v>231424.48127380337</v>
      </c>
      <c r="CP299" s="239">
        <f t="shared" si="286"/>
        <v>2340.5928952969398</v>
      </c>
      <c r="CQ299" s="239">
        <f t="shared" si="28"/>
        <v>1752.9175923238327</v>
      </c>
      <c r="CR299" s="239">
        <f t="shared" si="29"/>
        <v>587.67530297310725</v>
      </c>
      <c r="CS299" s="240">
        <f t="shared" si="272"/>
        <v>534099.36367975525</v>
      </c>
      <c r="CT299" s="1"/>
      <c r="CU299" s="238">
        <v>247</v>
      </c>
      <c r="CV299" s="239">
        <f t="shared" si="294"/>
        <v>723790.74310924066</v>
      </c>
      <c r="CW299" s="239">
        <f t="shared" si="294"/>
        <v>9531.8753998732391</v>
      </c>
      <c r="CX299" s="239">
        <f t="shared" si="294"/>
        <v>7167.9531024746739</v>
      </c>
      <c r="CY299" s="239">
        <f t="shared" si="294"/>
        <v>2363.9222973985643</v>
      </c>
      <c r="CZ299" s="239">
        <f t="shared" si="294"/>
        <v>2178032.0141786085</v>
      </c>
      <c r="DB299" s="238">
        <v>247</v>
      </c>
      <c r="DC299" s="239">
        <f t="shared" si="295"/>
        <v>772483.25096835615</v>
      </c>
      <c r="DD299" s="239">
        <f t="shared" si="295"/>
        <v>10445.891673814041</v>
      </c>
      <c r="DE299" s="239">
        <f t="shared" si="295"/>
        <v>7486.7645552241775</v>
      </c>
      <c r="DF299" s="239">
        <f t="shared" si="295"/>
        <v>2959.1271185898649</v>
      </c>
      <c r="DG299" s="239">
        <f t="shared" si="295"/>
        <v>2310727.3863403862</v>
      </c>
      <c r="DH299" s="248"/>
      <c r="DI299" s="238">
        <v>247</v>
      </c>
      <c r="DJ299" s="239">
        <f t="shared" si="296"/>
        <v>685568.94648949511</v>
      </c>
      <c r="DK299" s="239">
        <f t="shared" si="296"/>
        <v>8706.3030841879809</v>
      </c>
      <c r="DL299" s="239">
        <f t="shared" si="296"/>
        <v>7129.9922550142719</v>
      </c>
      <c r="DM299" s="239">
        <f t="shared" si="296"/>
        <v>1576.3108291737085</v>
      </c>
      <c r="DN299" s="239">
        <f t="shared" si="296"/>
        <v>2065967.3459509667</v>
      </c>
      <c r="DP299" s="3">
        <f t="shared" si="273"/>
        <v>7485</v>
      </c>
      <c r="DQ299" s="238">
        <v>247</v>
      </c>
      <c r="DR299" s="239">
        <f t="shared" si="274"/>
        <v>0</v>
      </c>
      <c r="DS299" s="239">
        <f t="shared" si="275"/>
        <v>0</v>
      </c>
      <c r="DT299" s="239">
        <f t="shared" si="33"/>
        <v>0</v>
      </c>
      <c r="DU299" s="239">
        <f t="shared" si="276"/>
        <v>0</v>
      </c>
      <c r="DV299" s="240">
        <f t="shared" si="287"/>
        <v>0</v>
      </c>
      <c r="DX299" s="242">
        <f t="shared" si="299"/>
        <v>4.9000000000000002E-2</v>
      </c>
      <c r="DY299" s="242">
        <f t="shared" si="277"/>
        <v>4.0833333333333338E-3</v>
      </c>
      <c r="DZ299" s="238">
        <v>247</v>
      </c>
      <c r="EA299" s="243">
        <f t="shared" si="288"/>
        <v>264715.82179340103</v>
      </c>
      <c r="EB299" s="243">
        <f t="shared" si="289"/>
        <v>2908.9634369658329</v>
      </c>
      <c r="EC299" s="243">
        <f t="shared" si="34"/>
        <v>1828.040497976112</v>
      </c>
      <c r="ED299" s="243">
        <f t="shared" si="240"/>
        <v>1080.9229389897209</v>
      </c>
      <c r="EE299" s="244">
        <f t="shared" si="278"/>
        <v>655765.38759294862</v>
      </c>
      <c r="EF299" s="249"/>
      <c r="EG299" s="242">
        <f t="shared" si="300"/>
        <v>5.5E-2</v>
      </c>
      <c r="EH299" s="242">
        <f t="shared" si="279"/>
        <v>4.5833333333333334E-3</v>
      </c>
      <c r="EI299" s="238">
        <v>247</v>
      </c>
      <c r="EJ299" s="243">
        <f t="shared" si="290"/>
        <v>273217.78812863538</v>
      </c>
      <c r="EK299" s="243">
        <f t="shared" si="291"/>
        <v>3082.4150795582632</v>
      </c>
      <c r="EL299" s="243">
        <f t="shared" si="36"/>
        <v>1830.1668839686843</v>
      </c>
      <c r="EM299" s="243">
        <f t="shared" si="241"/>
        <v>1252.2481955895789</v>
      </c>
      <c r="EN299" s="244">
        <f t="shared" si="280"/>
        <v>680653.15551731433</v>
      </c>
      <c r="EO299" s="249"/>
      <c r="EP299" s="242">
        <f t="shared" si="301"/>
        <v>2.5000000000000001E-2</v>
      </c>
      <c r="EQ299" s="242">
        <f t="shared" si="281"/>
        <v>2.0833333333333333E-3</v>
      </c>
      <c r="ER299" s="238">
        <v>247</v>
      </c>
      <c r="ES299" s="243">
        <f t="shared" si="292"/>
        <v>240344.05678011652</v>
      </c>
      <c r="ET299" s="243">
        <f t="shared" si="293"/>
        <v>2370.7253929063927</v>
      </c>
      <c r="EU299" s="243">
        <f t="shared" si="38"/>
        <v>1870.0086079478167</v>
      </c>
      <c r="EV299" s="243">
        <f t="shared" si="242"/>
        <v>500.71678495857606</v>
      </c>
      <c r="EW299" s="244">
        <f t="shared" si="282"/>
        <v>585569.17204787931</v>
      </c>
    </row>
    <row r="300" spans="1:153" ht="14.25" customHeight="1" thickBot="1" x14ac:dyDescent="0.25">
      <c r="A300" s="3">
        <f t="shared" si="243"/>
        <v>7515</v>
      </c>
      <c r="B300" s="238">
        <v>248</v>
      </c>
      <c r="C300" s="239">
        <f t="shared" si="244"/>
        <v>119109.57979800466</v>
      </c>
      <c r="D300" s="239">
        <f t="shared" si="5"/>
        <v>2410.2492634298383</v>
      </c>
      <c r="E300" s="239">
        <f t="shared" si="6"/>
        <v>2097.5866164600761</v>
      </c>
      <c r="F300" s="239">
        <f t="shared" si="7"/>
        <v>312.66264696976225</v>
      </c>
      <c r="G300" s="240">
        <f t="shared" si="245"/>
        <v>597741.81733059837</v>
      </c>
      <c r="I300" s="241">
        <f>VLOOKUP(K300,[2]תחזיות!$B$4:$H$1000,5)</f>
        <v>1.2997558000000135E-2</v>
      </c>
      <c r="J300" s="135">
        <f t="shared" si="8"/>
        <v>1.0831298333333446E-3</v>
      </c>
      <c r="K300" s="238">
        <v>248</v>
      </c>
      <c r="L300" s="243">
        <f t="shared" si="246"/>
        <v>65899.380274757583</v>
      </c>
      <c r="M300" s="243">
        <f t="shared" si="44"/>
        <v>1076.3718352015255</v>
      </c>
      <c r="N300" s="243">
        <f t="shared" si="9"/>
        <v>955.55630469780385</v>
      </c>
      <c r="O300" s="243">
        <f t="shared" si="10"/>
        <v>120.81553050372167</v>
      </c>
      <c r="P300" s="244">
        <f t="shared" si="247"/>
        <v>235220.62726539621</v>
      </c>
      <c r="Q300" s="245"/>
      <c r="R300" s="241">
        <f>VLOOKUP(T300,[2]תחזיות!$B$4:$H$1000,7)</f>
        <v>2.2095848600000228E-2</v>
      </c>
      <c r="S300" s="135">
        <f t="shared" si="11"/>
        <v>1.8413207166666857E-3</v>
      </c>
      <c r="T300" s="238">
        <v>248</v>
      </c>
      <c r="U300" s="243">
        <f t="shared" si="248"/>
        <v>78227.493949504715</v>
      </c>
      <c r="V300" s="243">
        <f t="shared" si="47"/>
        <v>1277.7338857296922</v>
      </c>
      <c r="W300" s="243">
        <f t="shared" si="12"/>
        <v>1134.3168134889343</v>
      </c>
      <c r="X300" s="243">
        <f t="shared" si="48"/>
        <v>143.41707224075799</v>
      </c>
      <c r="Y300" s="244">
        <f t="shared" si="249"/>
        <v>256382.54028020854</v>
      </c>
      <c r="Z300" s="246"/>
      <c r="AA300" s="241">
        <f>VLOOKUP(AC300,[2]תחזיות!$B$4:$H$1000,6)</f>
        <v>1.181596181818194E-2</v>
      </c>
      <c r="AB300" s="135">
        <f t="shared" si="13"/>
        <v>9.8466348484849511E-4</v>
      </c>
      <c r="AC300" s="238">
        <v>248</v>
      </c>
      <c r="AD300" s="243">
        <f t="shared" si="250"/>
        <v>64447.926365147418</v>
      </c>
      <c r="AE300" s="243">
        <f t="shared" si="51"/>
        <v>1052.6644178952668</v>
      </c>
      <c r="AF300" s="243">
        <f t="shared" si="14"/>
        <v>934.50988622583031</v>
      </c>
      <c r="AG300" s="243">
        <f t="shared" si="52"/>
        <v>118.15453166943638</v>
      </c>
      <c r="AH300" s="244">
        <f t="shared" si="251"/>
        <v>232648.74327857958</v>
      </c>
      <c r="AI300" s="246"/>
      <c r="AJ300" s="242">
        <f t="shared" si="297"/>
        <v>4.7366666666666599E-2</v>
      </c>
      <c r="AK300" s="242">
        <f t="shared" si="252"/>
        <v>3.9472222222222166E-3</v>
      </c>
      <c r="AL300" s="241">
        <f>VLOOKUP(AN300,[2]תחזיות!$B$4:$H$1000,5)</f>
        <v>1.2997558000000135E-2</v>
      </c>
      <c r="AM300" s="135">
        <f t="shared" si="239"/>
        <v>1.0831298333333446E-3</v>
      </c>
      <c r="AN300" s="238">
        <v>248</v>
      </c>
      <c r="AO300" s="243">
        <f t="shared" si="253"/>
        <v>31450.810454597173</v>
      </c>
      <c r="AP300" s="243">
        <f t="shared" si="283"/>
        <v>658.81201456651013</v>
      </c>
      <c r="AQ300" s="243">
        <f t="shared" si="16"/>
        <v>534.66867663322535</v>
      </c>
      <c r="AR300" s="243">
        <f t="shared" si="254"/>
        <v>124.14333793328477</v>
      </c>
      <c r="AS300" s="244">
        <f t="shared" si="255"/>
        <v>135235.3242914484</v>
      </c>
      <c r="AT300" s="245"/>
      <c r="AU300" s="242">
        <f t="shared" si="298"/>
        <v>5.3666666666666606E-2</v>
      </c>
      <c r="AV300" s="242">
        <f t="shared" si="256"/>
        <v>4.4722222222222168E-3</v>
      </c>
      <c r="AW300" s="241">
        <f>VLOOKUP(AY300,[2]תחזיות!$B$4:$H$1000,7)</f>
        <v>2.2095848600000228E-2</v>
      </c>
      <c r="AX300" s="135">
        <f t="shared" si="17"/>
        <v>1.8413207166666857E-3</v>
      </c>
      <c r="AY300" s="238">
        <v>248</v>
      </c>
      <c r="AZ300" s="243">
        <f t="shared" si="257"/>
        <v>38750.295346102685</v>
      </c>
      <c r="BA300" s="243">
        <f t="shared" si="284"/>
        <v>822.8335666926821</v>
      </c>
      <c r="BB300" s="243">
        <f t="shared" si="18"/>
        <v>649.5336347281675</v>
      </c>
      <c r="BC300" s="243">
        <f t="shared" si="258"/>
        <v>173.29993196451457</v>
      </c>
      <c r="BD300" s="244">
        <f t="shared" si="259"/>
        <v>152942.05018569998</v>
      </c>
      <c r="BE300" s="246"/>
      <c r="BF300" s="246"/>
      <c r="BG300" s="246"/>
      <c r="BH300" s="241">
        <f>VLOOKUP(BJ300,[2]תחזיות!$B$4:$H$1000,6)</f>
        <v>1.181596181818194E-2</v>
      </c>
      <c r="BI300" s="135">
        <f t="shared" si="19"/>
        <v>9.8466348484849511E-4</v>
      </c>
      <c r="BJ300" s="238">
        <v>248</v>
      </c>
      <c r="BK300" s="243">
        <f t="shared" si="260"/>
        <v>26825.621539106898</v>
      </c>
      <c r="BL300" s="243">
        <f t="shared" si="285"/>
        <v>533.55610502329796</v>
      </c>
      <c r="BM300" s="243">
        <f t="shared" si="20"/>
        <v>484.37579886826887</v>
      </c>
      <c r="BN300" s="243">
        <f t="shared" si="65"/>
        <v>49.180306155029086</v>
      </c>
      <c r="BO300" s="244">
        <f t="shared" si="261"/>
        <v>119904.71940050261</v>
      </c>
      <c r="BP300" s="246"/>
      <c r="BQ300" s="247">
        <f>VLOOKUP(BT300,[2]תחזיות!$B$4:$E$1000,2)</f>
        <v>4.1971779999999896E-2</v>
      </c>
      <c r="BR300" s="135">
        <f t="shared" si="21"/>
        <v>2.9976483333333248E-3</v>
      </c>
      <c r="BS300" s="3">
        <f t="shared" si="262"/>
        <v>7515</v>
      </c>
      <c r="BT300" s="238">
        <v>248</v>
      </c>
      <c r="BU300" s="239">
        <f t="shared" si="263"/>
        <v>237380.56699506377</v>
      </c>
      <c r="BV300" s="239">
        <f t="shared" si="264"/>
        <v>2479.6700338734122</v>
      </c>
      <c r="BW300" s="239">
        <f t="shared" si="22"/>
        <v>1768.0865728549397</v>
      </c>
      <c r="BX300" s="239">
        <f t="shared" si="23"/>
        <v>711.58346101847258</v>
      </c>
      <c r="BY300" s="240">
        <f t="shared" si="265"/>
        <v>560693.96084528835</v>
      </c>
      <c r="CA300" s="247">
        <f>VLOOKUP(CD300,[2]תחזיות!$B$4:$E$1000,4)</f>
        <v>5.5402749599999863E-2</v>
      </c>
      <c r="CB300" s="135">
        <f t="shared" si="24"/>
        <v>4.1168957999999888E-3</v>
      </c>
      <c r="CC300" s="3">
        <f t="shared" si="266"/>
        <v>7515</v>
      </c>
      <c r="CD300" s="238">
        <v>248</v>
      </c>
      <c r="CE300" s="239">
        <f t="shared" si="267"/>
        <v>257736.49382186754</v>
      </c>
      <c r="CF300" s="239">
        <f t="shared" si="268"/>
        <v>2856.9868527680028</v>
      </c>
      <c r="CG300" s="239">
        <f t="shared" si="25"/>
        <v>1795.9125638460332</v>
      </c>
      <c r="CH300" s="239">
        <f t="shared" si="26"/>
        <v>1061.0742889219696</v>
      </c>
      <c r="CI300" s="240">
        <f t="shared" si="269"/>
        <v>630375.62659518549</v>
      </c>
      <c r="CJ300" s="1"/>
      <c r="CK300" s="247">
        <f>VLOOKUP(CN300,[2]תחזיות!$B$4:$E$1000,3)</f>
        <v>3.649719999999991E-2</v>
      </c>
      <c r="CL300" s="135">
        <f t="shared" si="27"/>
        <v>2.5414333333333258E-3</v>
      </c>
      <c r="CM300" s="3">
        <f t="shared" si="270"/>
        <v>7515</v>
      </c>
      <c r="CN300" s="238">
        <v>248</v>
      </c>
      <c r="CO300" s="239">
        <f t="shared" si="271"/>
        <v>229671.56368147954</v>
      </c>
      <c r="CP300" s="239">
        <f t="shared" si="286"/>
        <v>2340.8529042398704</v>
      </c>
      <c r="CQ300" s="239">
        <f t="shared" si="28"/>
        <v>1757.1579365809707</v>
      </c>
      <c r="CR300" s="239">
        <f t="shared" si="29"/>
        <v>583.69496765889983</v>
      </c>
      <c r="CS300" s="240">
        <f t="shared" si="272"/>
        <v>536440.21658399515</v>
      </c>
      <c r="CT300" s="1"/>
      <c r="CU300" s="238">
        <v>248</v>
      </c>
      <c r="CV300" s="239">
        <f t="shared" si="294"/>
        <v>716728.11881784815</v>
      </c>
      <c r="CW300" s="239">
        <f t="shared" si="294"/>
        <v>9534.0665840371184</v>
      </c>
      <c r="CX300" s="239">
        <f t="shared" si="294"/>
        <v>7191.4031673222253</v>
      </c>
      <c r="CY300" s="239">
        <f t="shared" si="294"/>
        <v>2342.6634167148932</v>
      </c>
      <c r="CZ300" s="239">
        <f t="shared" si="294"/>
        <v>2187566.0807626457</v>
      </c>
      <c r="DB300" s="238">
        <v>248</v>
      </c>
      <c r="DC300" s="239">
        <f t="shared" si="295"/>
        <v>765211.48416014621</v>
      </c>
      <c r="DD300" s="239">
        <f t="shared" si="295"/>
        <v>10450.218648178479</v>
      </c>
      <c r="DE300" s="239">
        <f t="shared" si="295"/>
        <v>7515.9047773767525</v>
      </c>
      <c r="DF300" s="239">
        <f t="shared" si="295"/>
        <v>2934.3138708017268</v>
      </c>
      <c r="DG300" s="239">
        <f t="shared" si="295"/>
        <v>2321177.6049885647</v>
      </c>
      <c r="DH300" s="248"/>
      <c r="DI300" s="238">
        <v>248</v>
      </c>
      <c r="DJ300" s="239">
        <f t="shared" si="296"/>
        <v>678528.7395559072</v>
      </c>
      <c r="DK300" s="239">
        <f t="shared" si="296"/>
        <v>8708.0480834946648</v>
      </c>
      <c r="DL300" s="239">
        <f t="shared" si="296"/>
        <v>7147.5346973495198</v>
      </c>
      <c r="DM300" s="239">
        <f t="shared" si="296"/>
        <v>1560.5133861451457</v>
      </c>
      <c r="DN300" s="239">
        <f t="shared" si="296"/>
        <v>2074675.3940344611</v>
      </c>
      <c r="DP300" s="3">
        <f t="shared" si="273"/>
        <v>7515</v>
      </c>
      <c r="DQ300" s="238">
        <v>248</v>
      </c>
      <c r="DR300" s="239">
        <f t="shared" si="274"/>
        <v>0</v>
      </c>
      <c r="DS300" s="239">
        <f t="shared" si="275"/>
        <v>0</v>
      </c>
      <c r="DT300" s="239">
        <f t="shared" si="33"/>
        <v>0</v>
      </c>
      <c r="DU300" s="239">
        <f t="shared" si="276"/>
        <v>0</v>
      </c>
      <c r="DV300" s="240">
        <f t="shared" si="287"/>
        <v>0</v>
      </c>
      <c r="DX300" s="242">
        <f t="shared" si="299"/>
        <v>4.9000000000000002E-2</v>
      </c>
      <c r="DY300" s="242">
        <f t="shared" si="277"/>
        <v>4.0833333333333338E-3</v>
      </c>
      <c r="DZ300" s="238">
        <v>248</v>
      </c>
      <c r="EA300" s="243">
        <f t="shared" si="288"/>
        <v>262887.78129542491</v>
      </c>
      <c r="EB300" s="243">
        <f t="shared" si="289"/>
        <v>2908.9634369658329</v>
      </c>
      <c r="EC300" s="243">
        <f t="shared" si="34"/>
        <v>1835.504996676181</v>
      </c>
      <c r="ED300" s="243">
        <f t="shared" si="240"/>
        <v>1073.4584402896519</v>
      </c>
      <c r="EE300" s="244">
        <f t="shared" si="278"/>
        <v>658674.35102991445</v>
      </c>
      <c r="EF300" s="249"/>
      <c r="EG300" s="242">
        <f t="shared" si="300"/>
        <v>5.5E-2</v>
      </c>
      <c r="EH300" s="242">
        <f t="shared" si="279"/>
        <v>4.5833333333333334E-3</v>
      </c>
      <c r="EI300" s="238">
        <v>248</v>
      </c>
      <c r="EJ300" s="243">
        <f t="shared" si="290"/>
        <v>271387.62124466669</v>
      </c>
      <c r="EK300" s="243">
        <f t="shared" si="291"/>
        <v>3082.4150795582632</v>
      </c>
      <c r="EL300" s="243">
        <f t="shared" si="36"/>
        <v>1838.5551488535409</v>
      </c>
      <c r="EM300" s="243">
        <f t="shared" si="241"/>
        <v>1243.8599307047223</v>
      </c>
      <c r="EN300" s="244">
        <f t="shared" si="280"/>
        <v>683735.5705968726</v>
      </c>
      <c r="EO300" s="249"/>
      <c r="EP300" s="242">
        <f t="shared" si="301"/>
        <v>2.5000000000000001E-2</v>
      </c>
      <c r="EQ300" s="242">
        <f t="shared" si="281"/>
        <v>2.0833333333333333E-3</v>
      </c>
      <c r="ER300" s="238">
        <v>248</v>
      </c>
      <c r="ES300" s="243">
        <f t="shared" si="292"/>
        <v>238474.0481721687</v>
      </c>
      <c r="ET300" s="243">
        <f t="shared" si="293"/>
        <v>2370.7253929063918</v>
      </c>
      <c r="EU300" s="243">
        <f t="shared" si="38"/>
        <v>1873.9044592143737</v>
      </c>
      <c r="EV300" s="243">
        <f t="shared" si="242"/>
        <v>496.82093369201812</v>
      </c>
      <c r="EW300" s="244">
        <f t="shared" si="282"/>
        <v>587939.89744078566</v>
      </c>
    </row>
    <row r="301" spans="1:153" ht="14.25" customHeight="1" thickBot="1" x14ac:dyDescent="0.25">
      <c r="A301" s="3">
        <f t="shared" si="243"/>
        <v>7546</v>
      </c>
      <c r="B301" s="238">
        <v>249</v>
      </c>
      <c r="C301" s="239">
        <f t="shared" si="244"/>
        <v>117011.99318154459</v>
      </c>
      <c r="D301" s="239">
        <f t="shared" si="5"/>
        <v>2410.2492634298383</v>
      </c>
      <c r="E301" s="239">
        <f t="shared" si="6"/>
        <v>2103.0927813282838</v>
      </c>
      <c r="F301" s="239">
        <f t="shared" si="7"/>
        <v>307.15648210155456</v>
      </c>
      <c r="G301" s="240">
        <f t="shared" si="245"/>
        <v>600152.06659402815</v>
      </c>
      <c r="I301" s="241">
        <f>VLOOKUP(K301,[2]תחזיות!$B$4:$H$1000,5)</f>
        <v>1.2997576500000135E-2</v>
      </c>
      <c r="J301" s="135">
        <f t="shared" si="8"/>
        <v>1.0831313750000113E-3</v>
      </c>
      <c r="K301" s="238">
        <v>249</v>
      </c>
      <c r="L301" s="243">
        <f t="shared" si="246"/>
        <v>65014.166663414224</v>
      </c>
      <c r="M301" s="243">
        <f t="shared" si="44"/>
        <v>1077.5376873073988</v>
      </c>
      <c r="N301" s="243">
        <f t="shared" si="9"/>
        <v>958.34504842447325</v>
      </c>
      <c r="O301" s="243">
        <f t="shared" si="10"/>
        <v>119.19263888292552</v>
      </c>
      <c r="P301" s="244">
        <f t="shared" si="247"/>
        <v>236298.16495270361</v>
      </c>
      <c r="Q301" s="245"/>
      <c r="R301" s="241">
        <f>VLOOKUP(T301,[2]תחזיות!$B$4:$H$1000,7)</f>
        <v>2.2095880050000228E-2</v>
      </c>
      <c r="S301" s="135">
        <f t="shared" si="11"/>
        <v>1.841323337500019E-3</v>
      </c>
      <c r="T301" s="238">
        <v>249</v>
      </c>
      <c r="U301" s="243">
        <f t="shared" si="248"/>
        <v>77235.130602238365</v>
      </c>
      <c r="V301" s="243">
        <f t="shared" si="47"/>
        <v>1280.086606952601</v>
      </c>
      <c r="W301" s="243">
        <f t="shared" si="12"/>
        <v>1138.4888675151647</v>
      </c>
      <c r="X301" s="243">
        <f t="shared" si="48"/>
        <v>141.59773943743636</v>
      </c>
      <c r="Y301" s="244">
        <f t="shared" si="249"/>
        <v>257662.62688716114</v>
      </c>
      <c r="Z301" s="246"/>
      <c r="AA301" s="241">
        <f>VLOOKUP(AC301,[2]תחזיות!$B$4:$H$1000,6)</f>
        <v>1.1815978636363758E-2</v>
      </c>
      <c r="AB301" s="135">
        <f t="shared" si="13"/>
        <v>9.8466488636364644E-4</v>
      </c>
      <c r="AC301" s="238">
        <v>249</v>
      </c>
      <c r="AD301" s="243">
        <f t="shared" si="250"/>
        <v>63575.955909941367</v>
      </c>
      <c r="AE301" s="243">
        <f t="shared" si="51"/>
        <v>1053.7009395846924</v>
      </c>
      <c r="AF301" s="243">
        <f t="shared" si="14"/>
        <v>937.1450204164671</v>
      </c>
      <c r="AG301" s="243">
        <f t="shared" si="52"/>
        <v>116.5559191682253</v>
      </c>
      <c r="AH301" s="244">
        <f t="shared" si="251"/>
        <v>233702.44421816428</v>
      </c>
      <c r="AI301" s="246"/>
      <c r="AJ301" s="242">
        <f t="shared" si="297"/>
        <v>4.7366666666666599E-2</v>
      </c>
      <c r="AK301" s="242">
        <f t="shared" si="252"/>
        <v>3.9472222222222166E-3</v>
      </c>
      <c r="AL301" s="241">
        <f>VLOOKUP(AN301,[2]תחזיות!$B$4:$H$1000,5)</f>
        <v>1.2997576500000135E-2</v>
      </c>
      <c r="AM301" s="135">
        <f t="shared" si="239"/>
        <v>1.0831313750000113E-3</v>
      </c>
      <c r="AN301" s="238">
        <v>249</v>
      </c>
      <c r="AO301" s="243">
        <f t="shared" si="253"/>
        <v>30949.628021117609</v>
      </c>
      <c r="AP301" s="243">
        <f t="shared" si="283"/>
        <v>659.525594529714</v>
      </c>
      <c r="AQ301" s="243">
        <f t="shared" si="16"/>
        <v>537.36053503524715</v>
      </c>
      <c r="AR301" s="243">
        <f t="shared" si="254"/>
        <v>122.16505949446683</v>
      </c>
      <c r="AS301" s="244">
        <f t="shared" si="255"/>
        <v>135894.84988597812</v>
      </c>
      <c r="AT301" s="245"/>
      <c r="AU301" s="242">
        <f t="shared" si="298"/>
        <v>5.3666666666666606E-2</v>
      </c>
      <c r="AV301" s="242">
        <f t="shared" si="256"/>
        <v>4.4722222222222168E-3</v>
      </c>
      <c r="AW301" s="241">
        <f>VLOOKUP(AY301,[2]תחזיות!$B$4:$H$1000,7)</f>
        <v>2.2095880050000228E-2</v>
      </c>
      <c r="AX301" s="135">
        <f t="shared" si="17"/>
        <v>1.841323337500019E-3</v>
      </c>
      <c r="AY301" s="238">
        <v>249</v>
      </c>
      <c r="AZ301" s="243">
        <f t="shared" si="257"/>
        <v>38170.9175330902</v>
      </c>
      <c r="BA301" s="243">
        <f t="shared" si="284"/>
        <v>824.34866934191166</v>
      </c>
      <c r="BB301" s="243">
        <f t="shared" si="18"/>
        <v>653.63984370781407</v>
      </c>
      <c r="BC301" s="243">
        <f t="shared" si="258"/>
        <v>170.70882563409762</v>
      </c>
      <c r="BD301" s="244">
        <f t="shared" si="259"/>
        <v>153766.39885504189</v>
      </c>
      <c r="BE301" s="246"/>
      <c r="BF301" s="246"/>
      <c r="BG301" s="246"/>
      <c r="BH301" s="241">
        <f>VLOOKUP(BJ301,[2]תחזיות!$B$4:$H$1000,6)</f>
        <v>1.1815978636363758E-2</v>
      </c>
      <c r="BI301" s="135">
        <f t="shared" si="19"/>
        <v>9.8466488636364644E-4</v>
      </c>
      <c r="BJ301" s="238">
        <v>249</v>
      </c>
      <c r="BK301" s="243">
        <f t="shared" si="260"/>
        <v>26367.183039982116</v>
      </c>
      <c r="BL301" s="243">
        <f t="shared" si="285"/>
        <v>534.00594766370682</v>
      </c>
      <c r="BM301" s="243">
        <f t="shared" si="20"/>
        <v>485.6661120904065</v>
      </c>
      <c r="BN301" s="243">
        <f t="shared" si="65"/>
        <v>48.33983557330032</v>
      </c>
      <c r="BO301" s="244">
        <f t="shared" si="261"/>
        <v>120438.72534816632</v>
      </c>
      <c r="BP301" s="246"/>
      <c r="BQ301" s="247">
        <f>VLOOKUP(BT301,[2]תחזיות!$B$4:$E$1000,2)</f>
        <v>4.2000079999999898E-2</v>
      </c>
      <c r="BR301" s="135">
        <f t="shared" si="21"/>
        <v>3.0000066666666584E-3</v>
      </c>
      <c r="BS301" s="3">
        <f t="shared" si="262"/>
        <v>7546</v>
      </c>
      <c r="BT301" s="238">
        <v>249</v>
      </c>
      <c r="BU301" s="239">
        <f t="shared" si="263"/>
        <v>235612.48042220884</v>
      </c>
      <c r="BV301" s="239">
        <f t="shared" si="264"/>
        <v>2479.9812571568473</v>
      </c>
      <c r="BW301" s="239">
        <f t="shared" si="22"/>
        <v>1773.1422451403532</v>
      </c>
      <c r="BX301" s="239">
        <f t="shared" si="23"/>
        <v>706.83901201649405</v>
      </c>
      <c r="BY301" s="240">
        <f t="shared" si="265"/>
        <v>563173.94210244517</v>
      </c>
      <c r="CA301" s="247">
        <f>VLOOKUP(CD301,[2]תחזיות!$B$4:$E$1000,4)</f>
        <v>5.5440105599999866E-2</v>
      </c>
      <c r="CB301" s="135">
        <f t="shared" si="24"/>
        <v>4.1200087999999887E-3</v>
      </c>
      <c r="CC301" s="3">
        <f t="shared" si="266"/>
        <v>7546</v>
      </c>
      <c r="CD301" s="238">
        <v>249</v>
      </c>
      <c r="CE301" s="239">
        <f t="shared" si="267"/>
        <v>255940.5812580215</v>
      </c>
      <c r="CF301" s="239">
        <f t="shared" si="268"/>
        <v>2857.4494117904947</v>
      </c>
      <c r="CG301" s="239">
        <f t="shared" si="25"/>
        <v>1802.9719647303339</v>
      </c>
      <c r="CH301" s="239">
        <f t="shared" si="26"/>
        <v>1054.4774470601608</v>
      </c>
      <c r="CI301" s="240">
        <f t="shared" si="269"/>
        <v>633233.07600697596</v>
      </c>
      <c r="CJ301" s="1"/>
      <c r="CK301" s="247">
        <f>VLOOKUP(CN301,[2]תחזיות!$B$4:$E$1000,3)</f>
        <v>3.6521808695652087E-2</v>
      </c>
      <c r="CL301" s="135">
        <f t="shared" si="27"/>
        <v>2.5434840579710073E-3</v>
      </c>
      <c r="CM301" s="3">
        <f t="shared" si="270"/>
        <v>7546</v>
      </c>
      <c r="CN301" s="238">
        <v>249</v>
      </c>
      <c r="CO301" s="239">
        <f t="shared" si="271"/>
        <v>227914.40574489857</v>
      </c>
      <c r="CP301" s="239">
        <f t="shared" si="286"/>
        <v>2341.1107641336803</v>
      </c>
      <c r="CQ301" s="239">
        <f t="shared" si="28"/>
        <v>1761.414106539595</v>
      </c>
      <c r="CR301" s="239">
        <f t="shared" si="29"/>
        <v>579.69665759408531</v>
      </c>
      <c r="CS301" s="240">
        <f t="shared" si="272"/>
        <v>538781.32734812878</v>
      </c>
      <c r="CT301" s="1"/>
      <c r="CU301" s="238">
        <v>249</v>
      </c>
      <c r="CV301" s="239">
        <f t="shared" si="294"/>
        <v>709640.54458703403</v>
      </c>
      <c r="CW301" s="239">
        <f t="shared" si="294"/>
        <v>9536.2572393896298</v>
      </c>
      <c r="CX301" s="239">
        <f t="shared" si="294"/>
        <v>7214.9405853409662</v>
      </c>
      <c r="CY301" s="239">
        <f t="shared" si="294"/>
        <v>2321.316654048665</v>
      </c>
      <c r="CZ301" s="239">
        <f t="shared" si="294"/>
        <v>2197102.3380020354</v>
      </c>
      <c r="DB301" s="238">
        <v>249</v>
      </c>
      <c r="DC301" s="239">
        <f t="shared" si="295"/>
        <v>757907.68867070787</v>
      </c>
      <c r="DD301" s="239">
        <f t="shared" si="295"/>
        <v>10454.549031073109</v>
      </c>
      <c r="DE301" s="239">
        <f t="shared" si="295"/>
        <v>7545.1753172340495</v>
      </c>
      <c r="DF301" s="239">
        <f t="shared" si="295"/>
        <v>2909.3737138390597</v>
      </c>
      <c r="DG301" s="239">
        <f t="shared" si="295"/>
        <v>2331632.154019638</v>
      </c>
      <c r="DH301" s="248"/>
      <c r="DI301" s="238">
        <v>249</v>
      </c>
      <c r="DJ301" s="239">
        <f t="shared" si="296"/>
        <v>671469.681589321</v>
      </c>
      <c r="DK301" s="239">
        <f t="shared" si="296"/>
        <v>8709.7923077183095</v>
      </c>
      <c r="DL301" s="239">
        <f t="shared" si="296"/>
        <v>7165.1264472124894</v>
      </c>
      <c r="DM301" s="239">
        <f t="shared" si="296"/>
        <v>1544.6658605058203</v>
      </c>
      <c r="DN301" s="239">
        <f t="shared" si="296"/>
        <v>2083385.1863421795</v>
      </c>
      <c r="DP301" s="3">
        <f t="shared" si="273"/>
        <v>7546</v>
      </c>
      <c r="DQ301" s="238">
        <v>249</v>
      </c>
      <c r="DR301" s="239">
        <f t="shared" si="274"/>
        <v>0</v>
      </c>
      <c r="DS301" s="239">
        <f t="shared" si="275"/>
        <v>0</v>
      </c>
      <c r="DT301" s="239">
        <f t="shared" si="33"/>
        <v>0</v>
      </c>
      <c r="DU301" s="239">
        <f t="shared" si="276"/>
        <v>0</v>
      </c>
      <c r="DV301" s="240">
        <f t="shared" si="287"/>
        <v>0</v>
      </c>
      <c r="DX301" s="242">
        <f t="shared" si="299"/>
        <v>4.9000000000000002E-2</v>
      </c>
      <c r="DY301" s="242">
        <f t="shared" si="277"/>
        <v>4.0833333333333338E-3</v>
      </c>
      <c r="DZ301" s="238">
        <v>249</v>
      </c>
      <c r="EA301" s="243">
        <f t="shared" si="288"/>
        <v>261052.27629874874</v>
      </c>
      <c r="EB301" s="243">
        <f t="shared" si="289"/>
        <v>2908.9634369658324</v>
      </c>
      <c r="EC301" s="243">
        <f t="shared" si="34"/>
        <v>1842.9999754126084</v>
      </c>
      <c r="ED301" s="243">
        <f t="shared" si="240"/>
        <v>1065.9634615532241</v>
      </c>
      <c r="EE301" s="244">
        <f t="shared" si="278"/>
        <v>661583.31446688029</v>
      </c>
      <c r="EF301" s="249"/>
      <c r="EG301" s="242">
        <f t="shared" si="300"/>
        <v>5.5E-2</v>
      </c>
      <c r="EH301" s="242">
        <f t="shared" si="279"/>
        <v>4.5833333333333334E-3</v>
      </c>
      <c r="EI301" s="238">
        <v>249</v>
      </c>
      <c r="EJ301" s="243">
        <f t="shared" si="290"/>
        <v>269549.06609581318</v>
      </c>
      <c r="EK301" s="243">
        <f t="shared" si="291"/>
        <v>3082.4150795582636</v>
      </c>
      <c r="EL301" s="243">
        <f t="shared" si="36"/>
        <v>1846.9818599524533</v>
      </c>
      <c r="EM301" s="243">
        <f t="shared" si="241"/>
        <v>1235.4332196058103</v>
      </c>
      <c r="EN301" s="244">
        <f t="shared" si="280"/>
        <v>686817.98567643086</v>
      </c>
      <c r="EO301" s="249"/>
      <c r="EP301" s="242">
        <f t="shared" si="301"/>
        <v>2.5000000000000001E-2</v>
      </c>
      <c r="EQ301" s="242">
        <f t="shared" si="281"/>
        <v>2.0833333333333333E-3</v>
      </c>
      <c r="ER301" s="238">
        <v>249</v>
      </c>
      <c r="ES301" s="243">
        <f t="shared" si="292"/>
        <v>236600.14371295433</v>
      </c>
      <c r="ET301" s="243">
        <f t="shared" si="293"/>
        <v>2370.7253929063918</v>
      </c>
      <c r="EU301" s="243">
        <f t="shared" si="38"/>
        <v>1877.808426837737</v>
      </c>
      <c r="EV301" s="243">
        <f t="shared" si="242"/>
        <v>492.91696606865486</v>
      </c>
      <c r="EW301" s="244">
        <f t="shared" si="282"/>
        <v>590310.622833692</v>
      </c>
    </row>
    <row r="302" spans="1:153" ht="14.25" customHeight="1" thickBot="1" x14ac:dyDescent="0.25">
      <c r="A302" s="3">
        <f t="shared" si="243"/>
        <v>7577</v>
      </c>
      <c r="B302" s="238">
        <v>250</v>
      </c>
      <c r="C302" s="239">
        <f t="shared" si="244"/>
        <v>114908.9004002163</v>
      </c>
      <c r="D302" s="239">
        <f t="shared" si="5"/>
        <v>2410.2492634298383</v>
      </c>
      <c r="E302" s="239">
        <f t="shared" si="6"/>
        <v>2108.6133998792702</v>
      </c>
      <c r="F302" s="239">
        <f t="shared" si="7"/>
        <v>301.63586355056782</v>
      </c>
      <c r="G302" s="240">
        <f t="shared" si="245"/>
        <v>602562.31585745793</v>
      </c>
      <c r="I302" s="241">
        <f>VLOOKUP(K302,[2]תחזיות!$B$4:$H$1000,5)</f>
        <v>1.2997595000000136E-2</v>
      </c>
      <c r="J302" s="135">
        <f t="shared" si="8"/>
        <v>1.083132916666678E-3</v>
      </c>
      <c r="K302" s="238">
        <v>250</v>
      </c>
      <c r="L302" s="243">
        <f t="shared" si="246"/>
        <v>64125.202583885075</v>
      </c>
      <c r="M302" s="243">
        <f t="shared" si="44"/>
        <v>1078.70480384547</v>
      </c>
      <c r="N302" s="243">
        <f t="shared" si="9"/>
        <v>961.14193244168121</v>
      </c>
      <c r="O302" s="243">
        <f t="shared" si="10"/>
        <v>117.56287140378876</v>
      </c>
      <c r="P302" s="244">
        <f t="shared" si="247"/>
        <v>237376.86975654907</v>
      </c>
      <c r="Q302" s="245"/>
      <c r="R302" s="241">
        <f>VLOOKUP(T302,[2]תחזיות!$B$4:$H$1000,7)</f>
        <v>2.2095911500000232E-2</v>
      </c>
      <c r="S302" s="135">
        <f t="shared" si="11"/>
        <v>1.8413259583333526E-3</v>
      </c>
      <c r="T302" s="238">
        <v>250</v>
      </c>
      <c r="U302" s="243">
        <f t="shared" si="248"/>
        <v>76236.760456491349</v>
      </c>
      <c r="V302" s="243">
        <f t="shared" si="47"/>
        <v>1282.4436636508976</v>
      </c>
      <c r="W302" s="243">
        <f t="shared" si="12"/>
        <v>1142.6762694806641</v>
      </c>
      <c r="X302" s="243">
        <f t="shared" si="48"/>
        <v>139.7673941702335</v>
      </c>
      <c r="Y302" s="244">
        <f t="shared" si="249"/>
        <v>258945.07055081203</v>
      </c>
      <c r="Z302" s="246"/>
      <c r="AA302" s="241">
        <f>VLOOKUP(AC302,[2]תחזיות!$B$4:$H$1000,6)</f>
        <v>1.1815995454545578E-2</v>
      </c>
      <c r="AB302" s="135">
        <f t="shared" si="13"/>
        <v>9.846662878787982E-4</v>
      </c>
      <c r="AC302" s="238">
        <v>250</v>
      </c>
      <c r="AD302" s="243">
        <f t="shared" si="250"/>
        <v>62700.489214920628</v>
      </c>
      <c r="AE302" s="243">
        <f t="shared" si="51"/>
        <v>1054.7384833774079</v>
      </c>
      <c r="AF302" s="243">
        <f t="shared" si="14"/>
        <v>939.78758648338726</v>
      </c>
      <c r="AG302" s="243">
        <f t="shared" si="52"/>
        <v>114.95089689402062</v>
      </c>
      <c r="AH302" s="244">
        <f t="shared" si="251"/>
        <v>234757.18270154169</v>
      </c>
      <c r="AI302" s="246"/>
      <c r="AJ302" s="242">
        <f t="shared" si="297"/>
        <v>4.7366666666666599E-2</v>
      </c>
      <c r="AK302" s="242">
        <f t="shared" si="252"/>
        <v>3.9472222222222166E-3</v>
      </c>
      <c r="AL302" s="241">
        <f>VLOOKUP(AN302,[2]תחזיות!$B$4:$H$1000,5)</f>
        <v>1.2997595000000136E-2</v>
      </c>
      <c r="AM302" s="135">
        <f t="shared" si="239"/>
        <v>1.083132916666678E-3</v>
      </c>
      <c r="AN302" s="238">
        <v>250</v>
      </c>
      <c r="AO302" s="243">
        <f t="shared" si="253"/>
        <v>30445.208014067011</v>
      </c>
      <c r="AP302" s="243">
        <f t="shared" si="283"/>
        <v>660.23994841053332</v>
      </c>
      <c r="AQ302" s="243">
        <f t="shared" si="16"/>
        <v>540.06594677723012</v>
      </c>
      <c r="AR302" s="243">
        <f t="shared" si="254"/>
        <v>120.17400163330322</v>
      </c>
      <c r="AS302" s="244">
        <f t="shared" si="255"/>
        <v>136555.08983438867</v>
      </c>
      <c r="AT302" s="245"/>
      <c r="AU302" s="242">
        <f t="shared" si="298"/>
        <v>5.3666666666666606E-2</v>
      </c>
      <c r="AV302" s="242">
        <f t="shared" si="256"/>
        <v>4.4722222222222168E-3</v>
      </c>
      <c r="AW302" s="241">
        <f>VLOOKUP(AY302,[2]תחזיות!$B$4:$H$1000,7)</f>
        <v>2.2095911500000232E-2</v>
      </c>
      <c r="AX302" s="135">
        <f t="shared" si="17"/>
        <v>1.8413259583333526E-3</v>
      </c>
      <c r="AY302" s="238">
        <v>250</v>
      </c>
      <c r="AZ302" s="243">
        <f t="shared" si="257"/>
        <v>37586.359226677843</v>
      </c>
      <c r="BA302" s="243">
        <f t="shared" si="284"/>
        <v>825.86656394548856</v>
      </c>
      <c r="BB302" s="243">
        <f t="shared" si="18"/>
        <v>657.77201295951284</v>
      </c>
      <c r="BC302" s="243">
        <f t="shared" si="258"/>
        <v>168.0945509859757</v>
      </c>
      <c r="BD302" s="244">
        <f t="shared" si="259"/>
        <v>154592.26541898737</v>
      </c>
      <c r="BE302" s="246"/>
      <c r="BF302" s="246"/>
      <c r="BG302" s="246"/>
      <c r="BH302" s="241">
        <f>VLOOKUP(BJ302,[2]תחזיות!$B$4:$H$1000,6)</f>
        <v>1.1815995454545578E-2</v>
      </c>
      <c r="BI302" s="135">
        <f t="shared" si="19"/>
        <v>9.846662878787982E-4</v>
      </c>
      <c r="BJ302" s="238">
        <v>250</v>
      </c>
      <c r="BK302" s="243">
        <f t="shared" si="260"/>
        <v>25907.001585089769</v>
      </c>
      <c r="BL302" s="243">
        <f t="shared" si="285"/>
        <v>534.45614237338907</v>
      </c>
      <c r="BM302" s="243">
        <f t="shared" si="20"/>
        <v>486.9599728007247</v>
      </c>
      <c r="BN302" s="243">
        <f t="shared" si="65"/>
        <v>47.496169572664357</v>
      </c>
      <c r="BO302" s="244">
        <f t="shared" si="261"/>
        <v>120973.1814905397</v>
      </c>
      <c r="BP302" s="246"/>
      <c r="BQ302" s="247">
        <f>VLOOKUP(BT302,[2]תחזיות!$B$4:$E$1000,2)</f>
        <v>4.20283799999999E-2</v>
      </c>
      <c r="BR302" s="135">
        <f t="shared" si="21"/>
        <v>3.0023649999999917E-3</v>
      </c>
      <c r="BS302" s="3">
        <f t="shared" si="262"/>
        <v>7577</v>
      </c>
      <c r="BT302" s="238">
        <v>250</v>
      </c>
      <c r="BU302" s="239">
        <f t="shared" si="263"/>
        <v>233839.33817706848</v>
      </c>
      <c r="BV302" s="239">
        <f t="shared" si="264"/>
        <v>2480.2899121552996</v>
      </c>
      <c r="BW302" s="239">
        <f t="shared" si="22"/>
        <v>1778.2188675893074</v>
      </c>
      <c r="BX302" s="239">
        <f t="shared" si="23"/>
        <v>702.07104456599222</v>
      </c>
      <c r="BY302" s="240">
        <f t="shared" si="265"/>
        <v>565654.23201460042</v>
      </c>
      <c r="CA302" s="247">
        <f>VLOOKUP(CD302,[2]תחזיות!$B$4:$E$1000,4)</f>
        <v>5.5477461599999868E-2</v>
      </c>
      <c r="CB302" s="135">
        <f t="shared" si="24"/>
        <v>4.1231217999999894E-3</v>
      </c>
      <c r="CC302" s="3">
        <f t="shared" si="266"/>
        <v>7577</v>
      </c>
      <c r="CD302" s="238">
        <v>250</v>
      </c>
      <c r="CE302" s="239">
        <f t="shared" si="267"/>
        <v>254137.60929329117</v>
      </c>
      <c r="CF302" s="239">
        <f t="shared" si="268"/>
        <v>2857.9082582947822</v>
      </c>
      <c r="CG302" s="239">
        <f t="shared" si="25"/>
        <v>1810.0679412177335</v>
      </c>
      <c r="CH302" s="239">
        <f t="shared" si="26"/>
        <v>1047.8403170770487</v>
      </c>
      <c r="CI302" s="240">
        <f t="shared" si="269"/>
        <v>636090.98426527076</v>
      </c>
      <c r="CJ302" s="1"/>
      <c r="CK302" s="247">
        <f>VLOOKUP(CN302,[2]תחזיות!$B$4:$E$1000,3)</f>
        <v>3.6546417391304264E-2</v>
      </c>
      <c r="CL302" s="135">
        <f t="shared" si="27"/>
        <v>2.5455347826086887E-3</v>
      </c>
      <c r="CM302" s="3">
        <f t="shared" si="270"/>
        <v>7577</v>
      </c>
      <c r="CN302" s="238">
        <v>250</v>
      </c>
      <c r="CO302" s="239">
        <f t="shared" si="271"/>
        <v>226152.99163835897</v>
      </c>
      <c r="CP302" s="239">
        <f t="shared" si="286"/>
        <v>2341.3664726230859</v>
      </c>
      <c r="CQ302" s="239">
        <f t="shared" si="28"/>
        <v>1765.6861662166311</v>
      </c>
      <c r="CR302" s="239">
        <f t="shared" si="29"/>
        <v>575.68030640645475</v>
      </c>
      <c r="CS302" s="240">
        <f t="shared" si="272"/>
        <v>541122.69382075185</v>
      </c>
      <c r="CT302" s="1"/>
      <c r="CU302" s="238">
        <v>250</v>
      </c>
      <c r="CV302" s="239">
        <f t="shared" si="294"/>
        <v>702527.92549857299</v>
      </c>
      <c r="CW302" s="239">
        <f t="shared" si="294"/>
        <v>9538.4473648069743</v>
      </c>
      <c r="CX302" s="239">
        <f t="shared" si="294"/>
        <v>7238.5657053330324</v>
      </c>
      <c r="CY302" s="239">
        <f t="shared" si="294"/>
        <v>2299.8816594739415</v>
      </c>
      <c r="CZ302" s="239">
        <f t="shared" si="294"/>
        <v>2206640.7853668421</v>
      </c>
      <c r="DB302" s="238">
        <v>250</v>
      </c>
      <c r="DC302" s="239">
        <f t="shared" si="295"/>
        <v>750571.71361253737</v>
      </c>
      <c r="DD302" s="239">
        <f t="shared" si="295"/>
        <v>10458.882828879268</v>
      </c>
      <c r="DE302" s="239">
        <f t="shared" si="295"/>
        <v>7574.5768170144165</v>
      </c>
      <c r="DF302" s="239">
        <f t="shared" si="295"/>
        <v>2884.3060118648541</v>
      </c>
      <c r="DG302" s="239">
        <f t="shared" si="295"/>
        <v>2342091.0368485171</v>
      </c>
      <c r="DH302" s="248"/>
      <c r="DI302" s="238">
        <v>250</v>
      </c>
      <c r="DJ302" s="239">
        <f t="shared" si="296"/>
        <v>664391.71812470234</v>
      </c>
      <c r="DK302" s="239">
        <f t="shared" si="296"/>
        <v>8711.5357547101121</v>
      </c>
      <c r="DL302" s="239">
        <f t="shared" si="296"/>
        <v>7182.7676531069956</v>
      </c>
      <c r="DM302" s="239">
        <f t="shared" si="296"/>
        <v>1528.768101603117</v>
      </c>
      <c r="DN302" s="239">
        <f t="shared" si="296"/>
        <v>2092096.7220968897</v>
      </c>
      <c r="DP302" s="3">
        <f t="shared" si="273"/>
        <v>7577</v>
      </c>
      <c r="DQ302" s="238">
        <v>250</v>
      </c>
      <c r="DR302" s="239">
        <f t="shared" si="274"/>
        <v>0</v>
      </c>
      <c r="DS302" s="239">
        <f t="shared" si="275"/>
        <v>0</v>
      </c>
      <c r="DT302" s="239">
        <f t="shared" si="33"/>
        <v>0</v>
      </c>
      <c r="DU302" s="239">
        <f t="shared" si="276"/>
        <v>0</v>
      </c>
      <c r="DV302" s="240">
        <f t="shared" si="287"/>
        <v>0</v>
      </c>
      <c r="DX302" s="242">
        <f t="shared" si="299"/>
        <v>4.9000000000000002E-2</v>
      </c>
      <c r="DY302" s="242">
        <f t="shared" si="277"/>
        <v>4.0833333333333338E-3</v>
      </c>
      <c r="DZ302" s="238">
        <v>250</v>
      </c>
      <c r="EA302" s="243">
        <f t="shared" si="288"/>
        <v>259209.27632333612</v>
      </c>
      <c r="EB302" s="243">
        <f t="shared" si="289"/>
        <v>2908.9634369658329</v>
      </c>
      <c r="EC302" s="243">
        <f t="shared" si="34"/>
        <v>1850.5255586455437</v>
      </c>
      <c r="ED302" s="243">
        <f t="shared" si="240"/>
        <v>1058.4378783202892</v>
      </c>
      <c r="EE302" s="244">
        <f t="shared" si="278"/>
        <v>664492.27790384612</v>
      </c>
      <c r="EF302" s="249"/>
      <c r="EG302" s="242">
        <f t="shared" si="300"/>
        <v>5.5E-2</v>
      </c>
      <c r="EH302" s="242">
        <f t="shared" si="279"/>
        <v>4.5833333333333334E-3</v>
      </c>
      <c r="EI302" s="238">
        <v>250</v>
      </c>
      <c r="EJ302" s="243">
        <f t="shared" si="290"/>
        <v>267702.08423586073</v>
      </c>
      <c r="EK302" s="243">
        <f t="shared" si="291"/>
        <v>3082.4150795582636</v>
      </c>
      <c r="EL302" s="243">
        <f t="shared" si="36"/>
        <v>1855.4471934772353</v>
      </c>
      <c r="EM302" s="243">
        <f t="shared" si="241"/>
        <v>1226.9678860810284</v>
      </c>
      <c r="EN302" s="244">
        <f t="shared" si="280"/>
        <v>689900.40075598913</v>
      </c>
      <c r="EO302" s="249"/>
      <c r="EP302" s="242">
        <f t="shared" si="301"/>
        <v>2.5000000000000001E-2</v>
      </c>
      <c r="EQ302" s="242">
        <f t="shared" si="281"/>
        <v>2.0833333333333333E-3</v>
      </c>
      <c r="ER302" s="238">
        <v>250</v>
      </c>
      <c r="ES302" s="243">
        <f t="shared" si="292"/>
        <v>234722.33528611661</v>
      </c>
      <c r="ET302" s="243">
        <f t="shared" si="293"/>
        <v>2370.7253929063918</v>
      </c>
      <c r="EU302" s="243">
        <f t="shared" si="38"/>
        <v>1881.7205277269823</v>
      </c>
      <c r="EV302" s="243">
        <f t="shared" si="242"/>
        <v>489.00486517940959</v>
      </c>
      <c r="EW302" s="244">
        <f t="shared" si="282"/>
        <v>592681.34822659835</v>
      </c>
    </row>
    <row r="303" spans="1:153" ht="14.25" customHeight="1" thickBot="1" x14ac:dyDescent="0.25">
      <c r="A303" s="3">
        <f t="shared" si="243"/>
        <v>7607</v>
      </c>
      <c r="B303" s="238">
        <v>251</v>
      </c>
      <c r="C303" s="239">
        <f t="shared" si="244"/>
        <v>112800.28700033703</v>
      </c>
      <c r="D303" s="239">
        <f t="shared" si="5"/>
        <v>2410.2492634298383</v>
      </c>
      <c r="E303" s="239">
        <f t="shared" si="6"/>
        <v>2114.1485100539535</v>
      </c>
      <c r="F303" s="239">
        <f t="shared" si="7"/>
        <v>296.10075337588472</v>
      </c>
      <c r="G303" s="240">
        <f t="shared" si="245"/>
        <v>604972.56512088771</v>
      </c>
      <c r="I303" s="241">
        <f>VLOOKUP(K303,[2]תחזיות!$B$4:$H$1000,5)</f>
        <v>1.2997613500000137E-2</v>
      </c>
      <c r="J303" s="135">
        <f t="shared" si="8"/>
        <v>1.0831344583333447E-3</v>
      </c>
      <c r="K303" s="238">
        <v>251</v>
      </c>
      <c r="L303" s="243">
        <f t="shared" si="246"/>
        <v>63232.475822063228</v>
      </c>
      <c r="M303" s="243">
        <f t="shared" si="44"/>
        <v>1079.8731861888848</v>
      </c>
      <c r="N303" s="243">
        <f t="shared" si="9"/>
        <v>963.94698051510272</v>
      </c>
      <c r="O303" s="243">
        <f t="shared" si="10"/>
        <v>115.92620567378205</v>
      </c>
      <c r="P303" s="244">
        <f t="shared" si="247"/>
        <v>238456.74294273797</v>
      </c>
      <c r="Q303" s="245"/>
      <c r="R303" s="241">
        <f>VLOOKUP(T303,[2]תחזיות!$B$4:$H$1000,7)</f>
        <v>2.2095942950000232E-2</v>
      </c>
      <c r="S303" s="135">
        <f t="shared" si="11"/>
        <v>1.8413285791666859E-3</v>
      </c>
      <c r="T303" s="238">
        <v>251</v>
      </c>
      <c r="U303" s="243">
        <f t="shared" si="248"/>
        <v>75232.357070350583</v>
      </c>
      <c r="V303" s="243">
        <f t="shared" si="47"/>
        <v>1284.8050638199495</v>
      </c>
      <c r="W303" s="243">
        <f t="shared" si="12"/>
        <v>1146.8790758576408</v>
      </c>
      <c r="X303" s="243">
        <f t="shared" si="48"/>
        <v>137.92598796230877</v>
      </c>
      <c r="Y303" s="244">
        <f t="shared" si="249"/>
        <v>260229.87561463198</v>
      </c>
      <c r="Z303" s="246"/>
      <c r="AA303" s="241">
        <f>VLOOKUP(AC303,[2]תחזיות!$B$4:$H$1000,6)</f>
        <v>1.1816012272727395E-2</v>
      </c>
      <c r="AB303" s="135">
        <f t="shared" si="13"/>
        <v>9.8466768939394953E-4</v>
      </c>
      <c r="AC303" s="238">
        <v>251</v>
      </c>
      <c r="AD303" s="243">
        <f t="shared" si="250"/>
        <v>61821.515395805065</v>
      </c>
      <c r="AE303" s="243">
        <f t="shared" si="51"/>
        <v>1055.77705028275</v>
      </c>
      <c r="AF303" s="243">
        <f t="shared" si="14"/>
        <v>942.43760539044126</v>
      </c>
      <c r="AG303" s="243">
        <f t="shared" si="52"/>
        <v>113.33944489230876</v>
      </c>
      <c r="AH303" s="244">
        <f t="shared" si="251"/>
        <v>235812.95975182444</v>
      </c>
      <c r="AI303" s="246"/>
      <c r="AJ303" s="242">
        <f t="shared" si="297"/>
        <v>4.7366666666666599E-2</v>
      </c>
      <c r="AK303" s="242">
        <f t="shared" si="252"/>
        <v>3.9472222222222166E-3</v>
      </c>
      <c r="AL303" s="241">
        <f>VLOOKUP(AN303,[2]תחזיות!$B$4:$H$1000,5)</f>
        <v>1.2997613500000137E-2</v>
      </c>
      <c r="AM303" s="135">
        <f t="shared" si="239"/>
        <v>1.0831344583333447E-3</v>
      </c>
      <c r="AN303" s="238">
        <v>251</v>
      </c>
      <c r="AO303" s="243">
        <f t="shared" si="253"/>
        <v>29937.533357144213</v>
      </c>
      <c r="AP303" s="243">
        <f t="shared" si="283"/>
        <v>660.95507704942497</v>
      </c>
      <c r="AQ303" s="243">
        <f t="shared" si="16"/>
        <v>542.78498010358646</v>
      </c>
      <c r="AR303" s="243">
        <f t="shared" si="254"/>
        <v>118.17009694583852</v>
      </c>
      <c r="AS303" s="244">
        <f t="shared" si="255"/>
        <v>137216.0449114381</v>
      </c>
      <c r="AT303" s="245"/>
      <c r="AU303" s="242">
        <f t="shared" si="298"/>
        <v>5.3666666666666606E-2</v>
      </c>
      <c r="AV303" s="242">
        <f t="shared" si="256"/>
        <v>4.4722222222222168E-3</v>
      </c>
      <c r="AW303" s="241">
        <f>VLOOKUP(AY303,[2]תחזיות!$B$4:$H$1000,7)</f>
        <v>2.2095942950000232E-2</v>
      </c>
      <c r="AX303" s="135">
        <f t="shared" si="17"/>
        <v>1.8413285791666859E-3</v>
      </c>
      <c r="AY303" s="238">
        <v>251</v>
      </c>
      <c r="AZ303" s="243">
        <f t="shared" si="257"/>
        <v>36996.584876743203</v>
      </c>
      <c r="BA303" s="243">
        <f t="shared" si="284"/>
        <v>827.38725565225957</v>
      </c>
      <c r="BB303" s="243">
        <f t="shared" si="18"/>
        <v>661.93030662015826</v>
      </c>
      <c r="BC303" s="243">
        <f t="shared" si="258"/>
        <v>165.45694903210136</v>
      </c>
      <c r="BD303" s="244">
        <f t="shared" si="259"/>
        <v>155419.65267463963</v>
      </c>
      <c r="BE303" s="246"/>
      <c r="BF303" s="246"/>
      <c r="BG303" s="246"/>
      <c r="BH303" s="241">
        <f>VLOOKUP(BJ303,[2]תחזיות!$B$4:$H$1000,6)</f>
        <v>1.1816012272727395E-2</v>
      </c>
      <c r="BI303" s="135">
        <f t="shared" si="19"/>
        <v>9.8466768939394953E-4</v>
      </c>
      <c r="BJ303" s="238">
        <v>251</v>
      </c>
      <c r="BK303" s="243">
        <f t="shared" si="260"/>
        <v>25445.071905927714</v>
      </c>
      <c r="BL303" s="243">
        <f t="shared" si="285"/>
        <v>534.90668828371611</v>
      </c>
      <c r="BM303" s="243">
        <f t="shared" si="20"/>
        <v>488.25738978951551</v>
      </c>
      <c r="BN303" s="243">
        <f t="shared" si="65"/>
        <v>46.649298494200593</v>
      </c>
      <c r="BO303" s="244">
        <f t="shared" si="261"/>
        <v>121508.08817882343</v>
      </c>
      <c r="BP303" s="246"/>
      <c r="BQ303" s="247">
        <f>VLOOKUP(BT303,[2]תחזיות!$B$4:$E$1000,2)</f>
        <v>4.2056679999999902E-2</v>
      </c>
      <c r="BR303" s="135">
        <f t="shared" si="21"/>
        <v>3.0047233333333253E-3</v>
      </c>
      <c r="BS303" s="3">
        <f t="shared" si="262"/>
        <v>7607</v>
      </c>
      <c r="BT303" s="238">
        <v>251</v>
      </c>
      <c r="BU303" s="239">
        <f t="shared" si="263"/>
        <v>232061.11930947917</v>
      </c>
      <c r="BV303" s="239">
        <f t="shared" si="264"/>
        <v>2480.5959955333678</v>
      </c>
      <c r="BW303" s="239">
        <f t="shared" si="22"/>
        <v>1783.3165355847273</v>
      </c>
      <c r="BX303" s="239">
        <f t="shared" si="23"/>
        <v>697.27945994864069</v>
      </c>
      <c r="BY303" s="240">
        <f t="shared" si="265"/>
        <v>568134.82801013382</v>
      </c>
      <c r="CA303" s="247">
        <f>VLOOKUP(CD303,[2]תחזיות!$B$4:$E$1000,4)</f>
        <v>5.551481759999987E-2</v>
      </c>
      <c r="CB303" s="135">
        <f t="shared" si="24"/>
        <v>4.1262347999999893E-3</v>
      </c>
      <c r="CC303" s="3">
        <f t="shared" si="266"/>
        <v>7607</v>
      </c>
      <c r="CD303" s="238">
        <v>251</v>
      </c>
      <c r="CE303" s="239">
        <f t="shared" si="267"/>
        <v>252327.54135207343</v>
      </c>
      <c r="CF303" s="239">
        <f t="shared" si="268"/>
        <v>2858.3633855383737</v>
      </c>
      <c r="CG303" s="239">
        <f t="shared" si="25"/>
        <v>1817.200703413012</v>
      </c>
      <c r="CH303" s="239">
        <f t="shared" si="26"/>
        <v>1041.1626821253617</v>
      </c>
      <c r="CI303" s="240">
        <f t="shared" si="269"/>
        <v>638949.3476508091</v>
      </c>
      <c r="CJ303" s="1"/>
      <c r="CK303" s="247">
        <f>VLOOKUP(CN303,[2]תחזיות!$B$4:$E$1000,3)</f>
        <v>3.6571026086956442E-2</v>
      </c>
      <c r="CL303" s="135">
        <f t="shared" si="27"/>
        <v>2.5475855072463701E-3</v>
      </c>
      <c r="CM303" s="3">
        <f t="shared" si="270"/>
        <v>7607</v>
      </c>
      <c r="CN303" s="238">
        <v>251</v>
      </c>
      <c r="CO303" s="239">
        <f t="shared" si="271"/>
        <v>224387.30547214235</v>
      </c>
      <c r="CP303" s="239">
        <f t="shared" si="286"/>
        <v>2341.620027352948</v>
      </c>
      <c r="CQ303" s="239">
        <f t="shared" si="28"/>
        <v>1769.974179922054</v>
      </c>
      <c r="CR303" s="239">
        <f t="shared" si="29"/>
        <v>571.64584743089404</v>
      </c>
      <c r="CS303" s="240">
        <f t="shared" si="272"/>
        <v>543464.31384810479</v>
      </c>
      <c r="CT303" s="1"/>
      <c r="CU303" s="238">
        <v>251</v>
      </c>
      <c r="CV303" s="239">
        <f t="shared" si="294"/>
        <v>695390.16625371424</v>
      </c>
      <c r="CW303" s="239">
        <f t="shared" si="294"/>
        <v>9540.6369591673501</v>
      </c>
      <c r="CX303" s="239">
        <f t="shared" si="294"/>
        <v>7262.2788776007146</v>
      </c>
      <c r="CY303" s="239">
        <f t="shared" si="294"/>
        <v>2278.3580815666328</v>
      </c>
      <c r="CZ303" s="239">
        <f t="shared" si="294"/>
        <v>2216181.4223260097</v>
      </c>
      <c r="DB303" s="238">
        <v>251</v>
      </c>
      <c r="DC303" s="239">
        <f t="shared" si="295"/>
        <v>743203.40734188771</v>
      </c>
      <c r="DD303" s="239">
        <f t="shared" si="295"/>
        <v>10463.220047998684</v>
      </c>
      <c r="DE303" s="239">
        <f t="shared" si="295"/>
        <v>7604.1099223921037</v>
      </c>
      <c r="DF303" s="239">
        <f t="shared" si="295"/>
        <v>2859.1101256065808</v>
      </c>
      <c r="DG303" s="239">
        <f t="shared" si="295"/>
        <v>2352554.2568965158</v>
      </c>
      <c r="DH303" s="248"/>
      <c r="DI303" s="238">
        <v>251</v>
      </c>
      <c r="DJ303" s="239">
        <f t="shared" si="296"/>
        <v>657294.79453260184</v>
      </c>
      <c r="DK303" s="239">
        <f t="shared" si="296"/>
        <v>8713.2784222556438</v>
      </c>
      <c r="DL303" s="239">
        <f t="shared" si="296"/>
        <v>7200.4584639823779</v>
      </c>
      <c r="DM303" s="239">
        <f t="shared" si="296"/>
        <v>1512.8199582732666</v>
      </c>
      <c r="DN303" s="239">
        <f t="shared" si="296"/>
        <v>2100810.0005191453</v>
      </c>
      <c r="DP303" s="3">
        <f t="shared" si="273"/>
        <v>7607</v>
      </c>
      <c r="DQ303" s="238">
        <v>251</v>
      </c>
      <c r="DR303" s="239">
        <f t="shared" si="274"/>
        <v>0</v>
      </c>
      <c r="DS303" s="239">
        <f t="shared" si="275"/>
        <v>0</v>
      </c>
      <c r="DT303" s="239">
        <f t="shared" si="33"/>
        <v>0</v>
      </c>
      <c r="DU303" s="239">
        <f t="shared" si="276"/>
        <v>0</v>
      </c>
      <c r="DV303" s="240">
        <f t="shared" si="287"/>
        <v>0</v>
      </c>
      <c r="DX303" s="242">
        <f t="shared" si="299"/>
        <v>4.9000000000000002E-2</v>
      </c>
      <c r="DY303" s="242">
        <f t="shared" si="277"/>
        <v>4.0833333333333338E-3</v>
      </c>
      <c r="DZ303" s="238">
        <v>251</v>
      </c>
      <c r="EA303" s="243">
        <f t="shared" si="288"/>
        <v>257358.75076469057</v>
      </c>
      <c r="EB303" s="243">
        <f t="shared" si="289"/>
        <v>2908.9634369658324</v>
      </c>
      <c r="EC303" s="243">
        <f t="shared" si="34"/>
        <v>1858.0818713433459</v>
      </c>
      <c r="ED303" s="243">
        <f t="shared" si="240"/>
        <v>1050.8815656224865</v>
      </c>
      <c r="EE303" s="244">
        <f t="shared" si="278"/>
        <v>667401.24134081195</v>
      </c>
      <c r="EF303" s="249"/>
      <c r="EG303" s="242">
        <f t="shared" si="300"/>
        <v>5.5E-2</v>
      </c>
      <c r="EH303" s="242">
        <f t="shared" si="279"/>
        <v>4.5833333333333334E-3</v>
      </c>
      <c r="EI303" s="238">
        <v>251</v>
      </c>
      <c r="EJ303" s="243">
        <f t="shared" si="290"/>
        <v>265846.63704238349</v>
      </c>
      <c r="EK303" s="243">
        <f t="shared" si="291"/>
        <v>3082.4150795582632</v>
      </c>
      <c r="EL303" s="243">
        <f t="shared" si="36"/>
        <v>1863.9513264473389</v>
      </c>
      <c r="EM303" s="243">
        <f t="shared" si="241"/>
        <v>1218.4637531109242</v>
      </c>
      <c r="EN303" s="244">
        <f t="shared" si="280"/>
        <v>692982.8158355474</v>
      </c>
      <c r="EO303" s="249"/>
      <c r="EP303" s="242">
        <f t="shared" si="301"/>
        <v>2.5000000000000001E-2</v>
      </c>
      <c r="EQ303" s="242">
        <f t="shared" si="281"/>
        <v>2.0833333333333333E-3</v>
      </c>
      <c r="ER303" s="238">
        <v>251</v>
      </c>
      <c r="ES303" s="243">
        <f t="shared" si="292"/>
        <v>232840.61475838962</v>
      </c>
      <c r="ET303" s="243">
        <f t="shared" si="293"/>
        <v>2370.7253929063927</v>
      </c>
      <c r="EU303" s="243">
        <f t="shared" si="38"/>
        <v>1885.6407788264144</v>
      </c>
      <c r="EV303" s="243">
        <f t="shared" si="242"/>
        <v>485.08461407997839</v>
      </c>
      <c r="EW303" s="244">
        <f t="shared" si="282"/>
        <v>595052.07361950469</v>
      </c>
    </row>
    <row r="304" spans="1:153" ht="14.25" customHeight="1" thickBot="1" x14ac:dyDescent="0.25">
      <c r="A304" s="3">
        <f t="shared" si="243"/>
        <v>7638</v>
      </c>
      <c r="B304" s="238">
        <v>252</v>
      </c>
      <c r="C304" s="239">
        <f t="shared" si="244"/>
        <v>110686.13849028308</v>
      </c>
      <c r="D304" s="239">
        <f t="shared" si="5"/>
        <v>2410.2492634298383</v>
      </c>
      <c r="E304" s="239">
        <f t="shared" si="6"/>
        <v>2119.6981498928453</v>
      </c>
      <c r="F304" s="239">
        <f t="shared" si="7"/>
        <v>290.55111353699311</v>
      </c>
      <c r="G304" s="240">
        <f t="shared" si="245"/>
        <v>607382.81438431749</v>
      </c>
      <c r="I304" s="241">
        <f>VLOOKUP(K304,[2]תחזיות!$B$4:$H$1000,5)</f>
        <v>1.2997632000000137E-2</v>
      </c>
      <c r="J304" s="135">
        <f t="shared" si="8"/>
        <v>1.0831360000000114E-3</v>
      </c>
      <c r="K304" s="238">
        <v>252</v>
      </c>
      <c r="L304" s="243">
        <f t="shared" si="246"/>
        <v>62335.974126803449</v>
      </c>
      <c r="M304" s="243">
        <f t="shared" si="44"/>
        <v>1081.0428357122807</v>
      </c>
      <c r="N304" s="243">
        <f t="shared" si="9"/>
        <v>966.76021647980826</v>
      </c>
      <c r="O304" s="243">
        <f t="shared" si="10"/>
        <v>114.28261923247246</v>
      </c>
      <c r="P304" s="244">
        <f t="shared" si="247"/>
        <v>239537.78577845026</v>
      </c>
      <c r="Q304" s="245"/>
      <c r="R304" s="241">
        <f>VLOOKUP(T304,[2]תחזיות!$B$4:$H$1000,7)</f>
        <v>2.2095974400000232E-2</v>
      </c>
      <c r="S304" s="135">
        <f t="shared" si="11"/>
        <v>1.8413312000000192E-3</v>
      </c>
      <c r="T304" s="238">
        <v>252</v>
      </c>
      <c r="U304" s="243">
        <f t="shared" si="248"/>
        <v>74221.893896591122</v>
      </c>
      <c r="V304" s="243">
        <f t="shared" si="47"/>
        <v>1287.1708154698792</v>
      </c>
      <c r="W304" s="243">
        <f t="shared" si="12"/>
        <v>1151.0973433261295</v>
      </c>
      <c r="X304" s="243">
        <f t="shared" si="48"/>
        <v>136.07347214374977</v>
      </c>
      <c r="Y304" s="244">
        <f t="shared" si="249"/>
        <v>261517.04643010185</v>
      </c>
      <c r="Z304" s="246"/>
      <c r="AA304" s="241">
        <f>VLOOKUP(AC304,[2]תחזיות!$B$4:$H$1000,6)</f>
        <v>1.1816029090909215E-2</v>
      </c>
      <c r="AB304" s="135">
        <f t="shared" si="13"/>
        <v>9.8466909090910129E-4</v>
      </c>
      <c r="AC304" s="238">
        <v>252</v>
      </c>
      <c r="AD304" s="243">
        <f t="shared" si="250"/>
        <v>60939.023536597888</v>
      </c>
      <c r="AE304" s="243">
        <f t="shared" si="51"/>
        <v>1056.8166413110544</v>
      </c>
      <c r="AF304" s="243">
        <f t="shared" si="14"/>
        <v>945.09509816062541</v>
      </c>
      <c r="AG304" s="243">
        <f t="shared" si="52"/>
        <v>111.72154315042894</v>
      </c>
      <c r="AH304" s="244">
        <f t="shared" si="251"/>
        <v>236869.77639313549</v>
      </c>
      <c r="AI304" s="246"/>
      <c r="AJ304" s="242">
        <f t="shared" si="297"/>
        <v>4.7366666666666599E-2</v>
      </c>
      <c r="AK304" s="242">
        <f t="shared" si="252"/>
        <v>3.9472222222222166E-3</v>
      </c>
      <c r="AL304" s="241">
        <f>VLOOKUP(AN304,[2]תחזיות!$B$4:$H$1000,5)</f>
        <v>1.2997632000000137E-2</v>
      </c>
      <c r="AM304" s="135">
        <f t="shared" si="239"/>
        <v>1.0831360000000114E-3</v>
      </c>
      <c r="AN304" s="238">
        <v>252</v>
      </c>
      <c r="AO304" s="243">
        <f t="shared" si="253"/>
        <v>29426.586887218742</v>
      </c>
      <c r="AP304" s="243">
        <f t="shared" si="283"/>
        <v>661.67098128776001</v>
      </c>
      <c r="AQ304" s="243">
        <f t="shared" si="16"/>
        <v>545.51770360237731</v>
      </c>
      <c r="AR304" s="243">
        <f t="shared" si="254"/>
        <v>116.1532776853827</v>
      </c>
      <c r="AS304" s="244">
        <f t="shared" si="255"/>
        <v>137877.71589272586</v>
      </c>
      <c r="AT304" s="245"/>
      <c r="AU304" s="242">
        <f t="shared" si="298"/>
        <v>5.3666666666666606E-2</v>
      </c>
      <c r="AV304" s="242">
        <f t="shared" si="256"/>
        <v>4.4722222222222168E-3</v>
      </c>
      <c r="AW304" s="241">
        <f>VLOOKUP(AY304,[2]תחזיות!$B$4:$H$1000,7)</f>
        <v>2.2095974400000232E-2</v>
      </c>
      <c r="AX304" s="135">
        <f t="shared" si="17"/>
        <v>1.8413312000000192E-3</v>
      </c>
      <c r="AY304" s="238">
        <v>252</v>
      </c>
      <c r="AZ304" s="243">
        <f t="shared" si="257"/>
        <v>36401.558703224233</v>
      </c>
      <c r="BA304" s="243">
        <f t="shared" si="284"/>
        <v>828.91074962057439</v>
      </c>
      <c r="BB304" s="243">
        <f t="shared" si="18"/>
        <v>666.11488986448842</v>
      </c>
      <c r="BC304" s="243">
        <f t="shared" si="258"/>
        <v>162.79585975608595</v>
      </c>
      <c r="BD304" s="244">
        <f t="shared" si="259"/>
        <v>156248.56342426021</v>
      </c>
      <c r="BE304" s="246"/>
      <c r="BF304" s="246"/>
      <c r="BG304" s="246"/>
      <c r="BH304" s="241">
        <f>VLOOKUP(BJ304,[2]תחזיות!$B$4:$H$1000,6)</f>
        <v>1.1816029090909215E-2</v>
      </c>
      <c r="BI304" s="135">
        <f t="shared" si="19"/>
        <v>9.8466909090910129E-4</v>
      </c>
      <c r="BJ304" s="238">
        <v>252</v>
      </c>
      <c r="BK304" s="243">
        <f t="shared" si="260"/>
        <v>24981.388719999788</v>
      </c>
      <c r="BL304" s="243">
        <f t="shared" si="285"/>
        <v>535.35758445383635</v>
      </c>
      <c r="BM304" s="243">
        <f t="shared" si="20"/>
        <v>489.55837180050361</v>
      </c>
      <c r="BN304" s="243">
        <f t="shared" si="65"/>
        <v>45.799212653332731</v>
      </c>
      <c r="BO304" s="244">
        <f t="shared" si="261"/>
        <v>122043.44576327727</v>
      </c>
      <c r="BP304" s="246"/>
      <c r="BQ304" s="247">
        <f>VLOOKUP(BT304,[2]תחזיות!$B$4:$E$1000,2)</f>
        <v>4.2084979999999904E-2</v>
      </c>
      <c r="BR304" s="135">
        <f t="shared" si="21"/>
        <v>3.0070816666666589E-3</v>
      </c>
      <c r="BS304" s="3">
        <f t="shared" si="262"/>
        <v>7638</v>
      </c>
      <c r="BT304" s="238">
        <v>252</v>
      </c>
      <c r="BU304" s="239">
        <f t="shared" si="263"/>
        <v>230277.80277389445</v>
      </c>
      <c r="BV304" s="239">
        <f t="shared" si="264"/>
        <v>2480.8995039552706</v>
      </c>
      <c r="BW304" s="239">
        <f t="shared" si="22"/>
        <v>1788.435344993612</v>
      </c>
      <c r="BX304" s="239">
        <f t="shared" si="23"/>
        <v>692.46415896165865</v>
      </c>
      <c r="BY304" s="240">
        <f t="shared" si="265"/>
        <v>570615.72751408909</v>
      </c>
      <c r="CA304" s="247">
        <f>VLOOKUP(CD304,[2]תחזיות!$B$4:$E$1000,4)</f>
        <v>5.5552173599999873E-2</v>
      </c>
      <c r="CB304" s="135">
        <f t="shared" si="24"/>
        <v>4.1293477999999892E-3</v>
      </c>
      <c r="CC304" s="3">
        <f t="shared" si="266"/>
        <v>7638</v>
      </c>
      <c r="CD304" s="238">
        <v>252</v>
      </c>
      <c r="CE304" s="239">
        <f t="shared" si="267"/>
        <v>250510.34064866041</v>
      </c>
      <c r="CF304" s="239">
        <f t="shared" si="268"/>
        <v>2858.8147867750122</v>
      </c>
      <c r="CG304" s="239">
        <f t="shared" si="25"/>
        <v>1824.3704627402185</v>
      </c>
      <c r="CH304" s="239">
        <f t="shared" si="26"/>
        <v>1034.4443240347937</v>
      </c>
      <c r="CI304" s="240">
        <f t="shared" si="269"/>
        <v>641808.16243758413</v>
      </c>
      <c r="CJ304" s="1"/>
      <c r="CK304" s="247">
        <f>VLOOKUP(CN304,[2]תחזיות!$B$4:$E$1000,3)</f>
        <v>3.6595634782608612E-2</v>
      </c>
      <c r="CL304" s="135">
        <f t="shared" si="27"/>
        <v>2.5496362318840511E-3</v>
      </c>
      <c r="CM304" s="3">
        <f t="shared" si="270"/>
        <v>7638</v>
      </c>
      <c r="CN304" s="238">
        <v>252</v>
      </c>
      <c r="CO304" s="239">
        <f t="shared" si="271"/>
        <v>222617.3312922203</v>
      </c>
      <c r="CP304" s="239">
        <f t="shared" si="286"/>
        <v>2341.8714259682861</v>
      </c>
      <c r="CQ304" s="239">
        <f t="shared" si="28"/>
        <v>1774.2782122603062</v>
      </c>
      <c r="CR304" s="239">
        <f t="shared" si="29"/>
        <v>567.59321370798</v>
      </c>
      <c r="CS304" s="240">
        <f t="shared" si="272"/>
        <v>545806.18527407304</v>
      </c>
      <c r="CT304" s="1"/>
      <c r="CU304" s="238">
        <v>252</v>
      </c>
      <c r="CV304" s="239">
        <f t="shared" si="294"/>
        <v>688227.17117154703</v>
      </c>
      <c r="CW304" s="239">
        <f t="shared" si="294"/>
        <v>9542.826021350982</v>
      </c>
      <c r="CX304" s="239">
        <f t="shared" si="294"/>
        <v>7286.0804539533065</v>
      </c>
      <c r="CY304" s="239">
        <f t="shared" si="294"/>
        <v>2256.7455673976751</v>
      </c>
      <c r="CZ304" s="239">
        <f t="shared" si="294"/>
        <v>2225724.2483473606</v>
      </c>
      <c r="DB304" s="238">
        <v>252</v>
      </c>
      <c r="DC304" s="239">
        <f t="shared" si="295"/>
        <v>735802.61745469505</v>
      </c>
      <c r="DD304" s="239">
        <f t="shared" si="295"/>
        <v>10467.560694853566</v>
      </c>
      <c r="DE304" s="239">
        <f t="shared" si="295"/>
        <v>7633.7752825172383</v>
      </c>
      <c r="DF304" s="239">
        <f t="shared" si="295"/>
        <v>2833.7854123363295</v>
      </c>
      <c r="DG304" s="239">
        <f t="shared" si="295"/>
        <v>2363021.8175913692</v>
      </c>
      <c r="DH304" s="248"/>
      <c r="DI304" s="238">
        <v>252</v>
      </c>
      <c r="DJ304" s="239">
        <f t="shared" si="296"/>
        <v>650178.85601866432</v>
      </c>
      <c r="DK304" s="239">
        <f t="shared" si="296"/>
        <v>8715.0203080694082</v>
      </c>
      <c r="DL304" s="239">
        <f t="shared" si="296"/>
        <v>7218.1990292299161</v>
      </c>
      <c r="DM304" s="239">
        <f t="shared" si="296"/>
        <v>1496.8212788394915</v>
      </c>
      <c r="DN304" s="239">
        <f t="shared" si="296"/>
        <v>2109525.0208272142</v>
      </c>
      <c r="DP304" s="3">
        <f t="shared" si="273"/>
        <v>7638</v>
      </c>
      <c r="DQ304" s="238">
        <v>252</v>
      </c>
      <c r="DR304" s="239">
        <f t="shared" si="274"/>
        <v>0</v>
      </c>
      <c r="DS304" s="239">
        <f t="shared" si="275"/>
        <v>0</v>
      </c>
      <c r="DT304" s="239">
        <f t="shared" si="33"/>
        <v>0</v>
      </c>
      <c r="DU304" s="239">
        <f t="shared" si="276"/>
        <v>0</v>
      </c>
      <c r="DV304" s="240">
        <f t="shared" si="287"/>
        <v>0</v>
      </c>
      <c r="DX304" s="242">
        <f t="shared" si="299"/>
        <v>4.9000000000000002E-2</v>
      </c>
      <c r="DY304" s="242">
        <f t="shared" si="277"/>
        <v>4.0833333333333338E-3</v>
      </c>
      <c r="DZ304" s="238">
        <v>252</v>
      </c>
      <c r="EA304" s="243">
        <f t="shared" si="288"/>
        <v>255500.66889334723</v>
      </c>
      <c r="EB304" s="243">
        <f t="shared" si="289"/>
        <v>2908.9634369658324</v>
      </c>
      <c r="EC304" s="243">
        <f t="shared" si="34"/>
        <v>1865.6690389846644</v>
      </c>
      <c r="ED304" s="243">
        <f t="shared" si="240"/>
        <v>1043.294397981168</v>
      </c>
      <c r="EE304" s="244">
        <f t="shared" si="278"/>
        <v>670310.20477777778</v>
      </c>
      <c r="EF304" s="249"/>
      <c r="EG304" s="242">
        <f t="shared" si="300"/>
        <v>5.5E-2</v>
      </c>
      <c r="EH304" s="242">
        <f t="shared" si="279"/>
        <v>4.5833333333333334E-3</v>
      </c>
      <c r="EI304" s="238">
        <v>252</v>
      </c>
      <c r="EJ304" s="243">
        <f t="shared" si="290"/>
        <v>263982.68571593612</v>
      </c>
      <c r="EK304" s="243">
        <f t="shared" si="291"/>
        <v>3082.4150795582632</v>
      </c>
      <c r="EL304" s="243">
        <f t="shared" si="36"/>
        <v>1872.4944366935561</v>
      </c>
      <c r="EM304" s="243">
        <f t="shared" si="241"/>
        <v>1209.9206428647071</v>
      </c>
      <c r="EN304" s="244">
        <f t="shared" si="280"/>
        <v>696065.23091510567</v>
      </c>
      <c r="EO304" s="249"/>
      <c r="EP304" s="242">
        <f t="shared" si="301"/>
        <v>2.5000000000000001E-2</v>
      </c>
      <c r="EQ304" s="242">
        <f t="shared" si="281"/>
        <v>2.0833333333333333E-3</v>
      </c>
      <c r="ER304" s="238">
        <v>252</v>
      </c>
      <c r="ES304" s="243">
        <f t="shared" si="292"/>
        <v>230954.97397956322</v>
      </c>
      <c r="ET304" s="243">
        <f t="shared" si="293"/>
        <v>2370.7253929063927</v>
      </c>
      <c r="EU304" s="243">
        <f t="shared" si="38"/>
        <v>1889.5691971156359</v>
      </c>
      <c r="EV304" s="243">
        <f t="shared" si="242"/>
        <v>481.15619579075673</v>
      </c>
      <c r="EW304" s="244">
        <f t="shared" si="282"/>
        <v>597422.79901241104</v>
      </c>
    </row>
    <row r="305" spans="1:153" ht="14.25" customHeight="1" thickBot="1" x14ac:dyDescent="0.25">
      <c r="A305" s="3">
        <f t="shared" si="243"/>
        <v>7668</v>
      </c>
      <c r="B305" s="238">
        <v>253</v>
      </c>
      <c r="C305" s="239">
        <f t="shared" si="244"/>
        <v>108566.44034039023</v>
      </c>
      <c r="D305" s="239">
        <f t="shared" si="5"/>
        <v>2410.2492634298383</v>
      </c>
      <c r="E305" s="239">
        <f t="shared" si="6"/>
        <v>2125.2623575363141</v>
      </c>
      <c r="F305" s="239">
        <f t="shared" si="7"/>
        <v>284.98690589352435</v>
      </c>
      <c r="G305" s="240">
        <f t="shared" si="245"/>
        <v>609793.06364774727</v>
      </c>
      <c r="I305" s="241">
        <f>VLOOKUP(K305,[2]תחזיות!$B$4:$H$1000,5)</f>
        <v>1.2997650500000138E-2</v>
      </c>
      <c r="J305" s="135">
        <f t="shared" si="8"/>
        <v>1.0831375416666782E-3</v>
      </c>
      <c r="K305" s="238">
        <v>253</v>
      </c>
      <c r="L305" s="243">
        <f t="shared" si="246"/>
        <v>61435.685209812487</v>
      </c>
      <c r="M305" s="243">
        <f t="shared" si="44"/>
        <v>1082.2137537917906</v>
      </c>
      <c r="N305" s="243">
        <f t="shared" si="9"/>
        <v>969.58166424046829</v>
      </c>
      <c r="O305" s="243">
        <f t="shared" si="10"/>
        <v>112.63208955132237</v>
      </c>
      <c r="P305" s="244">
        <f t="shared" si="247"/>
        <v>240619.99953224204</v>
      </c>
      <c r="Q305" s="245"/>
      <c r="R305" s="241">
        <f>VLOOKUP(T305,[2]תחזיות!$B$4:$H$1000,7)</f>
        <v>2.2096005850000235E-2</v>
      </c>
      <c r="S305" s="135">
        <f t="shared" si="11"/>
        <v>1.841333820833353E-3</v>
      </c>
      <c r="T305" s="238">
        <v>253</v>
      </c>
      <c r="U305" s="243">
        <f t="shared" si="248"/>
        <v>73205.344282273756</v>
      </c>
      <c r="V305" s="243">
        <f t="shared" si="47"/>
        <v>1289.5409266255938</v>
      </c>
      <c r="W305" s="243">
        <f t="shared" si="12"/>
        <v>1155.3311287747592</v>
      </c>
      <c r="X305" s="243">
        <f t="shared" si="48"/>
        <v>134.2097978508346</v>
      </c>
      <c r="Y305" s="244">
        <f t="shared" si="249"/>
        <v>262806.58735672745</v>
      </c>
      <c r="Z305" s="246"/>
      <c r="AA305" s="241">
        <f>VLOOKUP(AC305,[2]תחזיות!$B$4:$H$1000,6)</f>
        <v>1.1816045909091034E-2</v>
      </c>
      <c r="AB305" s="135">
        <f t="shared" si="13"/>
        <v>9.8467049242425284E-4</v>
      </c>
      <c r="AC305" s="238">
        <v>253</v>
      </c>
      <c r="AD305" s="243">
        <f t="shared" si="250"/>
        <v>60053.00268949521</v>
      </c>
      <c r="AE305" s="243">
        <f t="shared" si="51"/>
        <v>1057.8572574736563</v>
      </c>
      <c r="AF305" s="243">
        <f t="shared" si="14"/>
        <v>947.76008587624892</v>
      </c>
      <c r="AG305" s="243">
        <f t="shared" si="52"/>
        <v>110.09717159740738</v>
      </c>
      <c r="AH305" s="244">
        <f t="shared" si="251"/>
        <v>237927.63365060915</v>
      </c>
      <c r="AI305" s="246"/>
      <c r="AJ305" s="242">
        <f t="shared" si="297"/>
        <v>4.7366666666666599E-2</v>
      </c>
      <c r="AK305" s="242">
        <f t="shared" si="252"/>
        <v>3.9472222222222166E-3</v>
      </c>
      <c r="AL305" s="241">
        <f>VLOOKUP(AN305,[2]תחזיות!$B$4:$H$1000,5)</f>
        <v>1.2997650500000138E-2</v>
      </c>
      <c r="AM305" s="135">
        <f t="shared" si="239"/>
        <v>1.0831375416666782E-3</v>
      </c>
      <c r="AN305" s="238">
        <v>253</v>
      </c>
      <c r="AO305" s="243">
        <f t="shared" si="253"/>
        <v>28912.351353892613</v>
      </c>
      <c r="AP305" s="243">
        <f t="shared" si="283"/>
        <v>662.3876619678241</v>
      </c>
      <c r="AQ305" s="243">
        <f t="shared" si="16"/>
        <v>548.2641862070426</v>
      </c>
      <c r="AR305" s="243">
        <f t="shared" si="254"/>
        <v>114.12347576078152</v>
      </c>
      <c r="AS305" s="244">
        <f t="shared" si="255"/>
        <v>138540.10355469369</v>
      </c>
      <c r="AT305" s="245"/>
      <c r="AU305" s="242">
        <f t="shared" si="298"/>
        <v>5.3666666666666606E-2</v>
      </c>
      <c r="AV305" s="242">
        <f t="shared" si="256"/>
        <v>4.4722222222222168E-3</v>
      </c>
      <c r="AW305" s="241">
        <f>VLOOKUP(AY305,[2]תחזיות!$B$4:$H$1000,7)</f>
        <v>2.2096005850000235E-2</v>
      </c>
      <c r="AX305" s="135">
        <f t="shared" si="17"/>
        <v>1.841333820833353E-3</v>
      </c>
      <c r="AY305" s="238">
        <v>253</v>
      </c>
      <c r="AZ305" s="243">
        <f t="shared" si="257"/>
        <v>35801.244694655776</v>
      </c>
      <c r="BA305" s="243">
        <f t="shared" si="284"/>
        <v>830.43705101830312</v>
      </c>
      <c r="BB305" s="243">
        <f t="shared" si="18"/>
        <v>670.32592891164836</v>
      </c>
      <c r="BC305" s="243">
        <f t="shared" si="258"/>
        <v>160.11112210665482</v>
      </c>
      <c r="BD305" s="244">
        <f t="shared" si="259"/>
        <v>157079.0004752785</v>
      </c>
      <c r="BE305" s="246"/>
      <c r="BF305" s="246"/>
      <c r="BG305" s="246"/>
      <c r="BH305" s="241">
        <f>VLOOKUP(BJ305,[2]תחזיות!$B$4:$H$1000,6)</f>
        <v>1.1816045909091034E-2</v>
      </c>
      <c r="BI305" s="135">
        <f t="shared" si="19"/>
        <v>9.8467049242425284E-4</v>
      </c>
      <c r="BJ305" s="238">
        <v>253</v>
      </c>
      <c r="BK305" s="243">
        <f t="shared" si="260"/>
        <v>24515.94673084862</v>
      </c>
      <c r="BL305" s="243">
        <f t="shared" si="285"/>
        <v>535.80882986465758</v>
      </c>
      <c r="BM305" s="243">
        <f t="shared" si="20"/>
        <v>490.86292752476868</v>
      </c>
      <c r="BN305" s="243">
        <f t="shared" si="65"/>
        <v>44.945902339888931</v>
      </c>
      <c r="BO305" s="244">
        <f t="shared" si="261"/>
        <v>122579.25459314193</v>
      </c>
      <c r="BP305" s="246"/>
      <c r="BQ305" s="247">
        <f>VLOOKUP(BT305,[2]תחזיות!$B$4:$E$1000,2)</f>
        <v>4.2113279999999906E-2</v>
      </c>
      <c r="BR305" s="135">
        <f t="shared" si="21"/>
        <v>3.0094399999999921E-3</v>
      </c>
      <c r="BS305" s="3">
        <f t="shared" si="262"/>
        <v>7668</v>
      </c>
      <c r="BT305" s="238">
        <v>253</v>
      </c>
      <c r="BU305" s="239">
        <f t="shared" si="263"/>
        <v>228489.36742890085</v>
      </c>
      <c r="BV305" s="239">
        <f t="shared" si="264"/>
        <v>2481.2004340848721</v>
      </c>
      <c r="BW305" s="239">
        <f t="shared" si="22"/>
        <v>1793.5753921696426</v>
      </c>
      <c r="BX305" s="239">
        <f t="shared" si="23"/>
        <v>687.62504191522953</v>
      </c>
      <c r="BY305" s="240">
        <f t="shared" si="265"/>
        <v>573096.92794817395</v>
      </c>
      <c r="CA305" s="247">
        <f>VLOOKUP(CD305,[2]תחזיות!$B$4:$E$1000,4)</f>
        <v>5.5589529599999875E-2</v>
      </c>
      <c r="CB305" s="135">
        <f t="shared" si="24"/>
        <v>4.13246079999999E-3</v>
      </c>
      <c r="CC305" s="3">
        <f t="shared" si="266"/>
        <v>7668</v>
      </c>
      <c r="CD305" s="238">
        <v>253</v>
      </c>
      <c r="CE305" s="239">
        <f t="shared" si="267"/>
        <v>248685.97018592019</v>
      </c>
      <c r="CF305" s="239">
        <f t="shared" si="268"/>
        <v>2859.2624552547459</v>
      </c>
      <c r="CG305" s="239">
        <f t="shared" si="25"/>
        <v>1831.5774319514644</v>
      </c>
      <c r="CH305" s="239">
        <f t="shared" si="26"/>
        <v>1027.6850233032815</v>
      </c>
      <c r="CI305" s="240">
        <f t="shared" si="269"/>
        <v>644667.42489283893</v>
      </c>
      <c r="CJ305" s="1"/>
      <c r="CK305" s="247">
        <f>VLOOKUP(CN305,[2]תחזיות!$B$4:$E$1000,3)</f>
        <v>3.6620243478260789E-2</v>
      </c>
      <c r="CL305" s="135">
        <f t="shared" si="27"/>
        <v>2.5516869565217325E-3</v>
      </c>
      <c r="CM305" s="3">
        <f t="shared" si="270"/>
        <v>7668</v>
      </c>
      <c r="CN305" s="238">
        <v>253</v>
      </c>
      <c r="CO305" s="239">
        <f t="shared" si="271"/>
        <v>220843.05307995999</v>
      </c>
      <c r="CP305" s="239">
        <f t="shared" si="286"/>
        <v>2342.1206661142919</v>
      </c>
      <c r="CQ305" s="239">
        <f t="shared" si="28"/>
        <v>1778.5983281317212</v>
      </c>
      <c r="CR305" s="239">
        <f t="shared" si="29"/>
        <v>563.52233798257055</v>
      </c>
      <c r="CS305" s="240">
        <f t="shared" si="272"/>
        <v>548148.3059401873</v>
      </c>
      <c r="CT305" s="1"/>
      <c r="CU305" s="238">
        <v>253</v>
      </c>
      <c r="CV305" s="239">
        <f t="shared" si="294"/>
        <v>681038.84418735874</v>
      </c>
      <c r="CW305" s="239">
        <f t="shared" si="294"/>
        <v>9545.0145502401574</v>
      </c>
      <c r="CX305" s="239">
        <f t="shared" si="294"/>
        <v>7309.9707877139863</v>
      </c>
      <c r="CY305" s="239">
        <f t="shared" si="294"/>
        <v>2235.0437625261716</v>
      </c>
      <c r="CZ305" s="239">
        <f t="shared" si="294"/>
        <v>2235269.2628976009</v>
      </c>
      <c r="DB305" s="238">
        <v>253</v>
      </c>
      <c r="DC305" s="239">
        <f t="shared" si="295"/>
        <v>728369.1907824825</v>
      </c>
      <c r="DD305" s="239">
        <f t="shared" si="295"/>
        <v>10471.904775886744</v>
      </c>
      <c r="DE305" s="239">
        <f t="shared" si="295"/>
        <v>7663.5735500359215</v>
      </c>
      <c r="DF305" s="239">
        <f t="shared" si="295"/>
        <v>2808.331225850824</v>
      </c>
      <c r="DG305" s="239">
        <f t="shared" si="295"/>
        <v>2373493.7223672559</v>
      </c>
      <c r="DH305" s="248"/>
      <c r="DI305" s="238">
        <v>253</v>
      </c>
      <c r="DJ305" s="239">
        <f t="shared" si="296"/>
        <v>643043.84762314172</v>
      </c>
      <c r="DK305" s="239">
        <f t="shared" si="296"/>
        <v>8716.7614097888363</v>
      </c>
      <c r="DL305" s="239">
        <f t="shared" si="296"/>
        <v>7235.9894986786794</v>
      </c>
      <c r="DM305" s="239">
        <f t="shared" si="296"/>
        <v>1480.7719111101569</v>
      </c>
      <c r="DN305" s="239">
        <f t="shared" si="296"/>
        <v>2118241.7822370031</v>
      </c>
      <c r="DP305" s="3">
        <f t="shared" si="273"/>
        <v>7668</v>
      </c>
      <c r="DQ305" s="238">
        <v>253</v>
      </c>
      <c r="DR305" s="239">
        <f t="shared" si="274"/>
        <v>0</v>
      </c>
      <c r="DS305" s="239">
        <f t="shared" si="275"/>
        <v>0</v>
      </c>
      <c r="DT305" s="239">
        <f t="shared" si="33"/>
        <v>0</v>
      </c>
      <c r="DU305" s="239">
        <f t="shared" si="276"/>
        <v>0</v>
      </c>
      <c r="DV305" s="240">
        <f t="shared" si="287"/>
        <v>0</v>
      </c>
      <c r="DX305" s="242">
        <f t="shared" si="299"/>
        <v>4.9000000000000002E-2</v>
      </c>
      <c r="DY305" s="242">
        <f t="shared" si="277"/>
        <v>4.0833333333333338E-3</v>
      </c>
      <c r="DZ305" s="238">
        <v>253</v>
      </c>
      <c r="EA305" s="243">
        <f t="shared" si="288"/>
        <v>253634.99985436257</v>
      </c>
      <c r="EB305" s="243">
        <f t="shared" si="289"/>
        <v>2908.9634369658324</v>
      </c>
      <c r="EC305" s="243">
        <f t="shared" si="34"/>
        <v>1873.2871875605185</v>
      </c>
      <c r="ED305" s="243">
        <f t="shared" si="240"/>
        <v>1035.6762494053139</v>
      </c>
      <c r="EE305" s="244">
        <f t="shared" si="278"/>
        <v>673219.16821474361</v>
      </c>
      <c r="EF305" s="249"/>
      <c r="EG305" s="242">
        <f t="shared" si="300"/>
        <v>5.5E-2</v>
      </c>
      <c r="EH305" s="242">
        <f t="shared" si="279"/>
        <v>4.5833333333333334E-3</v>
      </c>
      <c r="EI305" s="238">
        <v>253</v>
      </c>
      <c r="EJ305" s="243">
        <f t="shared" si="290"/>
        <v>262110.19127924257</v>
      </c>
      <c r="EK305" s="243">
        <f t="shared" si="291"/>
        <v>3082.4150795582632</v>
      </c>
      <c r="EL305" s="243">
        <f t="shared" si="36"/>
        <v>1881.0767028617347</v>
      </c>
      <c r="EM305" s="243">
        <f t="shared" si="241"/>
        <v>1201.3383766965285</v>
      </c>
      <c r="EN305" s="244">
        <f t="shared" si="280"/>
        <v>699147.64599466394</v>
      </c>
      <c r="EO305" s="249"/>
      <c r="EP305" s="242">
        <f t="shared" si="301"/>
        <v>2.5000000000000001E-2</v>
      </c>
      <c r="EQ305" s="242">
        <f t="shared" si="281"/>
        <v>2.0833333333333333E-3</v>
      </c>
      <c r="ER305" s="238">
        <v>253</v>
      </c>
      <c r="ES305" s="243">
        <f t="shared" si="292"/>
        <v>229065.40478244759</v>
      </c>
      <c r="ET305" s="243">
        <f t="shared" si="293"/>
        <v>2370.7253929063927</v>
      </c>
      <c r="EU305" s="243">
        <f t="shared" si="38"/>
        <v>1893.5057996096268</v>
      </c>
      <c r="EV305" s="243">
        <f t="shared" si="242"/>
        <v>477.21959329676582</v>
      </c>
      <c r="EW305" s="244">
        <f t="shared" si="282"/>
        <v>599793.52440531738</v>
      </c>
    </row>
    <row r="306" spans="1:153" ht="14.25" customHeight="1" thickBot="1" x14ac:dyDescent="0.25">
      <c r="A306" s="3">
        <f t="shared" si="243"/>
        <v>7699</v>
      </c>
      <c r="B306" s="238">
        <v>254</v>
      </c>
      <c r="C306" s="239">
        <f t="shared" si="244"/>
        <v>106441.17798285391</v>
      </c>
      <c r="D306" s="239">
        <f t="shared" si="5"/>
        <v>2410.2492634298383</v>
      </c>
      <c r="E306" s="239">
        <f t="shared" si="6"/>
        <v>2130.8411712248467</v>
      </c>
      <c r="F306" s="239">
        <f t="shared" si="7"/>
        <v>279.40809220499153</v>
      </c>
      <c r="G306" s="240">
        <f t="shared" si="245"/>
        <v>612203.31291117705</v>
      </c>
      <c r="I306" s="241">
        <f>VLOOKUP(K306,[2]תחזיות!$B$4:$H$1000,5)</f>
        <v>1.2997669000000139E-2</v>
      </c>
      <c r="J306" s="135">
        <f t="shared" si="8"/>
        <v>1.0831390833333449E-3</v>
      </c>
      <c r="K306" s="238">
        <v>254</v>
      </c>
      <c r="L306" s="243">
        <f t="shared" si="246"/>
        <v>60531.5967455391</v>
      </c>
      <c r="M306" s="243">
        <f t="shared" si="44"/>
        <v>1083.3859418050431</v>
      </c>
      <c r="N306" s="243">
        <f t="shared" si="9"/>
        <v>972.41134777155526</v>
      </c>
      <c r="O306" s="243">
        <f t="shared" si="10"/>
        <v>110.97459403348783</v>
      </c>
      <c r="P306" s="244">
        <f t="shared" si="247"/>
        <v>241703.3854740471</v>
      </c>
      <c r="Q306" s="245"/>
      <c r="R306" s="241">
        <f>VLOOKUP(T306,[2]תחזיות!$B$4:$H$1000,7)</f>
        <v>2.2096037300000235E-2</v>
      </c>
      <c r="S306" s="135">
        <f t="shared" si="11"/>
        <v>1.8413364416666864E-3</v>
      </c>
      <c r="T306" s="238">
        <v>254</v>
      </c>
      <c r="U306" s="243">
        <f t="shared" si="248"/>
        <v>72182.681468341092</v>
      </c>
      <c r="V306" s="243">
        <f t="shared" si="47"/>
        <v>1291.9154053268096</v>
      </c>
      <c r="W306" s="243">
        <f t="shared" si="12"/>
        <v>1159.5804893015181</v>
      </c>
      <c r="X306" s="243">
        <f t="shared" si="48"/>
        <v>132.33491602529139</v>
      </c>
      <c r="Y306" s="244">
        <f t="shared" si="249"/>
        <v>264098.50276205427</v>
      </c>
      <c r="Z306" s="246"/>
      <c r="AA306" s="241">
        <f>VLOOKUP(AC306,[2]תחזיות!$B$4:$H$1000,6)</f>
        <v>1.1816062727272852E-2</v>
      </c>
      <c r="AB306" s="135">
        <f t="shared" si="13"/>
        <v>9.8467189393940439E-4</v>
      </c>
      <c r="AC306" s="238">
        <v>254</v>
      </c>
      <c r="AD306" s="243">
        <f t="shared" si="250"/>
        <v>59163.441874795215</v>
      </c>
      <c r="AE306" s="243">
        <f t="shared" si="51"/>
        <v>1058.8988997828901</v>
      </c>
      <c r="AF306" s="243">
        <f t="shared" si="14"/>
        <v>950.43258967909935</v>
      </c>
      <c r="AG306" s="243">
        <f t="shared" si="52"/>
        <v>108.46631010379072</v>
      </c>
      <c r="AH306" s="244">
        <f t="shared" si="251"/>
        <v>238986.53255039203</v>
      </c>
      <c r="AI306" s="246"/>
      <c r="AJ306" s="242">
        <f t="shared" si="297"/>
        <v>4.7366666666666599E-2</v>
      </c>
      <c r="AK306" s="242">
        <f t="shared" si="252"/>
        <v>3.9472222222222166E-3</v>
      </c>
      <c r="AL306" s="241">
        <f>VLOOKUP(AN306,[2]תחזיות!$B$4:$H$1000,5)</f>
        <v>1.2997669000000139E-2</v>
      </c>
      <c r="AM306" s="135">
        <f t="shared" si="239"/>
        <v>1.0831390833333449E-3</v>
      </c>
      <c r="AN306" s="238">
        <v>254</v>
      </c>
      <c r="AO306" s="243">
        <f t="shared" si="253"/>
        <v>28394.809419059962</v>
      </c>
      <c r="AP306" s="243">
        <f t="shared" si="283"/>
        <v>663.10511993281921</v>
      </c>
      <c r="AQ306" s="243">
        <f t="shared" si="16"/>
        <v>551.02449719814103</v>
      </c>
      <c r="AR306" s="243">
        <f t="shared" si="254"/>
        <v>112.08062273467819</v>
      </c>
      <c r="AS306" s="244">
        <f t="shared" si="255"/>
        <v>139203.20867462651</v>
      </c>
      <c r="AT306" s="245"/>
      <c r="AU306" s="242">
        <f t="shared" si="298"/>
        <v>5.3666666666666606E-2</v>
      </c>
      <c r="AV306" s="242">
        <f t="shared" si="256"/>
        <v>4.4722222222222168E-3</v>
      </c>
      <c r="AW306" s="241">
        <f>VLOOKUP(AY306,[2]תחזיות!$B$4:$H$1000,7)</f>
        <v>2.2096037300000235E-2</v>
      </c>
      <c r="AX306" s="135">
        <f t="shared" si="17"/>
        <v>1.8413364416666864E-3</v>
      </c>
      <c r="AY306" s="238">
        <v>254</v>
      </c>
      <c r="AZ306" s="243">
        <f t="shared" si="257"/>
        <v>35195.606606696725</v>
      </c>
      <c r="BA306" s="243">
        <f t="shared" si="284"/>
        <v>831.96616502285337</v>
      </c>
      <c r="BB306" s="243">
        <f t="shared" si="18"/>
        <v>674.56359103179318</v>
      </c>
      <c r="BC306" s="243">
        <f t="shared" si="258"/>
        <v>157.40257399106017</v>
      </c>
      <c r="BD306" s="244">
        <f t="shared" si="259"/>
        <v>157910.96664030137</v>
      </c>
      <c r="BE306" s="246"/>
      <c r="BF306" s="246"/>
      <c r="BG306" s="246"/>
      <c r="BH306" s="241">
        <f>VLOOKUP(BJ306,[2]תחזיות!$B$4:$H$1000,6)</f>
        <v>1.1816062727272852E-2</v>
      </c>
      <c r="BI306" s="135">
        <f t="shared" si="19"/>
        <v>9.8467189393940439E-4</v>
      </c>
      <c r="BJ306" s="238">
        <v>254</v>
      </c>
      <c r="BK306" s="243">
        <f t="shared" si="260"/>
        <v>24048.740628094525</v>
      </c>
      <c r="BL306" s="243">
        <f t="shared" si="285"/>
        <v>536.26042341218908</v>
      </c>
      <c r="BM306" s="243">
        <f t="shared" si="20"/>
        <v>492.171065594016</v>
      </c>
      <c r="BN306" s="243">
        <f t="shared" si="65"/>
        <v>44.089357818173092</v>
      </c>
      <c r="BO306" s="244">
        <f t="shared" si="261"/>
        <v>123115.51501655411</v>
      </c>
      <c r="BP306" s="246"/>
      <c r="BQ306" s="247">
        <f>VLOOKUP(BT306,[2]תחזיות!$B$4:$E$1000,2)</f>
        <v>4.2141579999999908E-2</v>
      </c>
      <c r="BR306" s="135">
        <f t="shared" si="21"/>
        <v>3.0117983333333258E-3</v>
      </c>
      <c r="BS306" s="3">
        <f t="shared" si="262"/>
        <v>7699</v>
      </c>
      <c r="BT306" s="238">
        <v>254</v>
      </c>
      <c r="BU306" s="239">
        <f t="shared" si="263"/>
        <v>226695.7920367312</v>
      </c>
      <c r="BV306" s="239">
        <f t="shared" si="264"/>
        <v>2481.4987825857111</v>
      </c>
      <c r="BW306" s="239">
        <f t="shared" si="22"/>
        <v>1798.7367739558058</v>
      </c>
      <c r="BX306" s="239">
        <f t="shared" si="23"/>
        <v>682.76200862990527</v>
      </c>
      <c r="BY306" s="240">
        <f t="shared" si="265"/>
        <v>575578.42673075967</v>
      </c>
      <c r="CA306" s="247">
        <f>VLOOKUP(CD306,[2]תחזיות!$B$4:$E$1000,4)</f>
        <v>5.5626885599999884E-2</v>
      </c>
      <c r="CB306" s="135">
        <f t="shared" si="24"/>
        <v>4.1355737999999908E-3</v>
      </c>
      <c r="CC306" s="3">
        <f t="shared" si="266"/>
        <v>7699</v>
      </c>
      <c r="CD306" s="238">
        <v>254</v>
      </c>
      <c r="CE306" s="239">
        <f t="shared" si="267"/>
        <v>246854.39275396871</v>
      </c>
      <c r="CF306" s="239">
        <f t="shared" si="268"/>
        <v>2859.7063842239913</v>
      </c>
      <c r="CG306" s="239">
        <f t="shared" si="25"/>
        <v>1838.8218251357707</v>
      </c>
      <c r="CH306" s="239">
        <f t="shared" si="26"/>
        <v>1020.8845590882206</v>
      </c>
      <c r="CI306" s="240">
        <f t="shared" si="269"/>
        <v>647527.13127706293</v>
      </c>
      <c r="CJ306" s="1"/>
      <c r="CK306" s="247">
        <f>VLOOKUP(CN306,[2]תחזיות!$B$4:$E$1000,3)</f>
        <v>3.6644852173912966E-2</v>
      </c>
      <c r="CL306" s="135">
        <f t="shared" si="27"/>
        <v>2.553737681159414E-3</v>
      </c>
      <c r="CM306" s="3">
        <f t="shared" si="270"/>
        <v>7699</v>
      </c>
      <c r="CN306" s="238">
        <v>254</v>
      </c>
      <c r="CO306" s="239">
        <f t="shared" si="271"/>
        <v>219064.45475182828</v>
      </c>
      <c r="CP306" s="239">
        <f t="shared" si="286"/>
        <v>2342.3677454363492</v>
      </c>
      <c r="CQ306" s="239">
        <f t="shared" si="28"/>
        <v>1782.9345927339639</v>
      </c>
      <c r="CR306" s="239">
        <f t="shared" si="29"/>
        <v>559.43315270238531</v>
      </c>
      <c r="CS306" s="240">
        <f t="shared" si="272"/>
        <v>550490.67368562368</v>
      </c>
      <c r="CT306" s="1"/>
      <c r="CU306" s="238">
        <v>254</v>
      </c>
      <c r="CV306" s="239">
        <f t="shared" si="294"/>
        <v>673825.08885098621</v>
      </c>
      <c r="CW306" s="239">
        <f t="shared" si="294"/>
        <v>9547.2025447192445</v>
      </c>
      <c r="CX306" s="239">
        <f t="shared" si="294"/>
        <v>7333.9502337267404</v>
      </c>
      <c r="CY306" s="239">
        <f t="shared" si="294"/>
        <v>2213.2523109925046</v>
      </c>
      <c r="CZ306" s="239">
        <f t="shared" si="294"/>
        <v>2244816.4654423199</v>
      </c>
      <c r="DB306" s="238">
        <v>254</v>
      </c>
      <c r="DC306" s="239">
        <f t="shared" si="295"/>
        <v>720902.97338824125</v>
      </c>
      <c r="DD306" s="239">
        <f t="shared" si="295"/>
        <v>10476.252297561758</v>
      </c>
      <c r="DE306" s="239">
        <f t="shared" si="295"/>
        <v>7693.5053811104463</v>
      </c>
      <c r="DF306" s="239">
        <f t="shared" si="295"/>
        <v>2782.7469164513095</v>
      </c>
      <c r="DG306" s="239">
        <f t="shared" si="295"/>
        <v>2383969.9746648176</v>
      </c>
      <c r="DH306" s="248"/>
      <c r="DI306" s="238">
        <v>254</v>
      </c>
      <c r="DJ306" s="239">
        <f t="shared" si="296"/>
        <v>635889.71422040998</v>
      </c>
      <c r="DK306" s="239">
        <f t="shared" si="296"/>
        <v>8718.5017249676603</v>
      </c>
      <c r="DL306" s="239">
        <f t="shared" si="296"/>
        <v>7253.8300225907387</v>
      </c>
      <c r="DM306" s="239">
        <f t="shared" si="296"/>
        <v>1464.6717023769197</v>
      </c>
      <c r="DN306" s="239">
        <f t="shared" si="296"/>
        <v>2126960.2839619704</v>
      </c>
      <c r="DP306" s="3">
        <f t="shared" si="273"/>
        <v>7699</v>
      </c>
      <c r="DQ306" s="238">
        <v>254</v>
      </c>
      <c r="DR306" s="239">
        <f t="shared" si="274"/>
        <v>0</v>
      </c>
      <c r="DS306" s="239">
        <f t="shared" si="275"/>
        <v>0</v>
      </c>
      <c r="DT306" s="239">
        <f t="shared" si="33"/>
        <v>0</v>
      </c>
      <c r="DU306" s="239">
        <f t="shared" si="276"/>
        <v>0</v>
      </c>
      <c r="DV306" s="240">
        <f t="shared" si="287"/>
        <v>0</v>
      </c>
      <c r="DX306" s="242">
        <f t="shared" si="299"/>
        <v>4.9000000000000002E-2</v>
      </c>
      <c r="DY306" s="242">
        <f t="shared" si="277"/>
        <v>4.0833333333333338E-3</v>
      </c>
      <c r="DZ306" s="238">
        <v>254</v>
      </c>
      <c r="EA306" s="243">
        <f t="shared" si="288"/>
        <v>251761.71266680205</v>
      </c>
      <c r="EB306" s="243">
        <f t="shared" si="289"/>
        <v>2908.9634369658324</v>
      </c>
      <c r="EC306" s="243">
        <f t="shared" si="34"/>
        <v>1880.9364435763907</v>
      </c>
      <c r="ED306" s="243">
        <f t="shared" si="240"/>
        <v>1028.0269933894417</v>
      </c>
      <c r="EE306" s="244">
        <f t="shared" si="278"/>
        <v>676128.13165170944</v>
      </c>
      <c r="EF306" s="249"/>
      <c r="EG306" s="242">
        <f t="shared" si="300"/>
        <v>5.5E-2</v>
      </c>
      <c r="EH306" s="242">
        <f t="shared" si="279"/>
        <v>4.5833333333333334E-3</v>
      </c>
      <c r="EI306" s="238">
        <v>254</v>
      </c>
      <c r="EJ306" s="243">
        <f t="shared" si="290"/>
        <v>260229.11457638085</v>
      </c>
      <c r="EK306" s="243">
        <f t="shared" si="291"/>
        <v>3082.4150795582636</v>
      </c>
      <c r="EL306" s="243">
        <f t="shared" si="36"/>
        <v>1889.6983044165181</v>
      </c>
      <c r="EM306" s="243">
        <f t="shared" si="241"/>
        <v>1192.7167751417455</v>
      </c>
      <c r="EN306" s="244">
        <f t="shared" si="280"/>
        <v>702230.06107422221</v>
      </c>
      <c r="EO306" s="249"/>
      <c r="EP306" s="242">
        <f t="shared" si="301"/>
        <v>2.5000000000000001E-2</v>
      </c>
      <c r="EQ306" s="242">
        <f t="shared" si="281"/>
        <v>2.0833333333333333E-3</v>
      </c>
      <c r="ER306" s="238">
        <v>254</v>
      </c>
      <c r="ES306" s="243">
        <f t="shared" si="292"/>
        <v>227171.89898283797</v>
      </c>
      <c r="ET306" s="243">
        <f t="shared" si="293"/>
        <v>2370.7253929063927</v>
      </c>
      <c r="EU306" s="243">
        <f t="shared" si="38"/>
        <v>1897.4506033588136</v>
      </c>
      <c r="EV306" s="243">
        <f t="shared" si="242"/>
        <v>473.27478954757908</v>
      </c>
      <c r="EW306" s="244">
        <f t="shared" si="282"/>
        <v>602164.24979822373</v>
      </c>
    </row>
    <row r="307" spans="1:153" ht="14.25" customHeight="1" thickBot="1" x14ac:dyDescent="0.25">
      <c r="A307" s="3">
        <f t="shared" si="243"/>
        <v>7730</v>
      </c>
      <c r="B307" s="238">
        <v>255</v>
      </c>
      <c r="C307" s="239">
        <f t="shared" si="244"/>
        <v>104310.33681162907</v>
      </c>
      <c r="D307" s="239">
        <f t="shared" si="5"/>
        <v>2410.2492634298383</v>
      </c>
      <c r="E307" s="239">
        <f t="shared" si="6"/>
        <v>2136.4346292993118</v>
      </c>
      <c r="F307" s="239">
        <f t="shared" si="7"/>
        <v>273.81463413052631</v>
      </c>
      <c r="G307" s="240">
        <f t="shared" si="245"/>
        <v>614613.56217460684</v>
      </c>
      <c r="I307" s="241">
        <f>VLOOKUP(K307,[2]תחזיות!$B$4:$H$1000,5)</f>
        <v>1.2997687500000139E-2</v>
      </c>
      <c r="J307" s="135">
        <f t="shared" si="8"/>
        <v>1.0831406250000116E-3</v>
      </c>
      <c r="K307" s="238">
        <v>255</v>
      </c>
      <c r="L307" s="243">
        <f t="shared" si="246"/>
        <v>59623.696371063772</v>
      </c>
      <c r="M307" s="243">
        <f t="shared" si="44"/>
        <v>1084.5594011311662</v>
      </c>
      <c r="N307" s="243">
        <f t="shared" si="9"/>
        <v>975.24929111754977</v>
      </c>
      <c r="O307" s="243">
        <f t="shared" si="10"/>
        <v>109.31011001361641</v>
      </c>
      <c r="P307" s="244">
        <f t="shared" si="247"/>
        <v>242787.94487517828</v>
      </c>
      <c r="Q307" s="245"/>
      <c r="R307" s="241">
        <f>VLOOKUP(T307,[2]תחזיות!$B$4:$H$1000,7)</f>
        <v>2.2096068750000235E-2</v>
      </c>
      <c r="S307" s="135">
        <f t="shared" si="11"/>
        <v>1.8413390625000197E-3</v>
      </c>
      <c r="T307" s="238">
        <v>255</v>
      </c>
      <c r="U307" s="243">
        <f t="shared" si="248"/>
        <v>71153.878589212167</v>
      </c>
      <c r="V307" s="243">
        <f t="shared" si="47"/>
        <v>1294.2942596280839</v>
      </c>
      <c r="W307" s="243">
        <f t="shared" si="12"/>
        <v>1163.8454822145288</v>
      </c>
      <c r="X307" s="243">
        <f t="shared" si="48"/>
        <v>130.44877741355504</v>
      </c>
      <c r="Y307" s="244">
        <f t="shared" si="249"/>
        <v>265392.79702168237</v>
      </c>
      <c r="Z307" s="246"/>
      <c r="AA307" s="241">
        <f>VLOOKUP(AC307,[2]תחזיות!$B$4:$H$1000,6)</f>
        <v>1.1816079545454671E-2</v>
      </c>
      <c r="AB307" s="135">
        <f t="shared" si="13"/>
        <v>9.8467329545455593E-4</v>
      </c>
      <c r="AC307" s="238">
        <v>255</v>
      </c>
      <c r="AD307" s="243">
        <f t="shared" si="250"/>
        <v>58270.330080807224</v>
      </c>
      <c r="AE307" s="243">
        <f t="shared" si="51"/>
        <v>1059.9415692520931</v>
      </c>
      <c r="AF307" s="243">
        <f t="shared" si="14"/>
        <v>953.11263077061369</v>
      </c>
      <c r="AG307" s="243">
        <f t="shared" si="52"/>
        <v>106.82893848147941</v>
      </c>
      <c r="AH307" s="244">
        <f t="shared" si="251"/>
        <v>240046.47411964412</v>
      </c>
      <c r="AI307" s="246"/>
      <c r="AJ307" s="242">
        <f t="shared" si="297"/>
        <v>4.7366666666666599E-2</v>
      </c>
      <c r="AK307" s="242">
        <f t="shared" si="252"/>
        <v>3.9472222222222166E-3</v>
      </c>
      <c r="AL307" s="241">
        <f>VLOOKUP(AN307,[2]תחזיות!$B$4:$H$1000,5)</f>
        <v>1.2997687500000139E-2</v>
      </c>
      <c r="AM307" s="135">
        <f t="shared" si="239"/>
        <v>1.0831406250000116E-3</v>
      </c>
      <c r="AN307" s="238">
        <v>255</v>
      </c>
      <c r="AO307" s="243">
        <f t="shared" si="253"/>
        <v>27873.943656464453</v>
      </c>
      <c r="AP307" s="243">
        <f t="shared" si="283"/>
        <v>663.82335602686419</v>
      </c>
      <c r="AQ307" s="243">
        <f t="shared" si="16"/>
        <v>553.79870620509769</v>
      </c>
      <c r="AR307" s="243">
        <f t="shared" si="254"/>
        <v>110.02464982176647</v>
      </c>
      <c r="AS307" s="244">
        <f t="shared" si="255"/>
        <v>139867.03203065338</v>
      </c>
      <c r="AT307" s="245"/>
      <c r="AU307" s="242">
        <f t="shared" si="298"/>
        <v>5.3666666666666606E-2</v>
      </c>
      <c r="AV307" s="242">
        <f t="shared" si="256"/>
        <v>4.4722222222222168E-3</v>
      </c>
      <c r="AW307" s="241">
        <f>VLOOKUP(AY307,[2]תחזיות!$B$4:$H$1000,7)</f>
        <v>2.2096068750000235E-2</v>
      </c>
      <c r="AX307" s="135">
        <f t="shared" si="17"/>
        <v>1.8413390625000197E-3</v>
      </c>
      <c r="AY307" s="238">
        <v>255</v>
      </c>
      <c r="AZ307" s="243">
        <f t="shared" si="257"/>
        <v>34584.607960647918</v>
      </c>
      <c r="BA307" s="243">
        <f t="shared" si="284"/>
        <v>833.49809682118814</v>
      </c>
      <c r="BB307" s="243">
        <f t="shared" si="18"/>
        <v>678.82804455273515</v>
      </c>
      <c r="BC307" s="243">
        <f t="shared" si="258"/>
        <v>154.67005226845299</v>
      </c>
      <c r="BD307" s="244">
        <f t="shared" si="259"/>
        <v>158744.46473712256</v>
      </c>
      <c r="BE307" s="246"/>
      <c r="BF307" s="246"/>
      <c r="BG307" s="246"/>
      <c r="BH307" s="241">
        <f>VLOOKUP(BJ307,[2]תחזיות!$B$4:$H$1000,6)</f>
        <v>1.1816079545454671E-2</v>
      </c>
      <c r="BI307" s="135">
        <f t="shared" si="19"/>
        <v>9.8467329545455593E-4</v>
      </c>
      <c r="BJ307" s="238">
        <v>255</v>
      </c>
      <c r="BK307" s="243">
        <f t="shared" si="260"/>
        <v>23579.765087481224</v>
      </c>
      <c r="BL307" s="243">
        <f t="shared" si="285"/>
        <v>536.7123639001635</v>
      </c>
      <c r="BM307" s="243">
        <f t="shared" si="20"/>
        <v>493.4827945731148</v>
      </c>
      <c r="BN307" s="243">
        <f t="shared" si="65"/>
        <v>43.229569327048708</v>
      </c>
      <c r="BO307" s="244">
        <f t="shared" si="261"/>
        <v>123652.22738045428</v>
      </c>
      <c r="BP307" s="246"/>
      <c r="BQ307" s="247">
        <f>VLOOKUP(BT307,[2]תחזיות!$B$4:$E$1000,2)</f>
        <v>4.216987999999991E-2</v>
      </c>
      <c r="BR307" s="135">
        <f t="shared" si="21"/>
        <v>3.0141566666666594E-3</v>
      </c>
      <c r="BS307" s="3">
        <f t="shared" si="262"/>
        <v>7730</v>
      </c>
      <c r="BT307" s="238">
        <v>255</v>
      </c>
      <c r="BU307" s="239">
        <f t="shared" si="263"/>
        <v>224897.05526277539</v>
      </c>
      <c r="BV307" s="239">
        <f t="shared" si="264"/>
        <v>2481.7945461210229</v>
      </c>
      <c r="BW307" s="239">
        <f t="shared" si="22"/>
        <v>1803.9195876870283</v>
      </c>
      <c r="BX307" s="239">
        <f t="shared" si="23"/>
        <v>677.87495843399461</v>
      </c>
      <c r="BY307" s="240">
        <f t="shared" si="265"/>
        <v>578060.22127688071</v>
      </c>
      <c r="CA307" s="247">
        <f>VLOOKUP(CD307,[2]תחזיות!$B$4:$E$1000,4)</f>
        <v>5.5664241599999886E-2</v>
      </c>
      <c r="CB307" s="135">
        <f t="shared" si="24"/>
        <v>4.1386867999999907E-3</v>
      </c>
      <c r="CC307" s="3">
        <f t="shared" si="266"/>
        <v>7730</v>
      </c>
      <c r="CD307" s="238">
        <v>255</v>
      </c>
      <c r="CE307" s="239">
        <f t="shared" si="267"/>
        <v>245015.57092883295</v>
      </c>
      <c r="CF307" s="239">
        <f t="shared" si="268"/>
        <v>2860.1465669256049</v>
      </c>
      <c r="CG307" s="239">
        <f t="shared" si="25"/>
        <v>1846.1038577279826</v>
      </c>
      <c r="CH307" s="239">
        <f t="shared" si="26"/>
        <v>1014.0427091976223</v>
      </c>
      <c r="CI307" s="240">
        <f t="shared" si="269"/>
        <v>650387.2778439885</v>
      </c>
      <c r="CJ307" s="1"/>
      <c r="CK307" s="247">
        <f>VLOOKUP(CN307,[2]תחזיות!$B$4:$E$1000,3)</f>
        <v>3.6669460869565143E-2</v>
      </c>
      <c r="CL307" s="135">
        <f t="shared" si="27"/>
        <v>2.5557884057970954E-3</v>
      </c>
      <c r="CM307" s="3">
        <f t="shared" si="270"/>
        <v>7730</v>
      </c>
      <c r="CN307" s="238">
        <v>255</v>
      </c>
      <c r="CO307" s="239">
        <f t="shared" si="271"/>
        <v>217281.5201590943</v>
      </c>
      <c r="CP307" s="239">
        <f t="shared" si="286"/>
        <v>2342.6126615800486</v>
      </c>
      <c r="CQ307" s="239">
        <f t="shared" si="28"/>
        <v>1787.2870715634676</v>
      </c>
      <c r="CR307" s="239">
        <f t="shared" si="29"/>
        <v>555.32559001658103</v>
      </c>
      <c r="CS307" s="240">
        <f t="shared" si="272"/>
        <v>552833.28634720377</v>
      </c>
      <c r="CT307" s="1"/>
      <c r="CU307" s="238">
        <v>255</v>
      </c>
      <c r="CV307" s="239">
        <f t="shared" si="294"/>
        <v>666585.80832515832</v>
      </c>
      <c r="CW307" s="239">
        <f t="shared" si="294"/>
        <v>9549.3900036747254</v>
      </c>
      <c r="CX307" s="239">
        <f t="shared" si="294"/>
        <v>7358.0191483633153</v>
      </c>
      <c r="CY307" s="239">
        <f t="shared" si="294"/>
        <v>2191.3708553114084</v>
      </c>
      <c r="CZ307" s="239">
        <f t="shared" si="294"/>
        <v>2254365.8554459945</v>
      </c>
      <c r="DB307" s="238">
        <v>255</v>
      </c>
      <c r="DC307" s="239">
        <f t="shared" si="295"/>
        <v>713403.81056228641</v>
      </c>
      <c r="DD307" s="239">
        <f t="shared" si="295"/>
        <v>10480.603266362979</v>
      </c>
      <c r="DE307" s="239">
        <f t="shared" si="295"/>
        <v>7723.5714354396523</v>
      </c>
      <c r="DF307" s="239">
        <f t="shared" si="295"/>
        <v>2757.0318309233262</v>
      </c>
      <c r="DG307" s="239">
        <f t="shared" si="295"/>
        <v>2394450.5779311806</v>
      </c>
      <c r="DH307" s="248"/>
      <c r="DI307" s="238">
        <v>255</v>
      </c>
      <c r="DJ307" s="239">
        <f t="shared" si="296"/>
        <v>628716.40051849093</v>
      </c>
      <c r="DK307" s="239">
        <f t="shared" si="296"/>
        <v>8720.2412510685353</v>
      </c>
      <c r="DL307" s="239">
        <f t="shared" si="296"/>
        <v>7271.7207516556518</v>
      </c>
      <c r="DM307" s="239">
        <f t="shared" si="296"/>
        <v>1448.5204994128837</v>
      </c>
      <c r="DN307" s="239">
        <f t="shared" si="296"/>
        <v>2135680.525213039</v>
      </c>
      <c r="DP307" s="3">
        <f t="shared" si="273"/>
        <v>7730</v>
      </c>
      <c r="DQ307" s="238">
        <v>255</v>
      </c>
      <c r="DR307" s="239">
        <f t="shared" si="274"/>
        <v>0</v>
      </c>
      <c r="DS307" s="239">
        <f t="shared" si="275"/>
        <v>0</v>
      </c>
      <c r="DT307" s="239">
        <f t="shared" si="33"/>
        <v>0</v>
      </c>
      <c r="DU307" s="239">
        <f t="shared" si="276"/>
        <v>0</v>
      </c>
      <c r="DV307" s="240">
        <f t="shared" si="287"/>
        <v>0</v>
      </c>
      <c r="DX307" s="242">
        <f t="shared" si="299"/>
        <v>4.9000000000000002E-2</v>
      </c>
      <c r="DY307" s="242">
        <f t="shared" si="277"/>
        <v>4.0833333333333338E-3</v>
      </c>
      <c r="DZ307" s="238">
        <v>255</v>
      </c>
      <c r="EA307" s="243">
        <f t="shared" si="288"/>
        <v>249880.77622322566</v>
      </c>
      <c r="EB307" s="243">
        <f t="shared" si="289"/>
        <v>2908.9634369658329</v>
      </c>
      <c r="EC307" s="243">
        <f t="shared" si="34"/>
        <v>1888.6169340543279</v>
      </c>
      <c r="ED307" s="243">
        <f t="shared" si="240"/>
        <v>1020.3465029115049</v>
      </c>
      <c r="EE307" s="244">
        <f t="shared" si="278"/>
        <v>679037.09508867527</v>
      </c>
      <c r="EF307" s="249"/>
      <c r="EG307" s="242">
        <f t="shared" si="300"/>
        <v>5.5E-2</v>
      </c>
      <c r="EH307" s="242">
        <f t="shared" si="279"/>
        <v>4.5833333333333334E-3</v>
      </c>
      <c r="EI307" s="238">
        <v>255</v>
      </c>
      <c r="EJ307" s="243">
        <f t="shared" si="290"/>
        <v>258339.41627196432</v>
      </c>
      <c r="EK307" s="243">
        <f t="shared" si="291"/>
        <v>3082.4150795582636</v>
      </c>
      <c r="EL307" s="243">
        <f t="shared" si="36"/>
        <v>1898.3594216450938</v>
      </c>
      <c r="EM307" s="243">
        <f t="shared" si="241"/>
        <v>1184.0556579131699</v>
      </c>
      <c r="EN307" s="244">
        <f t="shared" si="280"/>
        <v>705312.47615378047</v>
      </c>
      <c r="EO307" s="249"/>
      <c r="EP307" s="242">
        <f t="shared" si="301"/>
        <v>2.5000000000000001E-2</v>
      </c>
      <c r="EQ307" s="242">
        <f t="shared" si="281"/>
        <v>2.0833333333333333E-3</v>
      </c>
      <c r="ER307" s="238">
        <v>255</v>
      </c>
      <c r="ES307" s="243">
        <f t="shared" si="292"/>
        <v>225274.44837947914</v>
      </c>
      <c r="ET307" s="243">
        <f t="shared" si="293"/>
        <v>2370.7253929063918</v>
      </c>
      <c r="EU307" s="243">
        <f t="shared" si="38"/>
        <v>1901.4036254491436</v>
      </c>
      <c r="EV307" s="243">
        <f t="shared" si="242"/>
        <v>469.3217674572482</v>
      </c>
      <c r="EW307" s="244">
        <f t="shared" si="282"/>
        <v>604534.97519113007</v>
      </c>
    </row>
    <row r="308" spans="1:153" ht="14.25" customHeight="1" thickBot="1" x14ac:dyDescent="0.25">
      <c r="A308" s="3">
        <f t="shared" si="243"/>
        <v>7758</v>
      </c>
      <c r="B308" s="238">
        <v>256</v>
      </c>
      <c r="C308" s="239">
        <f t="shared" si="244"/>
        <v>102173.90218232975</v>
      </c>
      <c r="D308" s="239">
        <f t="shared" ref="D308:D371" si="302">IF(C308&lt;=0,0,$C$48)</f>
        <v>2410.2492634298383</v>
      </c>
      <c r="E308" s="239">
        <f t="shared" ref="E308:E371" si="303">D308-F308</f>
        <v>2142.0427702012225</v>
      </c>
      <c r="F308" s="239">
        <f t="shared" ref="F308:F371" si="304">C308*$C$44</f>
        <v>268.20649322861561</v>
      </c>
      <c r="G308" s="240">
        <f t="shared" si="245"/>
        <v>617023.81143803662</v>
      </c>
      <c r="I308" s="241">
        <f>VLOOKUP(K308,[2]תחזיות!$B$4:$H$1000,5)</f>
        <v>1.299770600000014E-2</v>
      </c>
      <c r="J308" s="135">
        <f t="shared" ref="J308:J371" si="305">I308/12</f>
        <v>1.0831421666666783E-3</v>
      </c>
      <c r="K308" s="238">
        <v>256</v>
      </c>
      <c r="L308" s="243">
        <f t="shared" si="246"/>
        <v>58711.971685988028</v>
      </c>
      <c r="M308" s="243">
        <f t="shared" si="44"/>
        <v>1085.734133150786</v>
      </c>
      <c r="N308" s="243">
        <f t="shared" ref="N308:N371" si="306">M308-O308</f>
        <v>978.09551839314179</v>
      </c>
      <c r="O308" s="243">
        <f t="shared" ref="O308:O371" si="307">L308*$K$44</f>
        <v>107.63861475764422</v>
      </c>
      <c r="P308" s="244">
        <f t="shared" si="247"/>
        <v>243873.67900832905</v>
      </c>
      <c r="Q308" s="245"/>
      <c r="R308" s="241">
        <f>VLOOKUP(T308,[2]תחזיות!$B$4:$H$1000,7)</f>
        <v>2.2096100200000239E-2</v>
      </c>
      <c r="S308" s="135">
        <f t="shared" ref="S308:S371" si="308">R308/12</f>
        <v>1.8413416833333533E-3</v>
      </c>
      <c r="T308" s="238">
        <v>256</v>
      </c>
      <c r="U308" s="243">
        <f t="shared" si="248"/>
        <v>70118.90867237543</v>
      </c>
      <c r="V308" s="243">
        <f t="shared" si="47"/>
        <v>1296.677497598836</v>
      </c>
      <c r="W308" s="243">
        <f t="shared" ref="W308:W371" si="309">V308-X308</f>
        <v>1168.1261650328149</v>
      </c>
      <c r="X308" s="243">
        <f t="shared" si="48"/>
        <v>128.55133256602102</v>
      </c>
      <c r="Y308" s="244">
        <f t="shared" si="249"/>
        <v>266689.47451928118</v>
      </c>
      <c r="Z308" s="246"/>
      <c r="AA308" s="241">
        <f>VLOOKUP(AC308,[2]תחזיות!$B$4:$H$1000,6)</f>
        <v>1.1816096363636491E-2</v>
      </c>
      <c r="AB308" s="135">
        <f t="shared" ref="AB308:AB371" si="310">AA308/12</f>
        <v>9.8467469696970748E-4</v>
      </c>
      <c r="AC308" s="238">
        <v>256</v>
      </c>
      <c r="AD308" s="243">
        <f t="shared" si="250"/>
        <v>57373.656263760371</v>
      </c>
      <c r="AE308" s="243">
        <f t="shared" si="51"/>
        <v>1060.9852668956016</v>
      </c>
      <c r="AF308" s="243">
        <f t="shared" ref="AF308:AF371" si="311">AE308-AG308</f>
        <v>955.8002304120414</v>
      </c>
      <c r="AG308" s="243">
        <f t="shared" si="52"/>
        <v>105.1850364835602</v>
      </c>
      <c r="AH308" s="244">
        <f t="shared" si="251"/>
        <v>241107.45938653973</v>
      </c>
      <c r="AI308" s="246"/>
      <c r="AJ308" s="242">
        <f t="shared" si="297"/>
        <v>4.7366666666666599E-2</v>
      </c>
      <c r="AK308" s="242">
        <f t="shared" si="252"/>
        <v>3.9472222222222166E-3</v>
      </c>
      <c r="AL308" s="241">
        <f>VLOOKUP(AN308,[2]תחזיות!$B$4:$H$1000,5)</f>
        <v>1.299770600000014E-2</v>
      </c>
      <c r="AM308" s="135">
        <f t="shared" si="239"/>
        <v>1.0831421666666783E-3</v>
      </c>
      <c r="AN308" s="238">
        <v>256</v>
      </c>
      <c r="AO308" s="243">
        <f t="shared" si="253"/>
        <v>27349.736551254427</v>
      </c>
      <c r="AP308" s="243">
        <f t="shared" si="283"/>
        <v>664.54237109499479</v>
      </c>
      <c r="AQ308" s="243">
        <f t="shared" ref="AQ308:AQ371" si="312">AP308-AR308</f>
        <v>556.58688320796011</v>
      </c>
      <c r="AR308" s="243">
        <f t="shared" si="254"/>
        <v>107.95548788703468</v>
      </c>
      <c r="AS308" s="244">
        <f t="shared" si="255"/>
        <v>140531.57440174837</v>
      </c>
      <c r="AT308" s="245"/>
      <c r="AU308" s="242">
        <f t="shared" si="298"/>
        <v>5.3666666666666606E-2</v>
      </c>
      <c r="AV308" s="242">
        <f t="shared" si="256"/>
        <v>4.4722222222222168E-3</v>
      </c>
      <c r="AW308" s="241">
        <f>VLOOKUP(AY308,[2]תחזיות!$B$4:$H$1000,7)</f>
        <v>2.2096100200000239E-2</v>
      </c>
      <c r="AX308" s="135">
        <f t="shared" ref="AX308:AX371" si="313">AW308/12</f>
        <v>1.8413416833333533E-3</v>
      </c>
      <c r="AY308" s="238">
        <v>256</v>
      </c>
      <c r="AZ308" s="243">
        <f t="shared" si="257"/>
        <v>33968.212041960614</v>
      </c>
      <c r="BA308" s="243">
        <f t="shared" si="284"/>
        <v>835.0328516098441</v>
      </c>
      <c r="BB308" s="243">
        <f t="shared" ref="BB308:BB371" si="314">BA308-BC308</f>
        <v>683.11945886663148</v>
      </c>
      <c r="BC308" s="243">
        <f t="shared" si="258"/>
        <v>151.91339274321257</v>
      </c>
      <c r="BD308" s="244">
        <f t="shared" si="259"/>
        <v>159579.4975887324</v>
      </c>
      <c r="BE308" s="246"/>
      <c r="BF308" s="246"/>
      <c r="BG308" s="246"/>
      <c r="BH308" s="241">
        <f>VLOOKUP(BJ308,[2]תחזיות!$B$4:$H$1000,6)</f>
        <v>1.1816096363636491E-2</v>
      </c>
      <c r="BI308" s="135">
        <f t="shared" ref="BI308:BI371" si="315">BH308/12</f>
        <v>9.8467469696970748E-4</v>
      </c>
      <c r="BJ308" s="238">
        <v>256</v>
      </c>
      <c r="BK308" s="243">
        <f t="shared" si="260"/>
        <v>23109.014770929036</v>
      </c>
      <c r="BL308" s="243">
        <f t="shared" si="285"/>
        <v>537.16465003183748</v>
      </c>
      <c r="BM308" s="243">
        <f t="shared" ref="BM308:BM371" si="316">BL308-BN308</f>
        <v>494.79812295180113</v>
      </c>
      <c r="BN308" s="243">
        <f t="shared" si="65"/>
        <v>42.36652708003637</v>
      </c>
      <c r="BO308" s="244">
        <f t="shared" si="261"/>
        <v>124189.39203048611</v>
      </c>
      <c r="BP308" s="246"/>
      <c r="BQ308" s="247">
        <f>VLOOKUP(BT308,[2]תחזיות!$B$4:$E$1000,2)</f>
        <v>4.2198179999999912E-2</v>
      </c>
      <c r="BR308" s="135">
        <f t="shared" ref="BR308:BR371" si="317">(BQ308+$BS$43)/12</f>
        <v>3.0165149999999926E-3</v>
      </c>
      <c r="BS308" s="3">
        <f t="shared" si="262"/>
        <v>7758</v>
      </c>
      <c r="BT308" s="238">
        <v>256</v>
      </c>
      <c r="BU308" s="239">
        <f t="shared" si="263"/>
        <v>223093.13567508836</v>
      </c>
      <c r="BV308" s="239">
        <f t="shared" si="264"/>
        <v>2482.0877213537715</v>
      </c>
      <c r="BW308" s="239">
        <f t="shared" ref="BW308:BW371" si="318">BV308-BX308</f>
        <v>1809.1239311928339</v>
      </c>
      <c r="BX308" s="239">
        <f t="shared" ref="BX308:BX371" si="319">BU308*BR308</f>
        <v>672.96379016093749</v>
      </c>
      <c r="BY308" s="240">
        <f t="shared" si="265"/>
        <v>580542.30899823445</v>
      </c>
      <c r="CA308" s="247">
        <f>VLOOKUP(CD308,[2]תחזיות!$B$4:$E$1000,4)</f>
        <v>5.5701597599999889E-2</v>
      </c>
      <c r="CB308" s="135">
        <f t="shared" ref="CB308:CB371" si="320">(CA308+$CD$43)/12</f>
        <v>4.1417997999999906E-3</v>
      </c>
      <c r="CC308" s="3">
        <f t="shared" si="266"/>
        <v>7758</v>
      </c>
      <c r="CD308" s="238">
        <v>256</v>
      </c>
      <c r="CE308" s="239">
        <f t="shared" si="267"/>
        <v>243169.46707110497</v>
      </c>
      <c r="CF308" s="239">
        <f t="shared" si="268"/>
        <v>2860.5829965989469</v>
      </c>
      <c r="CG308" s="239">
        <f t="shared" ref="CG308:CG371" si="321">CF308-CH308</f>
        <v>1853.42374651774</v>
      </c>
      <c r="CH308" s="239">
        <f t="shared" ref="CH308:CH371" si="322">CE308*CB308</f>
        <v>1007.1592500812069</v>
      </c>
      <c r="CI308" s="240">
        <f t="shared" si="269"/>
        <v>653247.86084058741</v>
      </c>
      <c r="CJ308" s="1"/>
      <c r="CK308" s="247">
        <f>VLOOKUP(CN308,[2]תחזיות!$B$4:$E$1000,3)</f>
        <v>3.669406956521732E-2</v>
      </c>
      <c r="CL308" s="135">
        <f t="shared" ref="CL308:CL371" si="323">(CK308+$CD$43)/12</f>
        <v>2.5578391304347768E-3</v>
      </c>
      <c r="CM308" s="3">
        <f t="shared" si="270"/>
        <v>7758</v>
      </c>
      <c r="CN308" s="238">
        <v>256</v>
      </c>
      <c r="CO308" s="239">
        <f t="shared" si="271"/>
        <v>215494.23308753083</v>
      </c>
      <c r="CP308" s="239">
        <f t="shared" si="286"/>
        <v>2342.8554121912039</v>
      </c>
      <c r="CQ308" s="239">
        <f t="shared" ref="CQ308:CQ371" si="324">CP308-CR308</f>
        <v>1791.6558304168848</v>
      </c>
      <c r="CR308" s="239">
        <f t="shared" ref="CR308:CR371" si="325">CO308*CL308</f>
        <v>551.19958177431897</v>
      </c>
      <c r="CS308" s="240">
        <f t="shared" si="272"/>
        <v>555176.14175939502</v>
      </c>
      <c r="CT308" s="1"/>
      <c r="CU308" s="238">
        <v>256</v>
      </c>
      <c r="CV308" s="239">
        <f t="shared" si="294"/>
        <v>659320.90538383182</v>
      </c>
      <c r="CW308" s="239">
        <f t="shared" si="294"/>
        <v>9551.5769259952231</v>
      </c>
      <c r="CX308" s="239">
        <f t="shared" si="294"/>
        <v>7382.1778895302086</v>
      </c>
      <c r="CY308" s="239">
        <f t="shared" si="294"/>
        <v>2169.3990364650153</v>
      </c>
      <c r="CZ308" s="239">
        <f t="shared" si="294"/>
        <v>2263917.4323719894</v>
      </c>
      <c r="DB308" s="238">
        <v>256</v>
      </c>
      <c r="DC308" s="239">
        <f t="shared" si="295"/>
        <v>705871.54681809002</v>
      </c>
      <c r="DD308" s="239">
        <f t="shared" si="295"/>
        <v>10484.957688795728</v>
      </c>
      <c r="DE308" s="239">
        <f t="shared" si="295"/>
        <v>7753.7723762793757</v>
      </c>
      <c r="DF308" s="239">
        <f t="shared" si="295"/>
        <v>2731.1853125163525</v>
      </c>
      <c r="DG308" s="239">
        <f t="shared" si="295"/>
        <v>2404935.535619976</v>
      </c>
      <c r="DH308" s="248"/>
      <c r="DI308" s="238">
        <v>256</v>
      </c>
      <c r="DJ308" s="239">
        <f t="shared" si="296"/>
        <v>621523.85105857998</v>
      </c>
      <c r="DK308" s="239">
        <f t="shared" si="296"/>
        <v>8721.9799854548728</v>
      </c>
      <c r="DL308" s="239">
        <f t="shared" si="296"/>
        <v>7289.6618369841126</v>
      </c>
      <c r="DM308" s="239">
        <f t="shared" si="296"/>
        <v>1432.3181484707602</v>
      </c>
      <c r="DN308" s="239">
        <f t="shared" si="296"/>
        <v>2144402.5051984941</v>
      </c>
      <c r="DP308" s="3">
        <f t="shared" si="273"/>
        <v>7758</v>
      </c>
      <c r="DQ308" s="238">
        <v>256</v>
      </c>
      <c r="DR308" s="239">
        <f t="shared" si="274"/>
        <v>0</v>
      </c>
      <c r="DS308" s="239">
        <f t="shared" si="275"/>
        <v>0</v>
      </c>
      <c r="DT308" s="239">
        <f t="shared" ref="DT308:DT371" si="326">DS308-DU308</f>
        <v>0</v>
      </c>
      <c r="DU308" s="239">
        <f t="shared" si="276"/>
        <v>0</v>
      </c>
      <c r="DV308" s="240">
        <f t="shared" si="287"/>
        <v>0</v>
      </c>
      <c r="DX308" s="242">
        <f t="shared" si="299"/>
        <v>4.9000000000000002E-2</v>
      </c>
      <c r="DY308" s="242">
        <f t="shared" si="277"/>
        <v>4.0833333333333338E-3</v>
      </c>
      <c r="DZ308" s="238">
        <v>256</v>
      </c>
      <c r="EA308" s="243">
        <f t="shared" si="288"/>
        <v>247992.15928917134</v>
      </c>
      <c r="EB308" s="243">
        <f t="shared" si="289"/>
        <v>2908.9634369658329</v>
      </c>
      <c r="EC308" s="243">
        <f t="shared" ref="EC308:EC371" si="327">EB308-ED308</f>
        <v>1896.3287865350499</v>
      </c>
      <c r="ED308" s="243">
        <f t="shared" si="240"/>
        <v>1012.634650430783</v>
      </c>
      <c r="EE308" s="244">
        <f t="shared" si="278"/>
        <v>681946.0585256411</v>
      </c>
      <c r="EF308" s="249"/>
      <c r="EG308" s="242">
        <f t="shared" si="300"/>
        <v>5.5E-2</v>
      </c>
      <c r="EH308" s="242">
        <f t="shared" si="279"/>
        <v>4.5833333333333334E-3</v>
      </c>
      <c r="EI308" s="238">
        <v>256</v>
      </c>
      <c r="EJ308" s="243">
        <f t="shared" si="290"/>
        <v>256441.05685031923</v>
      </c>
      <c r="EK308" s="243">
        <f t="shared" si="291"/>
        <v>3082.4150795582632</v>
      </c>
      <c r="EL308" s="243">
        <f t="shared" ref="EL308:EL371" si="328">EK308-EM308</f>
        <v>1907.0602356609668</v>
      </c>
      <c r="EM308" s="243">
        <f t="shared" si="241"/>
        <v>1175.3548438972964</v>
      </c>
      <c r="EN308" s="244">
        <f t="shared" si="280"/>
        <v>708394.89123333874</v>
      </c>
      <c r="EO308" s="249"/>
      <c r="EP308" s="242">
        <f t="shared" si="301"/>
        <v>2.5000000000000001E-2</v>
      </c>
      <c r="EQ308" s="242">
        <f t="shared" si="281"/>
        <v>2.0833333333333333E-3</v>
      </c>
      <c r="ER308" s="238">
        <v>256</v>
      </c>
      <c r="ES308" s="243">
        <f t="shared" si="292"/>
        <v>223373.04475403001</v>
      </c>
      <c r="ET308" s="243">
        <f t="shared" si="293"/>
        <v>2370.7253929063918</v>
      </c>
      <c r="EU308" s="243">
        <f t="shared" ref="EU308:EU371" si="329">ET308-EV308</f>
        <v>1905.3648830021625</v>
      </c>
      <c r="EV308" s="243">
        <f t="shared" si="242"/>
        <v>465.36050990422916</v>
      </c>
      <c r="EW308" s="244">
        <f t="shared" si="282"/>
        <v>606905.70058403641</v>
      </c>
    </row>
    <row r="309" spans="1:153" ht="14.25" customHeight="1" thickBot="1" x14ac:dyDescent="0.25">
      <c r="A309" s="3">
        <f t="shared" si="243"/>
        <v>7789</v>
      </c>
      <c r="B309" s="238">
        <v>257</v>
      </c>
      <c r="C309" s="239">
        <f t="shared" si="244"/>
        <v>100031.85941212853</v>
      </c>
      <c r="D309" s="239">
        <f t="shared" si="302"/>
        <v>2410.2492634298383</v>
      </c>
      <c r="E309" s="239">
        <f t="shared" si="303"/>
        <v>2147.6656324730011</v>
      </c>
      <c r="F309" s="239">
        <f t="shared" si="304"/>
        <v>262.5836309568374</v>
      </c>
      <c r="G309" s="240">
        <f t="shared" si="245"/>
        <v>619434.0607014664</v>
      </c>
      <c r="I309" s="241">
        <f>VLOOKUP(K309,[2]תחזיות!$B$4:$H$1000,5)</f>
        <v>1.2997724500000141E-2</v>
      </c>
      <c r="J309" s="135">
        <f t="shared" si="305"/>
        <v>1.0831437083333451E-3</v>
      </c>
      <c r="K309" s="238">
        <v>257</v>
      </c>
      <c r="L309" s="243">
        <f t="shared" si="246"/>
        <v>57796.410252323512</v>
      </c>
      <c r="M309" s="243">
        <f t="shared" ref="M309:M372" si="330">IF(K308=$K$42,0,(PMT($K$44,$K$42-K308,L309))*-1)</f>
        <v>1086.9101392460311</v>
      </c>
      <c r="N309" s="243">
        <f t="shared" si="306"/>
        <v>980.95005378343853</v>
      </c>
      <c r="O309" s="243">
        <f t="shared" si="307"/>
        <v>105.96008546259262</v>
      </c>
      <c r="P309" s="244">
        <f t="shared" si="247"/>
        <v>244960.58914757508</v>
      </c>
      <c r="Q309" s="245"/>
      <c r="R309" s="241">
        <f>VLOOKUP(T309,[2]תחזיות!$B$4:$H$1000,7)</f>
        <v>2.2096131650000239E-2</v>
      </c>
      <c r="S309" s="135">
        <f t="shared" si="308"/>
        <v>1.8413443041666866E-3</v>
      </c>
      <c r="T309" s="238">
        <v>257</v>
      </c>
      <c r="U309" s="243">
        <f t="shared" si="248"/>
        <v>69077.744637980359</v>
      </c>
      <c r="V309" s="243">
        <f t="shared" ref="V309:V372" si="331">IF(T308=$K$42,0,(PMT($K$44,$K$42-T308,U309))*-1)</f>
        <v>1299.0651273233809</v>
      </c>
      <c r="W309" s="243">
        <f t="shared" si="309"/>
        <v>1172.4225954870842</v>
      </c>
      <c r="X309" s="243">
        <f t="shared" ref="X309:X372" si="332">U309*$K$44</f>
        <v>126.64253183629674</v>
      </c>
      <c r="Y309" s="244">
        <f t="shared" si="249"/>
        <v>267988.53964660456</v>
      </c>
      <c r="Z309" s="246"/>
      <c r="AA309" s="241">
        <f>VLOOKUP(AC309,[2]תחזיות!$B$4:$H$1000,6)</f>
        <v>1.1816113181818308E-2</v>
      </c>
      <c r="AB309" s="135">
        <f t="shared" si="310"/>
        <v>9.8467609848485902E-4</v>
      </c>
      <c r="AC309" s="238">
        <v>257</v>
      </c>
      <c r="AD309" s="243">
        <f t="shared" si="250"/>
        <v>56473.409347712128</v>
      </c>
      <c r="AE309" s="243">
        <f t="shared" ref="AE309:AE372" si="333">IF(AC308=$K$42,0,(PMT($K$44,$K$42-AC308,AD309))*-1)</f>
        <v>1062.0299937287587</v>
      </c>
      <c r="AF309" s="243">
        <f t="shared" si="311"/>
        <v>958.49540992462028</v>
      </c>
      <c r="AG309" s="243">
        <f t="shared" ref="AG309:AG372" si="334">AD309*$K$44</f>
        <v>103.53458380413842</v>
      </c>
      <c r="AH309" s="244">
        <f t="shared" si="251"/>
        <v>242169.4893802685</v>
      </c>
      <c r="AI309" s="246"/>
      <c r="AJ309" s="242">
        <f t="shared" si="297"/>
        <v>4.7366666666666599E-2</v>
      </c>
      <c r="AK309" s="242">
        <f t="shared" si="252"/>
        <v>3.9472222222222166E-3</v>
      </c>
      <c r="AL309" s="241">
        <f>VLOOKUP(AN309,[2]תחזיות!$B$4:$H$1000,5)</f>
        <v>1.2997724500000141E-2</v>
      </c>
      <c r="AM309" s="135">
        <f t="shared" ref="AM309:AM372" si="335">AL309/12</f>
        <v>1.0831437083333451E-3</v>
      </c>
      <c r="AN309" s="238">
        <v>257</v>
      </c>
      <c r="AO309" s="243">
        <f t="shared" si="253"/>
        <v>26822.170499535845</v>
      </c>
      <c r="AP309" s="243">
        <f t="shared" si="283"/>
        <v>665.26216598316739</v>
      </c>
      <c r="AQ309" s="243">
        <f t="shared" si="312"/>
        <v>559.3890985391663</v>
      </c>
      <c r="AR309" s="243">
        <f t="shared" si="254"/>
        <v>105.87306744400105</v>
      </c>
      <c r="AS309" s="244">
        <f t="shared" si="255"/>
        <v>141196.83656773155</v>
      </c>
      <c r="AT309" s="245"/>
      <c r="AU309" s="242">
        <f t="shared" si="298"/>
        <v>5.3666666666666606E-2</v>
      </c>
      <c r="AV309" s="242">
        <f t="shared" si="256"/>
        <v>4.4722222222222168E-3</v>
      </c>
      <c r="AW309" s="241">
        <f>VLOOKUP(AY309,[2]תחזיות!$B$4:$H$1000,7)</f>
        <v>2.2096131650000239E-2</v>
      </c>
      <c r="AX309" s="135">
        <f t="shared" si="313"/>
        <v>1.8413443041666866E-3</v>
      </c>
      <c r="AY309" s="238">
        <v>257</v>
      </c>
      <c r="AZ309" s="243">
        <f t="shared" si="257"/>
        <v>33346.381898735526</v>
      </c>
      <c r="BA309" s="243">
        <f t="shared" si="284"/>
        <v>836.57043459494798</v>
      </c>
      <c r="BB309" s="243">
        <f t="shared" si="314"/>
        <v>687.43800443671432</v>
      </c>
      <c r="BC309" s="243">
        <f t="shared" si="258"/>
        <v>149.13243015823369</v>
      </c>
      <c r="BD309" s="244">
        <f t="shared" si="259"/>
        <v>160416.06802332733</v>
      </c>
      <c r="BE309" s="246"/>
      <c r="BF309" s="246"/>
      <c r="BG309" s="246"/>
      <c r="BH309" s="241">
        <f>VLOOKUP(BJ309,[2]תחזיות!$B$4:$H$1000,6)</f>
        <v>1.1816113181818308E-2</v>
      </c>
      <c r="BI309" s="135">
        <f t="shared" si="315"/>
        <v>9.8467609848485902E-4</v>
      </c>
      <c r="BJ309" s="238">
        <v>257</v>
      </c>
      <c r="BK309" s="243">
        <f t="shared" si="260"/>
        <v>22636.484326596456</v>
      </c>
      <c r="BL309" s="243">
        <f t="shared" si="285"/>
        <v>537.61728040086757</v>
      </c>
      <c r="BM309" s="243">
        <f t="shared" si="316"/>
        <v>496.11705913544091</v>
      </c>
      <c r="BN309" s="243">
        <f t="shared" ref="BN309:BN372" si="336">BK309*$K$44</f>
        <v>41.500221265426646</v>
      </c>
      <c r="BO309" s="244">
        <f t="shared" si="261"/>
        <v>124727.00931088698</v>
      </c>
      <c r="BP309" s="246"/>
      <c r="BQ309" s="247">
        <f>VLOOKUP(BT309,[2]תחזיות!$B$4:$E$1000,2)</f>
        <v>4.2226479999999914E-2</v>
      </c>
      <c r="BR309" s="135">
        <f t="shared" si="317"/>
        <v>3.0188733333333263E-3</v>
      </c>
      <c r="BS309" s="3">
        <f t="shared" si="262"/>
        <v>7789</v>
      </c>
      <c r="BT309" s="238">
        <v>257</v>
      </c>
      <c r="BU309" s="239">
        <f t="shared" si="263"/>
        <v>221284.01174389553</v>
      </c>
      <c r="BV309" s="239">
        <f t="shared" si="264"/>
        <v>2482.3783049466674</v>
      </c>
      <c r="BW309" s="239">
        <f t="shared" si="318"/>
        <v>1814.3499028000026</v>
      </c>
      <c r="BX309" s="239">
        <f t="shared" si="319"/>
        <v>668.0284021466648</v>
      </c>
      <c r="BY309" s="240">
        <f t="shared" si="265"/>
        <v>583024.68730318116</v>
      </c>
      <c r="CA309" s="247">
        <f>VLOOKUP(CD309,[2]תחזיות!$B$4:$E$1000,4)</f>
        <v>5.5738953599999891E-2</v>
      </c>
      <c r="CB309" s="135">
        <f t="shared" si="320"/>
        <v>4.1449127999999913E-3</v>
      </c>
      <c r="CC309" s="3">
        <f t="shared" si="266"/>
        <v>7789</v>
      </c>
      <c r="CD309" s="238">
        <v>257</v>
      </c>
      <c r="CE309" s="239">
        <f t="shared" si="267"/>
        <v>241316.04332458723</v>
      </c>
      <c r="CF309" s="239">
        <f t="shared" si="268"/>
        <v>2861.0156664799524</v>
      </c>
      <c r="CG309" s="239">
        <f t="shared" si="321"/>
        <v>1860.7817096585184</v>
      </c>
      <c r="CH309" s="239">
        <f t="shared" si="322"/>
        <v>1000.233956821434</v>
      </c>
      <c r="CI309" s="240">
        <f t="shared" si="269"/>
        <v>656108.87650706735</v>
      </c>
      <c r="CJ309" s="1"/>
      <c r="CK309" s="247">
        <f>VLOOKUP(CN309,[2]תחזיות!$B$4:$E$1000,3)</f>
        <v>3.671867826086949E-2</v>
      </c>
      <c r="CL309" s="135">
        <f t="shared" si="323"/>
        <v>2.5598898550724578E-3</v>
      </c>
      <c r="CM309" s="3">
        <f t="shared" si="270"/>
        <v>7789</v>
      </c>
      <c r="CN309" s="238">
        <v>257</v>
      </c>
      <c r="CO309" s="239">
        <f t="shared" si="271"/>
        <v>213702.57725711394</v>
      </c>
      <c r="CP309" s="239">
        <f t="shared" si="286"/>
        <v>2343.095994915866</v>
      </c>
      <c r="CQ309" s="239">
        <f t="shared" si="324"/>
        <v>1796.040935392542</v>
      </c>
      <c r="CR309" s="239">
        <f t="shared" si="325"/>
        <v>547.05505952332408</v>
      </c>
      <c r="CS309" s="240">
        <f t="shared" si="272"/>
        <v>557519.23775431083</v>
      </c>
      <c r="CT309" s="1"/>
      <c r="CU309" s="238">
        <v>257</v>
      </c>
      <c r="CV309" s="239">
        <f t="shared" si="294"/>
        <v>652030.28241051966</v>
      </c>
      <c r="CW309" s="239">
        <f t="shared" si="294"/>
        <v>9553.7633105715377</v>
      </c>
      <c r="CX309" s="239">
        <f t="shared" si="294"/>
        <v>7406.4268166756774</v>
      </c>
      <c r="CY309" s="239">
        <f t="shared" si="294"/>
        <v>2147.3364938958607</v>
      </c>
      <c r="CZ309" s="239">
        <f t="shared" si="294"/>
        <v>2273471.195682561</v>
      </c>
      <c r="DB309" s="238">
        <v>257</v>
      </c>
      <c r="DC309" s="239">
        <f t="shared" si="295"/>
        <v>698306.02588808991</v>
      </c>
      <c r="DD309" s="239">
        <f t="shared" si="295"/>
        <v>10489.315571386383</v>
      </c>
      <c r="DE309" s="239">
        <f t="shared" si="295"/>
        <v>7784.1088704630638</v>
      </c>
      <c r="DF309" s="239">
        <f t="shared" si="295"/>
        <v>2705.2067009233187</v>
      </c>
      <c r="DG309" s="239">
        <f t="shared" si="295"/>
        <v>2415424.8511913624</v>
      </c>
      <c r="DH309" s="248"/>
      <c r="DI309" s="238">
        <v>257</v>
      </c>
      <c r="DJ309" s="239">
        <f t="shared" si="296"/>
        <v>614312.01021457894</v>
      </c>
      <c r="DK309" s="239">
        <f t="shared" si="296"/>
        <v>8723.717925381723</v>
      </c>
      <c r="DL309" s="239">
        <f t="shared" si="296"/>
        <v>7307.6534301006886</v>
      </c>
      <c r="DM309" s="239">
        <f t="shared" si="296"/>
        <v>1416.0644952810344</v>
      </c>
      <c r="DN309" s="239">
        <f t="shared" si="296"/>
        <v>2153126.2231238754</v>
      </c>
      <c r="DP309" s="3">
        <f t="shared" si="273"/>
        <v>7789</v>
      </c>
      <c r="DQ309" s="238">
        <v>257</v>
      </c>
      <c r="DR309" s="239">
        <f t="shared" si="274"/>
        <v>0</v>
      </c>
      <c r="DS309" s="239">
        <f t="shared" si="275"/>
        <v>0</v>
      </c>
      <c r="DT309" s="239">
        <f t="shared" si="326"/>
        <v>0</v>
      </c>
      <c r="DU309" s="239">
        <f t="shared" si="276"/>
        <v>0</v>
      </c>
      <c r="DV309" s="240">
        <f t="shared" si="287"/>
        <v>0</v>
      </c>
      <c r="DX309" s="242">
        <f t="shared" si="299"/>
        <v>4.9000000000000002E-2</v>
      </c>
      <c r="DY309" s="242">
        <f t="shared" si="277"/>
        <v>4.0833333333333338E-3</v>
      </c>
      <c r="DZ309" s="238">
        <v>257</v>
      </c>
      <c r="EA309" s="243">
        <f t="shared" si="288"/>
        <v>246095.83050263629</v>
      </c>
      <c r="EB309" s="243">
        <f t="shared" si="289"/>
        <v>2908.9634369658329</v>
      </c>
      <c r="EC309" s="243">
        <f t="shared" si="327"/>
        <v>1904.072129080068</v>
      </c>
      <c r="ED309" s="243">
        <f t="shared" ref="ED309:ED372" si="337">EA309*DY309</f>
        <v>1004.8913078857649</v>
      </c>
      <c r="EE309" s="244">
        <f t="shared" si="278"/>
        <v>684855.02196260693</v>
      </c>
      <c r="EF309" s="249"/>
      <c r="EG309" s="242">
        <f t="shared" si="300"/>
        <v>5.5E-2</v>
      </c>
      <c r="EH309" s="242">
        <f t="shared" si="279"/>
        <v>4.5833333333333334E-3</v>
      </c>
      <c r="EI309" s="238">
        <v>257</v>
      </c>
      <c r="EJ309" s="243">
        <f t="shared" si="290"/>
        <v>254533.99661465827</v>
      </c>
      <c r="EK309" s="243">
        <f t="shared" si="291"/>
        <v>3082.4150795582632</v>
      </c>
      <c r="EL309" s="243">
        <f t="shared" si="328"/>
        <v>1915.8009284077461</v>
      </c>
      <c r="EM309" s="243">
        <f t="shared" ref="EM309:EM372" si="338">EJ309*EH309</f>
        <v>1166.614151150517</v>
      </c>
      <c r="EN309" s="244">
        <f t="shared" si="280"/>
        <v>711477.30631289701</v>
      </c>
      <c r="EO309" s="249"/>
      <c r="EP309" s="242">
        <f t="shared" si="301"/>
        <v>2.5000000000000001E-2</v>
      </c>
      <c r="EQ309" s="242">
        <f t="shared" si="281"/>
        <v>2.0833333333333333E-3</v>
      </c>
      <c r="ER309" s="238">
        <v>257</v>
      </c>
      <c r="ES309" s="243">
        <f t="shared" si="292"/>
        <v>221467.67987102785</v>
      </c>
      <c r="ET309" s="243">
        <f t="shared" si="293"/>
        <v>2370.7253929063927</v>
      </c>
      <c r="EU309" s="243">
        <f t="shared" si="329"/>
        <v>1909.3343931750846</v>
      </c>
      <c r="EV309" s="243">
        <f t="shared" ref="EV309:EV372" si="339">ES309*EQ309</f>
        <v>461.390999731308</v>
      </c>
      <c r="EW309" s="244">
        <f t="shared" si="282"/>
        <v>609276.42597694276</v>
      </c>
    </row>
    <row r="310" spans="1:153" ht="14.25" customHeight="1" thickBot="1" x14ac:dyDescent="0.25">
      <c r="A310" s="3">
        <f t="shared" ref="A310:A373" si="340">EDATE(A309,1)</f>
        <v>7819</v>
      </c>
      <c r="B310" s="238">
        <v>258</v>
      </c>
      <c r="C310" s="239">
        <f t="shared" ref="C310:C373" si="341">C309-E309</f>
        <v>97884.193779655528</v>
      </c>
      <c r="D310" s="239">
        <f t="shared" si="302"/>
        <v>2410.2492634298383</v>
      </c>
      <c r="E310" s="239">
        <f t="shared" si="303"/>
        <v>2153.3032547582425</v>
      </c>
      <c r="F310" s="239">
        <f t="shared" si="304"/>
        <v>256.94600867159579</v>
      </c>
      <c r="G310" s="240">
        <f t="shared" ref="G310:G373" si="342">IF(C310&gt;0,G309+D310,G309)</f>
        <v>621844.30996489618</v>
      </c>
      <c r="I310" s="241">
        <f>VLOOKUP(K310,[2]תחזיות!$B$4:$H$1000,5)</f>
        <v>1.2997743000000141E-2</v>
      </c>
      <c r="J310" s="135">
        <f t="shared" si="305"/>
        <v>1.0831452500000118E-3</v>
      </c>
      <c r="K310" s="238">
        <v>258</v>
      </c>
      <c r="L310" s="243">
        <f t="shared" ref="L310:L373" si="343">(L309-N309)*(1+J310)</f>
        <v>56876.999594380686</v>
      </c>
      <c r="M310" s="243">
        <f t="shared" si="330"/>
        <v>1088.0874208005323</v>
      </c>
      <c r="N310" s="243">
        <f t="shared" si="306"/>
        <v>983.81292154416815</v>
      </c>
      <c r="O310" s="243">
        <f t="shared" si="307"/>
        <v>104.27449925636411</v>
      </c>
      <c r="P310" s="244">
        <f t="shared" ref="P310:P373" si="344">IF(L310&gt;0,P309+M310,P309)</f>
        <v>246048.67656837561</v>
      </c>
      <c r="Q310" s="245"/>
      <c r="R310" s="241">
        <f>VLOOKUP(T310,[2]תחזיות!$B$4:$H$1000,7)</f>
        <v>2.2096163100000239E-2</v>
      </c>
      <c r="S310" s="135">
        <f t="shared" si="308"/>
        <v>1.8413469250000199E-3</v>
      </c>
      <c r="T310" s="238">
        <v>258</v>
      </c>
      <c r="U310" s="243">
        <f t="shared" ref="U310:U373" si="345">(U309-W309)*(1+S310)</f>
        <v>68030.359298427356</v>
      </c>
      <c r="V310" s="243">
        <f t="shared" si="331"/>
        <v>1301.4571569009527</v>
      </c>
      <c r="W310" s="243">
        <f t="shared" si="309"/>
        <v>1176.7348315205031</v>
      </c>
      <c r="X310" s="243">
        <f t="shared" si="332"/>
        <v>124.72232538044958</v>
      </c>
      <c r="Y310" s="244">
        <f t="shared" ref="Y310:Y373" si="346">IF(U310&gt;0,Y309+V310,Y309)</f>
        <v>269289.99680350552</v>
      </c>
      <c r="Z310" s="246"/>
      <c r="AA310" s="241">
        <f>VLOOKUP(AC310,[2]תחזיות!$B$4:$H$1000,6)</f>
        <v>1.1816130000000128E-2</v>
      </c>
      <c r="AB310" s="135">
        <f t="shared" si="310"/>
        <v>9.8467750000001057E-4</v>
      </c>
      <c r="AC310" s="238">
        <v>258</v>
      </c>
      <c r="AD310" s="243">
        <f t="shared" ref="AD310:AD373" si="347">(AD309-AF309)*(1+AB310)</f>
        <v>55569.578224456483</v>
      </c>
      <c r="AE310" s="243">
        <f t="shared" si="333"/>
        <v>1063.0757507679084</v>
      </c>
      <c r="AF310" s="243">
        <f t="shared" si="311"/>
        <v>961.19819068973868</v>
      </c>
      <c r="AG310" s="243">
        <f t="shared" si="334"/>
        <v>101.87756007816975</v>
      </c>
      <c r="AH310" s="244">
        <f t="shared" ref="AH310:AH373" si="348">IF(AD310&gt;0,AH309+AE310,AH309)</f>
        <v>243232.56513103642</v>
      </c>
      <c r="AI310" s="246"/>
      <c r="AJ310" s="242">
        <f t="shared" si="297"/>
        <v>4.7366666666666599E-2</v>
      </c>
      <c r="AK310" s="242">
        <f t="shared" ref="AK310:AK373" si="349">AJ310/12</f>
        <v>3.9472222222222166E-3</v>
      </c>
      <c r="AL310" s="241">
        <f>VLOOKUP(AN310,[2]תחזיות!$B$4:$H$1000,5)</f>
        <v>1.2997743000000141E-2</v>
      </c>
      <c r="AM310" s="135">
        <f t="shared" si="335"/>
        <v>1.0831452500000118E-3</v>
      </c>
      <c r="AN310" s="238">
        <v>258</v>
      </c>
      <c r="AO310" s="243">
        <f t="shared" ref="AO310:AO373" si="350">(AO309-AQ309)*(1+AM310)</f>
        <v>26291.227807922955</v>
      </c>
      <c r="AP310" s="243">
        <f t="shared" si="283"/>
        <v>665.98274153825673</v>
      </c>
      <c r="AQ310" s="243">
        <f t="shared" si="312"/>
        <v>562.20542288531658</v>
      </c>
      <c r="AR310" s="243">
        <f t="shared" ref="AR310:AR373" si="351">AO310*AK310</f>
        <v>103.77731865294018</v>
      </c>
      <c r="AS310" s="244">
        <f t="shared" ref="AS310:AS373" si="352">IF(AO310&gt;0,AS309+AP310,AS309)</f>
        <v>141862.81930926981</v>
      </c>
      <c r="AT310" s="245"/>
      <c r="AU310" s="242">
        <f t="shared" si="298"/>
        <v>5.3666666666666606E-2</v>
      </c>
      <c r="AV310" s="242">
        <f t="shared" ref="AV310:AV373" si="353">AU310/12</f>
        <v>4.4722222222222168E-3</v>
      </c>
      <c r="AW310" s="241">
        <f>VLOOKUP(AY310,[2]תחזיות!$B$4:$H$1000,7)</f>
        <v>2.2096163100000239E-2</v>
      </c>
      <c r="AX310" s="135">
        <f t="shared" si="313"/>
        <v>1.8413469250000199E-3</v>
      </c>
      <c r="AY310" s="238">
        <v>258</v>
      </c>
      <c r="AZ310" s="243">
        <f t="shared" ref="AZ310:AZ373" si="354">(AZ309-BB309)*(1+AX310)</f>
        <v>32719.080340212327</v>
      </c>
      <c r="BA310" s="243">
        <f t="shared" si="284"/>
        <v>838.11085099223544</v>
      </c>
      <c r="BB310" s="243">
        <f t="shared" si="314"/>
        <v>691.78385280406383</v>
      </c>
      <c r="BC310" s="243">
        <f t="shared" ref="BC310:BC373" si="355">AZ310*AV310</f>
        <v>146.32699818817161</v>
      </c>
      <c r="BD310" s="244">
        <f t="shared" ref="BD310:BD373" si="356">IF(AZ310&gt;0,BD309+BA310,BD309)</f>
        <v>161254.17887431956</v>
      </c>
      <c r="BE310" s="246"/>
      <c r="BF310" s="246"/>
      <c r="BG310" s="246"/>
      <c r="BH310" s="241">
        <f>VLOOKUP(BJ310,[2]תחזיות!$B$4:$H$1000,6)</f>
        <v>1.1816130000000128E-2</v>
      </c>
      <c r="BI310" s="135">
        <f t="shared" si="315"/>
        <v>9.8467750000001057E-4</v>
      </c>
      <c r="BJ310" s="238">
        <v>258</v>
      </c>
      <c r="BK310" s="243">
        <f t="shared" ref="BK310:BK373" si="357">(BK309-BM309)*(1+BI310)</f>
        <v>22162.168388951017</v>
      </c>
      <c r="BL310" s="243">
        <f t="shared" si="285"/>
        <v>538.07025348112154</v>
      </c>
      <c r="BM310" s="243">
        <f t="shared" si="316"/>
        <v>497.43961143471154</v>
      </c>
      <c r="BN310" s="243">
        <f t="shared" si="336"/>
        <v>40.63064204641001</v>
      </c>
      <c r="BO310" s="244">
        <f t="shared" ref="BO310:BO373" si="358">IF(BK310&gt;0,BO309+BL310,BO309)</f>
        <v>125265.0795643681</v>
      </c>
      <c r="BP310" s="246"/>
      <c r="BQ310" s="247">
        <f>VLOOKUP(BT310,[2]תחזיות!$B$4:$E$1000,2)</f>
        <v>4.2254779999999915E-2</v>
      </c>
      <c r="BR310" s="135">
        <f t="shared" si="317"/>
        <v>3.0212316666666599E-3</v>
      </c>
      <c r="BS310" s="3">
        <f t="shared" ref="BS310:BS373" si="359">EDATE(A309,1)</f>
        <v>7819</v>
      </c>
      <c r="BT310" s="238">
        <v>258</v>
      </c>
      <c r="BU310" s="239">
        <f t="shared" ref="BU310:BU373" si="360">BU309-BW309</f>
        <v>219469.66184109554</v>
      </c>
      <c r="BV310" s="239">
        <f t="shared" ref="BV310:BV373" si="361">IF(BU310&lt;=0,0,(PMT(BR310,$BS$42-BT309,BU310))*-1)</f>
        <v>2482.6662935622021</v>
      </c>
      <c r="BW310" s="239">
        <f t="shared" si="318"/>
        <v>1819.5976013352606</v>
      </c>
      <c r="BX310" s="239">
        <f t="shared" si="319"/>
        <v>663.06869222694138</v>
      </c>
      <c r="BY310" s="240">
        <f t="shared" ref="BY310:BY373" si="362">BY309+BV310</f>
        <v>585507.35359674331</v>
      </c>
      <c r="CA310" s="247">
        <f>VLOOKUP(CD310,[2]תחזיות!$B$4:$E$1000,4)</f>
        <v>5.5776309599999893E-2</v>
      </c>
      <c r="CB310" s="135">
        <f t="shared" si="320"/>
        <v>4.1480257999999912E-3</v>
      </c>
      <c r="CC310" s="3">
        <f t="shared" ref="CC310:CC373" si="363">EDATE(A309,1)</f>
        <v>7819</v>
      </c>
      <c r="CD310" s="238">
        <v>258</v>
      </c>
      <c r="CE310" s="239">
        <f t="shared" ref="CE310:CE373" si="364">CE309-CG309</f>
        <v>239455.26161492872</v>
      </c>
      <c r="CF310" s="239">
        <f t="shared" ref="CF310:CF373" si="365">IF(CE310&lt;=0,0,(PMT(CB310,$CD$42-CD309,CE310))*-1)</f>
        <v>2861.4445698011968</v>
      </c>
      <c r="CG310" s="239">
        <f t="shared" si="321"/>
        <v>1868.177966676725</v>
      </c>
      <c r="CH310" s="239">
        <f t="shared" si="322"/>
        <v>993.26660312447189</v>
      </c>
      <c r="CI310" s="240">
        <f t="shared" ref="CI310:CI373" si="366">CI309+CF310</f>
        <v>658970.32107686857</v>
      </c>
      <c r="CJ310" s="1"/>
      <c r="CK310" s="247">
        <f>VLOOKUP(CN310,[2]תחזיות!$B$4:$E$1000,3)</f>
        <v>3.6743286956521667E-2</v>
      </c>
      <c r="CL310" s="135">
        <f t="shared" si="323"/>
        <v>2.5619405797101392E-3</v>
      </c>
      <c r="CM310" s="3">
        <f t="shared" ref="CM310:CM373" si="367">CC310</f>
        <v>7819</v>
      </c>
      <c r="CN310" s="238">
        <v>258</v>
      </c>
      <c r="CO310" s="239">
        <f t="shared" ref="CO310:CO373" si="368">CO309-CQ309</f>
        <v>211906.53632172139</v>
      </c>
      <c r="CP310" s="239">
        <f t="shared" si="286"/>
        <v>2343.3344074003421</v>
      </c>
      <c r="CQ310" s="239">
        <f t="shared" si="324"/>
        <v>1800.4424528919035</v>
      </c>
      <c r="CR310" s="239">
        <f t="shared" si="325"/>
        <v>542.89195450843852</v>
      </c>
      <c r="CS310" s="240">
        <f t="shared" ref="CS310:CS373" si="369">CS309+CP310</f>
        <v>559862.57216171117</v>
      </c>
      <c r="CT310" s="1"/>
      <c r="CU310" s="238">
        <v>258</v>
      </c>
      <c r="CV310" s="239">
        <f t="shared" si="294"/>
        <v>644713.84139661095</v>
      </c>
      <c r="CW310" s="239">
        <f t="shared" si="294"/>
        <v>9555.9491562966614</v>
      </c>
      <c r="CX310" s="239">
        <f t="shared" si="294"/>
        <v>7430.7662907967997</v>
      </c>
      <c r="CY310" s="239">
        <f t="shared" si="294"/>
        <v>2125.1828654998626</v>
      </c>
      <c r="CZ310" s="239">
        <f t="shared" si="294"/>
        <v>2283027.1448388575</v>
      </c>
      <c r="DB310" s="238">
        <v>258</v>
      </c>
      <c r="DC310" s="239">
        <f t="shared" si="295"/>
        <v>690707.09071947448</v>
      </c>
      <c r="DD310" s="239">
        <f t="shared" si="295"/>
        <v>10493.676920682487</v>
      </c>
      <c r="DE310" s="239">
        <f t="shared" si="295"/>
        <v>7814.5815884224821</v>
      </c>
      <c r="DF310" s="239">
        <f t="shared" si="295"/>
        <v>2679.0953322600035</v>
      </c>
      <c r="DG310" s="239">
        <f t="shared" si="295"/>
        <v>2425918.5281120455</v>
      </c>
      <c r="DH310" s="248"/>
      <c r="DI310" s="238">
        <v>258</v>
      </c>
      <c r="DJ310" s="239">
        <f t="shared" si="296"/>
        <v>607080.82219263713</v>
      </c>
      <c r="DK310" s="239">
        <f t="shared" si="296"/>
        <v>8725.4550679856038</v>
      </c>
      <c r="DL310" s="239">
        <f t="shared" si="296"/>
        <v>7325.6956829354631</v>
      </c>
      <c r="DM310" s="239">
        <f t="shared" si="296"/>
        <v>1399.7593850501407</v>
      </c>
      <c r="DN310" s="239">
        <f t="shared" si="296"/>
        <v>2161851.6781918611</v>
      </c>
      <c r="DP310" s="3">
        <f t="shared" ref="DP310:DP373" si="370">EDATE(DP309,1)</f>
        <v>7819</v>
      </c>
      <c r="DQ310" s="238">
        <v>258</v>
      </c>
      <c r="DR310" s="239">
        <f t="shared" ref="DR310:DR373" si="371">DR309-DT309</f>
        <v>0</v>
      </c>
      <c r="DS310" s="239">
        <f t="shared" ref="DS310:DS373" si="372">IF(DR310&lt;=0,0,$DR$48)</f>
        <v>0</v>
      </c>
      <c r="DT310" s="239">
        <f t="shared" si="326"/>
        <v>0</v>
      </c>
      <c r="DU310" s="239">
        <f t="shared" ref="DU310:DU373" si="373">DR310*$DR$44</f>
        <v>0</v>
      </c>
      <c r="DV310" s="240">
        <f t="shared" si="287"/>
        <v>0</v>
      </c>
      <c r="DX310" s="242">
        <f t="shared" si="299"/>
        <v>4.9000000000000002E-2</v>
      </c>
      <c r="DY310" s="242">
        <f t="shared" ref="DY310:DY373" si="374">DX310/12</f>
        <v>4.0833333333333338E-3</v>
      </c>
      <c r="DZ310" s="238">
        <v>258</v>
      </c>
      <c r="EA310" s="243">
        <f t="shared" si="288"/>
        <v>244191.75837355622</v>
      </c>
      <c r="EB310" s="243">
        <f t="shared" si="289"/>
        <v>2908.9634369658329</v>
      </c>
      <c r="EC310" s="243">
        <f t="shared" si="327"/>
        <v>1911.8470902738115</v>
      </c>
      <c r="ED310" s="243">
        <f t="shared" si="337"/>
        <v>997.11634669202135</v>
      </c>
      <c r="EE310" s="244">
        <f t="shared" ref="EE310:EE373" si="375">IF(EA310&gt;0,EE309+EB310,EE309)</f>
        <v>687763.98539957276</v>
      </c>
      <c r="EF310" s="249"/>
      <c r="EG310" s="242">
        <f t="shared" si="300"/>
        <v>5.5E-2</v>
      </c>
      <c r="EH310" s="242">
        <f t="shared" ref="EH310:EH373" si="376">EG310/12</f>
        <v>4.5833333333333334E-3</v>
      </c>
      <c r="EI310" s="238">
        <v>258</v>
      </c>
      <c r="EJ310" s="243">
        <f t="shared" si="290"/>
        <v>252618.19568625052</v>
      </c>
      <c r="EK310" s="243">
        <f t="shared" si="291"/>
        <v>3082.4150795582632</v>
      </c>
      <c r="EL310" s="243">
        <f t="shared" si="328"/>
        <v>1924.5816826629482</v>
      </c>
      <c r="EM310" s="243">
        <f t="shared" si="338"/>
        <v>1157.833396895315</v>
      </c>
      <c r="EN310" s="244">
        <f t="shared" ref="EN310:EN373" si="377">IF(EJ310&gt;0,EN309+EK310,EN309)</f>
        <v>714559.72139245528</v>
      </c>
      <c r="EO310" s="249"/>
      <c r="EP310" s="242">
        <f t="shared" si="301"/>
        <v>2.5000000000000001E-2</v>
      </c>
      <c r="EQ310" s="242">
        <f t="shared" ref="EQ310:EQ373" si="378">EP310/12</f>
        <v>2.0833333333333333E-3</v>
      </c>
      <c r="ER310" s="238">
        <v>258</v>
      </c>
      <c r="ES310" s="243">
        <f t="shared" si="292"/>
        <v>219558.34547785277</v>
      </c>
      <c r="ET310" s="243">
        <f t="shared" si="293"/>
        <v>2370.7253929063927</v>
      </c>
      <c r="EU310" s="243">
        <f t="shared" si="329"/>
        <v>1913.3121731608662</v>
      </c>
      <c r="EV310" s="243">
        <f t="shared" si="339"/>
        <v>457.41321974552659</v>
      </c>
      <c r="EW310" s="244">
        <f t="shared" ref="EW310:EW373" si="379">IF(ES310&gt;0,EW309+ET310,EW309)</f>
        <v>611647.1513698491</v>
      </c>
    </row>
    <row r="311" spans="1:153" ht="14.25" customHeight="1" thickBot="1" x14ac:dyDescent="0.25">
      <c r="A311" s="3">
        <f t="shared" si="340"/>
        <v>7850</v>
      </c>
      <c r="B311" s="238">
        <v>259</v>
      </c>
      <c r="C311" s="239">
        <f t="shared" si="341"/>
        <v>95730.890524897288</v>
      </c>
      <c r="D311" s="239">
        <f t="shared" si="302"/>
        <v>2410.2492634298383</v>
      </c>
      <c r="E311" s="239">
        <f t="shared" si="303"/>
        <v>2158.955675801983</v>
      </c>
      <c r="F311" s="239">
        <f t="shared" si="304"/>
        <v>251.2935876278554</v>
      </c>
      <c r="G311" s="240">
        <f t="shared" si="342"/>
        <v>624254.55922832596</v>
      </c>
      <c r="I311" s="241">
        <f>VLOOKUP(K311,[2]תחזיות!$B$4:$H$1000,5)</f>
        <v>1.2997761500000142E-2</v>
      </c>
      <c r="J311" s="135">
        <f t="shared" si="305"/>
        <v>1.0831467916666785E-3</v>
      </c>
      <c r="K311" s="238">
        <v>259</v>
      </c>
      <c r="L311" s="243">
        <f t="shared" si="343"/>
        <v>55953.727198657238</v>
      </c>
      <c r="M311" s="243">
        <f t="shared" si="330"/>
        <v>1089.2659791994251</v>
      </c>
      <c r="N311" s="243">
        <f t="shared" si="306"/>
        <v>986.68414600188737</v>
      </c>
      <c r="O311" s="243">
        <f t="shared" si="307"/>
        <v>102.58183319753779</v>
      </c>
      <c r="P311" s="244">
        <f t="shared" si="344"/>
        <v>247137.94254757505</v>
      </c>
      <c r="Q311" s="245"/>
      <c r="R311" s="241">
        <f>VLOOKUP(T311,[2]תחזיות!$B$4:$H$1000,7)</f>
        <v>2.2096194550000239E-2</v>
      </c>
      <c r="S311" s="135">
        <f t="shared" si="308"/>
        <v>1.8413495458333533E-3</v>
      </c>
      <c r="T311" s="238">
        <v>259</v>
      </c>
      <c r="U311" s="243">
        <f t="shared" si="345"/>
        <v>66976.725357956311</v>
      </c>
      <c r="V311" s="243">
        <f t="shared" si="331"/>
        <v>1303.8535944457335</v>
      </c>
      <c r="W311" s="243">
        <f t="shared" si="309"/>
        <v>1181.0629312894807</v>
      </c>
      <c r="X311" s="243">
        <f t="shared" si="332"/>
        <v>122.79066315625266</v>
      </c>
      <c r="Y311" s="244">
        <f t="shared" si="346"/>
        <v>270593.85039795126</v>
      </c>
      <c r="Z311" s="246"/>
      <c r="AA311" s="241">
        <f>VLOOKUP(AC311,[2]תחזיות!$B$4:$H$1000,6)</f>
        <v>1.1816146818181947E-2</v>
      </c>
      <c r="AB311" s="135">
        <f t="shared" si="310"/>
        <v>9.8467890151516233E-4</v>
      </c>
      <c r="AC311" s="238">
        <v>259</v>
      </c>
      <c r="AD311" s="243">
        <f t="shared" si="347"/>
        <v>54662.151753431914</v>
      </c>
      <c r="AE311" s="243">
        <f t="shared" si="333"/>
        <v>1064.1225390304019</v>
      </c>
      <c r="AF311" s="243">
        <f t="shared" si="311"/>
        <v>963.90859414911051</v>
      </c>
      <c r="AG311" s="243">
        <f t="shared" si="334"/>
        <v>100.21394488129138</v>
      </c>
      <c r="AH311" s="244">
        <f t="shared" si="348"/>
        <v>244296.68767006681</v>
      </c>
      <c r="AI311" s="246"/>
      <c r="AJ311" s="242">
        <f t="shared" si="297"/>
        <v>4.7366666666666599E-2</v>
      </c>
      <c r="AK311" s="242">
        <f t="shared" si="349"/>
        <v>3.9472222222222166E-3</v>
      </c>
      <c r="AL311" s="241">
        <f>VLOOKUP(AN311,[2]תחזיות!$B$4:$H$1000,5)</f>
        <v>1.2997761500000142E-2</v>
      </c>
      <c r="AM311" s="135">
        <f t="shared" si="335"/>
        <v>1.0831467916666785E-3</v>
      </c>
      <c r="AN311" s="238">
        <v>259</v>
      </c>
      <c r="AO311" s="243">
        <f t="shared" si="350"/>
        <v>25756.890693086716</v>
      </c>
      <c r="AP311" s="243">
        <f t="shared" ref="AP311:AP374" si="380">IF(AN310=$AN$42,0,(PMT(AK311,$AN$42-AN310,AO311))*-1)</f>
        <v>666.70409860805933</v>
      </c>
      <c r="AQ311" s="243">
        <f t="shared" si="312"/>
        <v>565.03592728895887</v>
      </c>
      <c r="AR311" s="243">
        <f t="shared" si="351"/>
        <v>101.66817131910048</v>
      </c>
      <c r="AS311" s="244">
        <f t="shared" si="352"/>
        <v>142529.52340787786</v>
      </c>
      <c r="AT311" s="245"/>
      <c r="AU311" s="242">
        <f t="shared" si="298"/>
        <v>5.3666666666666606E-2</v>
      </c>
      <c r="AV311" s="242">
        <f t="shared" si="353"/>
        <v>4.4722222222222168E-3</v>
      </c>
      <c r="AW311" s="241">
        <f>VLOOKUP(AY311,[2]תחזיות!$B$4:$H$1000,7)</f>
        <v>2.2096194550000239E-2</v>
      </c>
      <c r="AX311" s="135">
        <f t="shared" si="313"/>
        <v>1.8413495458333533E-3</v>
      </c>
      <c r="AY311" s="238">
        <v>259</v>
      </c>
      <c r="AZ311" s="243">
        <f t="shared" si="354"/>
        <v>32086.269935249624</v>
      </c>
      <c r="BA311" s="243">
        <f t="shared" ref="BA311:BA374" si="381">IF(AY310=$AY$42,0,(PMT(AV311,$AY$42-AY310,AZ311))*-1)</f>
        <v>839.65410602706788</v>
      </c>
      <c r="BB311" s="243">
        <f t="shared" si="314"/>
        <v>696.15717659442385</v>
      </c>
      <c r="BC311" s="243">
        <f t="shared" si="355"/>
        <v>143.49692943264398</v>
      </c>
      <c r="BD311" s="244">
        <f t="shared" si="356"/>
        <v>162093.83298034663</v>
      </c>
      <c r="BE311" s="246"/>
      <c r="BF311" s="246"/>
      <c r="BG311" s="246"/>
      <c r="BH311" s="241">
        <f>VLOOKUP(BJ311,[2]תחזיות!$B$4:$H$1000,6)</f>
        <v>1.1816146818181947E-2</v>
      </c>
      <c r="BI311" s="135">
        <f t="shared" si="315"/>
        <v>9.8467890151516233E-4</v>
      </c>
      <c r="BJ311" s="238">
        <v>259</v>
      </c>
      <c r="BK311" s="243">
        <f t="shared" si="357"/>
        <v>21686.061578850575</v>
      </c>
      <c r="BL311" s="243">
        <f t="shared" ref="BL311:BL374" si="382">IF(BJ310=$BJ$42,0,(PMT($BJ$44,$BJ$42-BJ310,BK311))*-1)</f>
        <v>538.52356761528438</v>
      </c>
      <c r="BM311" s="243">
        <f t="shared" si="316"/>
        <v>498.76578805405853</v>
      </c>
      <c r="BN311" s="243">
        <f t="shared" si="336"/>
        <v>39.757779561225867</v>
      </c>
      <c r="BO311" s="244">
        <f t="shared" si="358"/>
        <v>125803.60313198339</v>
      </c>
      <c r="BP311" s="246"/>
      <c r="BQ311" s="247">
        <f>VLOOKUP(BT311,[2]תחזיות!$B$4:$E$1000,2)</f>
        <v>4.2283079999999917E-2</v>
      </c>
      <c r="BR311" s="135">
        <f t="shared" si="317"/>
        <v>3.0235899999999931E-3</v>
      </c>
      <c r="BS311" s="3">
        <f t="shared" si="359"/>
        <v>7850</v>
      </c>
      <c r="BT311" s="238">
        <v>259</v>
      </c>
      <c r="BU311" s="239">
        <f t="shared" si="360"/>
        <v>217650.06423976028</v>
      </c>
      <c r="BV311" s="239">
        <f t="shared" si="361"/>
        <v>2482.9516838626691</v>
      </c>
      <c r="BW311" s="239">
        <f t="shared" si="318"/>
        <v>1824.8671261279737</v>
      </c>
      <c r="BX311" s="239">
        <f t="shared" si="319"/>
        <v>658.0845577346953</v>
      </c>
      <c r="BY311" s="240">
        <f t="shared" si="362"/>
        <v>587990.30528060603</v>
      </c>
      <c r="CA311" s="247">
        <f>VLOOKUP(CD311,[2]תחזיות!$B$4:$E$1000,4)</f>
        <v>5.5813665599999895E-2</v>
      </c>
      <c r="CB311" s="135">
        <f t="shared" si="320"/>
        <v>4.1511387999999911E-3</v>
      </c>
      <c r="CC311" s="3">
        <f t="shared" si="363"/>
        <v>7850</v>
      </c>
      <c r="CD311" s="238">
        <v>259</v>
      </c>
      <c r="CE311" s="239">
        <f t="shared" si="364"/>
        <v>237587.08364825201</v>
      </c>
      <c r="CF311" s="239">
        <f t="shared" si="365"/>
        <v>2861.8696997919733</v>
      </c>
      <c r="CG311" s="239">
        <f t="shared" si="321"/>
        <v>1875.612738480871</v>
      </c>
      <c r="CH311" s="239">
        <f t="shared" si="322"/>
        <v>986.25696131110237</v>
      </c>
      <c r="CI311" s="240">
        <f t="shared" si="366"/>
        <v>661832.19077666057</v>
      </c>
      <c r="CJ311" s="1"/>
      <c r="CK311" s="247">
        <f>VLOOKUP(CN311,[2]תחזיות!$B$4:$E$1000,3)</f>
        <v>3.6767895652173845E-2</v>
      </c>
      <c r="CL311" s="135">
        <f t="shared" si="323"/>
        <v>2.5639913043478207E-3</v>
      </c>
      <c r="CM311" s="3">
        <f t="shared" si="367"/>
        <v>7850</v>
      </c>
      <c r="CN311" s="238">
        <v>259</v>
      </c>
      <c r="CO311" s="239">
        <f t="shared" si="368"/>
        <v>210106.09386882948</v>
      </c>
      <c r="CP311" s="239">
        <f t="shared" ref="CP311:CP374" si="383">IF(CO311&lt;=0,0,(PMT(CL311,$CN$42-CN310,CO311))*-1)</f>
        <v>2343.5706472912129</v>
      </c>
      <c r="CQ311" s="239">
        <f t="shared" si="324"/>
        <v>1804.8604496210473</v>
      </c>
      <c r="CR311" s="239">
        <f t="shared" si="325"/>
        <v>538.71019767016571</v>
      </c>
      <c r="CS311" s="240">
        <f t="shared" si="369"/>
        <v>562206.14280900243</v>
      </c>
      <c r="CT311" s="1"/>
      <c r="CU311" s="238">
        <v>259</v>
      </c>
      <c r="CV311" s="239">
        <f t="shared" si="294"/>
        <v>637371.48393968388</v>
      </c>
      <c r="CW311" s="239">
        <f t="shared" si="294"/>
        <v>9558.1344620658238</v>
      </c>
      <c r="CX311" s="239">
        <f t="shared" si="294"/>
        <v>7455.1966744465662</v>
      </c>
      <c r="CY311" s="239">
        <f t="shared" si="294"/>
        <v>2102.9377876192593</v>
      </c>
      <c r="CZ311" s="239">
        <f t="shared" si="294"/>
        <v>2292585.2793009235</v>
      </c>
      <c r="DB311" s="238">
        <v>259</v>
      </c>
      <c r="DC311" s="239">
        <f t="shared" si="295"/>
        <v>683074.58346994279</v>
      </c>
      <c r="DD311" s="239">
        <f t="shared" si="295"/>
        <v>10498.041743252876</v>
      </c>
      <c r="DE311" s="239">
        <f t="shared" si="295"/>
        <v>7845.1912042085778</v>
      </c>
      <c r="DF311" s="239">
        <f t="shared" si="295"/>
        <v>2652.8505390442979</v>
      </c>
      <c r="DG311" s="239">
        <f t="shared" si="295"/>
        <v>2436416.5698552979</v>
      </c>
      <c r="DH311" s="248"/>
      <c r="DI311" s="238">
        <v>259</v>
      </c>
      <c r="DJ311" s="239">
        <f t="shared" si="296"/>
        <v>599830.23103070119</v>
      </c>
      <c r="DK311" s="239">
        <f t="shared" si="296"/>
        <v>8727.1914102731316</v>
      </c>
      <c r="DL311" s="239">
        <f t="shared" si="296"/>
        <v>7343.7887478144839</v>
      </c>
      <c r="DM311" s="239">
        <f t="shared" si="296"/>
        <v>1383.4026624586465</v>
      </c>
      <c r="DN311" s="239">
        <f t="shared" si="296"/>
        <v>2170578.8696021345</v>
      </c>
      <c r="DP311" s="3">
        <f t="shared" si="370"/>
        <v>7850</v>
      </c>
      <c r="DQ311" s="238">
        <v>259</v>
      </c>
      <c r="DR311" s="239">
        <f t="shared" si="371"/>
        <v>0</v>
      </c>
      <c r="DS311" s="239">
        <f t="shared" si="372"/>
        <v>0</v>
      </c>
      <c r="DT311" s="239">
        <f t="shared" si="326"/>
        <v>0</v>
      </c>
      <c r="DU311" s="239">
        <f t="shared" si="373"/>
        <v>0</v>
      </c>
      <c r="DV311" s="240">
        <f t="shared" ref="DV311:DV374" si="384">IF(DR311&gt;0,DV310+DS311,DV310)</f>
        <v>0</v>
      </c>
      <c r="DX311" s="242">
        <f t="shared" si="299"/>
        <v>4.9000000000000002E-2</v>
      </c>
      <c r="DY311" s="242">
        <f t="shared" si="374"/>
        <v>4.0833333333333338E-3</v>
      </c>
      <c r="DZ311" s="238">
        <v>259</v>
      </c>
      <c r="EA311" s="243">
        <f t="shared" ref="EA311:EA374" si="385">(EA310-EC310)</f>
        <v>242279.91128328242</v>
      </c>
      <c r="EB311" s="243">
        <f t="shared" ref="EB311:EB374" si="386">IF(DZ310&gt;=$DZ$42,0,(PMT(DY311,$DZ$42-DZ310,EA311))*-1)</f>
        <v>2908.9634369658329</v>
      </c>
      <c r="EC311" s="243">
        <f t="shared" si="327"/>
        <v>1919.6537992257629</v>
      </c>
      <c r="ED311" s="243">
        <f t="shared" si="337"/>
        <v>989.30963774007</v>
      </c>
      <c r="EE311" s="244">
        <f t="shared" si="375"/>
        <v>690672.94883653859</v>
      </c>
      <c r="EF311" s="249"/>
      <c r="EG311" s="242">
        <f t="shared" si="300"/>
        <v>5.5E-2</v>
      </c>
      <c r="EH311" s="242">
        <f t="shared" si="376"/>
        <v>4.5833333333333334E-3</v>
      </c>
      <c r="EI311" s="238">
        <v>259</v>
      </c>
      <c r="EJ311" s="243">
        <f t="shared" ref="EJ311:EJ374" si="387">(EJ310-EL310)</f>
        <v>250693.61400358757</v>
      </c>
      <c r="EK311" s="243">
        <f t="shared" ref="EK311:EK374" si="388">IF(EI310&gt;=$EI$42,0,(PMT(EH311,$EI$42-EI310,EJ311))*-1)</f>
        <v>3082.4150795582627</v>
      </c>
      <c r="EL311" s="243">
        <f t="shared" si="328"/>
        <v>1933.4026820418196</v>
      </c>
      <c r="EM311" s="243">
        <f t="shared" si="338"/>
        <v>1149.0123975164431</v>
      </c>
      <c r="EN311" s="244">
        <f t="shared" si="377"/>
        <v>717642.13647201355</v>
      </c>
      <c r="EO311" s="249"/>
      <c r="EP311" s="242">
        <f t="shared" si="301"/>
        <v>2.5000000000000001E-2</v>
      </c>
      <c r="EQ311" s="242">
        <f t="shared" si="378"/>
        <v>2.0833333333333333E-3</v>
      </c>
      <c r="ER311" s="238">
        <v>259</v>
      </c>
      <c r="ES311" s="243">
        <f t="shared" ref="ES311:ES374" si="389">(ES310-EU310)</f>
        <v>217645.0333046919</v>
      </c>
      <c r="ET311" s="243">
        <f t="shared" ref="ET311:ET374" si="390">IF(ER310&gt;=$ER$42,0,(PMT(EQ311,$ER$42-ER310,ES311))*-1)</f>
        <v>2370.7253929063927</v>
      </c>
      <c r="EU311" s="243">
        <f t="shared" si="329"/>
        <v>1917.2982401882846</v>
      </c>
      <c r="EV311" s="243">
        <f t="shared" si="339"/>
        <v>453.42715271810812</v>
      </c>
      <c r="EW311" s="244">
        <f t="shared" si="379"/>
        <v>614017.87676275545</v>
      </c>
    </row>
    <row r="312" spans="1:153" ht="14.25" customHeight="1" thickBot="1" x14ac:dyDescent="0.25">
      <c r="A312" s="3">
        <f t="shared" si="340"/>
        <v>7880</v>
      </c>
      <c r="B312" s="238">
        <v>260</v>
      </c>
      <c r="C312" s="239">
        <f t="shared" si="341"/>
        <v>93571.934849095298</v>
      </c>
      <c r="D312" s="239">
        <f t="shared" si="302"/>
        <v>2410.2492634298383</v>
      </c>
      <c r="E312" s="239">
        <f t="shared" si="303"/>
        <v>2164.6229344509629</v>
      </c>
      <c r="F312" s="239">
        <f t="shared" si="304"/>
        <v>245.62632897887516</v>
      </c>
      <c r="G312" s="240">
        <f t="shared" si="342"/>
        <v>626664.80849175574</v>
      </c>
      <c r="I312" s="241">
        <f>VLOOKUP(K312,[2]תחזיות!$B$4:$H$1000,5)</f>
        <v>1.2997780000000143E-2</v>
      </c>
      <c r="J312" s="135">
        <f t="shared" si="305"/>
        <v>1.0831483333333452E-3</v>
      </c>
      <c r="K312" s="238">
        <v>260</v>
      </c>
      <c r="L312" s="243">
        <f t="shared" si="343"/>
        <v>55026.580513726098</v>
      </c>
      <c r="M312" s="243">
        <f t="shared" si="330"/>
        <v>1090.4458158293519</v>
      </c>
      <c r="N312" s="243">
        <f t="shared" si="306"/>
        <v>989.56375155418789</v>
      </c>
      <c r="O312" s="243">
        <f t="shared" si="307"/>
        <v>100.88206427516404</v>
      </c>
      <c r="P312" s="244">
        <f t="shared" si="344"/>
        <v>248228.3883634044</v>
      </c>
      <c r="Q312" s="245"/>
      <c r="R312" s="241">
        <f>VLOOKUP(T312,[2]תחזיות!$B$4:$H$1000,7)</f>
        <v>2.2096226000000243E-2</v>
      </c>
      <c r="S312" s="135">
        <f t="shared" si="308"/>
        <v>1.8413521666666868E-3</v>
      </c>
      <c r="T312" s="238">
        <v>260</v>
      </c>
      <c r="U312" s="243">
        <f t="shared" si="345"/>
        <v>65916.815412233453</v>
      </c>
      <c r="V312" s="243">
        <f t="shared" si="331"/>
        <v>1306.2544480868828</v>
      </c>
      <c r="W312" s="243">
        <f t="shared" si="309"/>
        <v>1185.4069531644554</v>
      </c>
      <c r="X312" s="243">
        <f t="shared" si="332"/>
        <v>120.84749492242744</v>
      </c>
      <c r="Y312" s="244">
        <f t="shared" si="346"/>
        <v>271900.10484603816</v>
      </c>
      <c r="Z312" s="246"/>
      <c r="AA312" s="241">
        <f>VLOOKUP(AC312,[2]תחזיות!$B$4:$H$1000,6)</f>
        <v>1.1816163636363765E-2</v>
      </c>
      <c r="AB312" s="135">
        <f t="shared" si="310"/>
        <v>9.8468030303031366E-4</v>
      </c>
      <c r="AC312" s="238">
        <v>260</v>
      </c>
      <c r="AD312" s="243">
        <f t="shared" si="347"/>
        <v>53751.11876162907</v>
      </c>
      <c r="AE312" s="243">
        <f t="shared" si="333"/>
        <v>1065.1703595345955</v>
      </c>
      <c r="AF312" s="243">
        <f t="shared" si="311"/>
        <v>966.62664180494266</v>
      </c>
      <c r="AG312" s="243">
        <f t="shared" si="334"/>
        <v>98.54371772965284</v>
      </c>
      <c r="AH312" s="244">
        <f t="shared" si="348"/>
        <v>245361.8580296014</v>
      </c>
      <c r="AI312" s="246"/>
      <c r="AJ312" s="242">
        <f t="shared" si="297"/>
        <v>4.7366666666666599E-2</v>
      </c>
      <c r="AK312" s="242">
        <f t="shared" si="349"/>
        <v>3.9472222222222166E-3</v>
      </c>
      <c r="AL312" s="241">
        <f>VLOOKUP(AN312,[2]תחזיות!$B$4:$H$1000,5)</f>
        <v>1.2997780000000143E-2</v>
      </c>
      <c r="AM312" s="135">
        <f t="shared" si="335"/>
        <v>1.0831483333333452E-3</v>
      </c>
      <c r="AN312" s="238">
        <v>260</v>
      </c>
      <c r="AO312" s="243">
        <f t="shared" si="350"/>
        <v>25219.141281300908</v>
      </c>
      <c r="AP312" s="243">
        <f t="shared" si="380"/>
        <v>667.42623804129312</v>
      </c>
      <c r="AQ312" s="243">
        <f t="shared" si="312"/>
        <v>567.88068315038049</v>
      </c>
      <c r="AR312" s="243">
        <f t="shared" si="351"/>
        <v>99.545554890912612</v>
      </c>
      <c r="AS312" s="244">
        <f t="shared" si="352"/>
        <v>143196.94964591914</v>
      </c>
      <c r="AT312" s="245"/>
      <c r="AU312" s="242">
        <f t="shared" si="298"/>
        <v>5.3666666666666606E-2</v>
      </c>
      <c r="AV312" s="242">
        <f t="shared" si="353"/>
        <v>4.4722222222222168E-3</v>
      </c>
      <c r="AW312" s="241">
        <f>VLOOKUP(AY312,[2]תחזיות!$B$4:$H$1000,7)</f>
        <v>2.2096226000000243E-2</v>
      </c>
      <c r="AX312" s="135">
        <f t="shared" si="313"/>
        <v>1.8413521666666868E-3</v>
      </c>
      <c r="AY312" s="238">
        <v>260</v>
      </c>
      <c r="AZ312" s="243">
        <f t="shared" si="354"/>
        <v>31447.913010795262</v>
      </c>
      <c r="BA312" s="243">
        <f t="shared" si="381"/>
        <v>841.20020493445156</v>
      </c>
      <c r="BB312" s="243">
        <f t="shared" si="314"/>
        <v>700.55814952506182</v>
      </c>
      <c r="BC312" s="243">
        <f t="shared" si="355"/>
        <v>140.64205540938974</v>
      </c>
      <c r="BD312" s="244">
        <f t="shared" si="356"/>
        <v>162935.03318528109</v>
      </c>
      <c r="BE312" s="246"/>
      <c r="BF312" s="246"/>
      <c r="BG312" s="246"/>
      <c r="BH312" s="241">
        <f>VLOOKUP(BJ312,[2]תחזיות!$B$4:$H$1000,6)</f>
        <v>1.1816163636363765E-2</v>
      </c>
      <c r="BI312" s="135">
        <f t="shared" si="315"/>
        <v>9.8468030303031366E-4</v>
      </c>
      <c r="BJ312" s="238">
        <v>260</v>
      </c>
      <c r="BK312" s="243">
        <f t="shared" si="357"/>
        <v>21208.15850363619</v>
      </c>
      <c r="BL312" s="243">
        <f t="shared" si="382"/>
        <v>538.97722100207409</v>
      </c>
      <c r="BM312" s="243">
        <f t="shared" si="316"/>
        <v>500.09559707874126</v>
      </c>
      <c r="BN312" s="243">
        <f t="shared" si="336"/>
        <v>38.881623923332839</v>
      </c>
      <c r="BO312" s="244">
        <f t="shared" si="358"/>
        <v>126342.58035298546</v>
      </c>
      <c r="BP312" s="246"/>
      <c r="BQ312" s="247">
        <f>VLOOKUP(BT312,[2]תחזיות!$B$4:$E$1000,2)</f>
        <v>4.2311379999999919E-2</v>
      </c>
      <c r="BR312" s="135">
        <f t="shared" si="317"/>
        <v>3.0259483333333267E-3</v>
      </c>
      <c r="BS312" s="3">
        <f t="shared" si="359"/>
        <v>7880</v>
      </c>
      <c r="BT312" s="238">
        <v>260</v>
      </c>
      <c r="BU312" s="239">
        <f t="shared" si="360"/>
        <v>215825.19711363231</v>
      </c>
      <c r="BV312" s="239">
        <f t="shared" si="361"/>
        <v>2483.2344725101952</v>
      </c>
      <c r="BW312" s="239">
        <f t="shared" si="318"/>
        <v>1830.1585770128627</v>
      </c>
      <c r="BX312" s="239">
        <f t="shared" si="319"/>
        <v>653.07589549733245</v>
      </c>
      <c r="BY312" s="240">
        <f t="shared" si="362"/>
        <v>590473.5397531162</v>
      </c>
      <c r="CA312" s="247">
        <f>VLOOKUP(CD312,[2]תחזיות!$B$4:$E$1000,4)</f>
        <v>5.5851021599999898E-2</v>
      </c>
      <c r="CB312" s="135">
        <f t="shared" si="320"/>
        <v>4.1542517999999919E-3</v>
      </c>
      <c r="CC312" s="3">
        <f t="shared" si="363"/>
        <v>7880</v>
      </c>
      <c r="CD312" s="238">
        <v>260</v>
      </c>
      <c r="CE312" s="239">
        <f t="shared" si="364"/>
        <v>235711.47090977113</v>
      </c>
      <c r="CF312" s="239">
        <f t="shared" si="365"/>
        <v>2862.291049678352</v>
      </c>
      <c r="CG312" s="239">
        <f t="shared" si="321"/>
        <v>1883.0862473707896</v>
      </c>
      <c r="CH312" s="239">
        <f t="shared" si="322"/>
        <v>979.20480230756243</v>
      </c>
      <c r="CI312" s="240">
        <f t="shared" si="366"/>
        <v>664694.48182633892</v>
      </c>
      <c r="CJ312" s="1"/>
      <c r="CK312" s="247">
        <f>VLOOKUP(CN312,[2]תחזיות!$B$4:$E$1000,3)</f>
        <v>3.6792504347826022E-2</v>
      </c>
      <c r="CL312" s="135">
        <f t="shared" si="323"/>
        <v>2.5660420289855021E-3</v>
      </c>
      <c r="CM312" s="3">
        <f t="shared" si="367"/>
        <v>7880</v>
      </c>
      <c r="CN312" s="238">
        <v>260</v>
      </c>
      <c r="CO312" s="239">
        <f t="shared" si="368"/>
        <v>208301.23341920844</v>
      </c>
      <c r="CP312" s="239">
        <f t="shared" si="383"/>
        <v>2343.8047122353469</v>
      </c>
      <c r="CQ312" s="239">
        <f t="shared" si="324"/>
        <v>1809.2949925921384</v>
      </c>
      <c r="CR312" s="239">
        <f t="shared" si="325"/>
        <v>534.50971964320831</v>
      </c>
      <c r="CS312" s="240">
        <f t="shared" si="369"/>
        <v>564549.94752123777</v>
      </c>
      <c r="CT312" s="1"/>
      <c r="CU312" s="238">
        <v>260</v>
      </c>
      <c r="CV312" s="239">
        <f t="shared" si="294"/>
        <v>630003.1112418113</v>
      </c>
      <c r="CW312" s="239">
        <f t="shared" si="294"/>
        <v>9560.3192267765116</v>
      </c>
      <c r="CX312" s="239">
        <f t="shared" si="294"/>
        <v>7479.7183317409963</v>
      </c>
      <c r="CY312" s="239">
        <f t="shared" si="294"/>
        <v>2080.6008950355158</v>
      </c>
      <c r="CZ312" s="239">
        <f t="shared" si="294"/>
        <v>2302145.5985276997</v>
      </c>
      <c r="DB312" s="238">
        <v>260</v>
      </c>
      <c r="DC312" s="239">
        <f t="shared" si="295"/>
        <v>675408.34550344083</v>
      </c>
      <c r="DD312" s="239">
        <f t="shared" si="295"/>
        <v>10502.410045687788</v>
      </c>
      <c r="DE312" s="239">
        <f t="shared" si="295"/>
        <v>7875.9383955124476</v>
      </c>
      <c r="DF312" s="239">
        <f t="shared" si="295"/>
        <v>2626.4716501753392</v>
      </c>
      <c r="DG312" s="239">
        <f t="shared" si="295"/>
        <v>2446918.979900986</v>
      </c>
      <c r="DH312" s="248"/>
      <c r="DI312" s="238">
        <v>260</v>
      </c>
      <c r="DJ312" s="239">
        <f t="shared" si="296"/>
        <v>592560.18059807271</v>
      </c>
      <c r="DK312" s="239">
        <f t="shared" si="296"/>
        <v>8728.9269491082468</v>
      </c>
      <c r="DL312" s="239">
        <f t="shared" si="296"/>
        <v>7361.9327774487956</v>
      </c>
      <c r="DM312" s="239">
        <f t="shared" si="296"/>
        <v>1366.9941716594517</v>
      </c>
      <c r="DN312" s="239">
        <f t="shared" si="296"/>
        <v>2179307.7965512425</v>
      </c>
      <c r="DP312" s="3">
        <f t="shared" si="370"/>
        <v>7880</v>
      </c>
      <c r="DQ312" s="238">
        <v>260</v>
      </c>
      <c r="DR312" s="239">
        <f t="shared" si="371"/>
        <v>0</v>
      </c>
      <c r="DS312" s="239">
        <f t="shared" si="372"/>
        <v>0</v>
      </c>
      <c r="DT312" s="239">
        <f t="shared" si="326"/>
        <v>0</v>
      </c>
      <c r="DU312" s="239">
        <f t="shared" si="373"/>
        <v>0</v>
      </c>
      <c r="DV312" s="240">
        <f t="shared" si="384"/>
        <v>0</v>
      </c>
      <c r="DX312" s="242">
        <f t="shared" si="299"/>
        <v>4.9000000000000002E-2</v>
      </c>
      <c r="DY312" s="242">
        <f t="shared" si="374"/>
        <v>4.0833333333333338E-3</v>
      </c>
      <c r="DZ312" s="238">
        <v>260</v>
      </c>
      <c r="EA312" s="243">
        <f t="shared" si="385"/>
        <v>240360.25748405667</v>
      </c>
      <c r="EB312" s="243">
        <f t="shared" si="386"/>
        <v>2908.9634369658338</v>
      </c>
      <c r="EC312" s="243">
        <f t="shared" si="327"/>
        <v>1927.4923855726024</v>
      </c>
      <c r="ED312" s="243">
        <f t="shared" si="337"/>
        <v>981.47105139323151</v>
      </c>
      <c r="EE312" s="244">
        <f t="shared" si="375"/>
        <v>693581.91227350442</v>
      </c>
      <c r="EF312" s="249"/>
      <c r="EG312" s="242">
        <f t="shared" si="300"/>
        <v>5.5E-2</v>
      </c>
      <c r="EH312" s="242">
        <f t="shared" si="376"/>
        <v>4.5833333333333334E-3</v>
      </c>
      <c r="EI312" s="238">
        <v>260</v>
      </c>
      <c r="EJ312" s="243">
        <f t="shared" si="387"/>
        <v>248760.21132154576</v>
      </c>
      <c r="EK312" s="243">
        <f t="shared" si="388"/>
        <v>3082.4150795582632</v>
      </c>
      <c r="EL312" s="243">
        <f t="shared" si="328"/>
        <v>1942.2641110011784</v>
      </c>
      <c r="EM312" s="243">
        <f t="shared" si="338"/>
        <v>1140.1509685570848</v>
      </c>
      <c r="EN312" s="244">
        <f t="shared" si="377"/>
        <v>720724.55155157181</v>
      </c>
      <c r="EO312" s="249"/>
      <c r="EP312" s="242">
        <f t="shared" si="301"/>
        <v>2.5000000000000001E-2</v>
      </c>
      <c r="EQ312" s="242">
        <f t="shared" si="378"/>
        <v>2.0833333333333333E-3</v>
      </c>
      <c r="ER312" s="238">
        <v>260</v>
      </c>
      <c r="ES312" s="243">
        <f t="shared" si="389"/>
        <v>215727.73506450362</v>
      </c>
      <c r="ET312" s="243">
        <f t="shared" si="390"/>
        <v>2370.7253929063927</v>
      </c>
      <c r="EU312" s="243">
        <f t="shared" si="329"/>
        <v>1921.2926115220102</v>
      </c>
      <c r="EV312" s="243">
        <f t="shared" si="339"/>
        <v>449.43278138438251</v>
      </c>
      <c r="EW312" s="244">
        <f t="shared" si="379"/>
        <v>616388.60215566179</v>
      </c>
    </row>
    <row r="313" spans="1:153" ht="14.25" customHeight="1" thickBot="1" x14ac:dyDescent="0.25">
      <c r="A313" s="3">
        <f t="shared" si="340"/>
        <v>7911</v>
      </c>
      <c r="B313" s="238">
        <v>261</v>
      </c>
      <c r="C313" s="239">
        <f t="shared" si="341"/>
        <v>91407.311914644335</v>
      </c>
      <c r="D313" s="239">
        <f t="shared" si="302"/>
        <v>2410.2492634298383</v>
      </c>
      <c r="E313" s="239">
        <f t="shared" si="303"/>
        <v>2170.3050696538967</v>
      </c>
      <c r="F313" s="239">
        <f t="shared" si="304"/>
        <v>239.94419377594139</v>
      </c>
      <c r="G313" s="240">
        <f t="shared" si="342"/>
        <v>629075.05775518552</v>
      </c>
      <c r="I313" s="241">
        <f>VLOOKUP(K313,[2]תחזיות!$B$4:$H$1000,5)</f>
        <v>1.2997798500000143E-2</v>
      </c>
      <c r="J313" s="135">
        <f t="shared" si="305"/>
        <v>1.0831498750000119E-3</v>
      </c>
      <c r="K313" s="238">
        <v>261</v>
      </c>
      <c r="L313" s="243">
        <f t="shared" si="343"/>
        <v>54095.546950123222</v>
      </c>
      <c r="M313" s="243">
        <f t="shared" si="330"/>
        <v>1091.6269320784616</v>
      </c>
      <c r="N313" s="243">
        <f t="shared" si="306"/>
        <v>992.45176266990279</v>
      </c>
      <c r="O313" s="243">
        <f t="shared" si="307"/>
        <v>99.175169408558787</v>
      </c>
      <c r="P313" s="244">
        <f t="shared" si="344"/>
        <v>249320.01529548285</v>
      </c>
      <c r="Q313" s="245"/>
      <c r="R313" s="241">
        <f>VLOOKUP(T313,[2]תחזיות!$B$4:$H$1000,7)</f>
        <v>2.2096257450000243E-2</v>
      </c>
      <c r="S313" s="135">
        <f t="shared" si="308"/>
        <v>1.8413547875000202E-3</v>
      </c>
      <c r="T313" s="238">
        <v>261</v>
      </c>
      <c r="U313" s="243">
        <f t="shared" si="345"/>
        <v>64850.601947936724</v>
      </c>
      <c r="V313" s="243">
        <f t="shared" si="331"/>
        <v>1308.6597259685609</v>
      </c>
      <c r="W313" s="243">
        <f t="shared" si="309"/>
        <v>1189.7669557306774</v>
      </c>
      <c r="X313" s="243">
        <f t="shared" si="332"/>
        <v>118.89277023788344</v>
      </c>
      <c r="Y313" s="244">
        <f t="shared" si="346"/>
        <v>273208.76457200671</v>
      </c>
      <c r="Z313" s="246"/>
      <c r="AA313" s="241">
        <f>VLOOKUP(AC313,[2]תחזיות!$B$4:$H$1000,6)</f>
        <v>1.1816180454545584E-2</v>
      </c>
      <c r="AB313" s="135">
        <f t="shared" si="310"/>
        <v>9.8468170454546543E-4</v>
      </c>
      <c r="AC313" s="238">
        <v>261</v>
      </c>
      <c r="AD313" s="243">
        <f t="shared" si="347"/>
        <v>52836.468043498251</v>
      </c>
      <c r="AE313" s="243">
        <f t="shared" si="333"/>
        <v>1066.2192132998534</v>
      </c>
      <c r="AF313" s="243">
        <f t="shared" si="311"/>
        <v>969.35235522010703</v>
      </c>
      <c r="AG313" s="243">
        <f t="shared" si="334"/>
        <v>96.866858079746351</v>
      </c>
      <c r="AH313" s="244">
        <f t="shared" si="348"/>
        <v>246428.07724290126</v>
      </c>
      <c r="AI313" s="246"/>
      <c r="AJ313" s="242">
        <f t="shared" si="297"/>
        <v>4.7366666666666599E-2</v>
      </c>
      <c r="AK313" s="242">
        <f t="shared" si="349"/>
        <v>3.9472222222222166E-3</v>
      </c>
      <c r="AL313" s="241">
        <f>VLOOKUP(AN313,[2]תחזיות!$B$4:$H$1000,5)</f>
        <v>1.2997798500000143E-2</v>
      </c>
      <c r="AM313" s="135">
        <f t="shared" si="335"/>
        <v>1.0831498750000119E-3</v>
      </c>
      <c r="AN313" s="238">
        <v>261</v>
      </c>
      <c r="AO313" s="243">
        <f t="shared" si="350"/>
        <v>24677.961607986006</v>
      </c>
      <c r="AP313" s="243">
        <f t="shared" si="380"/>
        <v>668.14916068759942</v>
      </c>
      <c r="AQ313" s="243">
        <f t="shared" si="312"/>
        <v>570.7397622294103</v>
      </c>
      <c r="AR313" s="243">
        <f t="shared" si="351"/>
        <v>97.409398458189074</v>
      </c>
      <c r="AS313" s="244">
        <f t="shared" si="352"/>
        <v>143865.09880660675</v>
      </c>
      <c r="AT313" s="245"/>
      <c r="AU313" s="242">
        <f t="shared" si="298"/>
        <v>5.3666666666666606E-2</v>
      </c>
      <c r="AV313" s="242">
        <f t="shared" si="353"/>
        <v>4.4722222222222168E-3</v>
      </c>
      <c r="AW313" s="241">
        <f>VLOOKUP(AY313,[2]תחזיות!$B$4:$H$1000,7)</f>
        <v>2.2096257450000243E-2</v>
      </c>
      <c r="AX313" s="135">
        <f t="shared" si="313"/>
        <v>1.8413547875000202E-3</v>
      </c>
      <c r="AY313" s="238">
        <v>261</v>
      </c>
      <c r="AZ313" s="243">
        <f t="shared" si="354"/>
        <v>30803.971650346961</v>
      </c>
      <c r="BA313" s="243">
        <f t="shared" si="381"/>
        <v>842.7491529590535</v>
      </c>
      <c r="BB313" s="243">
        <f t="shared" si="314"/>
        <v>704.98694641166867</v>
      </c>
      <c r="BC313" s="243">
        <f t="shared" si="355"/>
        <v>137.76220654738486</v>
      </c>
      <c r="BD313" s="244">
        <f t="shared" si="356"/>
        <v>163777.78233824015</v>
      </c>
      <c r="BE313" s="246"/>
      <c r="BF313" s="246"/>
      <c r="BG313" s="246"/>
      <c r="BH313" s="241">
        <f>VLOOKUP(BJ313,[2]תחזיות!$B$4:$H$1000,6)</f>
        <v>1.1816180454545584E-2</v>
      </c>
      <c r="BI313" s="135">
        <f t="shared" si="315"/>
        <v>9.8468170454546543E-4</v>
      </c>
      <c r="BJ313" s="238">
        <v>261</v>
      </c>
      <c r="BK313" s="243">
        <f t="shared" si="357"/>
        <v>20728.453757238116</v>
      </c>
      <c r="BL313" s="243">
        <f t="shared" si="382"/>
        <v>539.4312116818636</v>
      </c>
      <c r="BM313" s="243">
        <f t="shared" si="316"/>
        <v>501.42904646026057</v>
      </c>
      <c r="BN313" s="243">
        <f t="shared" si="336"/>
        <v>38.002165221603036</v>
      </c>
      <c r="BO313" s="244">
        <f t="shared" si="358"/>
        <v>126882.01156466732</v>
      </c>
      <c r="BP313" s="246"/>
      <c r="BQ313" s="247">
        <f>VLOOKUP(BT313,[2]תחזיות!$B$4:$E$1000,2)</f>
        <v>4.2339679999999921E-2</v>
      </c>
      <c r="BR313" s="135">
        <f t="shared" si="317"/>
        <v>3.0283066666666604E-3</v>
      </c>
      <c r="BS313" s="3">
        <f t="shared" si="359"/>
        <v>7911</v>
      </c>
      <c r="BT313" s="238">
        <v>261</v>
      </c>
      <c r="BU313" s="239">
        <f t="shared" si="360"/>
        <v>213995.03853661945</v>
      </c>
      <c r="BV313" s="239">
        <f t="shared" si="361"/>
        <v>2483.5146561667652</v>
      </c>
      <c r="BW313" s="239">
        <f t="shared" si="318"/>
        <v>1835.4720543327317</v>
      </c>
      <c r="BX313" s="239">
        <f t="shared" si="319"/>
        <v>648.04260183403358</v>
      </c>
      <c r="BY313" s="240">
        <f t="shared" si="362"/>
        <v>592957.05440928298</v>
      </c>
      <c r="CA313" s="247">
        <f>VLOOKUP(CD313,[2]תחזיות!$B$4:$E$1000,4)</f>
        <v>5.58883775999999E-2</v>
      </c>
      <c r="CB313" s="135">
        <f t="shared" si="320"/>
        <v>4.1573647999999918E-3</v>
      </c>
      <c r="CC313" s="3">
        <f t="shared" si="363"/>
        <v>7911</v>
      </c>
      <c r="CD313" s="238">
        <v>261</v>
      </c>
      <c r="CE313" s="239">
        <f t="shared" si="364"/>
        <v>233828.38466240035</v>
      </c>
      <c r="CF313" s="239">
        <f t="shared" si="365"/>
        <v>2862.7086126832587</v>
      </c>
      <c r="CG313" s="239">
        <f t="shared" si="321"/>
        <v>1890.5987170469375</v>
      </c>
      <c r="CH313" s="239">
        <f t="shared" si="322"/>
        <v>972.1098956363212</v>
      </c>
      <c r="CI313" s="240">
        <f t="shared" si="366"/>
        <v>667557.19043902215</v>
      </c>
      <c r="CJ313" s="1"/>
      <c r="CK313" s="247">
        <f>VLOOKUP(CN313,[2]תחזיות!$B$4:$E$1000,3)</f>
        <v>3.6817113043478192E-2</v>
      </c>
      <c r="CL313" s="135">
        <f t="shared" si="323"/>
        <v>2.5680927536231826E-3</v>
      </c>
      <c r="CM313" s="3">
        <f t="shared" si="367"/>
        <v>7911</v>
      </c>
      <c r="CN313" s="238">
        <v>261</v>
      </c>
      <c r="CO313" s="239">
        <f t="shared" si="368"/>
        <v>206491.93842661631</v>
      </c>
      <c r="CP313" s="239">
        <f t="shared" si="383"/>
        <v>2344.036599879917</v>
      </c>
      <c r="CQ313" s="239">
        <f t="shared" si="324"/>
        <v>1813.7461491249192</v>
      </c>
      <c r="CR313" s="239">
        <f t="shared" si="325"/>
        <v>530.29045075499778</v>
      </c>
      <c r="CS313" s="240">
        <f t="shared" si="369"/>
        <v>566893.98412111774</v>
      </c>
      <c r="CT313" s="1"/>
      <c r="CU313" s="238">
        <v>261</v>
      </c>
      <c r="CV313" s="239">
        <f t="shared" si="294"/>
        <v>622608.624107857</v>
      </c>
      <c r="CW313" s="239">
        <f t="shared" si="294"/>
        <v>9562.5034493284984</v>
      </c>
      <c r="CX313" s="239">
        <f t="shared" si="294"/>
        <v>7504.331628366298</v>
      </c>
      <c r="CY313" s="239">
        <f t="shared" si="294"/>
        <v>2058.1718209621995</v>
      </c>
      <c r="CZ313" s="239">
        <f t="shared" si="294"/>
        <v>2311708.1019770284</v>
      </c>
      <c r="DB313" s="238">
        <v>261</v>
      </c>
      <c r="DC313" s="239">
        <f t="shared" si="295"/>
        <v>667708.21738587285</v>
      </c>
      <c r="DD313" s="239">
        <f t="shared" si="295"/>
        <v>10506.781834598976</v>
      </c>
      <c r="DE313" s="239">
        <f t="shared" si="295"/>
        <v>7906.8238436864485</v>
      </c>
      <c r="DF313" s="239">
        <f t="shared" si="295"/>
        <v>2599.9579909125268</v>
      </c>
      <c r="DG313" s="239">
        <f t="shared" si="295"/>
        <v>2457425.7617355846</v>
      </c>
      <c r="DH313" s="248"/>
      <c r="DI313" s="238">
        <v>261</v>
      </c>
      <c r="DJ313" s="239">
        <f t="shared" si="296"/>
        <v>585270.61459497863</v>
      </c>
      <c r="DK313" s="239">
        <f t="shared" si="296"/>
        <v>8730.6616811978638</v>
      </c>
      <c r="DL313" s="239">
        <f t="shared" si="296"/>
        <v>7380.1279249218651</v>
      </c>
      <c r="DM313" s="239">
        <f t="shared" si="296"/>
        <v>1350.5337562760003</v>
      </c>
      <c r="DN313" s="239">
        <f t="shared" si="296"/>
        <v>2188038.4582324401</v>
      </c>
      <c r="DP313" s="3">
        <f t="shared" si="370"/>
        <v>7911</v>
      </c>
      <c r="DQ313" s="238">
        <v>261</v>
      </c>
      <c r="DR313" s="239">
        <f t="shared" si="371"/>
        <v>0</v>
      </c>
      <c r="DS313" s="239">
        <f t="shared" si="372"/>
        <v>0</v>
      </c>
      <c r="DT313" s="239">
        <f t="shared" si="326"/>
        <v>0</v>
      </c>
      <c r="DU313" s="239">
        <f t="shared" si="373"/>
        <v>0</v>
      </c>
      <c r="DV313" s="240">
        <f t="shared" si="384"/>
        <v>0</v>
      </c>
      <c r="DX313" s="242">
        <f t="shared" si="299"/>
        <v>4.9000000000000002E-2</v>
      </c>
      <c r="DY313" s="242">
        <f t="shared" si="374"/>
        <v>4.0833333333333338E-3</v>
      </c>
      <c r="DZ313" s="238">
        <v>261</v>
      </c>
      <c r="EA313" s="243">
        <f t="shared" si="385"/>
        <v>238432.76509848406</v>
      </c>
      <c r="EB313" s="243">
        <f t="shared" si="386"/>
        <v>2908.9634369658329</v>
      </c>
      <c r="EC313" s="243">
        <f t="shared" si="327"/>
        <v>1935.3629794803562</v>
      </c>
      <c r="ED313" s="243">
        <f t="shared" si="337"/>
        <v>973.60045748547668</v>
      </c>
      <c r="EE313" s="244">
        <f t="shared" si="375"/>
        <v>696490.87571047025</v>
      </c>
      <c r="EF313" s="249"/>
      <c r="EG313" s="242">
        <f t="shared" si="300"/>
        <v>5.5E-2</v>
      </c>
      <c r="EH313" s="242">
        <f t="shared" si="376"/>
        <v>4.5833333333333334E-3</v>
      </c>
      <c r="EI313" s="238">
        <v>261</v>
      </c>
      <c r="EJ313" s="243">
        <f t="shared" si="387"/>
        <v>246817.94721054457</v>
      </c>
      <c r="EK313" s="243">
        <f t="shared" si="388"/>
        <v>3082.4150795582636</v>
      </c>
      <c r="EL313" s="243">
        <f t="shared" si="328"/>
        <v>1951.1661548432676</v>
      </c>
      <c r="EM313" s="243">
        <f t="shared" si="338"/>
        <v>1131.2489247149961</v>
      </c>
      <c r="EN313" s="244">
        <f t="shared" si="377"/>
        <v>723806.96663113008</v>
      </c>
      <c r="EO313" s="249"/>
      <c r="EP313" s="242">
        <f t="shared" si="301"/>
        <v>2.5000000000000001E-2</v>
      </c>
      <c r="EQ313" s="242">
        <f t="shared" si="378"/>
        <v>2.0833333333333333E-3</v>
      </c>
      <c r="ER313" s="238">
        <v>261</v>
      </c>
      <c r="ES313" s="243">
        <f t="shared" si="389"/>
        <v>213806.4424529816</v>
      </c>
      <c r="ET313" s="243">
        <f t="shared" si="390"/>
        <v>2370.7253929063927</v>
      </c>
      <c r="EU313" s="243">
        <f t="shared" si="329"/>
        <v>1925.2953044626811</v>
      </c>
      <c r="EV313" s="243">
        <f t="shared" si="339"/>
        <v>445.43008844371167</v>
      </c>
      <c r="EW313" s="244">
        <f t="shared" si="379"/>
        <v>618759.32754856814</v>
      </c>
    </row>
    <row r="314" spans="1:153" ht="14.25" customHeight="1" thickBot="1" x14ac:dyDescent="0.25">
      <c r="A314" s="3">
        <f t="shared" si="340"/>
        <v>7942</v>
      </c>
      <c r="B314" s="238">
        <v>262</v>
      </c>
      <c r="C314" s="239">
        <f t="shared" si="341"/>
        <v>89237.006844990436</v>
      </c>
      <c r="D314" s="239">
        <f t="shared" si="302"/>
        <v>2410.2492634298383</v>
      </c>
      <c r="E314" s="239">
        <f t="shared" si="303"/>
        <v>2176.0021204617383</v>
      </c>
      <c r="F314" s="239">
        <f t="shared" si="304"/>
        <v>234.24714296809992</v>
      </c>
      <c r="G314" s="240">
        <f t="shared" si="342"/>
        <v>631485.30701861531</v>
      </c>
      <c r="I314" s="241">
        <f>VLOOKUP(K314,[2]תחזיות!$B$4:$H$1000,5)</f>
        <v>1.2997817000000144E-2</v>
      </c>
      <c r="J314" s="135">
        <f t="shared" si="305"/>
        <v>1.0831514166666787E-3</v>
      </c>
      <c r="K314" s="238">
        <v>262</v>
      </c>
      <c r="L314" s="243">
        <f t="shared" si="343"/>
        <v>53160.613880234996</v>
      </c>
      <c r="M314" s="243">
        <f t="shared" si="330"/>
        <v>1092.8093293364138</v>
      </c>
      <c r="N314" s="243">
        <f t="shared" si="306"/>
        <v>995.34820388931678</v>
      </c>
      <c r="O314" s="243">
        <f t="shared" si="307"/>
        <v>97.461125447097047</v>
      </c>
      <c r="P314" s="244">
        <f t="shared" si="344"/>
        <v>250412.82462481927</v>
      </c>
      <c r="Q314" s="245"/>
      <c r="R314" s="241">
        <f>VLOOKUP(T314,[2]תחזיות!$B$4:$H$1000,7)</f>
        <v>2.2096288900000243E-2</v>
      </c>
      <c r="S314" s="135">
        <f t="shared" si="308"/>
        <v>1.8413574083333535E-3</v>
      </c>
      <c r="T314" s="238">
        <v>262</v>
      </c>
      <c r="U314" s="243">
        <f t="shared" si="345"/>
        <v>63778.057342339627</v>
      </c>
      <c r="V314" s="243">
        <f t="shared" si="331"/>
        <v>1311.0694362499603</v>
      </c>
      <c r="W314" s="243">
        <f t="shared" si="309"/>
        <v>1194.1429977890048</v>
      </c>
      <c r="X314" s="243">
        <f t="shared" si="332"/>
        <v>116.92643846095544</v>
      </c>
      <c r="Y314" s="244">
        <f t="shared" si="346"/>
        <v>274519.83400825667</v>
      </c>
      <c r="Z314" s="246"/>
      <c r="AA314" s="241">
        <f>VLOOKUP(AC314,[2]תחזיות!$B$4:$H$1000,6)</f>
        <v>1.1816197272727402E-2</v>
      </c>
      <c r="AB314" s="135">
        <f t="shared" si="310"/>
        <v>9.8468310606061676E-4</v>
      </c>
      <c r="AC314" s="238">
        <v>262</v>
      </c>
      <c r="AD314" s="243">
        <f t="shared" si="347"/>
        <v>51918.188360856489</v>
      </c>
      <c r="AE314" s="243">
        <f t="shared" si="333"/>
        <v>1067.2691013465474</v>
      </c>
      <c r="AF314" s="243">
        <f t="shared" si="311"/>
        <v>972.08575601831092</v>
      </c>
      <c r="AG314" s="243">
        <f t="shared" si="334"/>
        <v>95.183345328236456</v>
      </c>
      <c r="AH314" s="244">
        <f t="shared" si="348"/>
        <v>247495.34634424781</v>
      </c>
      <c r="AI314" s="246"/>
      <c r="AJ314" s="242">
        <f t="shared" si="297"/>
        <v>4.7366666666666599E-2</v>
      </c>
      <c r="AK314" s="242">
        <f t="shared" si="349"/>
        <v>3.9472222222222166E-3</v>
      </c>
      <c r="AL314" s="241">
        <f>VLOOKUP(AN314,[2]תחזיות!$B$4:$H$1000,5)</f>
        <v>1.2997817000000144E-2</v>
      </c>
      <c r="AM314" s="135">
        <f t="shared" si="335"/>
        <v>1.0831514166666787E-3</v>
      </c>
      <c r="AN314" s="238">
        <v>262</v>
      </c>
      <c r="AO314" s="243">
        <f t="shared" si="350"/>
        <v>24133.333617250722</v>
      </c>
      <c r="AP314" s="243">
        <f t="shared" si="380"/>
        <v>668.87286739754268</v>
      </c>
      <c r="AQ314" s="243">
        <f t="shared" si="312"/>
        <v>573.61323664722818</v>
      </c>
      <c r="AR314" s="243">
        <f t="shared" si="351"/>
        <v>95.259630750314514</v>
      </c>
      <c r="AS314" s="244">
        <f t="shared" si="352"/>
        <v>144533.97167400431</v>
      </c>
      <c r="AT314" s="245"/>
      <c r="AU314" s="242">
        <f t="shared" si="298"/>
        <v>5.3666666666666606E-2</v>
      </c>
      <c r="AV314" s="242">
        <f t="shared" si="353"/>
        <v>4.4722222222222168E-3</v>
      </c>
      <c r="AW314" s="241">
        <f>VLOOKUP(AY314,[2]תחזיות!$B$4:$H$1000,7)</f>
        <v>2.2096288900000243E-2</v>
      </c>
      <c r="AX314" s="135">
        <f t="shared" si="313"/>
        <v>1.8413574083333535E-3</v>
      </c>
      <c r="AY314" s="238">
        <v>262</v>
      </c>
      <c r="AZ314" s="243">
        <f t="shared" si="354"/>
        <v>30154.407692403198</v>
      </c>
      <c r="BA314" s="243">
        <f t="shared" si="381"/>
        <v>844.30095535522128</v>
      </c>
      <c r="BB314" s="243">
        <f t="shared" si="314"/>
        <v>709.44374317530719</v>
      </c>
      <c r="BC314" s="243">
        <f t="shared" si="355"/>
        <v>134.85721217991414</v>
      </c>
      <c r="BD314" s="244">
        <f t="shared" si="356"/>
        <v>164622.08329359538</v>
      </c>
      <c r="BE314" s="246"/>
      <c r="BF314" s="246"/>
      <c r="BG314" s="246"/>
      <c r="BH314" s="241">
        <f>VLOOKUP(BJ314,[2]תחזיות!$B$4:$H$1000,6)</f>
        <v>1.1816197272727402E-2</v>
      </c>
      <c r="BI314" s="135">
        <f t="shared" si="315"/>
        <v>9.8468310606061676E-4</v>
      </c>
      <c r="BJ314" s="238">
        <v>262</v>
      </c>
      <c r="BK314" s="243">
        <f t="shared" si="357"/>
        <v>20246.941920296431</v>
      </c>
      <c r="BL314" s="243">
        <f t="shared" si="382"/>
        <v>539.88553752046369</v>
      </c>
      <c r="BM314" s="243">
        <f t="shared" si="316"/>
        <v>502.76614399992042</v>
      </c>
      <c r="BN314" s="243">
        <f t="shared" si="336"/>
        <v>37.119393520543284</v>
      </c>
      <c r="BO314" s="244">
        <f t="shared" si="358"/>
        <v>127421.89710218778</v>
      </c>
      <c r="BP314" s="246"/>
      <c r="BQ314" s="247">
        <f>VLOOKUP(BT314,[2]תחזיות!$B$4:$E$1000,2)</f>
        <v>4.2367979999999923E-2</v>
      </c>
      <c r="BR314" s="135">
        <f t="shared" si="317"/>
        <v>3.0306649999999936E-3</v>
      </c>
      <c r="BS314" s="3">
        <f t="shared" si="359"/>
        <v>7942</v>
      </c>
      <c r="BT314" s="238">
        <v>262</v>
      </c>
      <c r="BU314" s="239">
        <f t="shared" si="360"/>
        <v>212159.56648228673</v>
      </c>
      <c r="BV314" s="239">
        <f t="shared" si="361"/>
        <v>2483.7922314942466</v>
      </c>
      <c r="BW314" s="239">
        <f t="shared" si="318"/>
        <v>1840.8076589412085</v>
      </c>
      <c r="BX314" s="239">
        <f t="shared" si="319"/>
        <v>642.98457255303811</v>
      </c>
      <c r="BY314" s="240">
        <f t="shared" si="362"/>
        <v>595440.84664077719</v>
      </c>
      <c r="CA314" s="247">
        <f>VLOOKUP(CD314,[2]תחזיות!$B$4:$E$1000,4)</f>
        <v>5.5925733599999902E-2</v>
      </c>
      <c r="CB314" s="135">
        <f t="shared" si="320"/>
        <v>4.1604777999999917E-3</v>
      </c>
      <c r="CC314" s="3">
        <f t="shared" si="363"/>
        <v>7942</v>
      </c>
      <c r="CD314" s="238">
        <v>262</v>
      </c>
      <c r="CE314" s="239">
        <f t="shared" si="364"/>
        <v>231937.78594535342</v>
      </c>
      <c r="CF314" s="239">
        <f t="shared" si="365"/>
        <v>2863.1223820265427</v>
      </c>
      <c r="CG314" s="239">
        <f t="shared" si="321"/>
        <v>1898.1503726197498</v>
      </c>
      <c r="CH314" s="239">
        <f t="shared" si="322"/>
        <v>964.97200940679295</v>
      </c>
      <c r="CI314" s="240">
        <f t="shared" si="366"/>
        <v>670420.31282104866</v>
      </c>
      <c r="CJ314" s="1"/>
      <c r="CK314" s="247">
        <f>VLOOKUP(CN314,[2]תחזיות!$B$4:$E$1000,3)</f>
        <v>3.6841721739130369E-2</v>
      </c>
      <c r="CL314" s="135">
        <f t="shared" si="323"/>
        <v>2.5701434782608641E-3</v>
      </c>
      <c r="CM314" s="3">
        <f t="shared" si="367"/>
        <v>7942</v>
      </c>
      <c r="CN314" s="238">
        <v>262</v>
      </c>
      <c r="CO314" s="239">
        <f t="shared" si="368"/>
        <v>204678.19227749138</v>
      </c>
      <c r="CP314" s="239">
        <f t="shared" si="383"/>
        <v>2344.2663078724163</v>
      </c>
      <c r="CQ314" s="239">
        <f t="shared" si="324"/>
        <v>1818.2139868481986</v>
      </c>
      <c r="CR314" s="239">
        <f t="shared" si="325"/>
        <v>526.05232102421758</v>
      </c>
      <c r="CS314" s="240">
        <f t="shared" si="369"/>
        <v>569238.25042899011</v>
      </c>
      <c r="CT314" s="1"/>
      <c r="CU314" s="238">
        <v>262</v>
      </c>
      <c r="CV314" s="239">
        <f t="shared" si="294"/>
        <v>615187.92294376658</v>
      </c>
      <c r="CW314" s="239">
        <f t="shared" si="294"/>
        <v>9564.6871286238747</v>
      </c>
      <c r="CX314" s="239">
        <f t="shared" si="294"/>
        <v>7529.0369315860589</v>
      </c>
      <c r="CY314" s="239">
        <f t="shared" si="294"/>
        <v>2035.6501970378149</v>
      </c>
      <c r="CZ314" s="239">
        <f t="shared" si="294"/>
        <v>2321272.7891056524</v>
      </c>
      <c r="DB314" s="238">
        <v>262</v>
      </c>
      <c r="DC314" s="239">
        <f t="shared" si="295"/>
        <v>659974.03888078802</v>
      </c>
      <c r="DD314" s="239">
        <f t="shared" si="295"/>
        <v>10511.157116619826</v>
      </c>
      <c r="DE314" s="239">
        <f t="shared" si="295"/>
        <v>7937.8482337654314</v>
      </c>
      <c r="DF314" s="239">
        <f t="shared" si="295"/>
        <v>2573.3088828543932</v>
      </c>
      <c r="DG314" s="239">
        <f t="shared" si="295"/>
        <v>2467936.9188522045</v>
      </c>
      <c r="DH314" s="248"/>
      <c r="DI314" s="238">
        <v>262</v>
      </c>
      <c r="DJ314" s="239">
        <f t="shared" si="296"/>
        <v>577961.47655215359</v>
      </c>
      <c r="DK314" s="239">
        <f t="shared" si="296"/>
        <v>8732.3956030756581</v>
      </c>
      <c r="DL314" s="239">
        <f t="shared" si="296"/>
        <v>7398.3743436751456</v>
      </c>
      <c r="DM314" s="239">
        <f t="shared" si="296"/>
        <v>1334.0212594005118</v>
      </c>
      <c r="DN314" s="239">
        <f t="shared" si="296"/>
        <v>2196770.8538355157</v>
      </c>
      <c r="DP314" s="3">
        <f t="shared" si="370"/>
        <v>7942</v>
      </c>
      <c r="DQ314" s="238">
        <v>262</v>
      </c>
      <c r="DR314" s="239">
        <f t="shared" si="371"/>
        <v>0</v>
      </c>
      <c r="DS314" s="239">
        <f t="shared" si="372"/>
        <v>0</v>
      </c>
      <c r="DT314" s="239">
        <f t="shared" si="326"/>
        <v>0</v>
      </c>
      <c r="DU314" s="239">
        <f t="shared" si="373"/>
        <v>0</v>
      </c>
      <c r="DV314" s="240">
        <f t="shared" si="384"/>
        <v>0</v>
      </c>
      <c r="DX314" s="242">
        <f t="shared" si="299"/>
        <v>4.9000000000000002E-2</v>
      </c>
      <c r="DY314" s="242">
        <f t="shared" si="374"/>
        <v>4.0833333333333338E-3</v>
      </c>
      <c r="DZ314" s="238">
        <v>262</v>
      </c>
      <c r="EA314" s="243">
        <f t="shared" si="385"/>
        <v>236497.4021190037</v>
      </c>
      <c r="EB314" s="243">
        <f t="shared" si="386"/>
        <v>2908.9634369658324</v>
      </c>
      <c r="EC314" s="243">
        <f t="shared" si="327"/>
        <v>1943.2657116465671</v>
      </c>
      <c r="ED314" s="243">
        <f t="shared" si="337"/>
        <v>965.69772531926526</v>
      </c>
      <c r="EE314" s="244">
        <f t="shared" si="375"/>
        <v>699399.83914743608</v>
      </c>
      <c r="EF314" s="249"/>
      <c r="EG314" s="242">
        <f t="shared" si="300"/>
        <v>5.5E-2</v>
      </c>
      <c r="EH314" s="242">
        <f t="shared" si="376"/>
        <v>4.5833333333333334E-3</v>
      </c>
      <c r="EI314" s="238">
        <v>262</v>
      </c>
      <c r="EJ314" s="243">
        <f t="shared" si="387"/>
        <v>244866.78105570131</v>
      </c>
      <c r="EK314" s="243">
        <f t="shared" si="388"/>
        <v>3082.4150795582632</v>
      </c>
      <c r="EL314" s="243">
        <f t="shared" si="328"/>
        <v>1960.1089997196323</v>
      </c>
      <c r="EM314" s="243">
        <f t="shared" si="338"/>
        <v>1122.3060798386309</v>
      </c>
      <c r="EN314" s="244">
        <f t="shared" si="377"/>
        <v>726889.38171068835</v>
      </c>
      <c r="EO314" s="249"/>
      <c r="EP314" s="242">
        <f t="shared" si="301"/>
        <v>2.5000000000000001E-2</v>
      </c>
      <c r="EQ314" s="242">
        <f t="shared" si="378"/>
        <v>2.0833333333333333E-3</v>
      </c>
      <c r="ER314" s="238">
        <v>262</v>
      </c>
      <c r="ES314" s="243">
        <f t="shared" si="389"/>
        <v>211881.14714851891</v>
      </c>
      <c r="ET314" s="243">
        <f t="shared" si="390"/>
        <v>2370.7253929063918</v>
      </c>
      <c r="EU314" s="243">
        <f t="shared" si="329"/>
        <v>1929.3063363469773</v>
      </c>
      <c r="EV314" s="243">
        <f t="shared" si="339"/>
        <v>441.4190565594144</v>
      </c>
      <c r="EW314" s="244">
        <f t="shared" si="379"/>
        <v>621130.05294147448</v>
      </c>
    </row>
    <row r="315" spans="1:153" ht="14.25" customHeight="1" thickBot="1" x14ac:dyDescent="0.25">
      <c r="A315" s="3">
        <f t="shared" si="340"/>
        <v>7972</v>
      </c>
      <c r="B315" s="238">
        <v>263</v>
      </c>
      <c r="C315" s="239">
        <f t="shared" si="341"/>
        <v>87061.004724528699</v>
      </c>
      <c r="D315" s="239">
        <f t="shared" si="302"/>
        <v>2410.2492634298383</v>
      </c>
      <c r="E315" s="239">
        <f t="shared" si="303"/>
        <v>2181.7141260279504</v>
      </c>
      <c r="F315" s="239">
        <f t="shared" si="304"/>
        <v>228.53513740188785</v>
      </c>
      <c r="G315" s="240">
        <f t="shared" si="342"/>
        <v>633895.55628204509</v>
      </c>
      <c r="I315" s="241">
        <f>VLOOKUP(K315,[2]תחזיות!$B$4:$H$1000,5)</f>
        <v>1.2997835500000145E-2</v>
      </c>
      <c r="J315" s="135">
        <f t="shared" si="305"/>
        <v>1.0831529583333454E-3</v>
      </c>
      <c r="K315" s="238">
        <v>263</v>
      </c>
      <c r="L315" s="243">
        <f t="shared" si="343"/>
        <v>52221.768638185255</v>
      </c>
      <c r="M315" s="243">
        <f t="shared" si="330"/>
        <v>1093.9930089943787</v>
      </c>
      <c r="N315" s="243">
        <f t="shared" si="306"/>
        <v>998.25309982437284</v>
      </c>
      <c r="O315" s="243">
        <f t="shared" si="307"/>
        <v>95.739909170005859</v>
      </c>
      <c r="P315" s="244">
        <f t="shared" si="344"/>
        <v>251506.81763381365</v>
      </c>
      <c r="Q315" s="245"/>
      <c r="R315" s="241">
        <f>VLOOKUP(T315,[2]תחזיות!$B$4:$H$1000,7)</f>
        <v>2.2096320350000247E-2</v>
      </c>
      <c r="S315" s="135">
        <f t="shared" si="308"/>
        <v>1.8413600291666873E-3</v>
      </c>
      <c r="T315" s="238">
        <v>263</v>
      </c>
      <c r="U315" s="243">
        <f t="shared" si="345"/>
        <v>62699.153862893465</v>
      </c>
      <c r="V315" s="243">
        <f t="shared" si="331"/>
        <v>1313.4835871053331</v>
      </c>
      <c r="W315" s="243">
        <f t="shared" si="309"/>
        <v>1198.5351383566956</v>
      </c>
      <c r="X315" s="243">
        <f t="shared" si="332"/>
        <v>114.94844874863749</v>
      </c>
      <c r="Y315" s="244">
        <f t="shared" si="346"/>
        <v>275833.31759536202</v>
      </c>
      <c r="Z315" s="246"/>
      <c r="AA315" s="241">
        <f>VLOOKUP(AC315,[2]תחזיות!$B$4:$H$1000,6)</f>
        <v>1.1816214090909221E-2</v>
      </c>
      <c r="AB315" s="135">
        <f t="shared" si="310"/>
        <v>9.8468450757576852E-4</v>
      </c>
      <c r="AC315" s="238">
        <v>263</v>
      </c>
      <c r="AD315" s="243">
        <f t="shared" si="347"/>
        <v>50996.268442794528</v>
      </c>
      <c r="AE315" s="243">
        <f t="shared" si="333"/>
        <v>1068.3200246960575</v>
      </c>
      <c r="AF315" s="243">
        <f t="shared" si="311"/>
        <v>974.82686588426805</v>
      </c>
      <c r="AG315" s="243">
        <f t="shared" si="334"/>
        <v>93.493158811789542</v>
      </c>
      <c r="AH315" s="244">
        <f t="shared" si="348"/>
        <v>248563.66636894387</v>
      </c>
      <c r="AI315" s="246"/>
      <c r="AJ315" s="242">
        <f t="shared" si="297"/>
        <v>4.7366666666666599E-2</v>
      </c>
      <c r="AK315" s="242">
        <f t="shared" si="349"/>
        <v>3.9472222222222166E-3</v>
      </c>
      <c r="AL315" s="241">
        <f>VLOOKUP(AN315,[2]תחזיות!$B$4:$H$1000,5)</f>
        <v>1.2997835500000145E-2</v>
      </c>
      <c r="AM315" s="135">
        <f t="shared" si="335"/>
        <v>1.0831529583333454E-3</v>
      </c>
      <c r="AN315" s="238">
        <v>263</v>
      </c>
      <c r="AO315" s="243">
        <f t="shared" si="350"/>
        <v>23585.239161431251</v>
      </c>
      <c r="AP315" s="243">
        <f t="shared" si="380"/>
        <v>669.59735902261332</v>
      </c>
      <c r="AQ315" s="243">
        <f t="shared" si="312"/>
        <v>576.50117888818625</v>
      </c>
      <c r="AR315" s="243">
        <f t="shared" si="351"/>
        <v>93.096180134427115</v>
      </c>
      <c r="AS315" s="244">
        <f t="shared" si="352"/>
        <v>145203.56903302693</v>
      </c>
      <c r="AT315" s="245"/>
      <c r="AU315" s="242">
        <f t="shared" si="298"/>
        <v>5.3666666666666606E-2</v>
      </c>
      <c r="AV315" s="242">
        <f t="shared" si="353"/>
        <v>4.4722222222222168E-3</v>
      </c>
      <c r="AW315" s="241">
        <f>VLOOKUP(AY315,[2]תחזיות!$B$4:$H$1000,7)</f>
        <v>2.2096320350000247E-2</v>
      </c>
      <c r="AX315" s="135">
        <f t="shared" si="313"/>
        <v>1.8413600291666873E-3</v>
      </c>
      <c r="AY315" s="238">
        <v>263</v>
      </c>
      <c r="AZ315" s="243">
        <f t="shared" si="354"/>
        <v>29499.182728904252</v>
      </c>
      <c r="BA315" s="243">
        <f t="shared" si="381"/>
        <v>845.8556173869996</v>
      </c>
      <c r="BB315" s="243">
        <f t="shared" si="314"/>
        <v>713.92871684940019</v>
      </c>
      <c r="BC315" s="243">
        <f t="shared" si="355"/>
        <v>131.92690053759941</v>
      </c>
      <c r="BD315" s="244">
        <f t="shared" si="356"/>
        <v>165467.93891098237</v>
      </c>
      <c r="BE315" s="246"/>
      <c r="BF315" s="246"/>
      <c r="BG315" s="246"/>
      <c r="BH315" s="241">
        <f>VLOOKUP(BJ315,[2]תחזיות!$B$4:$H$1000,6)</f>
        <v>1.1816214090909221E-2</v>
      </c>
      <c r="BI315" s="135">
        <f t="shared" si="315"/>
        <v>9.8468450757576852E-4</v>
      </c>
      <c r="BJ315" s="238">
        <v>263</v>
      </c>
      <c r="BK315" s="243">
        <f t="shared" si="357"/>
        <v>19763.617560298284</v>
      </c>
      <c r="BL315" s="243">
        <f t="shared" si="382"/>
        <v>540.3401961907748</v>
      </c>
      <c r="BM315" s="243">
        <f t="shared" si="316"/>
        <v>504.10689733022809</v>
      </c>
      <c r="BN315" s="243">
        <f t="shared" si="336"/>
        <v>36.233298860546689</v>
      </c>
      <c r="BO315" s="244">
        <f t="shared" si="358"/>
        <v>127962.23729837856</v>
      </c>
      <c r="BP315" s="246"/>
      <c r="BQ315" s="247">
        <f>VLOOKUP(BT315,[2]תחזיות!$B$4:$E$1000,2)</f>
        <v>4.2396279999999925E-2</v>
      </c>
      <c r="BR315" s="135">
        <f t="shared" si="317"/>
        <v>3.0330233333333272E-3</v>
      </c>
      <c r="BS315" s="3">
        <f t="shared" si="359"/>
        <v>7972</v>
      </c>
      <c r="BT315" s="238">
        <v>263</v>
      </c>
      <c r="BU315" s="239">
        <f t="shared" si="360"/>
        <v>210318.75882334553</v>
      </c>
      <c r="BV315" s="239">
        <f t="shared" si="361"/>
        <v>2484.0671951544218</v>
      </c>
      <c r="BW315" s="239">
        <f t="shared" si="318"/>
        <v>1846.1654922055102</v>
      </c>
      <c r="BX315" s="239">
        <f t="shared" si="319"/>
        <v>637.90170294891163</v>
      </c>
      <c r="BY315" s="240">
        <f t="shared" si="362"/>
        <v>597924.91383593157</v>
      </c>
      <c r="CA315" s="247">
        <f>VLOOKUP(CD315,[2]תחזיות!$B$4:$E$1000,4)</f>
        <v>5.5963089599999905E-2</v>
      </c>
      <c r="CB315" s="135">
        <f t="shared" si="320"/>
        <v>4.1635907999999925E-3</v>
      </c>
      <c r="CC315" s="3">
        <f t="shared" si="363"/>
        <v>7972</v>
      </c>
      <c r="CD315" s="238">
        <v>263</v>
      </c>
      <c r="CE315" s="239">
        <f t="shared" si="364"/>
        <v>230039.63557273368</v>
      </c>
      <c r="CF315" s="239">
        <f t="shared" si="365"/>
        <v>2863.5323509250493</v>
      </c>
      <c r="CG315" s="239">
        <f t="shared" si="321"/>
        <v>1905.7414406190642</v>
      </c>
      <c r="CH315" s="239">
        <f t="shared" si="322"/>
        <v>957.79091030598499</v>
      </c>
      <c r="CI315" s="240">
        <f t="shared" si="366"/>
        <v>673283.84517197369</v>
      </c>
      <c r="CJ315" s="1"/>
      <c r="CK315" s="247">
        <f>VLOOKUP(CN315,[2]תחזיות!$B$4:$E$1000,3)</f>
        <v>3.6866330434782546E-2</v>
      </c>
      <c r="CL315" s="135">
        <f t="shared" si="323"/>
        <v>2.5721942028985455E-3</v>
      </c>
      <c r="CM315" s="3">
        <f t="shared" si="367"/>
        <v>7972</v>
      </c>
      <c r="CN315" s="238">
        <v>263</v>
      </c>
      <c r="CO315" s="239">
        <f t="shared" si="368"/>
        <v>202859.97829064319</v>
      </c>
      <c r="CP315" s="239">
        <f t="shared" si="383"/>
        <v>2344.4938338606803</v>
      </c>
      <c r="CQ315" s="239">
        <f t="shared" si="324"/>
        <v>1822.6985737013631</v>
      </c>
      <c r="CR315" s="239">
        <f t="shared" si="325"/>
        <v>521.79526015931719</v>
      </c>
      <c r="CS315" s="240">
        <f t="shared" si="369"/>
        <v>571582.74426285084</v>
      </c>
      <c r="CT315" s="1"/>
      <c r="CU315" s="238">
        <v>263</v>
      </c>
      <c r="CV315" s="239">
        <f t="shared" si="294"/>
        <v>607740.9077548479</v>
      </c>
      <c r="CW315" s="239">
        <f t="shared" si="294"/>
        <v>9566.8702635670852</v>
      </c>
      <c r="CX315" s="239">
        <f t="shared" si="294"/>
        <v>7553.8346102484793</v>
      </c>
      <c r="CY315" s="239">
        <f t="shared" si="294"/>
        <v>2013.0356533186077</v>
      </c>
      <c r="CZ315" s="239">
        <f t="shared" si="294"/>
        <v>2330839.6593692191</v>
      </c>
      <c r="DB315" s="238">
        <v>263</v>
      </c>
      <c r="DC315" s="239">
        <f t="shared" si="295"/>
        <v>652205.64894504182</v>
      </c>
      <c r="DD315" s="239">
        <f t="shared" si="295"/>
        <v>10515.535898405484</v>
      </c>
      <c r="DE315" s="239">
        <f t="shared" si="295"/>
        <v>7969.0122544881242</v>
      </c>
      <c r="DF315" s="239">
        <f t="shared" si="295"/>
        <v>2546.5236439173595</v>
      </c>
      <c r="DG315" s="239">
        <f t="shared" si="295"/>
        <v>2478452.4547506096</v>
      </c>
      <c r="DH315" s="248"/>
      <c r="DI315" s="238">
        <v>263</v>
      </c>
      <c r="DJ315" s="239">
        <f t="shared" si="296"/>
        <v>570632.70983043662</v>
      </c>
      <c r="DK315" s="239">
        <f t="shared" si="296"/>
        <v>8734.128711083742</v>
      </c>
      <c r="DL315" s="239">
        <f t="shared" si="296"/>
        <v>7416.6721874915092</v>
      </c>
      <c r="DM315" s="239">
        <f t="shared" si="296"/>
        <v>1317.4565235922328</v>
      </c>
      <c r="DN315" s="239">
        <f t="shared" si="296"/>
        <v>2205504.9825465991</v>
      </c>
      <c r="DP315" s="3">
        <f t="shared" si="370"/>
        <v>7972</v>
      </c>
      <c r="DQ315" s="238">
        <v>263</v>
      </c>
      <c r="DR315" s="239">
        <f t="shared" si="371"/>
        <v>0</v>
      </c>
      <c r="DS315" s="239">
        <f t="shared" si="372"/>
        <v>0</v>
      </c>
      <c r="DT315" s="239">
        <f t="shared" si="326"/>
        <v>0</v>
      </c>
      <c r="DU315" s="239">
        <f t="shared" si="373"/>
        <v>0</v>
      </c>
      <c r="DV315" s="240">
        <f t="shared" si="384"/>
        <v>0</v>
      </c>
      <c r="DX315" s="242">
        <f t="shared" si="299"/>
        <v>4.9000000000000002E-2</v>
      </c>
      <c r="DY315" s="242">
        <f t="shared" si="374"/>
        <v>4.0833333333333338E-3</v>
      </c>
      <c r="DZ315" s="238">
        <v>263</v>
      </c>
      <c r="EA315" s="243">
        <f t="shared" si="385"/>
        <v>234554.13640735715</v>
      </c>
      <c r="EB315" s="243">
        <f t="shared" si="386"/>
        <v>2908.9634369658338</v>
      </c>
      <c r="EC315" s="243">
        <f t="shared" si="327"/>
        <v>1951.2007133024586</v>
      </c>
      <c r="ED315" s="243">
        <f t="shared" si="337"/>
        <v>957.76272366337514</v>
      </c>
      <c r="EE315" s="244">
        <f t="shared" si="375"/>
        <v>702308.80258440191</v>
      </c>
      <c r="EF315" s="249"/>
      <c r="EG315" s="242">
        <f t="shared" si="300"/>
        <v>5.5E-2</v>
      </c>
      <c r="EH315" s="242">
        <f t="shared" si="376"/>
        <v>4.5833333333333334E-3</v>
      </c>
      <c r="EI315" s="238">
        <v>263</v>
      </c>
      <c r="EJ315" s="243">
        <f t="shared" si="387"/>
        <v>242906.67205598167</v>
      </c>
      <c r="EK315" s="243">
        <f t="shared" si="388"/>
        <v>3082.4150795582636</v>
      </c>
      <c r="EL315" s="243">
        <f t="shared" si="328"/>
        <v>1969.0928326350142</v>
      </c>
      <c r="EM315" s="243">
        <f t="shared" si="338"/>
        <v>1113.3222469232494</v>
      </c>
      <c r="EN315" s="244">
        <f t="shared" si="377"/>
        <v>729971.79679024662</v>
      </c>
      <c r="EO315" s="249"/>
      <c r="EP315" s="242">
        <f t="shared" si="301"/>
        <v>2.5000000000000001E-2</v>
      </c>
      <c r="EQ315" s="242">
        <f t="shared" si="378"/>
        <v>2.0833333333333333E-3</v>
      </c>
      <c r="ER315" s="238">
        <v>263</v>
      </c>
      <c r="ES315" s="243">
        <f t="shared" si="389"/>
        <v>209951.84081217193</v>
      </c>
      <c r="ET315" s="243">
        <f t="shared" si="390"/>
        <v>2370.7253929063918</v>
      </c>
      <c r="EU315" s="243">
        <f t="shared" si="329"/>
        <v>1933.3257245477002</v>
      </c>
      <c r="EV315" s="243">
        <f t="shared" si="339"/>
        <v>437.39966835869149</v>
      </c>
      <c r="EW315" s="244">
        <f t="shared" si="379"/>
        <v>623500.77833438083</v>
      </c>
    </row>
    <row r="316" spans="1:153" ht="14.25" customHeight="1" thickBot="1" x14ac:dyDescent="0.25">
      <c r="A316" s="3">
        <f t="shared" si="340"/>
        <v>8003</v>
      </c>
      <c r="B316" s="238">
        <v>264</v>
      </c>
      <c r="C316" s="239">
        <f t="shared" si="341"/>
        <v>84879.290598500753</v>
      </c>
      <c r="D316" s="239">
        <f t="shared" si="302"/>
        <v>2410.2492634298383</v>
      </c>
      <c r="E316" s="239">
        <f t="shared" si="303"/>
        <v>2187.4411256087737</v>
      </c>
      <c r="F316" s="239">
        <f t="shared" si="304"/>
        <v>222.80813782106449</v>
      </c>
      <c r="G316" s="240">
        <f t="shared" si="342"/>
        <v>636305.80554547487</v>
      </c>
      <c r="I316" s="241">
        <f>VLOOKUP(K316,[2]תחזיות!$B$4:$H$1000,5)</f>
        <v>1.2997854000000145E-2</v>
      </c>
      <c r="J316" s="135">
        <f t="shared" si="305"/>
        <v>1.0831545000000121E-3</v>
      </c>
      <c r="K316" s="238">
        <v>264</v>
      </c>
      <c r="L316" s="243">
        <f t="shared" si="343"/>
        <v>51278.998519722081</v>
      </c>
      <c r="M316" s="243">
        <f t="shared" si="330"/>
        <v>1095.1779724450398</v>
      </c>
      <c r="N316" s="243">
        <f t="shared" si="306"/>
        <v>1001.1664751588831</v>
      </c>
      <c r="O316" s="243">
        <f t="shared" si="307"/>
        <v>94.011497286156711</v>
      </c>
      <c r="P316" s="244">
        <f t="shared" si="344"/>
        <v>252601.99560625869</v>
      </c>
      <c r="Q316" s="245"/>
      <c r="R316" s="241">
        <f>VLOOKUP(T316,[2]תחזיות!$B$4:$H$1000,7)</f>
        <v>2.2096351800000247E-2</v>
      </c>
      <c r="S316" s="135">
        <f t="shared" si="308"/>
        <v>1.8413626500000206E-3</v>
      </c>
      <c r="T316" s="238">
        <v>264</v>
      </c>
      <c r="U316" s="243">
        <f t="shared" si="345"/>
        <v>61613.863666808022</v>
      </c>
      <c r="V316" s="243">
        <f t="shared" si="331"/>
        <v>1315.9021867240169</v>
      </c>
      <c r="W316" s="243">
        <f t="shared" si="309"/>
        <v>1202.9434366682028</v>
      </c>
      <c r="X316" s="243">
        <f t="shared" si="332"/>
        <v>112.95875005581418</v>
      </c>
      <c r="Y316" s="244">
        <f t="shared" si="346"/>
        <v>277149.21978208603</v>
      </c>
      <c r="Z316" s="246"/>
      <c r="AA316" s="241">
        <f>VLOOKUP(AC316,[2]תחזיות!$B$4:$H$1000,6)</f>
        <v>1.1816230909091041E-2</v>
      </c>
      <c r="AB316" s="135">
        <f t="shared" si="310"/>
        <v>9.8468590909092006E-4</v>
      </c>
      <c r="AC316" s="238">
        <v>264</v>
      </c>
      <c r="AD316" s="243">
        <f t="shared" si="347"/>
        <v>50070.696985583461</v>
      </c>
      <c r="AE316" s="243">
        <f t="shared" si="333"/>
        <v>1069.3719843707754</v>
      </c>
      <c r="AF316" s="243">
        <f t="shared" si="311"/>
        <v>977.57570656387281</v>
      </c>
      <c r="AG316" s="243">
        <f t="shared" si="334"/>
        <v>91.796277806902594</v>
      </c>
      <c r="AH316" s="244">
        <f t="shared" si="348"/>
        <v>249633.03835331465</v>
      </c>
      <c r="AI316" s="246"/>
      <c r="AJ316" s="242">
        <f t="shared" si="297"/>
        <v>4.7366666666666599E-2</v>
      </c>
      <c r="AK316" s="242">
        <f t="shared" si="349"/>
        <v>3.9472222222222166E-3</v>
      </c>
      <c r="AL316" s="241">
        <f>VLOOKUP(AN316,[2]תחזיות!$B$4:$H$1000,5)</f>
        <v>1.2997854000000145E-2</v>
      </c>
      <c r="AM316" s="135">
        <f t="shared" si="335"/>
        <v>1.0831545000000121E-3</v>
      </c>
      <c r="AN316" s="238">
        <v>264</v>
      </c>
      <c r="AO316" s="243">
        <f t="shared" si="350"/>
        <v>23033.660000628181</v>
      </c>
      <c r="AP316" s="243">
        <f t="shared" si="380"/>
        <v>670.32263641522673</v>
      </c>
      <c r="AQ316" s="243">
        <f t="shared" si="312"/>
        <v>579.40366180163619</v>
      </c>
      <c r="AR316" s="243">
        <f t="shared" si="351"/>
        <v>90.918974613590549</v>
      </c>
      <c r="AS316" s="244">
        <f t="shared" si="352"/>
        <v>145873.89166944215</v>
      </c>
      <c r="AT316" s="245"/>
      <c r="AU316" s="242">
        <f t="shared" si="298"/>
        <v>5.3666666666666606E-2</v>
      </c>
      <c r="AV316" s="242">
        <f t="shared" si="353"/>
        <v>4.4722222222222168E-3</v>
      </c>
      <c r="AW316" s="241">
        <f>VLOOKUP(AY316,[2]תחזיות!$B$4:$H$1000,7)</f>
        <v>2.2096351800000247E-2</v>
      </c>
      <c r="AX316" s="135">
        <f t="shared" si="313"/>
        <v>1.8413626500000206E-3</v>
      </c>
      <c r="AY316" s="238">
        <v>264</v>
      </c>
      <c r="AZ316" s="243">
        <f t="shared" si="354"/>
        <v>28838.258103663411</v>
      </c>
      <c r="BA316" s="243">
        <f t="shared" si="381"/>
        <v>847.41314432814886</v>
      </c>
      <c r="BB316" s="243">
        <f t="shared" si="314"/>
        <v>718.4420455867654</v>
      </c>
      <c r="BC316" s="243">
        <f t="shared" si="355"/>
        <v>128.97109874138343</v>
      </c>
      <c r="BD316" s="244">
        <f t="shared" si="356"/>
        <v>166315.3520553105</v>
      </c>
      <c r="BE316" s="246"/>
      <c r="BF316" s="246"/>
      <c r="BG316" s="246"/>
      <c r="BH316" s="241">
        <f>VLOOKUP(BJ316,[2]תחזיות!$B$4:$H$1000,6)</f>
        <v>1.1816230909091041E-2</v>
      </c>
      <c r="BI316" s="135">
        <f t="shared" si="315"/>
        <v>9.8468590909092006E-4</v>
      </c>
      <c r="BJ316" s="238">
        <v>264</v>
      </c>
      <c r="BK316" s="243">
        <f t="shared" si="357"/>
        <v>19278.475231733868</v>
      </c>
      <c r="BL316" s="243">
        <f t="shared" si="382"/>
        <v>540.79518515196435</v>
      </c>
      <c r="BM316" s="243">
        <f t="shared" si="316"/>
        <v>505.45131389378577</v>
      </c>
      <c r="BN316" s="243">
        <f t="shared" si="336"/>
        <v>35.343871258178595</v>
      </c>
      <c r="BO316" s="244">
        <f t="shared" si="358"/>
        <v>128503.03248353052</v>
      </c>
      <c r="BP316" s="246"/>
      <c r="BQ316" s="247">
        <f>VLOOKUP(BT316,[2]תחזיות!$B$4:$E$1000,2)</f>
        <v>4.2424579999999927E-2</v>
      </c>
      <c r="BR316" s="135">
        <f t="shared" si="317"/>
        <v>3.0353816666666609E-3</v>
      </c>
      <c r="BS316" s="3">
        <f t="shared" si="359"/>
        <v>8003</v>
      </c>
      <c r="BT316" s="238">
        <v>264</v>
      </c>
      <c r="BU316" s="239">
        <f t="shared" si="360"/>
        <v>208472.59333114003</v>
      </c>
      <c r="BV316" s="239">
        <f t="shared" si="361"/>
        <v>2484.3395438090142</v>
      </c>
      <c r="BW316" s="239">
        <f t="shared" si="318"/>
        <v>1851.5456560092175</v>
      </c>
      <c r="BX316" s="239">
        <f t="shared" si="319"/>
        <v>632.79388779979683</v>
      </c>
      <c r="BY316" s="240">
        <f t="shared" si="362"/>
        <v>600409.25337974064</v>
      </c>
      <c r="CA316" s="247">
        <f>VLOOKUP(CD316,[2]תחזיות!$B$4:$E$1000,4)</f>
        <v>5.6000445599999907E-2</v>
      </c>
      <c r="CB316" s="135">
        <f t="shared" si="320"/>
        <v>4.1667037999999924E-3</v>
      </c>
      <c r="CC316" s="3">
        <f t="shared" si="363"/>
        <v>8003</v>
      </c>
      <c r="CD316" s="238">
        <v>264</v>
      </c>
      <c r="CE316" s="239">
        <f t="shared" si="364"/>
        <v>228133.89413211463</v>
      </c>
      <c r="CF316" s="239">
        <f t="shared" si="365"/>
        <v>2863.9385125926929</v>
      </c>
      <c r="CG316" s="239">
        <f t="shared" si="321"/>
        <v>1913.372149003615</v>
      </c>
      <c r="CH316" s="239">
        <f t="shared" si="322"/>
        <v>950.56636358907792</v>
      </c>
      <c r="CI316" s="240">
        <f t="shared" si="366"/>
        <v>676147.78368456638</v>
      </c>
      <c r="CJ316" s="1"/>
      <c r="CK316" s="247">
        <f>VLOOKUP(CN316,[2]תחזיות!$B$4:$E$1000,3)</f>
        <v>3.6890939130434723E-2</v>
      </c>
      <c r="CL316" s="135">
        <f t="shared" si="323"/>
        <v>2.5742449275362269E-3</v>
      </c>
      <c r="CM316" s="3">
        <f t="shared" si="367"/>
        <v>8003</v>
      </c>
      <c r="CN316" s="238">
        <v>264</v>
      </c>
      <c r="CO316" s="239">
        <f t="shared" si="368"/>
        <v>201037.27971694182</v>
      </c>
      <c r="CP316" s="239">
        <f t="shared" si="383"/>
        <v>2344.7191754928972</v>
      </c>
      <c r="CQ316" s="239">
        <f t="shared" si="324"/>
        <v>1827.199977935878</v>
      </c>
      <c r="CR316" s="239">
        <f t="shared" si="325"/>
        <v>517.51919755701908</v>
      </c>
      <c r="CS316" s="240">
        <f t="shared" si="369"/>
        <v>573927.46343834372</v>
      </c>
      <c r="CT316" s="1"/>
      <c r="CU316" s="238">
        <v>264</v>
      </c>
      <c r="CV316" s="239">
        <f t="shared" si="294"/>
        <v>600267.4781440458</v>
      </c>
      <c r="CW316" s="239">
        <f t="shared" si="294"/>
        <v>9569.0528530649517</v>
      </c>
      <c r="CX316" s="239">
        <f t="shared" si="294"/>
        <v>7578.7250347936206</v>
      </c>
      <c r="CY316" s="239">
        <f t="shared" si="294"/>
        <v>1990.327818271332</v>
      </c>
      <c r="CZ316" s="239">
        <f t="shared" si="294"/>
        <v>2340408.7122222842</v>
      </c>
      <c r="DB316" s="238">
        <v>264</v>
      </c>
      <c r="DC316" s="239">
        <f t="shared" si="295"/>
        <v>644402.88572443346</v>
      </c>
      <c r="DD316" s="239">
        <f t="shared" si="295"/>
        <v>10519.91818663296</v>
      </c>
      <c r="DE316" s="239">
        <f t="shared" si="295"/>
        <v>8000.3165983186154</v>
      </c>
      <c r="DF316" s="239">
        <f t="shared" si="295"/>
        <v>2519.6015883143455</v>
      </c>
      <c r="DG316" s="239">
        <f t="shared" si="295"/>
        <v>2488972.3729372425</v>
      </c>
      <c r="DH316" s="248"/>
      <c r="DI316" s="238">
        <v>264</v>
      </c>
      <c r="DJ316" s="239">
        <f t="shared" si="296"/>
        <v>563284.2576203841</v>
      </c>
      <c r="DK316" s="239">
        <f t="shared" si="296"/>
        <v>8735.8610013518664</v>
      </c>
      <c r="DL316" s="239">
        <f t="shared" si="296"/>
        <v>7435.0216104761512</v>
      </c>
      <c r="DM316" s="239">
        <f t="shared" si="296"/>
        <v>1300.8393908757153</v>
      </c>
      <c r="DN316" s="239">
        <f t="shared" si="296"/>
        <v>2214240.843547951</v>
      </c>
      <c r="DP316" s="3">
        <f t="shared" si="370"/>
        <v>8003</v>
      </c>
      <c r="DQ316" s="238">
        <v>264</v>
      </c>
      <c r="DR316" s="239">
        <f t="shared" si="371"/>
        <v>0</v>
      </c>
      <c r="DS316" s="239">
        <f t="shared" si="372"/>
        <v>0</v>
      </c>
      <c r="DT316" s="239">
        <f t="shared" si="326"/>
        <v>0</v>
      </c>
      <c r="DU316" s="239">
        <f t="shared" si="373"/>
        <v>0</v>
      </c>
      <c r="DV316" s="240">
        <f t="shared" si="384"/>
        <v>0</v>
      </c>
      <c r="DX316" s="242">
        <f t="shared" si="299"/>
        <v>4.9000000000000002E-2</v>
      </c>
      <c r="DY316" s="242">
        <f t="shared" si="374"/>
        <v>4.0833333333333338E-3</v>
      </c>
      <c r="DZ316" s="238">
        <v>264</v>
      </c>
      <c r="EA316" s="243">
        <f t="shared" si="385"/>
        <v>232602.9356940547</v>
      </c>
      <c r="EB316" s="243">
        <f t="shared" si="386"/>
        <v>2908.9634369658329</v>
      </c>
      <c r="EC316" s="243">
        <f t="shared" si="327"/>
        <v>1959.1681162151094</v>
      </c>
      <c r="ED316" s="243">
        <f t="shared" si="337"/>
        <v>949.79532075072348</v>
      </c>
      <c r="EE316" s="244">
        <f t="shared" si="375"/>
        <v>705217.76602136774</v>
      </c>
      <c r="EF316" s="249"/>
      <c r="EG316" s="242">
        <f t="shared" si="300"/>
        <v>5.5E-2</v>
      </c>
      <c r="EH316" s="242">
        <f t="shared" si="376"/>
        <v>4.5833333333333334E-3</v>
      </c>
      <c r="EI316" s="238">
        <v>264</v>
      </c>
      <c r="EJ316" s="243">
        <f t="shared" si="387"/>
        <v>240937.57922334666</v>
      </c>
      <c r="EK316" s="243">
        <f t="shared" si="388"/>
        <v>3082.4150795582636</v>
      </c>
      <c r="EL316" s="243">
        <f t="shared" si="328"/>
        <v>1978.1178414512581</v>
      </c>
      <c r="EM316" s="243">
        <f t="shared" si="338"/>
        <v>1104.2972381070056</v>
      </c>
      <c r="EN316" s="244">
        <f t="shared" si="377"/>
        <v>733054.21186980489</v>
      </c>
      <c r="EO316" s="249"/>
      <c r="EP316" s="242">
        <f t="shared" si="301"/>
        <v>2.5000000000000001E-2</v>
      </c>
      <c r="EQ316" s="242">
        <f t="shared" si="378"/>
        <v>2.0833333333333333E-3</v>
      </c>
      <c r="ER316" s="238">
        <v>264</v>
      </c>
      <c r="ES316" s="243">
        <f t="shared" si="389"/>
        <v>208018.51508762423</v>
      </c>
      <c r="ET316" s="243">
        <f t="shared" si="390"/>
        <v>2370.7253929063918</v>
      </c>
      <c r="EU316" s="243">
        <f t="shared" si="329"/>
        <v>1937.3534864738413</v>
      </c>
      <c r="EV316" s="243">
        <f t="shared" si="339"/>
        <v>433.37190643255047</v>
      </c>
      <c r="EW316" s="244">
        <f t="shared" si="379"/>
        <v>625871.50372728717</v>
      </c>
    </row>
    <row r="317" spans="1:153" ht="14.25" customHeight="1" thickBot="1" x14ac:dyDescent="0.25">
      <c r="A317" s="3">
        <f t="shared" si="340"/>
        <v>8033</v>
      </c>
      <c r="B317" s="238">
        <v>265</v>
      </c>
      <c r="C317" s="239">
        <f t="shared" si="341"/>
        <v>82691.849472891976</v>
      </c>
      <c r="D317" s="239">
        <f t="shared" si="302"/>
        <v>2410.2492634298383</v>
      </c>
      <c r="E317" s="239">
        <f t="shared" si="303"/>
        <v>2193.1831585634968</v>
      </c>
      <c r="F317" s="239">
        <f t="shared" si="304"/>
        <v>217.06610486634145</v>
      </c>
      <c r="G317" s="240">
        <f t="shared" si="342"/>
        <v>638716.05480890465</v>
      </c>
      <c r="I317" s="241">
        <f>VLOOKUP(K317,[2]תחזיות!$B$4:$H$1000,5)</f>
        <v>1.2997872500000146E-2</v>
      </c>
      <c r="J317" s="135">
        <f t="shared" si="305"/>
        <v>1.0831560416666788E-3</v>
      </c>
      <c r="K317" s="238">
        <v>265</v>
      </c>
      <c r="L317" s="243">
        <f t="shared" si="343"/>
        <v>50332.290782104166</v>
      </c>
      <c r="M317" s="243">
        <f t="shared" si="330"/>
        <v>1096.364221082594</v>
      </c>
      <c r="N317" s="243">
        <f t="shared" si="306"/>
        <v>1004.0883546487368</v>
      </c>
      <c r="O317" s="243">
        <f t="shared" si="307"/>
        <v>92.275866433857217</v>
      </c>
      <c r="P317" s="244">
        <f t="shared" si="344"/>
        <v>253698.35982734128</v>
      </c>
      <c r="Q317" s="245"/>
      <c r="R317" s="241">
        <f>VLOOKUP(T317,[2]תחזיות!$B$4:$H$1000,7)</f>
        <v>2.2096383250000247E-2</v>
      </c>
      <c r="S317" s="135">
        <f t="shared" si="308"/>
        <v>1.841365270833354E-3</v>
      </c>
      <c r="T317" s="238">
        <v>265</v>
      </c>
      <c r="U317" s="243">
        <f t="shared" si="345"/>
        <v>60522.158800630677</v>
      </c>
      <c r="V317" s="243">
        <f t="shared" si="331"/>
        <v>1318.3252433104642</v>
      </c>
      <c r="W317" s="243">
        <f t="shared" si="309"/>
        <v>1207.3679521759752</v>
      </c>
      <c r="X317" s="243">
        <f t="shared" si="332"/>
        <v>110.95729113448907</v>
      </c>
      <c r="Y317" s="244">
        <f t="shared" si="346"/>
        <v>278467.54502539651</v>
      </c>
      <c r="Z317" s="246"/>
      <c r="AA317" s="241">
        <f>VLOOKUP(AC317,[2]תחזיות!$B$4:$H$1000,6)</f>
        <v>1.1816247727272858E-2</v>
      </c>
      <c r="AB317" s="135">
        <f t="shared" si="310"/>
        <v>9.8468731060607161E-4</v>
      </c>
      <c r="AC317" s="238">
        <v>265</v>
      </c>
      <c r="AD317" s="243">
        <f t="shared" si="347"/>
        <v>49141.462652581082</v>
      </c>
      <c r="AE317" s="243">
        <f t="shared" si="333"/>
        <v>1070.424981394103</v>
      </c>
      <c r="AF317" s="243">
        <f t="shared" si="311"/>
        <v>980.33229986437152</v>
      </c>
      <c r="AG317" s="243">
        <f t="shared" si="334"/>
        <v>90.092681529731564</v>
      </c>
      <c r="AH317" s="244">
        <f t="shared" si="348"/>
        <v>250703.46333470877</v>
      </c>
      <c r="AI317" s="246"/>
      <c r="AJ317" s="242">
        <f t="shared" si="297"/>
        <v>4.7366666666666599E-2</v>
      </c>
      <c r="AK317" s="242">
        <f t="shared" si="349"/>
        <v>3.9472222222222166E-3</v>
      </c>
      <c r="AL317" s="241">
        <f>VLOOKUP(AN317,[2]תחזיות!$B$4:$H$1000,5)</f>
        <v>1.2997872500000146E-2</v>
      </c>
      <c r="AM317" s="135">
        <f t="shared" si="335"/>
        <v>1.0831560416666788E-3</v>
      </c>
      <c r="AN317" s="238">
        <v>265</v>
      </c>
      <c r="AO317" s="243">
        <f t="shared" si="350"/>
        <v>22478.577802241074</v>
      </c>
      <c r="AP317" s="243">
        <f t="shared" si="380"/>
        <v>671.04870042872585</v>
      </c>
      <c r="AQ317" s="243">
        <f t="shared" si="312"/>
        <v>582.32075860376881</v>
      </c>
      <c r="AR317" s="243">
        <f t="shared" si="351"/>
        <v>88.727941824957</v>
      </c>
      <c r="AS317" s="244">
        <f t="shared" si="352"/>
        <v>146544.94036987086</v>
      </c>
      <c r="AT317" s="245"/>
      <c r="AU317" s="242">
        <f t="shared" si="298"/>
        <v>5.3666666666666606E-2</v>
      </c>
      <c r="AV317" s="242">
        <f t="shared" si="353"/>
        <v>4.4722222222222168E-3</v>
      </c>
      <c r="AW317" s="241">
        <f>VLOOKUP(AY317,[2]תחזיות!$B$4:$H$1000,7)</f>
        <v>2.2096383250000247E-2</v>
      </c>
      <c r="AX317" s="135">
        <f t="shared" si="313"/>
        <v>1.841365270833354E-3</v>
      </c>
      <c r="AY317" s="238">
        <v>265</v>
      </c>
      <c r="AZ317" s="243">
        <f t="shared" si="354"/>
        <v>28171.594910788208</v>
      </c>
      <c r="BA317" s="243">
        <f t="shared" si="381"/>
        <v>848.9735414621623</v>
      </c>
      <c r="BB317" s="243">
        <f t="shared" si="314"/>
        <v>722.98390866669297</v>
      </c>
      <c r="BC317" s="243">
        <f t="shared" si="355"/>
        <v>125.98963279546933</v>
      </c>
      <c r="BD317" s="244">
        <f t="shared" si="356"/>
        <v>167164.32559677266</v>
      </c>
      <c r="BE317" s="246"/>
      <c r="BF317" s="246"/>
      <c r="BG317" s="246"/>
      <c r="BH317" s="241">
        <f>VLOOKUP(BJ317,[2]תחזיות!$B$4:$H$1000,6)</f>
        <v>1.1816247727272858E-2</v>
      </c>
      <c r="BI317" s="135">
        <f t="shared" si="315"/>
        <v>9.8468731060607161E-4</v>
      </c>
      <c r="BJ317" s="238">
        <v>265</v>
      </c>
      <c r="BK317" s="243">
        <f t="shared" si="357"/>
        <v>18791.509476273681</v>
      </c>
      <c r="BL317" s="243">
        <f t="shared" si="382"/>
        <v>541.25050162575803</v>
      </c>
      <c r="BM317" s="243">
        <f t="shared" si="316"/>
        <v>506.79940091925641</v>
      </c>
      <c r="BN317" s="243">
        <f t="shared" si="336"/>
        <v>34.451100706501592</v>
      </c>
      <c r="BO317" s="244">
        <f t="shared" si="358"/>
        <v>129044.28298515629</v>
      </c>
      <c r="BP317" s="246"/>
      <c r="BQ317" s="247">
        <f>VLOOKUP(BT317,[2]תחזיות!$B$4:$E$1000,2)</f>
        <v>4.2452879999999929E-2</v>
      </c>
      <c r="BR317" s="135">
        <f t="shared" si="317"/>
        <v>3.0377399999999941E-3</v>
      </c>
      <c r="BS317" s="3">
        <f t="shared" si="359"/>
        <v>8033</v>
      </c>
      <c r="BT317" s="238">
        <v>265</v>
      </c>
      <c r="BU317" s="239">
        <f t="shared" si="360"/>
        <v>206621.0476751308</v>
      </c>
      <c r="BV317" s="239">
        <f t="shared" si="361"/>
        <v>2484.6092741197112</v>
      </c>
      <c r="BW317" s="239">
        <f t="shared" si="318"/>
        <v>1856.9482527550606</v>
      </c>
      <c r="BX317" s="239">
        <f t="shared" si="319"/>
        <v>627.66102136465065</v>
      </c>
      <c r="BY317" s="240">
        <f t="shared" si="362"/>
        <v>602893.86265386036</v>
      </c>
      <c r="CA317" s="247">
        <f>VLOOKUP(CD317,[2]תחזיות!$B$4:$E$1000,4)</f>
        <v>5.6037801599999909E-2</v>
      </c>
      <c r="CB317" s="135">
        <f t="shared" si="320"/>
        <v>4.1698167999999923E-3</v>
      </c>
      <c r="CC317" s="3">
        <f t="shared" si="363"/>
        <v>8033</v>
      </c>
      <c r="CD317" s="238">
        <v>265</v>
      </c>
      <c r="CE317" s="239">
        <f t="shared" si="364"/>
        <v>226220.52198311102</v>
      </c>
      <c r="CF317" s="239">
        <f t="shared" si="365"/>
        <v>2864.3408602405234</v>
      </c>
      <c r="CG317" s="239">
        <f t="shared" si="321"/>
        <v>1921.0427271705794</v>
      </c>
      <c r="CH317" s="239">
        <f t="shared" si="322"/>
        <v>943.2981330699439</v>
      </c>
      <c r="CI317" s="240">
        <f t="shared" si="366"/>
        <v>679012.12454480689</v>
      </c>
      <c r="CJ317" s="1"/>
      <c r="CK317" s="247">
        <f>VLOOKUP(CN317,[2]תחזיות!$B$4:$E$1000,3)</f>
        <v>3.69155478260869E-2</v>
      </c>
      <c r="CL317" s="135">
        <f t="shared" si="323"/>
        <v>2.5762956521739083E-3</v>
      </c>
      <c r="CM317" s="3">
        <f t="shared" si="367"/>
        <v>8033</v>
      </c>
      <c r="CN317" s="238">
        <v>265</v>
      </c>
      <c r="CO317" s="239">
        <f t="shared" si="368"/>
        <v>199210.07973900595</v>
      </c>
      <c r="CP317" s="239">
        <f t="shared" si="383"/>
        <v>2344.9423304176294</v>
      </c>
      <c r="CQ317" s="239">
        <f t="shared" si="324"/>
        <v>1831.7182681168108</v>
      </c>
      <c r="CR317" s="239">
        <f t="shared" si="325"/>
        <v>513.22406230081856</v>
      </c>
      <c r="CS317" s="240">
        <f t="shared" si="369"/>
        <v>576272.40576876129</v>
      </c>
      <c r="CT317" s="1"/>
      <c r="CU317" s="238">
        <v>265</v>
      </c>
      <c r="CV317" s="239">
        <f t="shared" si="294"/>
        <v>592767.53331020754</v>
      </c>
      <c r="CW317" s="239">
        <f t="shared" si="294"/>
        <v>9571.2348960267027</v>
      </c>
      <c r="CX317" s="239">
        <f t="shared" si="294"/>
        <v>7603.7085772607179</v>
      </c>
      <c r="CY317" s="239">
        <f t="shared" si="294"/>
        <v>1967.5263187659848</v>
      </c>
      <c r="CZ317" s="239">
        <f t="shared" si="294"/>
        <v>2349979.9471183107</v>
      </c>
      <c r="DB317" s="238">
        <v>265</v>
      </c>
      <c r="DC317" s="239">
        <f t="shared" si="295"/>
        <v>636565.58654931723</v>
      </c>
      <c r="DD317" s="239">
        <f t="shared" si="295"/>
        <v>10524.303988001251</v>
      </c>
      <c r="DE317" s="239">
        <f t="shared" si="295"/>
        <v>8031.761961467987</v>
      </c>
      <c r="DF317" s="239">
        <f t="shared" si="295"/>
        <v>2492.5420265332641</v>
      </c>
      <c r="DG317" s="239">
        <f t="shared" si="295"/>
        <v>2499496.6769252438</v>
      </c>
      <c r="DH317" s="248"/>
      <c r="DI317" s="238">
        <v>265</v>
      </c>
      <c r="DJ317" s="239">
        <f t="shared" si="296"/>
        <v>555916.06294190302</v>
      </c>
      <c r="DK317" s="239">
        <f t="shared" si="296"/>
        <v>8737.5924697737209</v>
      </c>
      <c r="DL317" s="239">
        <f t="shared" si="296"/>
        <v>7453.4227670345981</v>
      </c>
      <c r="DM317" s="239">
        <f t="shared" si="296"/>
        <v>1284.1697027391233</v>
      </c>
      <c r="DN317" s="239">
        <f t="shared" si="296"/>
        <v>2222978.4360177247</v>
      </c>
      <c r="DP317" s="3">
        <f t="shared" si="370"/>
        <v>8033</v>
      </c>
      <c r="DQ317" s="238">
        <v>265</v>
      </c>
      <c r="DR317" s="239">
        <f t="shared" si="371"/>
        <v>0</v>
      </c>
      <c r="DS317" s="239">
        <f t="shared" si="372"/>
        <v>0</v>
      </c>
      <c r="DT317" s="239">
        <f t="shared" si="326"/>
        <v>0</v>
      </c>
      <c r="DU317" s="239">
        <f t="shared" si="373"/>
        <v>0</v>
      </c>
      <c r="DV317" s="240">
        <f t="shared" si="384"/>
        <v>0</v>
      </c>
      <c r="DX317" s="242">
        <f t="shared" si="299"/>
        <v>4.9000000000000002E-2</v>
      </c>
      <c r="DY317" s="242">
        <f t="shared" si="374"/>
        <v>4.0833333333333338E-3</v>
      </c>
      <c r="DZ317" s="238">
        <v>265</v>
      </c>
      <c r="EA317" s="243">
        <f t="shared" si="385"/>
        <v>230643.76757783958</v>
      </c>
      <c r="EB317" s="243">
        <f t="shared" si="386"/>
        <v>2908.9634369658329</v>
      </c>
      <c r="EC317" s="243">
        <f t="shared" si="327"/>
        <v>1967.1680526896544</v>
      </c>
      <c r="ED317" s="243">
        <f t="shared" si="337"/>
        <v>941.79538427617842</v>
      </c>
      <c r="EE317" s="244">
        <f t="shared" si="375"/>
        <v>708126.72945833358</v>
      </c>
      <c r="EF317" s="249"/>
      <c r="EG317" s="242">
        <f t="shared" si="300"/>
        <v>5.5E-2</v>
      </c>
      <c r="EH317" s="242">
        <f t="shared" si="376"/>
        <v>4.5833333333333334E-3</v>
      </c>
      <c r="EI317" s="238">
        <v>265</v>
      </c>
      <c r="EJ317" s="243">
        <f t="shared" si="387"/>
        <v>238959.46138189541</v>
      </c>
      <c r="EK317" s="243">
        <f t="shared" si="388"/>
        <v>3082.4150795582632</v>
      </c>
      <c r="EL317" s="243">
        <f t="shared" si="328"/>
        <v>1987.1842148912426</v>
      </c>
      <c r="EM317" s="243">
        <f t="shared" si="338"/>
        <v>1095.2308646670206</v>
      </c>
      <c r="EN317" s="244">
        <f t="shared" si="377"/>
        <v>736136.62694936316</v>
      </c>
      <c r="EO317" s="249"/>
      <c r="EP317" s="242">
        <f t="shared" si="301"/>
        <v>2.5000000000000001E-2</v>
      </c>
      <c r="EQ317" s="242">
        <f t="shared" si="378"/>
        <v>2.0833333333333333E-3</v>
      </c>
      <c r="ER317" s="238">
        <v>265</v>
      </c>
      <c r="ES317" s="243">
        <f t="shared" si="389"/>
        <v>206081.16160115038</v>
      </c>
      <c r="ET317" s="243">
        <f t="shared" si="390"/>
        <v>2370.7253929063927</v>
      </c>
      <c r="EU317" s="243">
        <f t="shared" si="329"/>
        <v>1941.3896395706627</v>
      </c>
      <c r="EV317" s="243">
        <f t="shared" si="339"/>
        <v>429.33575333572998</v>
      </c>
      <c r="EW317" s="244">
        <f t="shared" si="379"/>
        <v>628242.22912019351</v>
      </c>
    </row>
    <row r="318" spans="1:153" ht="14.25" customHeight="1" thickBot="1" x14ac:dyDescent="0.25">
      <c r="A318" s="3">
        <f t="shared" si="340"/>
        <v>8064</v>
      </c>
      <c r="B318" s="238">
        <v>266</v>
      </c>
      <c r="C318" s="239">
        <f t="shared" si="341"/>
        <v>80498.666314328482</v>
      </c>
      <c r="D318" s="239">
        <f t="shared" si="302"/>
        <v>2410.2492634298383</v>
      </c>
      <c r="E318" s="239">
        <f t="shared" si="303"/>
        <v>2198.940264354726</v>
      </c>
      <c r="F318" s="239">
        <f t="shared" si="304"/>
        <v>211.30899907511227</v>
      </c>
      <c r="G318" s="240">
        <f t="shared" si="342"/>
        <v>641126.30407233443</v>
      </c>
      <c r="I318" s="241">
        <f>VLOOKUP(K318,[2]תחזיות!$B$4:$H$1000,5)</f>
        <v>1.2997891000000147E-2</v>
      </c>
      <c r="J318" s="135">
        <f t="shared" si="305"/>
        <v>1.0831575833333456E-3</v>
      </c>
      <c r="K318" s="238">
        <v>266</v>
      </c>
      <c r="L318" s="243">
        <f t="shared" si="343"/>
        <v>49381.63264398693</v>
      </c>
      <c r="M318" s="243">
        <f t="shared" si="330"/>
        <v>1097.5517563027549</v>
      </c>
      <c r="N318" s="243">
        <f t="shared" si="306"/>
        <v>1007.0187631221127</v>
      </c>
      <c r="O318" s="243">
        <f t="shared" si="307"/>
        <v>90.532993180642279</v>
      </c>
      <c r="P318" s="244">
        <f t="shared" si="344"/>
        <v>254795.91158364405</v>
      </c>
      <c r="Q318" s="245"/>
      <c r="R318" s="241">
        <f>VLOOKUP(T318,[2]תחזיות!$B$4:$H$1000,7)</f>
        <v>2.209641470000025E-2</v>
      </c>
      <c r="S318" s="135">
        <f t="shared" si="308"/>
        <v>1.8413678916666875E-3</v>
      </c>
      <c r="T318" s="238">
        <v>266</v>
      </c>
      <c r="U318" s="243">
        <f t="shared" si="345"/>
        <v>59424.011199823966</v>
      </c>
      <c r="V318" s="243">
        <f t="shared" si="331"/>
        <v>1320.7527650842694</v>
      </c>
      <c r="W318" s="243">
        <f t="shared" si="309"/>
        <v>1211.8087445512592</v>
      </c>
      <c r="X318" s="243">
        <f t="shared" si="332"/>
        <v>108.9440205330101</v>
      </c>
      <c r="Y318" s="244">
        <f t="shared" si="346"/>
        <v>279788.29779048078</v>
      </c>
      <c r="Z318" s="246"/>
      <c r="AA318" s="241">
        <f>VLOOKUP(AC318,[2]תחזיות!$B$4:$H$1000,6)</f>
        <v>1.1816264545454678E-2</v>
      </c>
      <c r="AB318" s="135">
        <f t="shared" si="310"/>
        <v>9.8468871212122316E-4</v>
      </c>
      <c r="AC318" s="238">
        <v>266</v>
      </c>
      <c r="AD318" s="243">
        <f t="shared" si="347"/>
        <v>48208.554074138032</v>
      </c>
      <c r="AE318" s="243">
        <f t="shared" si="333"/>
        <v>1071.4790167904544</v>
      </c>
      <c r="AF318" s="243">
        <f t="shared" si="311"/>
        <v>983.09666765453505</v>
      </c>
      <c r="AG318" s="243">
        <f t="shared" si="334"/>
        <v>88.382349135919313</v>
      </c>
      <c r="AH318" s="244">
        <f t="shared" si="348"/>
        <v>251774.94235149922</v>
      </c>
      <c r="AI318" s="246"/>
      <c r="AJ318" s="242">
        <f t="shared" si="297"/>
        <v>4.7366666666666599E-2</v>
      </c>
      <c r="AK318" s="242">
        <f t="shared" si="349"/>
        <v>3.9472222222222166E-3</v>
      </c>
      <c r="AL318" s="241">
        <f>VLOOKUP(AN318,[2]תחזיות!$B$4:$H$1000,5)</f>
        <v>1.2997891000000147E-2</v>
      </c>
      <c r="AM318" s="135">
        <f t="shared" si="335"/>
        <v>1.0831575833333456E-3</v>
      </c>
      <c r="AN318" s="238">
        <v>266</v>
      </c>
      <c r="AO318" s="243">
        <f t="shared" si="350"/>
        <v>21919.974140500741</v>
      </c>
      <c r="AP318" s="243">
        <f t="shared" si="380"/>
        <v>671.77555191738134</v>
      </c>
      <c r="AQ318" s="243">
        <f t="shared" si="312"/>
        <v>585.25254287946052</v>
      </c>
      <c r="AR318" s="243">
        <f t="shared" si="351"/>
        <v>86.523009037920858</v>
      </c>
      <c r="AS318" s="244">
        <f t="shared" si="352"/>
        <v>147216.71592178824</v>
      </c>
      <c r="AT318" s="245"/>
      <c r="AU318" s="242">
        <f t="shared" si="298"/>
        <v>5.3666666666666606E-2</v>
      </c>
      <c r="AV318" s="242">
        <f t="shared" si="353"/>
        <v>4.4722222222222168E-3</v>
      </c>
      <c r="AW318" s="241">
        <f>VLOOKUP(AY318,[2]תחזיות!$B$4:$H$1000,7)</f>
        <v>2.209641470000025E-2</v>
      </c>
      <c r="AX318" s="135">
        <f t="shared" si="313"/>
        <v>1.8413678916666875E-3</v>
      </c>
      <c r="AY318" s="238">
        <v>266</v>
      </c>
      <c r="AZ318" s="243">
        <f t="shared" si="354"/>
        <v>27499.15399309167</v>
      </c>
      <c r="BA318" s="243">
        <f t="shared" si="381"/>
        <v>850.5368140822851</v>
      </c>
      <c r="BB318" s="243">
        <f t="shared" si="314"/>
        <v>727.55448650206972</v>
      </c>
      <c r="BC318" s="243">
        <f t="shared" si="355"/>
        <v>122.98232758021537</v>
      </c>
      <c r="BD318" s="244">
        <f t="shared" si="356"/>
        <v>168014.86241085496</v>
      </c>
      <c r="BE318" s="246"/>
      <c r="BF318" s="246"/>
      <c r="BG318" s="246"/>
      <c r="BH318" s="241">
        <f>VLOOKUP(BJ318,[2]תחזיות!$B$4:$H$1000,6)</f>
        <v>1.1816264545454678E-2</v>
      </c>
      <c r="BI318" s="135">
        <f t="shared" si="315"/>
        <v>9.8468871212122316E-4</v>
      </c>
      <c r="BJ318" s="238">
        <v>266</v>
      </c>
      <c r="BK318" s="243">
        <f t="shared" si="357"/>
        <v>18302.714822970036</v>
      </c>
      <c r="BL318" s="243">
        <f t="shared" si="382"/>
        <v>541.70614256934812</v>
      </c>
      <c r="BM318" s="243">
        <f t="shared" si="316"/>
        <v>508.15116539390323</v>
      </c>
      <c r="BN318" s="243">
        <f t="shared" si="336"/>
        <v>33.554977175444911</v>
      </c>
      <c r="BO318" s="244">
        <f t="shared" si="358"/>
        <v>129585.98912772564</v>
      </c>
      <c r="BP318" s="246"/>
      <c r="BQ318" s="247">
        <f>VLOOKUP(BT318,[2]תחזיות!$B$4:$E$1000,2)</f>
        <v>4.2481179999999931E-2</v>
      </c>
      <c r="BR318" s="135">
        <f t="shared" si="317"/>
        <v>3.0400983333333277E-3</v>
      </c>
      <c r="BS318" s="3">
        <f t="shared" si="359"/>
        <v>8064</v>
      </c>
      <c r="BT318" s="238">
        <v>266</v>
      </c>
      <c r="BU318" s="239">
        <f t="shared" si="360"/>
        <v>204764.09942237573</v>
      </c>
      <c r="BV318" s="239">
        <f t="shared" si="361"/>
        <v>2484.876382748198</v>
      </c>
      <c r="BW318" s="239">
        <f t="shared" si="318"/>
        <v>1862.3733853677336</v>
      </c>
      <c r="BX318" s="239">
        <f t="shared" si="319"/>
        <v>622.50299738046431</v>
      </c>
      <c r="BY318" s="240">
        <f t="shared" si="362"/>
        <v>605378.7390366086</v>
      </c>
      <c r="CA318" s="247">
        <f>VLOOKUP(CD318,[2]תחזיות!$B$4:$E$1000,4)</f>
        <v>5.6075157599999911E-2</v>
      </c>
      <c r="CB318" s="135">
        <f t="shared" si="320"/>
        <v>4.172929799999993E-3</v>
      </c>
      <c r="CC318" s="3">
        <f t="shared" si="363"/>
        <v>8064</v>
      </c>
      <c r="CD318" s="238">
        <v>266</v>
      </c>
      <c r="CE318" s="239">
        <f t="shared" si="364"/>
        <v>224299.47925594045</v>
      </c>
      <c r="CF318" s="239">
        <f t="shared" si="365"/>
        <v>2864.7393870768087</v>
      </c>
      <c r="CG318" s="239">
        <f t="shared" si="321"/>
        <v>1928.7534059652146</v>
      </c>
      <c r="CH318" s="239">
        <f t="shared" si="322"/>
        <v>935.98598111159413</v>
      </c>
      <c r="CI318" s="240">
        <f t="shared" si="366"/>
        <v>681876.86393188371</v>
      </c>
      <c r="CJ318" s="1"/>
      <c r="CK318" s="247">
        <f>VLOOKUP(CN318,[2]תחזיות!$B$4:$E$1000,3)</f>
        <v>3.694015652173907E-2</v>
      </c>
      <c r="CL318" s="135">
        <f t="shared" si="323"/>
        <v>2.5783463768115893E-3</v>
      </c>
      <c r="CM318" s="3">
        <f t="shared" si="367"/>
        <v>8064</v>
      </c>
      <c r="CN318" s="238">
        <v>266</v>
      </c>
      <c r="CO318" s="239">
        <f t="shared" si="368"/>
        <v>197378.36147088913</v>
      </c>
      <c r="CP318" s="239">
        <f t="shared" si="383"/>
        <v>2345.1632962838253</v>
      </c>
      <c r="CQ318" s="239">
        <f t="shared" si="324"/>
        <v>1836.2535131243501</v>
      </c>
      <c r="CR318" s="239">
        <f t="shared" si="325"/>
        <v>508.90978315947518</v>
      </c>
      <c r="CS318" s="240">
        <f t="shared" si="369"/>
        <v>578617.5690650451</v>
      </c>
      <c r="CT318" s="1"/>
      <c r="CU318" s="238">
        <v>266</v>
      </c>
      <c r="CV318" s="239">
        <f t="shared" si="294"/>
        <v>585240.97204634175</v>
      </c>
      <c r="CW318" s="239">
        <f t="shared" si="294"/>
        <v>9573.4163913640059</v>
      </c>
      <c r="CX318" s="239">
        <f t="shared" si="294"/>
        <v>7628.7856112955042</v>
      </c>
      <c r="CY318" s="239">
        <f t="shared" si="294"/>
        <v>1944.630780068502</v>
      </c>
      <c r="CZ318" s="239">
        <f t="shared" si="294"/>
        <v>2359553.3635096746</v>
      </c>
      <c r="DB318" s="238">
        <v>266</v>
      </c>
      <c r="DC318" s="239">
        <f t="shared" si="295"/>
        <v>628693.58793018875</v>
      </c>
      <c r="DD318" s="239">
        <f t="shared" si="295"/>
        <v>10528.693309231463</v>
      </c>
      <c r="DE318" s="239">
        <f t="shared" si="295"/>
        <v>8063.3490439160969</v>
      </c>
      <c r="DF318" s="239">
        <f t="shared" si="295"/>
        <v>2465.3442653153679</v>
      </c>
      <c r="DG318" s="239">
        <f t="shared" si="295"/>
        <v>2510025.3702344755</v>
      </c>
      <c r="DH318" s="248"/>
      <c r="DI318" s="238">
        <v>266</v>
      </c>
      <c r="DJ318" s="239">
        <f t="shared" si="296"/>
        <v>548528.06864390546</v>
      </c>
      <c r="DK318" s="239">
        <f t="shared" si="296"/>
        <v>8739.3231119798584</v>
      </c>
      <c r="DL318" s="239">
        <f t="shared" si="296"/>
        <v>7471.8758118472815</v>
      </c>
      <c r="DM318" s="239">
        <f t="shared" si="296"/>
        <v>1267.4473001325762</v>
      </c>
      <c r="DN318" s="239">
        <f t="shared" si="296"/>
        <v>2231717.759129704</v>
      </c>
      <c r="DP318" s="3">
        <f t="shared" si="370"/>
        <v>8064</v>
      </c>
      <c r="DQ318" s="238">
        <v>266</v>
      </c>
      <c r="DR318" s="239">
        <f t="shared" si="371"/>
        <v>0</v>
      </c>
      <c r="DS318" s="239">
        <f t="shared" si="372"/>
        <v>0</v>
      </c>
      <c r="DT318" s="239">
        <f t="shared" si="326"/>
        <v>0</v>
      </c>
      <c r="DU318" s="239">
        <f t="shared" si="373"/>
        <v>0</v>
      </c>
      <c r="DV318" s="240">
        <f t="shared" si="384"/>
        <v>0</v>
      </c>
      <c r="DX318" s="242">
        <f t="shared" si="299"/>
        <v>4.9000000000000002E-2</v>
      </c>
      <c r="DY318" s="242">
        <f t="shared" si="374"/>
        <v>4.0833333333333338E-3</v>
      </c>
      <c r="DZ318" s="238">
        <v>266</v>
      </c>
      <c r="EA318" s="243">
        <f t="shared" si="385"/>
        <v>228676.59952514991</v>
      </c>
      <c r="EB318" s="243">
        <f t="shared" si="386"/>
        <v>2908.9634369658329</v>
      </c>
      <c r="EC318" s="243">
        <f t="shared" si="327"/>
        <v>1975.2006555714706</v>
      </c>
      <c r="ED318" s="243">
        <f t="shared" si="337"/>
        <v>933.76278139436226</v>
      </c>
      <c r="EE318" s="244">
        <f t="shared" si="375"/>
        <v>711035.69289529941</v>
      </c>
      <c r="EF318" s="249"/>
      <c r="EG318" s="242">
        <f t="shared" si="300"/>
        <v>5.5E-2</v>
      </c>
      <c r="EH318" s="242">
        <f t="shared" si="376"/>
        <v>4.5833333333333334E-3</v>
      </c>
      <c r="EI318" s="238">
        <v>266</v>
      </c>
      <c r="EJ318" s="243">
        <f t="shared" si="387"/>
        <v>236972.27716700415</v>
      </c>
      <c r="EK318" s="243">
        <f t="shared" si="388"/>
        <v>3082.4150795582632</v>
      </c>
      <c r="EL318" s="243">
        <f t="shared" si="328"/>
        <v>1996.2921425428274</v>
      </c>
      <c r="EM318" s="243">
        <f t="shared" si="338"/>
        <v>1086.1229370154358</v>
      </c>
      <c r="EN318" s="244">
        <f t="shared" si="377"/>
        <v>739219.04202892142</v>
      </c>
      <c r="EO318" s="249"/>
      <c r="EP318" s="242">
        <f t="shared" si="301"/>
        <v>2.5000000000000001E-2</v>
      </c>
      <c r="EQ318" s="242">
        <f t="shared" si="378"/>
        <v>2.0833333333333333E-3</v>
      </c>
      <c r="ER318" s="238">
        <v>266</v>
      </c>
      <c r="ES318" s="243">
        <f t="shared" si="389"/>
        <v>204139.77196157971</v>
      </c>
      <c r="ET318" s="243">
        <f t="shared" si="390"/>
        <v>2370.7253929063918</v>
      </c>
      <c r="EU318" s="243">
        <f t="shared" si="329"/>
        <v>1945.4342013197675</v>
      </c>
      <c r="EV318" s="243">
        <f t="shared" si="339"/>
        <v>425.29119158662439</v>
      </c>
      <c r="EW318" s="244">
        <f t="shared" si="379"/>
        <v>630612.95451309986</v>
      </c>
    </row>
    <row r="319" spans="1:153" ht="14.25" customHeight="1" thickBot="1" x14ac:dyDescent="0.25">
      <c r="A319" s="3">
        <f t="shared" si="340"/>
        <v>8095</v>
      </c>
      <c r="B319" s="238">
        <v>267</v>
      </c>
      <c r="C319" s="239">
        <f t="shared" si="341"/>
        <v>78299.72604997376</v>
      </c>
      <c r="D319" s="239">
        <f t="shared" si="302"/>
        <v>2410.2492634298383</v>
      </c>
      <c r="E319" s="239">
        <f t="shared" si="303"/>
        <v>2204.7124825486571</v>
      </c>
      <c r="F319" s="239">
        <f t="shared" si="304"/>
        <v>205.53678088118113</v>
      </c>
      <c r="G319" s="240">
        <f t="shared" si="342"/>
        <v>643536.55333576421</v>
      </c>
      <c r="I319" s="241">
        <f>VLOOKUP(K319,[2]תחזיות!$B$4:$H$1000,5)</f>
        <v>1.2997909500000147E-2</v>
      </c>
      <c r="J319" s="135">
        <f t="shared" si="305"/>
        <v>1.0831591250000123E-3</v>
      </c>
      <c r="K319" s="238">
        <v>267</v>
      </c>
      <c r="L319" s="243">
        <f t="shared" si="343"/>
        <v>48427.011285308232</v>
      </c>
      <c r="M319" s="243">
        <f t="shared" si="330"/>
        <v>1098.7405795027541</v>
      </c>
      <c r="N319" s="243">
        <f t="shared" si="306"/>
        <v>1009.9577254796894</v>
      </c>
      <c r="O319" s="243">
        <f t="shared" si="307"/>
        <v>88.782854023064687</v>
      </c>
      <c r="P319" s="244">
        <f t="shared" si="344"/>
        <v>255894.65216314679</v>
      </c>
      <c r="Q319" s="245"/>
      <c r="R319" s="241">
        <f>VLOOKUP(T319,[2]תחזיות!$B$4:$H$1000,7)</f>
        <v>2.2096446150000251E-2</v>
      </c>
      <c r="S319" s="135">
        <f t="shared" si="308"/>
        <v>1.8413705125000209E-3</v>
      </c>
      <c r="T319" s="238">
        <v>267</v>
      </c>
      <c r="U319" s="243">
        <f t="shared" si="345"/>
        <v>58319.392688341526</v>
      </c>
      <c r="V319" s="243">
        <f t="shared" si="331"/>
        <v>1323.1847602801986</v>
      </c>
      <c r="W319" s="243">
        <f t="shared" si="309"/>
        <v>1216.2658736849062</v>
      </c>
      <c r="X319" s="243">
        <f t="shared" si="332"/>
        <v>106.91888659529231</v>
      </c>
      <c r="Y319" s="244">
        <f t="shared" si="346"/>
        <v>281111.48255076096</v>
      </c>
      <c r="Z319" s="246"/>
      <c r="AA319" s="241">
        <f>VLOOKUP(AC319,[2]תחזיות!$B$4:$H$1000,6)</f>
        <v>1.1816281363636497E-2</v>
      </c>
      <c r="AB319" s="135">
        <f t="shared" si="310"/>
        <v>9.846901136363747E-4</v>
      </c>
      <c r="AC319" s="238">
        <v>267</v>
      </c>
      <c r="AD319" s="243">
        <f t="shared" si="347"/>
        <v>47271.959847503611</v>
      </c>
      <c r="AE319" s="243">
        <f t="shared" si="333"/>
        <v>1072.5340915852566</v>
      </c>
      <c r="AF319" s="243">
        <f t="shared" si="311"/>
        <v>985.86883186483374</v>
      </c>
      <c r="AG319" s="243">
        <f t="shared" si="334"/>
        <v>86.665259720422881</v>
      </c>
      <c r="AH319" s="244">
        <f t="shared" si="348"/>
        <v>252847.47644308448</v>
      </c>
      <c r="AI319" s="246"/>
      <c r="AJ319" s="242">
        <f t="shared" si="297"/>
        <v>4.7366666666666599E-2</v>
      </c>
      <c r="AK319" s="242">
        <f t="shared" si="349"/>
        <v>3.9472222222222166E-3</v>
      </c>
      <c r="AL319" s="241">
        <f>VLOOKUP(AN319,[2]תחזיות!$B$4:$H$1000,5)</f>
        <v>1.2997909500000147E-2</v>
      </c>
      <c r="AM319" s="135">
        <f t="shared" si="335"/>
        <v>1.0831591250000123E-3</v>
      </c>
      <c r="AN319" s="238">
        <v>267</v>
      </c>
      <c r="AO319" s="243">
        <f t="shared" si="350"/>
        <v>21357.830495999078</v>
      </c>
      <c r="AP319" s="243">
        <f t="shared" si="380"/>
        <v>672.50319173639241</v>
      </c>
      <c r="AQ319" s="243">
        <f t="shared" si="312"/>
        <v>588.19908858412953</v>
      </c>
      <c r="AR319" s="243">
        <f t="shared" si="351"/>
        <v>84.304103152262911</v>
      </c>
      <c r="AS319" s="244">
        <f t="shared" si="352"/>
        <v>147889.21911352462</v>
      </c>
      <c r="AT319" s="245"/>
      <c r="AU319" s="242">
        <f t="shared" si="298"/>
        <v>5.3666666666666606E-2</v>
      </c>
      <c r="AV319" s="242">
        <f t="shared" si="353"/>
        <v>4.4722222222222168E-3</v>
      </c>
      <c r="AW319" s="241">
        <f>VLOOKUP(AY319,[2]תחזיות!$B$4:$H$1000,7)</f>
        <v>2.2096446150000251E-2</v>
      </c>
      <c r="AX319" s="135">
        <f t="shared" si="313"/>
        <v>1.8413705125000209E-3</v>
      </c>
      <c r="AY319" s="238">
        <v>267</v>
      </c>
      <c r="AZ319" s="243">
        <f t="shared" si="354"/>
        <v>26820.89594049349</v>
      </c>
      <c r="BA319" s="243">
        <f t="shared" si="381"/>
        <v>852.10296749153201</v>
      </c>
      <c r="BB319" s="243">
        <f t="shared" si="314"/>
        <v>732.15396064654738</v>
      </c>
      <c r="BC319" s="243">
        <f t="shared" si="355"/>
        <v>119.94900684498464</v>
      </c>
      <c r="BD319" s="244">
        <f t="shared" si="356"/>
        <v>168866.96537834647</v>
      </c>
      <c r="BE319" s="246"/>
      <c r="BF319" s="246"/>
      <c r="BG319" s="246"/>
      <c r="BH319" s="241">
        <f>VLOOKUP(BJ319,[2]תחזיות!$B$4:$H$1000,6)</f>
        <v>1.1816281363636497E-2</v>
      </c>
      <c r="BI319" s="135">
        <f t="shared" si="315"/>
        <v>9.846901136363747E-4</v>
      </c>
      <c r="BJ319" s="238">
        <v>267</v>
      </c>
      <c r="BK319" s="243">
        <f t="shared" si="357"/>
        <v>17812.085788486223</v>
      </c>
      <c r="BL319" s="243">
        <f t="shared" si="382"/>
        <v>542.16210464432595</v>
      </c>
      <c r="BM319" s="243">
        <f t="shared" si="316"/>
        <v>509.50661403210137</v>
      </c>
      <c r="BN319" s="243">
        <f t="shared" si="336"/>
        <v>32.65549061222459</v>
      </c>
      <c r="BO319" s="244">
        <f t="shared" si="358"/>
        <v>130128.15123236997</v>
      </c>
      <c r="BP319" s="246"/>
      <c r="BQ319" s="247">
        <f>VLOOKUP(BT319,[2]תחזיות!$B$4:$E$1000,2)</f>
        <v>4.2509479999999933E-2</v>
      </c>
      <c r="BR319" s="135">
        <f t="shared" si="317"/>
        <v>3.0424566666666614E-3</v>
      </c>
      <c r="BS319" s="3">
        <f t="shared" si="359"/>
        <v>8095</v>
      </c>
      <c r="BT319" s="238">
        <v>267</v>
      </c>
      <c r="BU319" s="239">
        <f t="shared" si="360"/>
        <v>202901.72603700799</v>
      </c>
      <c r="BV319" s="239">
        <f t="shared" si="361"/>
        <v>2485.1408663561829</v>
      </c>
      <c r="BW319" s="239">
        <f t="shared" si="318"/>
        <v>1867.8211572967155</v>
      </c>
      <c r="BX319" s="239">
        <f t="shared" si="319"/>
        <v>617.31970905946741</v>
      </c>
      <c r="BY319" s="240">
        <f t="shared" si="362"/>
        <v>607863.87990296481</v>
      </c>
      <c r="CA319" s="247">
        <f>VLOOKUP(CD319,[2]תחזיות!$B$4:$E$1000,4)</f>
        <v>5.6112513599999914E-2</v>
      </c>
      <c r="CB319" s="135">
        <f t="shared" si="320"/>
        <v>4.1760427999999929E-3</v>
      </c>
      <c r="CC319" s="3">
        <f t="shared" si="363"/>
        <v>8095</v>
      </c>
      <c r="CD319" s="238">
        <v>267</v>
      </c>
      <c r="CE319" s="239">
        <f t="shared" si="364"/>
        <v>222370.72584997522</v>
      </c>
      <c r="CF319" s="239">
        <f t="shared" si="365"/>
        <v>2865.1340863071032</v>
      </c>
      <c r="CG319" s="239">
        <f t="shared" si="321"/>
        <v>1936.5044176905419</v>
      </c>
      <c r="CH319" s="239">
        <f t="shared" si="322"/>
        <v>928.62966861656128</v>
      </c>
      <c r="CI319" s="240">
        <f t="shared" si="366"/>
        <v>684741.99801819085</v>
      </c>
      <c r="CJ319" s="1"/>
      <c r="CK319" s="247">
        <f>VLOOKUP(CN319,[2]תחזיות!$B$4:$E$1000,3)</f>
        <v>3.6964765217391247E-2</v>
      </c>
      <c r="CL319" s="135">
        <f t="shared" si="323"/>
        <v>2.5803971014492708E-3</v>
      </c>
      <c r="CM319" s="3">
        <f t="shared" si="367"/>
        <v>8095</v>
      </c>
      <c r="CN319" s="238">
        <v>267</v>
      </c>
      <c r="CO319" s="239">
        <f t="shared" si="368"/>
        <v>195542.10795776476</v>
      </c>
      <c r="CP319" s="239">
        <f t="shared" si="383"/>
        <v>2345.3820707408449</v>
      </c>
      <c r="CQ319" s="239">
        <f t="shared" si="324"/>
        <v>1840.8057821553484</v>
      </c>
      <c r="CR319" s="239">
        <f t="shared" si="325"/>
        <v>504.57628858549657</v>
      </c>
      <c r="CS319" s="240">
        <f t="shared" si="369"/>
        <v>580962.9511357859</v>
      </c>
      <c r="CT319" s="1"/>
      <c r="CU319" s="238">
        <v>267</v>
      </c>
      <c r="CV319" s="239">
        <f t="shared" si="294"/>
        <v>577687.69273786747</v>
      </c>
      <c r="CW319" s="239">
        <f t="shared" si="294"/>
        <v>9575.5973379909992</v>
      </c>
      <c r="CX319" s="239">
        <f t="shared" si="294"/>
        <v>7653.9565121575797</v>
      </c>
      <c r="CY319" s="239">
        <f t="shared" si="294"/>
        <v>1921.6408258334216</v>
      </c>
      <c r="CZ319" s="239">
        <f t="shared" si="294"/>
        <v>2369128.9608476656</v>
      </c>
      <c r="DB319" s="238">
        <v>267</v>
      </c>
      <c r="DC319" s="239">
        <f t="shared" si="295"/>
        <v>620786.72555324528</v>
      </c>
      <c r="DD319" s="239">
        <f t="shared" si="295"/>
        <v>10533.086157066935</v>
      </c>
      <c r="DE319" s="239">
        <f t="shared" si="295"/>
        <v>8095.0785494334677</v>
      </c>
      <c r="DF319" s="239">
        <f t="shared" si="295"/>
        <v>2438.0076076334672</v>
      </c>
      <c r="DG319" s="239">
        <f t="shared" si="295"/>
        <v>2520558.4563915422</v>
      </c>
      <c r="DH319" s="248"/>
      <c r="DI319" s="238">
        <v>267</v>
      </c>
      <c r="DJ319" s="239">
        <f t="shared" si="296"/>
        <v>541120.21740398835</v>
      </c>
      <c r="DK319" s="239">
        <f t="shared" si="296"/>
        <v>8741.0529233066591</v>
      </c>
      <c r="DL319" s="239">
        <f t="shared" si="296"/>
        <v>7490.3808998401246</v>
      </c>
      <c r="DM319" s="239">
        <f t="shared" si="296"/>
        <v>1250.6720234665333</v>
      </c>
      <c r="DN319" s="239">
        <f t="shared" si="296"/>
        <v>2240458.8120530108</v>
      </c>
      <c r="DP319" s="3">
        <f t="shared" si="370"/>
        <v>8095</v>
      </c>
      <c r="DQ319" s="238">
        <v>267</v>
      </c>
      <c r="DR319" s="239">
        <f t="shared" si="371"/>
        <v>0</v>
      </c>
      <c r="DS319" s="239">
        <f t="shared" si="372"/>
        <v>0</v>
      </c>
      <c r="DT319" s="239">
        <f t="shared" si="326"/>
        <v>0</v>
      </c>
      <c r="DU319" s="239">
        <f t="shared" si="373"/>
        <v>0</v>
      </c>
      <c r="DV319" s="240">
        <f t="shared" si="384"/>
        <v>0</v>
      </c>
      <c r="DX319" s="242">
        <f t="shared" si="299"/>
        <v>4.9000000000000002E-2</v>
      </c>
      <c r="DY319" s="242">
        <f t="shared" si="374"/>
        <v>4.0833333333333338E-3</v>
      </c>
      <c r="DZ319" s="238">
        <v>267</v>
      </c>
      <c r="EA319" s="243">
        <f t="shared" si="385"/>
        <v>226701.39886957844</v>
      </c>
      <c r="EB319" s="243">
        <f t="shared" si="386"/>
        <v>2908.9634369658329</v>
      </c>
      <c r="EC319" s="243">
        <f t="shared" si="327"/>
        <v>1983.2660582483875</v>
      </c>
      <c r="ED319" s="243">
        <f t="shared" si="337"/>
        <v>925.69737871744542</v>
      </c>
      <c r="EE319" s="244">
        <f t="shared" si="375"/>
        <v>713944.65633226524</v>
      </c>
      <c r="EF319" s="249"/>
      <c r="EG319" s="242">
        <f t="shared" si="300"/>
        <v>5.5E-2</v>
      </c>
      <c r="EH319" s="242">
        <f t="shared" si="376"/>
        <v>4.5833333333333334E-3</v>
      </c>
      <c r="EI319" s="238">
        <v>267</v>
      </c>
      <c r="EJ319" s="243">
        <f t="shared" si="387"/>
        <v>234975.98502446132</v>
      </c>
      <c r="EK319" s="243">
        <f t="shared" si="388"/>
        <v>3082.4150795582627</v>
      </c>
      <c r="EL319" s="243">
        <f t="shared" si="328"/>
        <v>2005.4418148628149</v>
      </c>
      <c r="EM319" s="243">
        <f t="shared" si="338"/>
        <v>1076.9732646954478</v>
      </c>
      <c r="EN319" s="244">
        <f t="shared" si="377"/>
        <v>742301.45710847969</v>
      </c>
      <c r="EO319" s="249"/>
      <c r="EP319" s="242">
        <f t="shared" si="301"/>
        <v>2.5000000000000001E-2</v>
      </c>
      <c r="EQ319" s="242">
        <f t="shared" si="378"/>
        <v>2.0833333333333333E-3</v>
      </c>
      <c r="ER319" s="238">
        <v>267</v>
      </c>
      <c r="ES319" s="243">
        <f t="shared" si="389"/>
        <v>202194.33776025995</v>
      </c>
      <c r="ET319" s="243">
        <f t="shared" si="390"/>
        <v>2370.7253929063918</v>
      </c>
      <c r="EU319" s="243">
        <f t="shared" si="329"/>
        <v>1949.4871892391836</v>
      </c>
      <c r="EV319" s="243">
        <f t="shared" si="339"/>
        <v>421.23820366720821</v>
      </c>
      <c r="EW319" s="244">
        <f t="shared" si="379"/>
        <v>632983.6799060062</v>
      </c>
    </row>
    <row r="320" spans="1:153" ht="14.25" customHeight="1" thickBot="1" x14ac:dyDescent="0.25">
      <c r="A320" s="3">
        <f t="shared" si="340"/>
        <v>8123</v>
      </c>
      <c r="B320" s="238">
        <v>268</v>
      </c>
      <c r="C320" s="239">
        <f t="shared" si="341"/>
        <v>76095.013567425107</v>
      </c>
      <c r="D320" s="239">
        <f t="shared" si="302"/>
        <v>2410.2492634298383</v>
      </c>
      <c r="E320" s="239">
        <f t="shared" si="303"/>
        <v>2210.4998528153474</v>
      </c>
      <c r="F320" s="239">
        <f t="shared" si="304"/>
        <v>199.74941061449093</v>
      </c>
      <c r="G320" s="240">
        <f t="shared" si="342"/>
        <v>645946.80259919399</v>
      </c>
      <c r="I320" s="241">
        <f>VLOOKUP(K320,[2]תחזיות!$B$4:$H$1000,5)</f>
        <v>1.2997928000000148E-2</v>
      </c>
      <c r="J320" s="135">
        <f t="shared" si="305"/>
        <v>1.083160666666679E-3</v>
      </c>
      <c r="K320" s="238">
        <v>268</v>
      </c>
      <c r="L320" s="243">
        <f t="shared" si="343"/>
        <v>47468.413847173768</v>
      </c>
      <c r="M320" s="243">
        <f t="shared" si="330"/>
        <v>1099.9306920813417</v>
      </c>
      <c r="N320" s="243">
        <f t="shared" si="306"/>
        <v>1012.9052666948569</v>
      </c>
      <c r="O320" s="243">
        <f t="shared" si="307"/>
        <v>87.025425386484841</v>
      </c>
      <c r="P320" s="244">
        <f t="shared" si="344"/>
        <v>256994.58285522813</v>
      </c>
      <c r="Q320" s="245"/>
      <c r="R320" s="241">
        <f>VLOOKUP(T320,[2]תחזיות!$B$4:$H$1000,7)</f>
        <v>2.2096477600000251E-2</v>
      </c>
      <c r="S320" s="135">
        <f t="shared" si="308"/>
        <v>1.8413731333333542E-3</v>
      </c>
      <c r="T320" s="238">
        <v>268</v>
      </c>
      <c r="U320" s="243">
        <f t="shared" si="345"/>
        <v>57208.274978202455</v>
      </c>
      <c r="V320" s="243">
        <f t="shared" si="331"/>
        <v>1325.6212371482145</v>
      </c>
      <c r="W320" s="243">
        <f t="shared" si="309"/>
        <v>1220.7393996881772</v>
      </c>
      <c r="X320" s="243">
        <f t="shared" si="332"/>
        <v>104.88183746003735</v>
      </c>
      <c r="Y320" s="244">
        <f t="shared" si="346"/>
        <v>282437.1037879092</v>
      </c>
      <c r="Z320" s="246"/>
      <c r="AA320" s="241">
        <f>VLOOKUP(AC320,[2]תחזיות!$B$4:$H$1000,6)</f>
        <v>1.1816298181818315E-2</v>
      </c>
      <c r="AB320" s="135">
        <f t="shared" si="310"/>
        <v>9.8469151515152625E-4</v>
      </c>
      <c r="AC320" s="238">
        <v>268</v>
      </c>
      <c r="AD320" s="243">
        <f t="shared" si="347"/>
        <v>46331.668536731406</v>
      </c>
      <c r="AE320" s="243">
        <f t="shared" si="333"/>
        <v>1073.5902068049513</v>
      </c>
      <c r="AF320" s="243">
        <f t="shared" si="311"/>
        <v>988.64881448761082</v>
      </c>
      <c r="AG320" s="243">
        <f t="shared" si="334"/>
        <v>84.941392317340515</v>
      </c>
      <c r="AH320" s="244">
        <f t="shared" si="348"/>
        <v>253921.06664988943</v>
      </c>
      <c r="AI320" s="246"/>
      <c r="AJ320" s="242">
        <f t="shared" si="297"/>
        <v>4.7366666666666599E-2</v>
      </c>
      <c r="AK320" s="242">
        <f t="shared" si="349"/>
        <v>3.9472222222222166E-3</v>
      </c>
      <c r="AL320" s="241">
        <f>VLOOKUP(AN320,[2]תחזיות!$B$4:$H$1000,5)</f>
        <v>1.2997928000000148E-2</v>
      </c>
      <c r="AM320" s="135">
        <f t="shared" si="335"/>
        <v>1.083160666666679E-3</v>
      </c>
      <c r="AN320" s="238">
        <v>268</v>
      </c>
      <c r="AO320" s="243">
        <f t="shared" si="350"/>
        <v>20792.128255216623</v>
      </c>
      <c r="AP320" s="243">
        <f t="shared" si="380"/>
        <v>673.23162074188906</v>
      </c>
      <c r="AQ320" s="243">
        <f t="shared" si="312"/>
        <v>591.16047004560357</v>
      </c>
      <c r="AR320" s="243">
        <f t="shared" si="351"/>
        <v>82.0711506962855</v>
      </c>
      <c r="AS320" s="244">
        <f t="shared" si="352"/>
        <v>148562.45073426652</v>
      </c>
      <c r="AT320" s="245"/>
      <c r="AU320" s="242">
        <f t="shared" si="298"/>
        <v>5.3666666666666606E-2</v>
      </c>
      <c r="AV320" s="242">
        <f t="shared" si="353"/>
        <v>4.4722222222222168E-3</v>
      </c>
      <c r="AW320" s="241">
        <f>VLOOKUP(AY320,[2]תחזיות!$B$4:$H$1000,7)</f>
        <v>2.2096477600000251E-2</v>
      </c>
      <c r="AX320" s="135">
        <f t="shared" si="313"/>
        <v>1.8413731333333542E-3</v>
      </c>
      <c r="AY320" s="238">
        <v>268</v>
      </c>
      <c r="AZ320" s="243">
        <f t="shared" si="354"/>
        <v>26136.781088411099</v>
      </c>
      <c r="BA320" s="243">
        <f t="shared" si="381"/>
        <v>853.67200700270439</v>
      </c>
      <c r="BB320" s="243">
        <f t="shared" si="314"/>
        <v>736.78251380175493</v>
      </c>
      <c r="BC320" s="243">
        <f t="shared" si="355"/>
        <v>116.88949320094949</v>
      </c>
      <c r="BD320" s="244">
        <f t="shared" si="356"/>
        <v>169720.63738534917</v>
      </c>
      <c r="BE320" s="246"/>
      <c r="BF320" s="246"/>
      <c r="BG320" s="246"/>
      <c r="BH320" s="241">
        <f>VLOOKUP(BJ320,[2]תחזיות!$B$4:$H$1000,6)</f>
        <v>1.1816298181818315E-2</v>
      </c>
      <c r="BI320" s="135">
        <f t="shared" si="315"/>
        <v>9.8469151515152625E-4</v>
      </c>
      <c r="BJ320" s="238">
        <v>268</v>
      </c>
      <c r="BK320" s="243">
        <f t="shared" si="357"/>
        <v>17319.616877357446</v>
      </c>
      <c r="BL320" s="243">
        <f t="shared" si="382"/>
        <v>542.61838418091429</v>
      </c>
      <c r="BM320" s="243">
        <f t="shared" si="316"/>
        <v>510.86575323909244</v>
      </c>
      <c r="BN320" s="243">
        <f t="shared" si="336"/>
        <v>31.752630941821838</v>
      </c>
      <c r="BO320" s="244">
        <f t="shared" si="358"/>
        <v>130670.76961655088</v>
      </c>
      <c r="BP320" s="246"/>
      <c r="BQ320" s="247">
        <f>VLOOKUP(BT320,[2]תחזיות!$B$4:$E$1000,2)</f>
        <v>4.2537779999999935E-2</v>
      </c>
      <c r="BR320" s="135">
        <f t="shared" si="317"/>
        <v>3.0448149999999946E-3</v>
      </c>
      <c r="BS320" s="3">
        <f t="shared" si="359"/>
        <v>8123</v>
      </c>
      <c r="BT320" s="238">
        <v>268</v>
      </c>
      <c r="BU320" s="239">
        <f t="shared" si="360"/>
        <v>201033.90487971128</v>
      </c>
      <c r="BV320" s="239">
        <f t="shared" si="361"/>
        <v>2485.4027216054264</v>
      </c>
      <c r="BW320" s="239">
        <f t="shared" si="318"/>
        <v>1873.2916725191094</v>
      </c>
      <c r="BX320" s="239">
        <f t="shared" si="319"/>
        <v>612.11104908631705</v>
      </c>
      <c r="BY320" s="240">
        <f t="shared" si="362"/>
        <v>610349.28262457019</v>
      </c>
      <c r="CA320" s="247">
        <f>VLOOKUP(CD320,[2]תחזיות!$B$4:$E$1000,4)</f>
        <v>5.6149869599999916E-2</v>
      </c>
      <c r="CB320" s="135">
        <f t="shared" si="320"/>
        <v>4.1791557999999928E-3</v>
      </c>
      <c r="CC320" s="3">
        <f t="shared" si="363"/>
        <v>8123</v>
      </c>
      <c r="CD320" s="238">
        <v>268</v>
      </c>
      <c r="CE320" s="239">
        <f t="shared" si="364"/>
        <v>220434.22143228468</v>
      </c>
      <c r="CF320" s="239">
        <f t="shared" si="365"/>
        <v>2865.5249511343236</v>
      </c>
      <c r="CG320" s="239">
        <f t="shared" si="321"/>
        <v>1944.2959961171082</v>
      </c>
      <c r="CH320" s="239">
        <f t="shared" si="322"/>
        <v>921.2289550172153</v>
      </c>
      <c r="CI320" s="240">
        <f t="shared" si="366"/>
        <v>687607.52296932519</v>
      </c>
      <c r="CJ320" s="1"/>
      <c r="CK320" s="247">
        <f>VLOOKUP(CN320,[2]תחזיות!$B$4:$E$1000,3)</f>
        <v>3.6989373913043425E-2</v>
      </c>
      <c r="CL320" s="135">
        <f t="shared" si="323"/>
        <v>2.5824478260869522E-3</v>
      </c>
      <c r="CM320" s="3">
        <f t="shared" si="367"/>
        <v>8123</v>
      </c>
      <c r="CN320" s="238">
        <v>268</v>
      </c>
      <c r="CO320" s="239">
        <f t="shared" si="368"/>
        <v>193701.30217560942</v>
      </c>
      <c r="CP320" s="239">
        <f t="shared" si="383"/>
        <v>2345.5986514384695</v>
      </c>
      <c r="CQ320" s="239">
        <f t="shared" si="324"/>
        <v>1845.3751447248551</v>
      </c>
      <c r="CR320" s="239">
        <f t="shared" si="325"/>
        <v>500.22350671361437</v>
      </c>
      <c r="CS320" s="240">
        <f t="shared" si="369"/>
        <v>583308.54978722439</v>
      </c>
      <c r="CT320" s="1"/>
      <c r="CU320" s="238">
        <v>268</v>
      </c>
      <c r="CV320" s="239">
        <f t="shared" si="294"/>
        <v>570107.59336085687</v>
      </c>
      <c r="CW320" s="239">
        <f t="shared" si="294"/>
        <v>9577.7777348243289</v>
      </c>
      <c r="CX320" s="239">
        <f t="shared" si="294"/>
        <v>7679.2216567278192</v>
      </c>
      <c r="CY320" s="239">
        <f t="shared" si="294"/>
        <v>1898.5560780965093</v>
      </c>
      <c r="CZ320" s="239">
        <f t="shared" si="294"/>
        <v>2378706.73858249</v>
      </c>
      <c r="DB320" s="238">
        <v>268</v>
      </c>
      <c r="DC320" s="239">
        <f t="shared" si="295"/>
        <v>612844.83427592192</v>
      </c>
      <c r="DD320" s="239">
        <f t="shared" si="295"/>
        <v>10537.482538273343</v>
      </c>
      <c r="DE320" s="239">
        <f t="shared" si="295"/>
        <v>8126.951185603325</v>
      </c>
      <c r="DF320" s="239">
        <f t="shared" si="295"/>
        <v>2410.5313526700197</v>
      </c>
      <c r="DG320" s="239">
        <f t="shared" si="295"/>
        <v>2531095.9389298158</v>
      </c>
      <c r="DH320" s="248"/>
      <c r="DI320" s="238">
        <v>268</v>
      </c>
      <c r="DJ320" s="239">
        <f t="shared" si="296"/>
        <v>533692.45172814408</v>
      </c>
      <c r="DK320" s="239">
        <f t="shared" si="296"/>
        <v>8742.7818987605642</v>
      </c>
      <c r="DL320" s="239">
        <f t="shared" si="296"/>
        <v>7508.938186150338</v>
      </c>
      <c r="DM320" s="239">
        <f t="shared" si="296"/>
        <v>1233.8437126102276</v>
      </c>
      <c r="DN320" s="239">
        <f t="shared" si="296"/>
        <v>2249201.593951771</v>
      </c>
      <c r="DP320" s="3">
        <f t="shared" si="370"/>
        <v>8123</v>
      </c>
      <c r="DQ320" s="238">
        <v>268</v>
      </c>
      <c r="DR320" s="239">
        <f t="shared" si="371"/>
        <v>0</v>
      </c>
      <c r="DS320" s="239">
        <f t="shared" si="372"/>
        <v>0</v>
      </c>
      <c r="DT320" s="239">
        <f t="shared" si="326"/>
        <v>0</v>
      </c>
      <c r="DU320" s="239">
        <f t="shared" si="373"/>
        <v>0</v>
      </c>
      <c r="DV320" s="240">
        <f t="shared" si="384"/>
        <v>0</v>
      </c>
      <c r="DX320" s="242">
        <f t="shared" si="299"/>
        <v>4.9000000000000002E-2</v>
      </c>
      <c r="DY320" s="242">
        <f t="shared" si="374"/>
        <v>4.0833333333333338E-3</v>
      </c>
      <c r="DZ320" s="238">
        <v>268</v>
      </c>
      <c r="EA320" s="243">
        <f t="shared" si="385"/>
        <v>224718.13281133006</v>
      </c>
      <c r="EB320" s="243">
        <f t="shared" si="386"/>
        <v>2908.9634369658329</v>
      </c>
      <c r="EC320" s="243">
        <f t="shared" si="327"/>
        <v>1991.3643946529019</v>
      </c>
      <c r="ED320" s="243">
        <f t="shared" si="337"/>
        <v>917.59904231293115</v>
      </c>
      <c r="EE320" s="244">
        <f t="shared" si="375"/>
        <v>716853.61976923107</v>
      </c>
      <c r="EF320" s="249"/>
      <c r="EG320" s="242">
        <f t="shared" si="300"/>
        <v>5.5E-2</v>
      </c>
      <c r="EH320" s="242">
        <f t="shared" si="376"/>
        <v>4.5833333333333334E-3</v>
      </c>
      <c r="EI320" s="238">
        <v>268</v>
      </c>
      <c r="EJ320" s="243">
        <f t="shared" si="387"/>
        <v>232970.54320959852</v>
      </c>
      <c r="EK320" s="243">
        <f t="shared" si="388"/>
        <v>3082.4150795582632</v>
      </c>
      <c r="EL320" s="243">
        <f t="shared" si="328"/>
        <v>2014.6334231809367</v>
      </c>
      <c r="EM320" s="243">
        <f t="shared" si="338"/>
        <v>1067.7816563773265</v>
      </c>
      <c r="EN320" s="244">
        <f t="shared" si="377"/>
        <v>745383.87218803796</v>
      </c>
      <c r="EO320" s="249"/>
      <c r="EP320" s="242">
        <f t="shared" si="301"/>
        <v>2.5000000000000001E-2</v>
      </c>
      <c r="EQ320" s="242">
        <f t="shared" si="378"/>
        <v>2.0833333333333333E-3</v>
      </c>
      <c r="ER320" s="238">
        <v>268</v>
      </c>
      <c r="ES320" s="243">
        <f t="shared" si="389"/>
        <v>200244.85057102077</v>
      </c>
      <c r="ET320" s="243">
        <f t="shared" si="390"/>
        <v>2370.7253929063918</v>
      </c>
      <c r="EU320" s="243">
        <f t="shared" si="329"/>
        <v>1953.5486208834318</v>
      </c>
      <c r="EV320" s="243">
        <f t="shared" si="339"/>
        <v>417.17677202295994</v>
      </c>
      <c r="EW320" s="244">
        <f t="shared" si="379"/>
        <v>635354.40529891255</v>
      </c>
    </row>
    <row r="321" spans="1:153" ht="14.25" customHeight="1" thickBot="1" x14ac:dyDescent="0.25">
      <c r="A321" s="3">
        <f t="shared" si="340"/>
        <v>8154</v>
      </c>
      <c r="B321" s="238">
        <v>269</v>
      </c>
      <c r="C321" s="239">
        <f t="shared" si="341"/>
        <v>73884.513714609755</v>
      </c>
      <c r="D321" s="239">
        <f t="shared" si="302"/>
        <v>2410.2492634298383</v>
      </c>
      <c r="E321" s="239">
        <f t="shared" si="303"/>
        <v>2216.3024149289877</v>
      </c>
      <c r="F321" s="239">
        <f t="shared" si="304"/>
        <v>193.94684850085062</v>
      </c>
      <c r="G321" s="240">
        <f t="shared" si="342"/>
        <v>648357.05186262378</v>
      </c>
      <c r="I321" s="241">
        <f>VLOOKUP(K321,[2]תחזיות!$B$4:$H$1000,5)</f>
        <v>1.2997946500000149E-2</v>
      </c>
      <c r="J321" s="135">
        <f t="shared" si="305"/>
        <v>1.0831622083333457E-3</v>
      </c>
      <c r="K321" s="238">
        <v>269</v>
      </c>
      <c r="L321" s="243">
        <f t="shared" si="343"/>
        <v>46505.827431742196</v>
      </c>
      <c r="M321" s="243">
        <f t="shared" si="330"/>
        <v>1101.12209543879</v>
      </c>
      <c r="N321" s="243">
        <f t="shared" si="306"/>
        <v>1015.8614118139296</v>
      </c>
      <c r="O321" s="243">
        <f t="shared" si="307"/>
        <v>85.260683624860292</v>
      </c>
      <c r="P321" s="244">
        <f t="shared" si="344"/>
        <v>258095.70495066693</v>
      </c>
      <c r="Q321" s="245"/>
      <c r="R321" s="241">
        <f>VLOOKUP(T321,[2]תחזיות!$B$4:$H$1000,7)</f>
        <v>2.2096509050000251E-2</v>
      </c>
      <c r="S321" s="135">
        <f t="shared" si="308"/>
        <v>1.8413757541666876E-3</v>
      </c>
      <c r="T321" s="238">
        <v>269</v>
      </c>
      <c r="U321" s="243">
        <f t="shared" si="345"/>
        <v>56090.629669064096</v>
      </c>
      <c r="V321" s="243">
        <f t="shared" si="331"/>
        <v>1328.0622039535074</v>
      </c>
      <c r="W321" s="243">
        <f t="shared" si="309"/>
        <v>1225.2293828935569</v>
      </c>
      <c r="X321" s="243">
        <f t="shared" si="332"/>
        <v>102.83282105995036</v>
      </c>
      <c r="Y321" s="244">
        <f t="shared" si="346"/>
        <v>283765.16599186271</v>
      </c>
      <c r="Z321" s="246"/>
      <c r="AA321" s="241">
        <f>VLOOKUP(AC321,[2]תחזיות!$B$4:$H$1000,6)</f>
        <v>1.1816315000000134E-2</v>
      </c>
      <c r="AB321" s="135">
        <f t="shared" si="310"/>
        <v>9.846929166666778E-4</v>
      </c>
      <c r="AC321" s="238">
        <v>269</v>
      </c>
      <c r="AD321" s="243">
        <f t="shared" si="347"/>
        <v>45387.668672584557</v>
      </c>
      <c r="AE321" s="243">
        <f t="shared" si="333"/>
        <v>1074.6473634769945</v>
      </c>
      <c r="AF321" s="243">
        <f t="shared" si="311"/>
        <v>991.43663757725653</v>
      </c>
      <c r="AG321" s="243">
        <f t="shared" si="334"/>
        <v>83.210725899737966</v>
      </c>
      <c r="AH321" s="244">
        <f t="shared" si="348"/>
        <v>254995.71401336644</v>
      </c>
      <c r="AI321" s="246"/>
      <c r="AJ321" s="242">
        <f t="shared" si="297"/>
        <v>4.7366666666666599E-2</v>
      </c>
      <c r="AK321" s="242">
        <f t="shared" si="349"/>
        <v>3.9472222222222166E-3</v>
      </c>
      <c r="AL321" s="241">
        <f>VLOOKUP(AN321,[2]תחזיות!$B$4:$H$1000,5)</f>
        <v>1.2997946500000149E-2</v>
      </c>
      <c r="AM321" s="135">
        <f t="shared" si="335"/>
        <v>1.0831622083333457E-3</v>
      </c>
      <c r="AN321" s="238">
        <v>269</v>
      </c>
      <c r="AO321" s="243">
        <f t="shared" si="350"/>
        <v>20222.848710047674</v>
      </c>
      <c r="AP321" s="243">
        <f t="shared" si="380"/>
        <v>673.96083979093157</v>
      </c>
      <c r="AQ321" s="243">
        <f t="shared" si="312"/>
        <v>594.13676196599351</v>
      </c>
      <c r="AR321" s="243">
        <f t="shared" si="351"/>
        <v>79.824077824938072</v>
      </c>
      <c r="AS321" s="244">
        <f t="shared" si="352"/>
        <v>149236.41157405745</v>
      </c>
      <c r="AT321" s="245"/>
      <c r="AU321" s="242">
        <f t="shared" si="298"/>
        <v>5.3666666666666606E-2</v>
      </c>
      <c r="AV321" s="242">
        <f t="shared" si="353"/>
        <v>4.4722222222222168E-3</v>
      </c>
      <c r="AW321" s="241">
        <f>VLOOKUP(AY321,[2]תחזיות!$B$4:$H$1000,7)</f>
        <v>2.2096509050000251E-2</v>
      </c>
      <c r="AX321" s="135">
        <f t="shared" si="313"/>
        <v>1.8413757541666876E-3</v>
      </c>
      <c r="AY321" s="238">
        <v>269</v>
      </c>
      <c r="AZ321" s="243">
        <f t="shared" si="354"/>
        <v>25446.769516140499</v>
      </c>
      <c r="BA321" s="243">
        <f t="shared" si="381"/>
        <v>855.24393793841</v>
      </c>
      <c r="BB321" s="243">
        <f t="shared" si="314"/>
        <v>741.44032982455951</v>
      </c>
      <c r="BC321" s="243">
        <f t="shared" si="355"/>
        <v>113.80360811385043</v>
      </c>
      <c r="BD321" s="244">
        <f t="shared" si="356"/>
        <v>170575.88132328758</v>
      </c>
      <c r="BE321" s="246"/>
      <c r="BF321" s="246"/>
      <c r="BG321" s="246"/>
      <c r="BH321" s="241">
        <f>VLOOKUP(BJ321,[2]תחזיות!$B$4:$H$1000,6)</f>
        <v>1.1816315000000134E-2</v>
      </c>
      <c r="BI321" s="135">
        <f t="shared" si="315"/>
        <v>9.846929166666778E-4</v>
      </c>
      <c r="BJ321" s="238">
        <v>269</v>
      </c>
      <c r="BK321" s="243">
        <f t="shared" si="357"/>
        <v>16825.302582288285</v>
      </c>
      <c r="BL321" s="243">
        <f t="shared" si="382"/>
        <v>543.07497713662076</v>
      </c>
      <c r="BM321" s="243">
        <f t="shared" si="316"/>
        <v>512.22858906909232</v>
      </c>
      <c r="BN321" s="243">
        <f t="shared" si="336"/>
        <v>30.84638806752838</v>
      </c>
      <c r="BO321" s="244">
        <f t="shared" si="358"/>
        <v>131213.84459368751</v>
      </c>
      <c r="BP321" s="246"/>
      <c r="BQ321" s="247">
        <f>VLOOKUP(BT321,[2]תחזיות!$B$4:$E$1000,2)</f>
        <v>4.2566079999999937E-2</v>
      </c>
      <c r="BR321" s="135">
        <f t="shared" si="317"/>
        <v>3.0471733333333282E-3</v>
      </c>
      <c r="BS321" s="3">
        <f t="shared" si="359"/>
        <v>8154</v>
      </c>
      <c r="BT321" s="238">
        <v>269</v>
      </c>
      <c r="BU321" s="239">
        <f t="shared" si="360"/>
        <v>199160.61320719216</v>
      </c>
      <c r="BV321" s="239">
        <f t="shared" si="361"/>
        <v>2485.6619451577649</v>
      </c>
      <c r="BW321" s="239">
        <f t="shared" si="318"/>
        <v>1878.7850355424955</v>
      </c>
      <c r="BX321" s="239">
        <f t="shared" si="319"/>
        <v>606.87690961526937</v>
      </c>
      <c r="BY321" s="240">
        <f t="shared" si="362"/>
        <v>612834.94456972799</v>
      </c>
      <c r="CA321" s="247">
        <f>VLOOKUP(CD321,[2]תחזיות!$B$4:$E$1000,4)</f>
        <v>5.6187225599999918E-2</v>
      </c>
      <c r="CB321" s="135">
        <f t="shared" si="320"/>
        <v>4.1822687999999936E-3</v>
      </c>
      <c r="CC321" s="3">
        <f t="shared" si="363"/>
        <v>8154</v>
      </c>
      <c r="CD321" s="238">
        <v>269</v>
      </c>
      <c r="CE321" s="239">
        <f t="shared" si="364"/>
        <v>218489.92543616757</v>
      </c>
      <c r="CF321" s="239">
        <f t="shared" si="365"/>
        <v>2865.9119747588197</v>
      </c>
      <c r="CG321" s="239">
        <f t="shared" si="321"/>
        <v>1952.1283764928112</v>
      </c>
      <c r="CH321" s="239">
        <f t="shared" si="322"/>
        <v>913.78359826600865</v>
      </c>
      <c r="CI321" s="240">
        <f t="shared" si="366"/>
        <v>690473.43494408403</v>
      </c>
      <c r="CJ321" s="1"/>
      <c r="CK321" s="247">
        <f>VLOOKUP(CN321,[2]תחזיות!$B$4:$E$1000,3)</f>
        <v>3.7013982608695602E-2</v>
      </c>
      <c r="CL321" s="135">
        <f t="shared" si="323"/>
        <v>2.5844985507246336E-3</v>
      </c>
      <c r="CM321" s="3">
        <f t="shared" si="367"/>
        <v>8154</v>
      </c>
      <c r="CN321" s="238">
        <v>269</v>
      </c>
      <c r="CO321" s="239">
        <f t="shared" si="368"/>
        <v>191855.92703088457</v>
      </c>
      <c r="CP321" s="239">
        <f t="shared" si="383"/>
        <v>2345.8130360269215</v>
      </c>
      <c r="CQ321" s="239">
        <f t="shared" si="324"/>
        <v>1849.9616706676693</v>
      </c>
      <c r="CR321" s="239">
        <f t="shared" si="325"/>
        <v>495.85136535925221</v>
      </c>
      <c r="CS321" s="240">
        <f t="shared" si="369"/>
        <v>585654.36282325129</v>
      </c>
      <c r="CT321" s="1"/>
      <c r="CU321" s="238">
        <v>269</v>
      </c>
      <c r="CV321" s="239">
        <f t="shared" ref="CV321:CZ371" si="391">BU321+L321+C321+AO321+DR321+EA321</f>
        <v>562500.57148026896</v>
      </c>
      <c r="CW321" s="239">
        <f t="shared" si="391"/>
        <v>9579.957580783157</v>
      </c>
      <c r="CX321" s="239">
        <f t="shared" si="391"/>
        <v>7704.5814235158077</v>
      </c>
      <c r="CY321" s="239">
        <f t="shared" si="391"/>
        <v>1875.3761572673502</v>
      </c>
      <c r="CZ321" s="239">
        <f t="shared" si="391"/>
        <v>2388286.696163273</v>
      </c>
      <c r="DB321" s="238">
        <v>269</v>
      </c>
      <c r="DC321" s="239">
        <f t="shared" ref="DC321:DG371" si="392">CE321+U321+C321+AZ321+DR321+EJ321</f>
        <v>604867.74812239944</v>
      </c>
      <c r="DD321" s="239">
        <f t="shared" si="392"/>
        <v>10541.882459638839</v>
      </c>
      <c r="DE321" s="239">
        <f t="shared" si="392"/>
        <v>8158.967663843765</v>
      </c>
      <c r="DF321" s="239">
        <f t="shared" si="392"/>
        <v>2382.914795795074</v>
      </c>
      <c r="DG321" s="239">
        <f t="shared" si="392"/>
        <v>2541637.8213894544</v>
      </c>
      <c r="DH321" s="248"/>
      <c r="DI321" s="238">
        <v>269</v>
      </c>
      <c r="DJ321" s="239">
        <f t="shared" ref="DJ321:DN371" si="393">C321+AD321+CO321+BK321+DR321+ES321</f>
        <v>526244.71395050455</v>
      </c>
      <c r="DK321" s="239">
        <f t="shared" si="393"/>
        <v>8744.5100329767665</v>
      </c>
      <c r="DL321" s="239">
        <f t="shared" si="393"/>
        <v>7527.547826086613</v>
      </c>
      <c r="DM321" s="239">
        <f t="shared" si="393"/>
        <v>1216.9622068901554</v>
      </c>
      <c r="DN321" s="239">
        <f t="shared" si="393"/>
        <v>2257946.103984748</v>
      </c>
      <c r="DP321" s="3">
        <f t="shared" si="370"/>
        <v>8154</v>
      </c>
      <c r="DQ321" s="238">
        <v>269</v>
      </c>
      <c r="DR321" s="239">
        <f t="shared" si="371"/>
        <v>0</v>
      </c>
      <c r="DS321" s="239">
        <f t="shared" si="372"/>
        <v>0</v>
      </c>
      <c r="DT321" s="239">
        <f t="shared" si="326"/>
        <v>0</v>
      </c>
      <c r="DU321" s="239">
        <f t="shared" si="373"/>
        <v>0</v>
      </c>
      <c r="DV321" s="240">
        <f t="shared" si="384"/>
        <v>0</v>
      </c>
      <c r="DX321" s="242">
        <f t="shared" si="299"/>
        <v>4.9000000000000002E-2</v>
      </c>
      <c r="DY321" s="242">
        <f t="shared" si="374"/>
        <v>4.0833333333333338E-3</v>
      </c>
      <c r="DZ321" s="238">
        <v>269</v>
      </c>
      <c r="EA321" s="243">
        <f t="shared" si="385"/>
        <v>222726.76841667717</v>
      </c>
      <c r="EB321" s="243">
        <f t="shared" si="386"/>
        <v>2908.9634369658329</v>
      </c>
      <c r="EC321" s="243">
        <f t="shared" si="327"/>
        <v>1999.4957992644011</v>
      </c>
      <c r="ED321" s="243">
        <f t="shared" si="337"/>
        <v>909.46763770143184</v>
      </c>
      <c r="EE321" s="244">
        <f t="shared" si="375"/>
        <v>719762.5832061969</v>
      </c>
      <c r="EF321" s="249"/>
      <c r="EG321" s="242">
        <f t="shared" si="300"/>
        <v>5.5E-2</v>
      </c>
      <c r="EH321" s="242">
        <f t="shared" si="376"/>
        <v>4.5833333333333334E-3</v>
      </c>
      <c r="EI321" s="238">
        <v>269</v>
      </c>
      <c r="EJ321" s="243">
        <f t="shared" si="387"/>
        <v>230955.90978641759</v>
      </c>
      <c r="EK321" s="243">
        <f t="shared" si="388"/>
        <v>3082.4150795582632</v>
      </c>
      <c r="EL321" s="243">
        <f t="shared" si="328"/>
        <v>2023.8671597038492</v>
      </c>
      <c r="EM321" s="243">
        <f t="shared" si="338"/>
        <v>1058.547919854414</v>
      </c>
      <c r="EN321" s="244">
        <f t="shared" si="377"/>
        <v>748466.28726759623</v>
      </c>
      <c r="EO321" s="249"/>
      <c r="EP321" s="242">
        <f t="shared" si="301"/>
        <v>2.5000000000000001E-2</v>
      </c>
      <c r="EQ321" s="242">
        <f t="shared" si="378"/>
        <v>2.0833333333333333E-3</v>
      </c>
      <c r="ER321" s="238">
        <v>269</v>
      </c>
      <c r="ES321" s="243">
        <f t="shared" si="389"/>
        <v>198291.30195013733</v>
      </c>
      <c r="ET321" s="243">
        <f t="shared" si="390"/>
        <v>2370.7253929063927</v>
      </c>
      <c r="EU321" s="243">
        <f t="shared" si="329"/>
        <v>1957.6185138436067</v>
      </c>
      <c r="EV321" s="243">
        <f t="shared" si="339"/>
        <v>413.10687906278611</v>
      </c>
      <c r="EW321" s="244">
        <f t="shared" si="379"/>
        <v>637725.13069181889</v>
      </c>
    </row>
    <row r="322" spans="1:153" ht="14.25" customHeight="1" thickBot="1" x14ac:dyDescent="0.25">
      <c r="A322" s="3">
        <f t="shared" si="340"/>
        <v>8184</v>
      </c>
      <c r="B322" s="238">
        <v>270</v>
      </c>
      <c r="C322" s="239">
        <f t="shared" si="341"/>
        <v>71668.21129968077</v>
      </c>
      <c r="D322" s="239">
        <f t="shared" si="302"/>
        <v>2410.2492634298383</v>
      </c>
      <c r="E322" s="239">
        <f t="shared" si="303"/>
        <v>2222.1202087681763</v>
      </c>
      <c r="F322" s="239">
        <f t="shared" si="304"/>
        <v>188.12905466166202</v>
      </c>
      <c r="G322" s="240">
        <f t="shared" si="342"/>
        <v>650767.30112605356</v>
      </c>
      <c r="I322" s="241">
        <f>VLOOKUP(K322,[2]תחזיות!$B$4:$H$1000,5)</f>
        <v>1.2997965000000149E-2</v>
      </c>
      <c r="J322" s="135">
        <f t="shared" si="305"/>
        <v>1.0831637500000124E-3</v>
      </c>
      <c r="K322" s="238">
        <v>270</v>
      </c>
      <c r="L322" s="243">
        <f t="shared" si="343"/>
        <v>45539.239102109779</v>
      </c>
      <c r="M322" s="243">
        <f t="shared" si="330"/>
        <v>1102.3147909768936</v>
      </c>
      <c r="N322" s="243">
        <f t="shared" si="306"/>
        <v>1018.8261859563594</v>
      </c>
      <c r="O322" s="243">
        <f t="shared" si="307"/>
        <v>83.488605020534209</v>
      </c>
      <c r="P322" s="244">
        <f t="shared" si="344"/>
        <v>259198.01974164383</v>
      </c>
      <c r="Q322" s="245"/>
      <c r="R322" s="241">
        <f>VLOOKUP(T322,[2]תחזיות!$B$4:$H$1000,7)</f>
        <v>2.2096540500000254E-2</v>
      </c>
      <c r="S322" s="135">
        <f t="shared" si="308"/>
        <v>1.8413783750000211E-3</v>
      </c>
      <c r="T322" s="238">
        <v>270</v>
      </c>
      <c r="U322" s="243">
        <f t="shared" si="345"/>
        <v>54966.428247793207</v>
      </c>
      <c r="V322" s="243">
        <f t="shared" si="331"/>
        <v>1330.5076689765224</v>
      </c>
      <c r="W322" s="243">
        <f t="shared" si="309"/>
        <v>1229.7358838555685</v>
      </c>
      <c r="X322" s="243">
        <f t="shared" si="332"/>
        <v>100.77178512095375</v>
      </c>
      <c r="Y322" s="244">
        <f t="shared" si="346"/>
        <v>285095.67366083921</v>
      </c>
      <c r="Z322" s="246"/>
      <c r="AA322" s="241">
        <f>VLOOKUP(AC322,[2]תחזיות!$B$4:$H$1000,6)</f>
        <v>1.1816331818181954E-2</v>
      </c>
      <c r="AB322" s="135">
        <f t="shared" si="310"/>
        <v>9.8469431818182956E-4</v>
      </c>
      <c r="AC322" s="238">
        <v>270</v>
      </c>
      <c r="AD322" s="243">
        <f t="shared" si="347"/>
        <v>44439.948752440854</v>
      </c>
      <c r="AE322" s="243">
        <f t="shared" si="333"/>
        <v>1075.7055626298595</v>
      </c>
      <c r="AF322" s="243">
        <f t="shared" si="311"/>
        <v>994.23232325038498</v>
      </c>
      <c r="AG322" s="243">
        <f t="shared" si="334"/>
        <v>81.473239379474521</v>
      </c>
      <c r="AH322" s="244">
        <f t="shared" si="348"/>
        <v>256071.41957599629</v>
      </c>
      <c r="AI322" s="246"/>
      <c r="AJ322" s="242">
        <f t="shared" si="297"/>
        <v>4.7366666666666599E-2</v>
      </c>
      <c r="AK322" s="242">
        <f t="shared" si="349"/>
        <v>3.9472222222222166E-3</v>
      </c>
      <c r="AL322" s="241">
        <f>VLOOKUP(AN322,[2]תחזיות!$B$4:$H$1000,5)</f>
        <v>1.2997965000000149E-2</v>
      </c>
      <c r="AM322" s="135">
        <f t="shared" si="335"/>
        <v>1.0831637500000124E-3</v>
      </c>
      <c r="AN322" s="238">
        <v>270</v>
      </c>
      <c r="AO322" s="243">
        <f t="shared" si="350"/>
        <v>19649.973057323034</v>
      </c>
      <c r="AP322" s="243">
        <f t="shared" si="380"/>
        <v>674.69084974151292</v>
      </c>
      <c r="AQ322" s="243">
        <f t="shared" si="312"/>
        <v>597.12803942357959</v>
      </c>
      <c r="AR322" s="243">
        <f t="shared" si="351"/>
        <v>77.562810317933312</v>
      </c>
      <c r="AS322" s="244">
        <f t="shared" si="352"/>
        <v>149911.10242379896</v>
      </c>
      <c r="AT322" s="245"/>
      <c r="AU322" s="242">
        <f t="shared" si="298"/>
        <v>5.3666666666666606E-2</v>
      </c>
      <c r="AV322" s="242">
        <f t="shared" si="353"/>
        <v>4.4722222222222168E-3</v>
      </c>
      <c r="AW322" s="241">
        <f>VLOOKUP(AY322,[2]תחזיות!$B$4:$H$1000,7)</f>
        <v>2.2096540500000254E-2</v>
      </c>
      <c r="AX322" s="135">
        <f t="shared" si="313"/>
        <v>1.8413783750000211E-3</v>
      </c>
      <c r="AY322" s="238">
        <v>270</v>
      </c>
      <c r="AZ322" s="243">
        <f t="shared" si="354"/>
        <v>24750.821045226876</v>
      </c>
      <c r="BA322" s="243">
        <f t="shared" si="381"/>
        <v>856.8187656310796</v>
      </c>
      <c r="BB322" s="243">
        <f t="shared" si="314"/>
        <v>746.12759373437063</v>
      </c>
      <c r="BC322" s="243">
        <f t="shared" si="355"/>
        <v>110.69117189670895</v>
      </c>
      <c r="BD322" s="244">
        <f t="shared" si="356"/>
        <v>171432.70008891867</v>
      </c>
      <c r="BE322" s="246"/>
      <c r="BF322" s="246"/>
      <c r="BG322" s="246"/>
      <c r="BH322" s="241">
        <f>VLOOKUP(BJ322,[2]תחזיות!$B$4:$H$1000,6)</f>
        <v>1.1816331818181954E-2</v>
      </c>
      <c r="BI322" s="135">
        <f t="shared" si="315"/>
        <v>9.8469431818182956E-4</v>
      </c>
      <c r="BJ322" s="238">
        <v>270</v>
      </c>
      <c r="BK322" s="243">
        <f t="shared" si="357"/>
        <v>16329.137384492396</v>
      </c>
      <c r="BL322" s="243">
        <f t="shared" si="382"/>
        <v>543.53187904823153</v>
      </c>
      <c r="BM322" s="243">
        <f t="shared" si="316"/>
        <v>513.59512717666223</v>
      </c>
      <c r="BN322" s="243">
        <f t="shared" si="336"/>
        <v>29.936751871569253</v>
      </c>
      <c r="BO322" s="244">
        <f t="shared" si="358"/>
        <v>131757.37647273575</v>
      </c>
      <c r="BP322" s="246"/>
      <c r="BQ322" s="247">
        <f>VLOOKUP(BT322,[2]תחזיות!$B$4:$E$1000,2)</f>
        <v>4.2594379999999939E-2</v>
      </c>
      <c r="BR322" s="135">
        <f t="shared" si="317"/>
        <v>3.0495316666666618E-3</v>
      </c>
      <c r="BS322" s="3">
        <f t="shared" si="359"/>
        <v>8184</v>
      </c>
      <c r="BT322" s="238">
        <v>270</v>
      </c>
      <c r="BU322" s="239">
        <f t="shared" si="360"/>
        <v>197281.82817164966</v>
      </c>
      <c r="BV322" s="239">
        <f t="shared" si="361"/>
        <v>2485.9185336751466</v>
      </c>
      <c r="BW322" s="239">
        <f t="shared" si="318"/>
        <v>1884.3013514078098</v>
      </c>
      <c r="BX322" s="239">
        <f t="shared" si="319"/>
        <v>601.61718226733683</v>
      </c>
      <c r="BY322" s="240">
        <f t="shared" si="362"/>
        <v>615320.86310340313</v>
      </c>
      <c r="CA322" s="247">
        <f>VLOOKUP(CD322,[2]תחזיות!$B$4:$E$1000,4)</f>
        <v>5.622458159999992E-2</v>
      </c>
      <c r="CB322" s="135">
        <f t="shared" si="320"/>
        <v>4.1853817999999935E-3</v>
      </c>
      <c r="CC322" s="3">
        <f t="shared" si="363"/>
        <v>8184</v>
      </c>
      <c r="CD322" s="238">
        <v>270</v>
      </c>
      <c r="CE322" s="239">
        <f t="shared" si="364"/>
        <v>216537.79705967475</v>
      </c>
      <c r="CF322" s="239">
        <f t="shared" si="365"/>
        <v>2866.295150378457</v>
      </c>
      <c r="CG322" s="239">
        <f t="shared" si="321"/>
        <v>1960.0017955528024</v>
      </c>
      <c r="CH322" s="239">
        <f t="shared" si="322"/>
        <v>906.29335482565477</v>
      </c>
      <c r="CI322" s="240">
        <f t="shared" si="366"/>
        <v>693339.73009446252</v>
      </c>
      <c r="CJ322" s="1"/>
      <c r="CK322" s="247">
        <f>VLOOKUP(CN322,[2]תחזיות!$B$4:$E$1000,3)</f>
        <v>3.7038591304347779E-2</v>
      </c>
      <c r="CL322" s="135">
        <f t="shared" si="323"/>
        <v>2.586549275362315E-3</v>
      </c>
      <c r="CM322" s="3">
        <f t="shared" si="367"/>
        <v>8184</v>
      </c>
      <c r="CN322" s="238">
        <v>270</v>
      </c>
      <c r="CO322" s="239">
        <f t="shared" si="368"/>
        <v>190005.96536021691</v>
      </c>
      <c r="CP322" s="239">
        <f t="shared" si="383"/>
        <v>2346.0252221568812</v>
      </c>
      <c r="CQ322" s="239">
        <f t="shared" si="324"/>
        <v>1854.5654301398949</v>
      </c>
      <c r="CR322" s="239">
        <f t="shared" si="325"/>
        <v>491.45979201698617</v>
      </c>
      <c r="CS322" s="240">
        <f t="shared" si="369"/>
        <v>588000.38804540818</v>
      </c>
      <c r="CT322" s="1"/>
      <c r="CU322" s="238">
        <v>270</v>
      </c>
      <c r="CV322" s="239">
        <f t="shared" si="391"/>
        <v>554866.52424817602</v>
      </c>
      <c r="CW322" s="239">
        <f t="shared" si="391"/>
        <v>9582.1368747892266</v>
      </c>
      <c r="CX322" s="239">
        <f t="shared" si="391"/>
        <v>7730.0361926673231</v>
      </c>
      <c r="CY322" s="239">
        <f t="shared" si="391"/>
        <v>1852.1006821219021</v>
      </c>
      <c r="CZ322" s="239">
        <f t="shared" si="391"/>
        <v>2397868.8330380623</v>
      </c>
      <c r="DB322" s="238">
        <v>270</v>
      </c>
      <c r="DC322" s="239">
        <f t="shared" si="392"/>
        <v>596855.30027908937</v>
      </c>
      <c r="DD322" s="239">
        <f t="shared" si="392"/>
        <v>10546.285927974161</v>
      </c>
      <c r="DE322" s="239">
        <f t="shared" si="392"/>
        <v>8191.1286994300772</v>
      </c>
      <c r="DF322" s="239">
        <f t="shared" si="392"/>
        <v>2355.1572285440839</v>
      </c>
      <c r="DG322" s="239">
        <f t="shared" si="392"/>
        <v>2552184.1073174281</v>
      </c>
      <c r="DH322" s="248"/>
      <c r="DI322" s="238">
        <v>270</v>
      </c>
      <c r="DJ322" s="239">
        <f t="shared" si="393"/>
        <v>518776.94623312465</v>
      </c>
      <c r="DK322" s="239">
        <f t="shared" si="393"/>
        <v>8746.2373201712035</v>
      </c>
      <c r="DL322" s="239">
        <f t="shared" si="393"/>
        <v>7546.2099750825655</v>
      </c>
      <c r="DM322" s="239">
        <f t="shared" si="393"/>
        <v>1200.0273450886373</v>
      </c>
      <c r="DN322" s="239">
        <f t="shared" si="393"/>
        <v>2266692.3413049192</v>
      </c>
      <c r="DP322" s="3">
        <f t="shared" si="370"/>
        <v>8184</v>
      </c>
      <c r="DQ322" s="238">
        <v>270</v>
      </c>
      <c r="DR322" s="239">
        <f t="shared" si="371"/>
        <v>0</v>
      </c>
      <c r="DS322" s="239">
        <f t="shared" si="372"/>
        <v>0</v>
      </c>
      <c r="DT322" s="239">
        <f t="shared" si="326"/>
        <v>0</v>
      </c>
      <c r="DU322" s="239">
        <f t="shared" si="373"/>
        <v>0</v>
      </c>
      <c r="DV322" s="240">
        <f t="shared" si="384"/>
        <v>0</v>
      </c>
      <c r="DX322" s="242">
        <f t="shared" si="299"/>
        <v>4.9000000000000002E-2</v>
      </c>
      <c r="DY322" s="242">
        <f t="shared" si="374"/>
        <v>4.0833333333333338E-3</v>
      </c>
      <c r="DZ322" s="238">
        <v>270</v>
      </c>
      <c r="EA322" s="243">
        <f t="shared" si="385"/>
        <v>220727.27261741276</v>
      </c>
      <c r="EB322" s="243">
        <f t="shared" si="386"/>
        <v>2908.9634369658338</v>
      </c>
      <c r="EC322" s="243">
        <f t="shared" si="327"/>
        <v>2007.6604071113984</v>
      </c>
      <c r="ED322" s="243">
        <f t="shared" si="337"/>
        <v>901.30302985443552</v>
      </c>
      <c r="EE322" s="244">
        <f t="shared" si="375"/>
        <v>722671.54664316273</v>
      </c>
      <c r="EF322" s="249"/>
      <c r="EG322" s="242">
        <f t="shared" si="300"/>
        <v>5.5E-2</v>
      </c>
      <c r="EH322" s="242">
        <f t="shared" si="376"/>
        <v>4.5833333333333334E-3</v>
      </c>
      <c r="EI322" s="238">
        <v>270</v>
      </c>
      <c r="EJ322" s="243">
        <f t="shared" si="387"/>
        <v>228932.04262671372</v>
      </c>
      <c r="EK322" s="243">
        <f t="shared" si="388"/>
        <v>3082.4150795582632</v>
      </c>
      <c r="EL322" s="243">
        <f t="shared" si="328"/>
        <v>2033.1432175191587</v>
      </c>
      <c r="EM322" s="243">
        <f t="shared" si="338"/>
        <v>1049.2718620391045</v>
      </c>
      <c r="EN322" s="244">
        <f t="shared" si="377"/>
        <v>751548.7023471545</v>
      </c>
      <c r="EO322" s="249"/>
      <c r="EP322" s="242">
        <f t="shared" si="301"/>
        <v>2.5000000000000001E-2</v>
      </c>
      <c r="EQ322" s="242">
        <f t="shared" si="378"/>
        <v>2.0833333333333333E-3</v>
      </c>
      <c r="ER322" s="238">
        <v>270</v>
      </c>
      <c r="ES322" s="243">
        <f t="shared" si="389"/>
        <v>196333.68343629374</v>
      </c>
      <c r="ET322" s="243">
        <f t="shared" si="390"/>
        <v>2370.7253929063918</v>
      </c>
      <c r="EU322" s="243">
        <f t="shared" si="329"/>
        <v>1961.6968857474465</v>
      </c>
      <c r="EV322" s="243">
        <f t="shared" si="339"/>
        <v>409.02850715894527</v>
      </c>
      <c r="EW322" s="244">
        <f t="shared" si="379"/>
        <v>640095.85608472524</v>
      </c>
    </row>
    <row r="323" spans="1:153" ht="14.25" customHeight="1" thickBot="1" x14ac:dyDescent="0.25">
      <c r="A323" s="3">
        <f t="shared" si="340"/>
        <v>8215</v>
      </c>
      <c r="B323" s="238">
        <v>271</v>
      </c>
      <c r="C323" s="239">
        <f t="shared" si="341"/>
        <v>69446.091090912596</v>
      </c>
      <c r="D323" s="239">
        <f t="shared" si="302"/>
        <v>2410.2492634298383</v>
      </c>
      <c r="E323" s="239">
        <f t="shared" si="303"/>
        <v>2227.9532743161926</v>
      </c>
      <c r="F323" s="239">
        <f t="shared" si="304"/>
        <v>182.29598911364559</v>
      </c>
      <c r="G323" s="240">
        <f t="shared" si="342"/>
        <v>653177.55038948334</v>
      </c>
      <c r="I323" s="241">
        <f>VLOOKUP(K323,[2]תחזיות!$B$4:$H$1000,5)</f>
        <v>1.299798350000015E-2</v>
      </c>
      <c r="J323" s="135">
        <f t="shared" si="305"/>
        <v>1.0831652916666792E-3</v>
      </c>
      <c r="K323" s="238">
        <v>271</v>
      </c>
      <c r="L323" s="243">
        <f t="shared" si="343"/>
        <v>44568.635882194874</v>
      </c>
      <c r="M323" s="243">
        <f t="shared" si="330"/>
        <v>1103.5087800989704</v>
      </c>
      <c r="N323" s="243">
        <f t="shared" si="306"/>
        <v>1021.7996143149469</v>
      </c>
      <c r="O323" s="243">
        <f t="shared" si="307"/>
        <v>81.709165784023554</v>
      </c>
      <c r="P323" s="244">
        <f t="shared" si="344"/>
        <v>260301.52852174279</v>
      </c>
      <c r="Q323" s="245"/>
      <c r="R323" s="241">
        <f>VLOOKUP(T323,[2]תחזיות!$B$4:$H$1000,7)</f>
        <v>2.2096571950000254E-2</v>
      </c>
      <c r="S323" s="135">
        <f t="shared" si="308"/>
        <v>1.8413809958333545E-3</v>
      </c>
      <c r="T323" s="238">
        <v>271</v>
      </c>
      <c r="U323" s="243">
        <f t="shared" si="345"/>
        <v>53835.642088035536</v>
      </c>
      <c r="V323" s="243">
        <f t="shared" si="331"/>
        <v>1332.957640512986</v>
      </c>
      <c r="W323" s="243">
        <f t="shared" si="309"/>
        <v>1234.2589633515879</v>
      </c>
      <c r="X323" s="243">
        <f t="shared" si="332"/>
        <v>98.698677161398024</v>
      </c>
      <c r="Y323" s="244">
        <f t="shared" si="346"/>
        <v>286428.63130135217</v>
      </c>
      <c r="Z323" s="246"/>
      <c r="AA323" s="241">
        <f>VLOOKUP(AC323,[2]תחזיות!$B$4:$H$1000,6)</f>
        <v>1.1816348636363772E-2</v>
      </c>
      <c r="AB323" s="135">
        <f t="shared" si="310"/>
        <v>9.8469571969698089E-4</v>
      </c>
      <c r="AC323" s="238">
        <v>271</v>
      </c>
      <c r="AD323" s="243">
        <f t="shared" si="347"/>
        <v>43488.497240197466</v>
      </c>
      <c r="AE323" s="243">
        <f t="shared" si="333"/>
        <v>1076.7648052930354</v>
      </c>
      <c r="AF323" s="243">
        <f t="shared" si="311"/>
        <v>997.03589368600706</v>
      </c>
      <c r="AG323" s="243">
        <f t="shared" si="334"/>
        <v>79.728911607028323</v>
      </c>
      <c r="AH323" s="244">
        <f t="shared" si="348"/>
        <v>257148.18438128932</v>
      </c>
      <c r="AI323" s="246"/>
      <c r="AJ323" s="242">
        <f t="shared" si="297"/>
        <v>4.7366666666666599E-2</v>
      </c>
      <c r="AK323" s="242">
        <f t="shared" si="349"/>
        <v>3.9472222222222166E-3</v>
      </c>
      <c r="AL323" s="241">
        <f>VLOOKUP(AN323,[2]תחזיות!$B$4:$H$1000,5)</f>
        <v>1.299798350000015E-2</v>
      </c>
      <c r="AM323" s="135">
        <f t="shared" si="335"/>
        <v>1.0831652916666792E-3</v>
      </c>
      <c r="AN323" s="238">
        <v>271</v>
      </c>
      <c r="AO323" s="243">
        <f t="shared" si="350"/>
        <v>19073.482398330347</v>
      </c>
      <c r="AP323" s="243">
        <f t="shared" si="380"/>
        <v>675.42165145255785</v>
      </c>
      <c r="AQ323" s="243">
        <f t="shared" si="312"/>
        <v>600.134377874704</v>
      </c>
      <c r="AR323" s="243">
        <f t="shared" si="351"/>
        <v>75.287273577853838</v>
      </c>
      <c r="AS323" s="244">
        <f t="shared" si="352"/>
        <v>150586.52407525151</v>
      </c>
      <c r="AT323" s="245"/>
      <c r="AU323" s="242">
        <f t="shared" si="298"/>
        <v>5.3666666666666606E-2</v>
      </c>
      <c r="AV323" s="242">
        <f t="shared" si="353"/>
        <v>4.4722222222222168E-3</v>
      </c>
      <c r="AW323" s="241">
        <f>VLOOKUP(AY323,[2]תחזיות!$B$4:$H$1000,7)</f>
        <v>2.2096571950000254E-2</v>
      </c>
      <c r="AX323" s="135">
        <f t="shared" si="313"/>
        <v>1.8413809958333545E-3</v>
      </c>
      <c r="AY323" s="238">
        <v>271</v>
      </c>
      <c r="AZ323" s="243">
        <f t="shared" si="354"/>
        <v>24048.895237824887</v>
      </c>
      <c r="BA323" s="243">
        <f t="shared" si="381"/>
        <v>858.39649542298605</v>
      </c>
      <c r="BB323" s="243">
        <f t="shared" si="314"/>
        <v>750.84449172049153</v>
      </c>
      <c r="BC323" s="243">
        <f t="shared" si="355"/>
        <v>107.5520037024945</v>
      </c>
      <c r="BD323" s="244">
        <f t="shared" si="356"/>
        <v>172291.09658434166</v>
      </c>
      <c r="BE323" s="246"/>
      <c r="BF323" s="246"/>
      <c r="BG323" s="246"/>
      <c r="BH323" s="241">
        <f>VLOOKUP(BJ323,[2]תחזיות!$B$4:$H$1000,6)</f>
        <v>1.1816348636363772E-2</v>
      </c>
      <c r="BI323" s="135">
        <f t="shared" si="315"/>
        <v>9.8469571969698089E-4</v>
      </c>
      <c r="BJ323" s="238">
        <v>271</v>
      </c>
      <c r="BK323" s="243">
        <f t="shared" si="357"/>
        <v>15831.1157540812</v>
      </c>
      <c r="BL323" s="243">
        <f t="shared" si="382"/>
        <v>543.98908497581738</v>
      </c>
      <c r="BM323" s="243">
        <f t="shared" si="316"/>
        <v>514.96537276000197</v>
      </c>
      <c r="BN323" s="243">
        <f t="shared" si="336"/>
        <v>29.023712215815397</v>
      </c>
      <c r="BO323" s="244">
        <f t="shared" si="358"/>
        <v>132301.36555771157</v>
      </c>
      <c r="BP323" s="246"/>
      <c r="BQ323" s="247">
        <f>VLOOKUP(BT323,[2]תחזיות!$B$4:$E$1000,2)</f>
        <v>4.2622679999999941E-2</v>
      </c>
      <c r="BR323" s="135">
        <f t="shared" si="317"/>
        <v>3.051889999999995E-3</v>
      </c>
      <c r="BS323" s="3">
        <f t="shared" si="359"/>
        <v>8215</v>
      </c>
      <c r="BT323" s="238">
        <v>271</v>
      </c>
      <c r="BU323" s="239">
        <f t="shared" si="360"/>
        <v>195397.52682024185</v>
      </c>
      <c r="BV323" s="239">
        <f t="shared" si="361"/>
        <v>2486.1724838196565</v>
      </c>
      <c r="BW323" s="239">
        <f t="shared" si="318"/>
        <v>1889.8407256922296</v>
      </c>
      <c r="BX323" s="239">
        <f t="shared" si="319"/>
        <v>596.33175812742695</v>
      </c>
      <c r="BY323" s="240">
        <f t="shared" si="362"/>
        <v>617807.03558722278</v>
      </c>
      <c r="CA323" s="247">
        <f>VLOOKUP(CD323,[2]תחזיות!$B$4:$E$1000,4)</f>
        <v>5.6261937599999923E-2</v>
      </c>
      <c r="CB323" s="135">
        <f t="shared" si="320"/>
        <v>4.1884947999999934E-3</v>
      </c>
      <c r="CC323" s="3">
        <f t="shared" si="363"/>
        <v>8215</v>
      </c>
      <c r="CD323" s="238">
        <v>271</v>
      </c>
      <c r="CE323" s="239">
        <f t="shared" si="364"/>
        <v>214577.79526412193</v>
      </c>
      <c r="CF323" s="239">
        <f t="shared" si="365"/>
        <v>2866.6744711886854</v>
      </c>
      <c r="CG323" s="239">
        <f t="shared" si="321"/>
        <v>1967.9164915294475</v>
      </c>
      <c r="CH323" s="239">
        <f t="shared" si="322"/>
        <v>898.75797965923789</v>
      </c>
      <c r="CI323" s="240">
        <f t="shared" si="366"/>
        <v>696206.4045656512</v>
      </c>
      <c r="CJ323" s="1"/>
      <c r="CK323" s="247">
        <f>VLOOKUP(CN323,[2]תחזיות!$B$4:$E$1000,3)</f>
        <v>3.7063199999999949E-2</v>
      </c>
      <c r="CL323" s="135">
        <f t="shared" si="323"/>
        <v>2.588599999999996E-3</v>
      </c>
      <c r="CM323" s="3">
        <f t="shared" si="367"/>
        <v>8215</v>
      </c>
      <c r="CN323" s="238">
        <v>271</v>
      </c>
      <c r="CO323" s="239">
        <f t="shared" si="368"/>
        <v>188151.39993007702</v>
      </c>
      <c r="CP323" s="239">
        <f t="shared" si="383"/>
        <v>2346.2352074795062</v>
      </c>
      <c r="CQ323" s="239">
        <f t="shared" si="324"/>
        <v>1859.1864936205097</v>
      </c>
      <c r="CR323" s="239">
        <f t="shared" si="325"/>
        <v>487.04871385899662</v>
      </c>
      <c r="CS323" s="240">
        <f t="shared" si="369"/>
        <v>590346.62325288774</v>
      </c>
      <c r="CT323" s="1"/>
      <c r="CU323" s="238">
        <v>271</v>
      </c>
      <c r="CV323" s="239">
        <f t="shared" si="391"/>
        <v>547205.34840198106</v>
      </c>
      <c r="CW323" s="239">
        <f t="shared" si="391"/>
        <v>9584.3156157668564</v>
      </c>
      <c r="CX323" s="239">
        <f t="shared" si="391"/>
        <v>7755.5863459718421</v>
      </c>
      <c r="CY323" s="239">
        <f t="shared" si="391"/>
        <v>1828.7292697950138</v>
      </c>
      <c r="CZ323" s="239">
        <f t="shared" si="391"/>
        <v>2407453.148653829</v>
      </c>
      <c r="DB323" s="238">
        <v>271</v>
      </c>
      <c r="DC323" s="239">
        <f t="shared" si="392"/>
        <v>588807.32309008949</v>
      </c>
      <c r="DD323" s="239">
        <f t="shared" si="392"/>
        <v>10550.69295011276</v>
      </c>
      <c r="DE323" s="239">
        <f t="shared" si="392"/>
        <v>8223.4350115171746</v>
      </c>
      <c r="DF323" s="239">
        <f t="shared" si="392"/>
        <v>2327.2579385955842</v>
      </c>
      <c r="DG323" s="239">
        <f t="shared" si="392"/>
        <v>2562734.8002675413</v>
      </c>
      <c r="DH323" s="248"/>
      <c r="DI323" s="238">
        <v>271</v>
      </c>
      <c r="DJ323" s="239">
        <f t="shared" si="393"/>
        <v>511289.09056581464</v>
      </c>
      <c r="DK323" s="239">
        <f t="shared" si="393"/>
        <v>8747.9637540845888</v>
      </c>
      <c r="DL323" s="239">
        <f t="shared" si="393"/>
        <v>7564.9247886421317</v>
      </c>
      <c r="DM323" s="239">
        <f t="shared" si="393"/>
        <v>1183.0389654424573</v>
      </c>
      <c r="DN323" s="239">
        <f t="shared" si="393"/>
        <v>2275440.3050590036</v>
      </c>
      <c r="DP323" s="3">
        <f t="shared" si="370"/>
        <v>8215</v>
      </c>
      <c r="DQ323" s="238">
        <v>271</v>
      </c>
      <c r="DR323" s="239">
        <f t="shared" si="371"/>
        <v>0</v>
      </c>
      <c r="DS323" s="239">
        <f t="shared" si="372"/>
        <v>0</v>
      </c>
      <c r="DT323" s="239">
        <f t="shared" si="326"/>
        <v>0</v>
      </c>
      <c r="DU323" s="239">
        <f t="shared" si="373"/>
        <v>0</v>
      </c>
      <c r="DV323" s="240">
        <f t="shared" si="384"/>
        <v>0</v>
      </c>
      <c r="DX323" s="242">
        <f t="shared" si="299"/>
        <v>4.9000000000000002E-2</v>
      </c>
      <c r="DY323" s="242">
        <f t="shared" si="374"/>
        <v>4.0833333333333338E-3</v>
      </c>
      <c r="DZ323" s="238">
        <v>271</v>
      </c>
      <c r="EA323" s="243">
        <f t="shared" si="385"/>
        <v>218719.61221030136</v>
      </c>
      <c r="EB323" s="243">
        <f t="shared" si="386"/>
        <v>2908.9634369658329</v>
      </c>
      <c r="EC323" s="243">
        <f t="shared" si="327"/>
        <v>2015.8583537737691</v>
      </c>
      <c r="ED323" s="243">
        <f t="shared" si="337"/>
        <v>893.10508319206394</v>
      </c>
      <c r="EE323" s="244">
        <f t="shared" si="375"/>
        <v>725580.51008012856</v>
      </c>
      <c r="EF323" s="249"/>
      <c r="EG323" s="242">
        <f t="shared" si="300"/>
        <v>5.5E-2</v>
      </c>
      <c r="EH323" s="242">
        <f t="shared" si="376"/>
        <v>4.5833333333333334E-3</v>
      </c>
      <c r="EI323" s="238">
        <v>271</v>
      </c>
      <c r="EJ323" s="243">
        <f t="shared" si="387"/>
        <v>226898.89940919456</v>
      </c>
      <c r="EK323" s="243">
        <f t="shared" si="388"/>
        <v>3082.4150795582632</v>
      </c>
      <c r="EL323" s="243">
        <f t="shared" si="328"/>
        <v>2042.4617905994548</v>
      </c>
      <c r="EM323" s="243">
        <f t="shared" si="338"/>
        <v>1039.9532889588083</v>
      </c>
      <c r="EN323" s="244">
        <f t="shared" si="377"/>
        <v>754631.11742671276</v>
      </c>
      <c r="EO323" s="249"/>
      <c r="EP323" s="242">
        <f t="shared" si="301"/>
        <v>2.5000000000000001E-2</v>
      </c>
      <c r="EQ323" s="242">
        <f t="shared" si="378"/>
        <v>2.0833333333333333E-3</v>
      </c>
      <c r="ER323" s="238">
        <v>271</v>
      </c>
      <c r="ES323" s="243">
        <f t="shared" si="389"/>
        <v>194371.98655054628</v>
      </c>
      <c r="ET323" s="243">
        <f t="shared" si="390"/>
        <v>2370.7253929063918</v>
      </c>
      <c r="EU323" s="243">
        <f t="shared" si="329"/>
        <v>1965.7837542594204</v>
      </c>
      <c r="EV323" s="243">
        <f t="shared" si="339"/>
        <v>404.9416386469714</v>
      </c>
      <c r="EW323" s="244">
        <f t="shared" si="379"/>
        <v>642466.58147763158</v>
      </c>
    </row>
    <row r="324" spans="1:153" ht="14.25" customHeight="1" thickBot="1" x14ac:dyDescent="0.25">
      <c r="A324" s="3">
        <f t="shared" si="340"/>
        <v>8245</v>
      </c>
      <c r="B324" s="238">
        <v>272</v>
      </c>
      <c r="C324" s="239">
        <f t="shared" si="341"/>
        <v>67218.137816596398</v>
      </c>
      <c r="D324" s="239">
        <f t="shared" si="302"/>
        <v>2410.2492634298383</v>
      </c>
      <c r="E324" s="239">
        <f t="shared" si="303"/>
        <v>2233.8016516612729</v>
      </c>
      <c r="F324" s="239">
        <f t="shared" si="304"/>
        <v>176.44761176856557</v>
      </c>
      <c r="G324" s="240">
        <f t="shared" si="342"/>
        <v>655587.79965291312</v>
      </c>
      <c r="I324" s="241">
        <f>VLOOKUP(K324,[2]תחזיות!$B$4:$H$1000,5)</f>
        <v>1.2998002000000151E-2</v>
      </c>
      <c r="J324" s="135">
        <f t="shared" si="305"/>
        <v>1.0831668333333459E-3</v>
      </c>
      <c r="K324" s="238">
        <v>272</v>
      </c>
      <c r="L324" s="243">
        <f t="shared" si="343"/>
        <v>43594.004756621885</v>
      </c>
      <c r="M324" s="243">
        <f t="shared" si="330"/>
        <v>1104.7040642098657</v>
      </c>
      <c r="N324" s="243">
        <f t="shared" si="306"/>
        <v>1024.7817221560592</v>
      </c>
      <c r="O324" s="243">
        <f t="shared" si="307"/>
        <v>79.922342053806418</v>
      </c>
      <c r="P324" s="244">
        <f t="shared" si="344"/>
        <v>261406.23258595265</v>
      </c>
      <c r="Q324" s="245"/>
      <c r="R324" s="241">
        <f>VLOOKUP(T324,[2]תחזיות!$B$4:$H$1000,7)</f>
        <v>2.2096603400000255E-2</v>
      </c>
      <c r="S324" s="135">
        <f t="shared" si="308"/>
        <v>1.8413836166666878E-3</v>
      </c>
      <c r="T324" s="238">
        <v>272</v>
      </c>
      <c r="U324" s="243">
        <f t="shared" si="345"/>
        <v>52698.242449783742</v>
      </c>
      <c r="V324" s="243">
        <f t="shared" si="331"/>
        <v>1335.4121268739373</v>
      </c>
      <c r="W324" s="243">
        <f t="shared" si="309"/>
        <v>1238.7986823826675</v>
      </c>
      <c r="X324" s="243">
        <f t="shared" si="332"/>
        <v>96.613444491269746</v>
      </c>
      <c r="Y324" s="244">
        <f t="shared" si="346"/>
        <v>287764.04342822608</v>
      </c>
      <c r="Z324" s="246"/>
      <c r="AA324" s="241">
        <f>VLOOKUP(AC324,[2]תחזיות!$B$4:$H$1000,6)</f>
        <v>1.1816365454545591E-2</v>
      </c>
      <c r="AB324" s="135">
        <f t="shared" si="310"/>
        <v>9.8469712121213265E-4</v>
      </c>
      <c r="AC324" s="238">
        <v>272</v>
      </c>
      <c r="AD324" s="243">
        <f t="shared" si="347"/>
        <v>42533.302566175465</v>
      </c>
      <c r="AE324" s="243">
        <f t="shared" si="333"/>
        <v>1077.82509249703</v>
      </c>
      <c r="AF324" s="243">
        <f t="shared" si="311"/>
        <v>999.84737112570872</v>
      </c>
      <c r="AG324" s="243">
        <f t="shared" si="334"/>
        <v>77.977721371321323</v>
      </c>
      <c r="AH324" s="244">
        <f t="shared" si="348"/>
        <v>258226.00947378634</v>
      </c>
      <c r="AI324" s="246"/>
      <c r="AJ324" s="242">
        <f t="shared" si="297"/>
        <v>4.7366666666666599E-2</v>
      </c>
      <c r="AK324" s="242">
        <f t="shared" si="349"/>
        <v>3.9472222222222166E-3</v>
      </c>
      <c r="AL324" s="241">
        <f>VLOOKUP(AN324,[2]תחזיות!$B$4:$H$1000,5)</f>
        <v>1.2998002000000151E-2</v>
      </c>
      <c r="AM324" s="135">
        <f t="shared" si="335"/>
        <v>1.0831668333333459E-3</v>
      </c>
      <c r="AN324" s="238">
        <v>272</v>
      </c>
      <c r="AO324" s="243">
        <f t="shared" si="350"/>
        <v>18493.357738332026</v>
      </c>
      <c r="AP324" s="243">
        <f t="shared" si="380"/>
        <v>676.15324578392642</v>
      </c>
      <c r="AQ324" s="243">
        <f t="shared" si="312"/>
        <v>603.15585315567705</v>
      </c>
      <c r="AR324" s="243">
        <f t="shared" si="351"/>
        <v>72.997392628249372</v>
      </c>
      <c r="AS324" s="244">
        <f t="shared" si="352"/>
        <v>151262.67732103544</v>
      </c>
      <c r="AT324" s="245"/>
      <c r="AU324" s="242">
        <f t="shared" si="298"/>
        <v>5.3666666666666606E-2</v>
      </c>
      <c r="AV324" s="242">
        <f t="shared" si="353"/>
        <v>4.4722222222222168E-3</v>
      </c>
      <c r="AW324" s="241">
        <f>VLOOKUP(AY324,[2]תחזיות!$B$4:$H$1000,7)</f>
        <v>2.2096603400000255E-2</v>
      </c>
      <c r="AX324" s="135">
        <f t="shared" si="313"/>
        <v>1.8413836166666878E-3</v>
      </c>
      <c r="AY324" s="238">
        <v>272</v>
      </c>
      <c r="AZ324" s="243">
        <f t="shared" si="354"/>
        <v>23340.951395048542</v>
      </c>
      <c r="BA324" s="243">
        <f t="shared" si="381"/>
        <v>859.97713266626192</v>
      </c>
      <c r="BB324" s="243">
        <f t="shared" si="314"/>
        <v>755.59121114951722</v>
      </c>
      <c r="BC324" s="243">
        <f t="shared" si="355"/>
        <v>104.38592151674474</v>
      </c>
      <c r="BD324" s="244">
        <f t="shared" si="356"/>
        <v>173151.07371700794</v>
      </c>
      <c r="BE324" s="246"/>
      <c r="BF324" s="246"/>
      <c r="BG324" s="246"/>
      <c r="BH324" s="241">
        <f>VLOOKUP(BJ324,[2]תחזיות!$B$4:$H$1000,6)</f>
        <v>1.1816365454545591E-2</v>
      </c>
      <c r="BI324" s="135">
        <f t="shared" si="315"/>
        <v>9.8469712121213265E-4</v>
      </c>
      <c r="BJ324" s="238">
        <v>272</v>
      </c>
      <c r="BK324" s="243">
        <f t="shared" si="357"/>
        <v>15331.232150509739</v>
      </c>
      <c r="BL324" s="243">
        <f t="shared" si="382"/>
        <v>544.44658943709953</v>
      </c>
      <c r="BM324" s="243">
        <f t="shared" si="316"/>
        <v>516.33933049449843</v>
      </c>
      <c r="BN324" s="243">
        <f t="shared" si="336"/>
        <v>28.107258942601057</v>
      </c>
      <c r="BO324" s="244">
        <f t="shared" si="358"/>
        <v>132845.81214714868</v>
      </c>
      <c r="BP324" s="246"/>
      <c r="BQ324" s="247">
        <f>VLOOKUP(BT324,[2]תחזיות!$B$4:$E$1000,2)</f>
        <v>4.2650979999999943E-2</v>
      </c>
      <c r="BR324" s="135">
        <f t="shared" si="317"/>
        <v>3.0542483333333287E-3</v>
      </c>
      <c r="BS324" s="3">
        <f t="shared" si="359"/>
        <v>8245</v>
      </c>
      <c r="BT324" s="238">
        <v>272</v>
      </c>
      <c r="BU324" s="239">
        <f t="shared" si="360"/>
        <v>193507.68609454963</v>
      </c>
      <c r="BV324" s="239">
        <f t="shared" si="361"/>
        <v>2486.4237922535399</v>
      </c>
      <c r="BW324" s="239">
        <f t="shared" si="318"/>
        <v>1895.4032645120728</v>
      </c>
      <c r="BX324" s="239">
        <f t="shared" si="319"/>
        <v>591.02052774146716</v>
      </c>
      <c r="BY324" s="240">
        <f t="shared" si="362"/>
        <v>620293.45937947638</v>
      </c>
      <c r="CA324" s="247">
        <f>VLOOKUP(CD324,[2]תחזיות!$B$4:$E$1000,4)</f>
        <v>5.6299293599999925E-2</v>
      </c>
      <c r="CB324" s="135">
        <f t="shared" si="320"/>
        <v>4.1916077999999942E-3</v>
      </c>
      <c r="CC324" s="3">
        <f t="shared" si="363"/>
        <v>8245</v>
      </c>
      <c r="CD324" s="238">
        <v>272</v>
      </c>
      <c r="CE324" s="239">
        <f t="shared" si="364"/>
        <v>212609.87877259249</v>
      </c>
      <c r="CF324" s="239">
        <f t="shared" si="365"/>
        <v>2867.0499303826214</v>
      </c>
      <c r="CG324" s="239">
        <f t="shared" si="321"/>
        <v>1975.8727041623695</v>
      </c>
      <c r="CH324" s="239">
        <f t="shared" si="322"/>
        <v>891.1772262202519</v>
      </c>
      <c r="CI324" s="240">
        <f t="shared" si="366"/>
        <v>699073.45449603384</v>
      </c>
      <c r="CJ324" s="1"/>
      <c r="CK324" s="247">
        <f>VLOOKUP(CN324,[2]תחזיות!$B$4:$E$1000,3)</f>
        <v>3.7087808695652126E-2</v>
      </c>
      <c r="CL324" s="135">
        <f t="shared" si="323"/>
        <v>2.5906507246376775E-3</v>
      </c>
      <c r="CM324" s="3">
        <f t="shared" si="367"/>
        <v>8245</v>
      </c>
      <c r="CN324" s="238">
        <v>272</v>
      </c>
      <c r="CO324" s="239">
        <f t="shared" si="368"/>
        <v>186292.21343645651</v>
      </c>
      <c r="CP324" s="239">
        <f t="shared" si="383"/>
        <v>2346.4429896464494</v>
      </c>
      <c r="CQ324" s="239">
        <f t="shared" si="324"/>
        <v>1863.8249319129363</v>
      </c>
      <c r="CR324" s="239">
        <f t="shared" si="325"/>
        <v>482.61805773351296</v>
      </c>
      <c r="CS324" s="240">
        <f t="shared" si="369"/>
        <v>592693.0662425342</v>
      </c>
      <c r="CT324" s="1"/>
      <c r="CU324" s="238">
        <v>272</v>
      </c>
      <c r="CV324" s="239">
        <f t="shared" si="391"/>
        <v>539516.94026262756</v>
      </c>
      <c r="CW324" s="239">
        <f t="shared" si="391"/>
        <v>9586.4938026430027</v>
      </c>
      <c r="CX324" s="239">
        <f t="shared" si="391"/>
        <v>7781.2322668700926</v>
      </c>
      <c r="CY324" s="239">
        <f t="shared" si="391"/>
        <v>1805.2615357729096</v>
      </c>
      <c r="CZ324" s="239">
        <f t="shared" si="391"/>
        <v>2417039.6424564719</v>
      </c>
      <c r="DB324" s="238">
        <v>272</v>
      </c>
      <c r="DC324" s="239">
        <f t="shared" si="392"/>
        <v>580723.64805261628</v>
      </c>
      <c r="DD324" s="239">
        <f t="shared" si="392"/>
        <v>10555.103532910922</v>
      </c>
      <c r="DE324" s="239">
        <f t="shared" si="392"/>
        <v>8255.8873231621965</v>
      </c>
      <c r="DF324" s="239">
        <f t="shared" si="392"/>
        <v>2299.2162097487262</v>
      </c>
      <c r="DG324" s="239">
        <f t="shared" si="392"/>
        <v>2573289.9038004521</v>
      </c>
      <c r="DH324" s="248"/>
      <c r="DI324" s="238">
        <v>272</v>
      </c>
      <c r="DJ324" s="239">
        <f t="shared" si="393"/>
        <v>503781.08876602503</v>
      </c>
      <c r="DK324" s="239">
        <f t="shared" si="393"/>
        <v>8749.6893279168107</v>
      </c>
      <c r="DL324" s="239">
        <f t="shared" si="393"/>
        <v>7583.6924222752104</v>
      </c>
      <c r="DM324" s="239">
        <f t="shared" si="393"/>
        <v>1165.9969056415987</v>
      </c>
      <c r="DN324" s="239">
        <f t="shared" si="393"/>
        <v>2284189.9943869202</v>
      </c>
      <c r="DP324" s="3">
        <f t="shared" si="370"/>
        <v>8245</v>
      </c>
      <c r="DQ324" s="238">
        <v>272</v>
      </c>
      <c r="DR324" s="239">
        <f t="shared" si="371"/>
        <v>0</v>
      </c>
      <c r="DS324" s="239">
        <f t="shared" si="372"/>
        <v>0</v>
      </c>
      <c r="DT324" s="239">
        <f t="shared" si="326"/>
        <v>0</v>
      </c>
      <c r="DU324" s="239">
        <f t="shared" si="373"/>
        <v>0</v>
      </c>
      <c r="DV324" s="240">
        <f t="shared" si="384"/>
        <v>0</v>
      </c>
      <c r="DX324" s="242">
        <f t="shared" si="299"/>
        <v>4.9000000000000002E-2</v>
      </c>
      <c r="DY324" s="242">
        <f t="shared" si="374"/>
        <v>4.0833333333333338E-3</v>
      </c>
      <c r="DZ324" s="238">
        <v>272</v>
      </c>
      <c r="EA324" s="243">
        <f t="shared" si="385"/>
        <v>216703.75385652759</v>
      </c>
      <c r="EB324" s="243">
        <f t="shared" si="386"/>
        <v>2908.9634369658324</v>
      </c>
      <c r="EC324" s="243">
        <f t="shared" si="327"/>
        <v>2024.0897753850113</v>
      </c>
      <c r="ED324" s="243">
        <f t="shared" si="337"/>
        <v>884.87366158082114</v>
      </c>
      <c r="EE324" s="244">
        <f t="shared" si="375"/>
        <v>728489.47351709439</v>
      </c>
      <c r="EF324" s="249"/>
      <c r="EG324" s="242">
        <f t="shared" si="300"/>
        <v>5.5E-2</v>
      </c>
      <c r="EH324" s="242">
        <f t="shared" si="376"/>
        <v>4.5833333333333334E-3</v>
      </c>
      <c r="EI324" s="238">
        <v>272</v>
      </c>
      <c r="EJ324" s="243">
        <f t="shared" si="387"/>
        <v>224856.43761859511</v>
      </c>
      <c r="EK324" s="243">
        <f t="shared" si="388"/>
        <v>3082.4150795582632</v>
      </c>
      <c r="EL324" s="243">
        <f t="shared" si="328"/>
        <v>2051.8230738063689</v>
      </c>
      <c r="EM324" s="243">
        <f t="shared" si="338"/>
        <v>1030.5920057518942</v>
      </c>
      <c r="EN324" s="244">
        <f t="shared" si="377"/>
        <v>757713.53250627103</v>
      </c>
      <c r="EO324" s="249"/>
      <c r="EP324" s="242">
        <f t="shared" si="301"/>
        <v>2.5000000000000001E-2</v>
      </c>
      <c r="EQ324" s="242">
        <f t="shared" si="378"/>
        <v>2.0833333333333333E-3</v>
      </c>
      <c r="ER324" s="238">
        <v>272</v>
      </c>
      <c r="ES324" s="243">
        <f t="shared" si="389"/>
        <v>192406.20279628687</v>
      </c>
      <c r="ET324" s="243">
        <f t="shared" si="390"/>
        <v>2370.7253929063918</v>
      </c>
      <c r="EU324" s="243">
        <f t="shared" si="329"/>
        <v>1969.8791370807942</v>
      </c>
      <c r="EV324" s="243">
        <f t="shared" si="339"/>
        <v>400.84625582559767</v>
      </c>
      <c r="EW324" s="244">
        <f t="shared" si="379"/>
        <v>644837.30687053793</v>
      </c>
    </row>
    <row r="325" spans="1:153" ht="14.25" customHeight="1" thickBot="1" x14ac:dyDescent="0.25">
      <c r="A325" s="3">
        <f t="shared" si="340"/>
        <v>8276</v>
      </c>
      <c r="B325" s="238">
        <v>273</v>
      </c>
      <c r="C325" s="239">
        <f t="shared" si="341"/>
        <v>64984.336164935128</v>
      </c>
      <c r="D325" s="239">
        <f t="shared" si="302"/>
        <v>2410.2492634298383</v>
      </c>
      <c r="E325" s="239">
        <f t="shared" si="303"/>
        <v>2239.6653809968834</v>
      </c>
      <c r="F325" s="239">
        <f t="shared" si="304"/>
        <v>170.58388243295471</v>
      </c>
      <c r="G325" s="240">
        <f t="shared" si="342"/>
        <v>657998.0489163429</v>
      </c>
      <c r="I325" s="241">
        <f>VLOOKUP(K325,[2]תחזיות!$B$4:$H$1000,5)</f>
        <v>1.2998020500000151E-2</v>
      </c>
      <c r="J325" s="135">
        <f t="shared" si="305"/>
        <v>1.0831683750000126E-3</v>
      </c>
      <c r="K325" s="238">
        <v>273</v>
      </c>
      <c r="L325" s="243">
        <f t="shared" si="343"/>
        <v>42615.332670605087</v>
      </c>
      <c r="M325" s="243">
        <f t="shared" si="330"/>
        <v>1105.9006447159518</v>
      </c>
      <c r="N325" s="243">
        <f t="shared" si="306"/>
        <v>1027.7725348198428</v>
      </c>
      <c r="O325" s="243">
        <f t="shared" si="307"/>
        <v>78.128109896108967</v>
      </c>
      <c r="P325" s="244">
        <f t="shared" si="344"/>
        <v>262512.13323066861</v>
      </c>
      <c r="Q325" s="245"/>
      <c r="R325" s="241">
        <f>VLOOKUP(T325,[2]תחזיות!$B$4:$H$1000,7)</f>
        <v>2.2096634850000258E-2</v>
      </c>
      <c r="S325" s="135">
        <f t="shared" si="308"/>
        <v>1.8413862375000216E-3</v>
      </c>
      <c r="T325" s="238">
        <v>273</v>
      </c>
      <c r="U325" s="243">
        <f t="shared" si="345"/>
        <v>51554.200478943771</v>
      </c>
      <c r="V325" s="243">
        <f t="shared" si="331"/>
        <v>1337.8711363857535</v>
      </c>
      <c r="W325" s="243">
        <f t="shared" si="309"/>
        <v>1243.3551021743569</v>
      </c>
      <c r="X325" s="243">
        <f t="shared" si="332"/>
        <v>94.516034211396473</v>
      </c>
      <c r="Y325" s="244">
        <f t="shared" si="346"/>
        <v>289101.91456461186</v>
      </c>
      <c r="Z325" s="246"/>
      <c r="AA325" s="241">
        <f>VLOOKUP(AC325,[2]תחזיות!$B$4:$H$1000,6)</f>
        <v>1.1816382272727409E-2</v>
      </c>
      <c r="AB325" s="135">
        <f t="shared" si="310"/>
        <v>9.8469852272728398E-4</v>
      </c>
      <c r="AC325" s="238">
        <v>273</v>
      </c>
      <c r="AD325" s="243">
        <f t="shared" si="347"/>
        <v>41574.353127024078</v>
      </c>
      <c r="AE325" s="243">
        <f t="shared" si="333"/>
        <v>1078.8864252733702</v>
      </c>
      <c r="AF325" s="243">
        <f t="shared" si="311"/>
        <v>1002.6667778738264</v>
      </c>
      <c r="AG325" s="243">
        <f t="shared" si="334"/>
        <v>76.219647399543788</v>
      </c>
      <c r="AH325" s="244">
        <f t="shared" si="348"/>
        <v>259304.89589905972</v>
      </c>
      <c r="AI325" s="246"/>
      <c r="AJ325" s="242">
        <f t="shared" si="297"/>
        <v>4.7366666666666599E-2</v>
      </c>
      <c r="AK325" s="242">
        <f t="shared" si="349"/>
        <v>3.9472222222222166E-3</v>
      </c>
      <c r="AL325" s="241">
        <f>VLOOKUP(AN325,[2]תחזיות!$B$4:$H$1000,5)</f>
        <v>1.2998020500000151E-2</v>
      </c>
      <c r="AM325" s="135">
        <f t="shared" si="335"/>
        <v>1.0831683750000126E-3</v>
      </c>
      <c r="AN325" s="238">
        <v>273</v>
      </c>
      <c r="AO325" s="243">
        <f t="shared" si="350"/>
        <v>17909.579986080738</v>
      </c>
      <c r="AP325" s="243">
        <f t="shared" si="380"/>
        <v>676.88563359641341</v>
      </c>
      <c r="AQ325" s="243">
        <f t="shared" si="312"/>
        <v>606.19254148468929</v>
      </c>
      <c r="AR325" s="243">
        <f t="shared" si="351"/>
        <v>70.693092111724141</v>
      </c>
      <c r="AS325" s="244">
        <f t="shared" si="352"/>
        <v>151939.56295463187</v>
      </c>
      <c r="AT325" s="245"/>
      <c r="AU325" s="242">
        <f t="shared" si="298"/>
        <v>5.3666666666666606E-2</v>
      </c>
      <c r="AV325" s="242">
        <f t="shared" si="353"/>
        <v>4.4722222222222168E-3</v>
      </c>
      <c r="AW325" s="241">
        <f>VLOOKUP(AY325,[2]תחזיות!$B$4:$H$1000,7)</f>
        <v>2.2096634850000258E-2</v>
      </c>
      <c r="AX325" s="135">
        <f t="shared" si="313"/>
        <v>1.8413862375000216E-3</v>
      </c>
      <c r="AY325" s="238">
        <v>273</v>
      </c>
      <c r="AZ325" s="243">
        <f t="shared" si="354"/>
        <v>22626.948555310635</v>
      </c>
      <c r="BA325" s="243">
        <f t="shared" si="381"/>
        <v>861.56068272291827</v>
      </c>
      <c r="BB325" s="243">
        <f t="shared" si="314"/>
        <v>760.36794057277916</v>
      </c>
      <c r="BC325" s="243">
        <f t="shared" si="355"/>
        <v>101.19274215013911</v>
      </c>
      <c r="BD325" s="244">
        <f t="shared" si="356"/>
        <v>174012.63439973086</v>
      </c>
      <c r="BE325" s="246"/>
      <c r="BF325" s="246"/>
      <c r="BG325" s="246"/>
      <c r="BH325" s="241">
        <f>VLOOKUP(BJ325,[2]תחזיות!$B$4:$H$1000,6)</f>
        <v>1.1816382272727409E-2</v>
      </c>
      <c r="BI325" s="135">
        <f t="shared" si="315"/>
        <v>9.8469852272728398E-4</v>
      </c>
      <c r="BJ325" s="238">
        <v>273</v>
      </c>
      <c r="BK325" s="243">
        <f t="shared" si="357"/>
        <v>14829.481023089473</v>
      </c>
      <c r="BL325" s="243">
        <f t="shared" si="382"/>
        <v>544.90438633011104</v>
      </c>
      <c r="BM325" s="243">
        <f t="shared" si="316"/>
        <v>517.71700445444708</v>
      </c>
      <c r="BN325" s="243">
        <f t="shared" si="336"/>
        <v>27.187381875663906</v>
      </c>
      <c r="BO325" s="244">
        <f t="shared" si="358"/>
        <v>133390.71653347879</v>
      </c>
      <c r="BP325" s="246"/>
      <c r="BQ325" s="247">
        <f>VLOOKUP(BT325,[2]תחזיות!$B$4:$E$1000,2)</f>
        <v>4.2679279999999944E-2</v>
      </c>
      <c r="BR325" s="135">
        <f t="shared" si="317"/>
        <v>3.0566066666666623E-3</v>
      </c>
      <c r="BS325" s="3">
        <f t="shared" si="359"/>
        <v>8276</v>
      </c>
      <c r="BT325" s="238">
        <v>273</v>
      </c>
      <c r="BU325" s="239">
        <f t="shared" si="360"/>
        <v>191612.28283003755</v>
      </c>
      <c r="BV325" s="239">
        <f t="shared" si="361"/>
        <v>2486.6724556392423</v>
      </c>
      <c r="BW325" s="239">
        <f t="shared" si="318"/>
        <v>1900.9890745257317</v>
      </c>
      <c r="BX325" s="239">
        <f t="shared" si="319"/>
        <v>585.68338111351079</v>
      </c>
      <c r="BY325" s="240">
        <f t="shared" si="362"/>
        <v>622780.13183511561</v>
      </c>
      <c r="CA325" s="247">
        <f>VLOOKUP(CD325,[2]תחזיות!$B$4:$E$1000,4)</f>
        <v>5.6336649599999927E-2</v>
      </c>
      <c r="CB325" s="135">
        <f t="shared" si="320"/>
        <v>4.1947207999999941E-3</v>
      </c>
      <c r="CC325" s="3">
        <f t="shared" si="363"/>
        <v>8276</v>
      </c>
      <c r="CD325" s="238">
        <v>273</v>
      </c>
      <c r="CE325" s="239">
        <f t="shared" si="364"/>
        <v>210634.00606843011</v>
      </c>
      <c r="CF325" s="239">
        <f t="shared" si="365"/>
        <v>2867.4215211511205</v>
      </c>
      <c r="CG325" s="239">
        <f t="shared" si="321"/>
        <v>1983.8706747085516</v>
      </c>
      <c r="CH325" s="239">
        <f t="shared" si="322"/>
        <v>883.55084644256874</v>
      </c>
      <c r="CI325" s="240">
        <f t="shared" si="366"/>
        <v>701940.87601718493</v>
      </c>
      <c r="CJ325" s="1"/>
      <c r="CK325" s="247">
        <f>VLOOKUP(CN325,[2]תחזיות!$B$4:$E$1000,3)</f>
        <v>3.7112417391304303E-2</v>
      </c>
      <c r="CL325" s="135">
        <f t="shared" si="323"/>
        <v>2.5927014492753589E-3</v>
      </c>
      <c r="CM325" s="3">
        <f t="shared" si="367"/>
        <v>8276</v>
      </c>
      <c r="CN325" s="238">
        <v>273</v>
      </c>
      <c r="CO325" s="239">
        <f t="shared" si="368"/>
        <v>184428.38850454357</v>
      </c>
      <c r="CP325" s="239">
        <f t="shared" si="383"/>
        <v>2346.6485663098715</v>
      </c>
      <c r="CQ325" s="239">
        <f t="shared" si="324"/>
        <v>1868.4808161466224</v>
      </c>
      <c r="CR325" s="239">
        <f t="shared" si="325"/>
        <v>478.16775016324908</v>
      </c>
      <c r="CS325" s="240">
        <f t="shared" si="369"/>
        <v>595039.71480884403</v>
      </c>
      <c r="CT325" s="1"/>
      <c r="CU325" s="238">
        <v>273</v>
      </c>
      <c r="CV325" s="239">
        <f t="shared" si="391"/>
        <v>531801.1957328011</v>
      </c>
      <c r="CW325" s="239">
        <f t="shared" si="391"/>
        <v>9588.6714343472795</v>
      </c>
      <c r="CX325" s="239">
        <f t="shared" si="391"/>
        <v>7806.9743404616474</v>
      </c>
      <c r="CY325" s="239">
        <f t="shared" si="391"/>
        <v>1781.6970938856309</v>
      </c>
      <c r="CZ325" s="239">
        <f t="shared" si="391"/>
        <v>2426628.3138908194</v>
      </c>
      <c r="DB325" s="238">
        <v>273</v>
      </c>
      <c r="DC325" s="239">
        <f t="shared" si="392"/>
        <v>572604.10581240838</v>
      </c>
      <c r="DD325" s="239">
        <f t="shared" si="392"/>
        <v>10559.517683247894</v>
      </c>
      <c r="DE325" s="239">
        <f t="shared" si="392"/>
        <v>8288.4863613472189</v>
      </c>
      <c r="DF325" s="239">
        <f t="shared" si="392"/>
        <v>2271.0313219006739</v>
      </c>
      <c r="DG325" s="239">
        <f t="shared" si="392"/>
        <v>2583849.4214837002</v>
      </c>
      <c r="DH325" s="248"/>
      <c r="DI325" s="238">
        <v>273</v>
      </c>
      <c r="DJ325" s="239">
        <f t="shared" si="393"/>
        <v>496252.88247879839</v>
      </c>
      <c r="DK325" s="239">
        <f t="shared" si="393"/>
        <v>8751.4140342495848</v>
      </c>
      <c r="DL325" s="239">
        <f t="shared" si="393"/>
        <v>7602.513031421493</v>
      </c>
      <c r="DM325" s="239">
        <f t="shared" si="393"/>
        <v>1148.9010028280909</v>
      </c>
      <c r="DN325" s="239">
        <f t="shared" si="393"/>
        <v>2292941.40842117</v>
      </c>
      <c r="DP325" s="3">
        <f t="shared" si="370"/>
        <v>8276</v>
      </c>
      <c r="DQ325" s="238">
        <v>273</v>
      </c>
      <c r="DR325" s="239">
        <f t="shared" si="371"/>
        <v>0</v>
      </c>
      <c r="DS325" s="239">
        <f t="shared" si="372"/>
        <v>0</v>
      </c>
      <c r="DT325" s="239">
        <f t="shared" si="326"/>
        <v>0</v>
      </c>
      <c r="DU325" s="239">
        <f t="shared" si="373"/>
        <v>0</v>
      </c>
      <c r="DV325" s="240">
        <f t="shared" si="384"/>
        <v>0</v>
      </c>
      <c r="DX325" s="242">
        <f t="shared" si="299"/>
        <v>4.9000000000000002E-2</v>
      </c>
      <c r="DY325" s="242">
        <f t="shared" si="374"/>
        <v>4.0833333333333338E-3</v>
      </c>
      <c r="DZ325" s="238">
        <v>273</v>
      </c>
      <c r="EA325" s="243">
        <f t="shared" si="385"/>
        <v>214679.66408114258</v>
      </c>
      <c r="EB325" s="243">
        <f t="shared" si="386"/>
        <v>2908.9634369658329</v>
      </c>
      <c r="EC325" s="243">
        <f t="shared" si="327"/>
        <v>2032.3548086345006</v>
      </c>
      <c r="ED325" s="243">
        <f t="shared" si="337"/>
        <v>876.60862833133228</v>
      </c>
      <c r="EE325" s="244">
        <f t="shared" si="375"/>
        <v>731398.43695406022</v>
      </c>
      <c r="EF325" s="249"/>
      <c r="EG325" s="242">
        <f t="shared" si="300"/>
        <v>5.5E-2</v>
      </c>
      <c r="EH325" s="242">
        <f t="shared" si="376"/>
        <v>4.5833333333333334E-3</v>
      </c>
      <c r="EI325" s="238">
        <v>273</v>
      </c>
      <c r="EJ325" s="243">
        <f t="shared" si="387"/>
        <v>222804.61454478875</v>
      </c>
      <c r="EK325" s="243">
        <f t="shared" si="388"/>
        <v>3082.4150795582636</v>
      </c>
      <c r="EL325" s="243">
        <f t="shared" si="328"/>
        <v>2061.2272628946484</v>
      </c>
      <c r="EM325" s="243">
        <f t="shared" si="338"/>
        <v>1021.1878166636151</v>
      </c>
      <c r="EN325" s="244">
        <f t="shared" si="377"/>
        <v>760795.9475858293</v>
      </c>
      <c r="EO325" s="249"/>
      <c r="EP325" s="242">
        <f t="shared" si="301"/>
        <v>2.5000000000000001E-2</v>
      </c>
      <c r="EQ325" s="242">
        <f t="shared" si="378"/>
        <v>2.0833333333333333E-3</v>
      </c>
      <c r="ER325" s="238">
        <v>273</v>
      </c>
      <c r="ES325" s="243">
        <f t="shared" si="389"/>
        <v>190436.32365920607</v>
      </c>
      <c r="ET325" s="243">
        <f t="shared" si="390"/>
        <v>2370.7253929063927</v>
      </c>
      <c r="EU325" s="243">
        <f t="shared" si="329"/>
        <v>1973.9830519497134</v>
      </c>
      <c r="EV325" s="243">
        <f t="shared" si="339"/>
        <v>396.7423409566793</v>
      </c>
      <c r="EW325" s="244">
        <f t="shared" si="379"/>
        <v>647208.03226344427</v>
      </c>
    </row>
    <row r="326" spans="1:153" ht="14.25" customHeight="1" thickBot="1" x14ac:dyDescent="0.25">
      <c r="A326" s="3">
        <f t="shared" si="340"/>
        <v>8307</v>
      </c>
      <c r="B326" s="238">
        <v>274</v>
      </c>
      <c r="C326" s="239">
        <f t="shared" si="341"/>
        <v>62744.670783938243</v>
      </c>
      <c r="D326" s="239">
        <f t="shared" si="302"/>
        <v>2410.2492634298383</v>
      </c>
      <c r="E326" s="239">
        <f t="shared" si="303"/>
        <v>2245.5445026220004</v>
      </c>
      <c r="F326" s="239">
        <f t="shared" si="304"/>
        <v>164.70476080783789</v>
      </c>
      <c r="G326" s="240">
        <f t="shared" si="342"/>
        <v>660408.29817977268</v>
      </c>
      <c r="I326" s="241">
        <f>VLOOKUP(K326,[2]תחזיות!$B$4:$H$1000,5)</f>
        <v>1.2998039000000152E-2</v>
      </c>
      <c r="J326" s="135">
        <f t="shared" si="305"/>
        <v>1.0831699166666793E-3</v>
      </c>
      <c r="K326" s="238">
        <v>274</v>
      </c>
      <c r="L326" s="243">
        <f t="shared" si="343"/>
        <v>41632.606529831894</v>
      </c>
      <c r="M326" s="243">
        <f t="shared" si="330"/>
        <v>1107.0985230251306</v>
      </c>
      <c r="N326" s="243">
        <f t="shared" si="306"/>
        <v>1030.772077720439</v>
      </c>
      <c r="O326" s="243">
        <f t="shared" si="307"/>
        <v>76.326445304691447</v>
      </c>
      <c r="P326" s="244">
        <f t="shared" si="344"/>
        <v>263619.23175369372</v>
      </c>
      <c r="Q326" s="245"/>
      <c r="R326" s="241">
        <f>VLOOKUP(T326,[2]תחזיות!$B$4:$H$1000,7)</f>
        <v>2.2096666300000258E-2</v>
      </c>
      <c r="S326" s="135">
        <f t="shared" si="308"/>
        <v>1.8413888583333549E-3</v>
      </c>
      <c r="T326" s="238">
        <v>274</v>
      </c>
      <c r="U326" s="243">
        <f t="shared" si="345"/>
        <v>50403.487206899525</v>
      </c>
      <c r="V326" s="243">
        <f t="shared" si="331"/>
        <v>1340.3346773901801</v>
      </c>
      <c r="W326" s="243">
        <f t="shared" si="309"/>
        <v>1247.9282841775314</v>
      </c>
      <c r="X326" s="243">
        <f t="shared" si="332"/>
        <v>92.406393212648695</v>
      </c>
      <c r="Y326" s="244">
        <f t="shared" si="346"/>
        <v>290442.24924200203</v>
      </c>
      <c r="Z326" s="246"/>
      <c r="AA326" s="241">
        <f>VLOOKUP(AC326,[2]תחזיות!$B$4:$H$1000,6)</f>
        <v>1.1816399090909228E-2</v>
      </c>
      <c r="AB326" s="135">
        <f t="shared" si="310"/>
        <v>9.8469992424243574E-4</v>
      </c>
      <c r="AC326" s="238">
        <v>274</v>
      </c>
      <c r="AD326" s="243">
        <f t="shared" si="347"/>
        <v>40611.637285624645</v>
      </c>
      <c r="AE326" s="243">
        <f t="shared" si="333"/>
        <v>1079.948804654603</v>
      </c>
      <c r="AF326" s="243">
        <f t="shared" si="311"/>
        <v>1005.4941362976249</v>
      </c>
      <c r="AG326" s="243">
        <f t="shared" si="334"/>
        <v>74.454668356978175</v>
      </c>
      <c r="AH326" s="244">
        <f t="shared" si="348"/>
        <v>260384.84470371431</v>
      </c>
      <c r="AI326" s="246"/>
      <c r="AJ326" s="242">
        <f t="shared" si="297"/>
        <v>4.7366666666666599E-2</v>
      </c>
      <c r="AK326" s="242">
        <f t="shared" si="349"/>
        <v>3.9472222222222166E-3</v>
      </c>
      <c r="AL326" s="241">
        <f>VLOOKUP(AN326,[2]תחזיות!$B$4:$H$1000,5)</f>
        <v>1.2998039000000152E-2</v>
      </c>
      <c r="AM326" s="135">
        <f t="shared" si="335"/>
        <v>1.0831699166666793E-3</v>
      </c>
      <c r="AN326" s="238">
        <v>274</v>
      </c>
      <c r="AO326" s="243">
        <f t="shared" si="350"/>
        <v>17322.129953332464</v>
      </c>
      <c r="AP326" s="243">
        <f t="shared" si="380"/>
        <v>677.6188157517488</v>
      </c>
      <c r="AQ326" s="243">
        <f t="shared" si="312"/>
        <v>609.24451946373381</v>
      </c>
      <c r="AR326" s="243">
        <f t="shared" si="351"/>
        <v>68.374296288014989</v>
      </c>
      <c r="AS326" s="244">
        <f t="shared" si="352"/>
        <v>152617.18177038361</v>
      </c>
      <c r="AT326" s="245"/>
      <c r="AU326" s="242">
        <f t="shared" si="298"/>
        <v>5.3666666666666606E-2</v>
      </c>
      <c r="AV326" s="242">
        <f t="shared" si="353"/>
        <v>4.4722222222222168E-3</v>
      </c>
      <c r="AW326" s="241">
        <f>VLOOKUP(AY326,[2]תחזיות!$B$4:$H$1000,7)</f>
        <v>2.2096666300000258E-2</v>
      </c>
      <c r="AX326" s="135">
        <f t="shared" si="313"/>
        <v>1.8413888583333549E-3</v>
      </c>
      <c r="AY326" s="238">
        <v>274</v>
      </c>
      <c r="AZ326" s="243">
        <f t="shared" si="354"/>
        <v>21906.845492651682</v>
      </c>
      <c r="BA326" s="243">
        <f t="shared" si="381"/>
        <v>863.14715096486236</v>
      </c>
      <c r="BB326" s="243">
        <f t="shared" si="314"/>
        <v>765.17486973383689</v>
      </c>
      <c r="BC326" s="243">
        <f t="shared" si="355"/>
        <v>97.972281231025462</v>
      </c>
      <c r="BD326" s="244">
        <f t="shared" si="356"/>
        <v>174875.78155069571</v>
      </c>
      <c r="BE326" s="246"/>
      <c r="BF326" s="246"/>
      <c r="BG326" s="246"/>
      <c r="BH326" s="241">
        <f>VLOOKUP(BJ326,[2]תחזיות!$B$4:$H$1000,6)</f>
        <v>1.1816399090909228E-2</v>
      </c>
      <c r="BI326" s="135">
        <f t="shared" si="315"/>
        <v>9.8469992424243574E-4</v>
      </c>
      <c r="BJ326" s="238">
        <v>274</v>
      </c>
      <c r="BK326" s="243">
        <f t="shared" si="357"/>
        <v>14325.856811579952</v>
      </c>
      <c r="BL326" s="243">
        <f t="shared" si="382"/>
        <v>545.36246884155776</v>
      </c>
      <c r="BM326" s="243">
        <f t="shared" si="316"/>
        <v>519.09839802032798</v>
      </c>
      <c r="BN326" s="243">
        <f t="shared" si="336"/>
        <v>26.26407082122979</v>
      </c>
      <c r="BO326" s="244">
        <f t="shared" si="358"/>
        <v>133936.07900232033</v>
      </c>
      <c r="BP326" s="246"/>
      <c r="BQ326" s="247">
        <f>VLOOKUP(BT326,[2]תחזיות!$B$4:$E$1000,2)</f>
        <v>4.2707579999999946E-2</v>
      </c>
      <c r="BR326" s="135">
        <f t="shared" si="317"/>
        <v>3.0589649999999955E-3</v>
      </c>
      <c r="BS326" s="3">
        <f t="shared" si="359"/>
        <v>8307</v>
      </c>
      <c r="BT326" s="238">
        <v>274</v>
      </c>
      <c r="BU326" s="239">
        <f t="shared" si="360"/>
        <v>189711.29375551181</v>
      </c>
      <c r="BV326" s="239">
        <f t="shared" si="361"/>
        <v>2486.9184706394285</v>
      </c>
      <c r="BW326" s="239">
        <f t="shared" si="318"/>
        <v>1906.5982629366001</v>
      </c>
      <c r="BX326" s="239">
        <f t="shared" si="319"/>
        <v>580.32020770282838</v>
      </c>
      <c r="BY326" s="240">
        <f t="shared" si="362"/>
        <v>625267.05030575499</v>
      </c>
      <c r="CA326" s="247">
        <f>VLOOKUP(CD326,[2]תחזיות!$B$4:$E$1000,4)</f>
        <v>5.637400559999993E-2</v>
      </c>
      <c r="CB326" s="135">
        <f t="shared" si="320"/>
        <v>4.197833799999994E-3</v>
      </c>
      <c r="CC326" s="3">
        <f t="shared" si="363"/>
        <v>8307</v>
      </c>
      <c r="CD326" s="238">
        <v>274</v>
      </c>
      <c r="CE326" s="239">
        <f t="shared" si="364"/>
        <v>208650.13539372158</v>
      </c>
      <c r="CF326" s="239">
        <f t="shared" si="365"/>
        <v>2867.7892366828578</v>
      </c>
      <c r="CG326" s="239">
        <f t="shared" si="321"/>
        <v>1991.9106459525183</v>
      </c>
      <c r="CH326" s="239">
        <f t="shared" si="322"/>
        <v>875.87859073033951</v>
      </c>
      <c r="CI326" s="240">
        <f t="shared" si="366"/>
        <v>704808.66525386774</v>
      </c>
      <c r="CJ326" s="1"/>
      <c r="CK326" s="247">
        <f>VLOOKUP(CN326,[2]תחזיות!$B$4:$E$1000,3)</f>
        <v>3.713702608695648E-2</v>
      </c>
      <c r="CL326" s="135">
        <f t="shared" si="323"/>
        <v>2.5947521739130403E-3</v>
      </c>
      <c r="CM326" s="3">
        <f t="shared" si="367"/>
        <v>8307</v>
      </c>
      <c r="CN326" s="238">
        <v>274</v>
      </c>
      <c r="CO326" s="239">
        <f t="shared" si="368"/>
        <v>182559.90768839695</v>
      </c>
      <c r="CP326" s="239">
        <f t="shared" si="383"/>
        <v>2346.8519351224654</v>
      </c>
      <c r="CQ326" s="239">
        <f t="shared" si="324"/>
        <v>1873.1542177786334</v>
      </c>
      <c r="CR326" s="239">
        <f t="shared" si="325"/>
        <v>473.69771734383198</v>
      </c>
      <c r="CS326" s="240">
        <f t="shared" si="369"/>
        <v>597386.56674396654</v>
      </c>
      <c r="CT326" s="1"/>
      <c r="CU326" s="238">
        <v>274</v>
      </c>
      <c r="CV326" s="239">
        <f t="shared" si="391"/>
        <v>524058.01029512251</v>
      </c>
      <c r="CW326" s="239">
        <f t="shared" si="391"/>
        <v>9590.84850981198</v>
      </c>
      <c r="CX326" s="239">
        <f t="shared" si="391"/>
        <v>7832.8129535125317</v>
      </c>
      <c r="CY326" s="239">
        <f t="shared" si="391"/>
        <v>1758.0355562994475</v>
      </c>
      <c r="CZ326" s="239">
        <f t="shared" si="391"/>
        <v>2436219.1624006312</v>
      </c>
      <c r="DB326" s="238">
        <v>274</v>
      </c>
      <c r="DC326" s="239">
        <f t="shared" si="392"/>
        <v>564448.52615910512</v>
      </c>
      <c r="DD326" s="239">
        <f t="shared" si="392"/>
        <v>10563.935408026002</v>
      </c>
      <c r="DE326" s="239">
        <f t="shared" si="392"/>
        <v>8321.2328570021364</v>
      </c>
      <c r="DF326" s="239">
        <f t="shared" si="392"/>
        <v>2242.7025510238659</v>
      </c>
      <c r="DG326" s="239">
        <f t="shared" si="392"/>
        <v>2594413.3568917257</v>
      </c>
      <c r="DH326" s="248"/>
      <c r="DI326" s="238">
        <v>274</v>
      </c>
      <c r="DJ326" s="239">
        <f t="shared" si="393"/>
        <v>488704.41317679617</v>
      </c>
      <c r="DK326" s="239">
        <f t="shared" si="393"/>
        <v>8753.1378649548569</v>
      </c>
      <c r="DL326" s="239">
        <f t="shared" si="393"/>
        <v>7621.386771359862</v>
      </c>
      <c r="DM326" s="239">
        <f t="shared" si="393"/>
        <v>1131.7510935949954</v>
      </c>
      <c r="DN326" s="239">
        <f t="shared" si="393"/>
        <v>2301694.5462861247</v>
      </c>
      <c r="DP326" s="3">
        <f t="shared" si="370"/>
        <v>8307</v>
      </c>
      <c r="DQ326" s="238">
        <v>274</v>
      </c>
      <c r="DR326" s="239">
        <f t="shared" si="371"/>
        <v>0</v>
      </c>
      <c r="DS326" s="239">
        <f t="shared" si="372"/>
        <v>0</v>
      </c>
      <c r="DT326" s="239">
        <f t="shared" si="326"/>
        <v>0</v>
      </c>
      <c r="DU326" s="239">
        <f t="shared" si="373"/>
        <v>0</v>
      </c>
      <c r="DV326" s="240">
        <f t="shared" si="384"/>
        <v>0</v>
      </c>
      <c r="DX326" s="242">
        <f t="shared" si="299"/>
        <v>4.9000000000000002E-2</v>
      </c>
      <c r="DY326" s="242">
        <f t="shared" si="374"/>
        <v>4.0833333333333338E-3</v>
      </c>
      <c r="DZ326" s="238">
        <v>274</v>
      </c>
      <c r="EA326" s="243">
        <f t="shared" si="385"/>
        <v>212647.30927250808</v>
      </c>
      <c r="EB326" s="243">
        <f t="shared" si="386"/>
        <v>2908.9634369658329</v>
      </c>
      <c r="EC326" s="243">
        <f t="shared" si="327"/>
        <v>2040.653590769758</v>
      </c>
      <c r="ED326" s="243">
        <f t="shared" si="337"/>
        <v>868.30984619607477</v>
      </c>
      <c r="EE326" s="244">
        <f t="shared" si="375"/>
        <v>734307.40039102605</v>
      </c>
      <c r="EF326" s="249"/>
      <c r="EG326" s="242">
        <f t="shared" si="300"/>
        <v>5.5E-2</v>
      </c>
      <c r="EH326" s="242">
        <f t="shared" si="376"/>
        <v>4.5833333333333334E-3</v>
      </c>
      <c r="EI326" s="238">
        <v>274</v>
      </c>
      <c r="EJ326" s="243">
        <f t="shared" si="387"/>
        <v>220743.3872818941</v>
      </c>
      <c r="EK326" s="243">
        <f t="shared" si="388"/>
        <v>3082.4150795582636</v>
      </c>
      <c r="EL326" s="243">
        <f t="shared" si="328"/>
        <v>2070.6745545162489</v>
      </c>
      <c r="EM326" s="243">
        <f t="shared" si="338"/>
        <v>1011.7405250420146</v>
      </c>
      <c r="EN326" s="244">
        <f t="shared" si="377"/>
        <v>763878.36266538757</v>
      </c>
      <c r="EO326" s="249"/>
      <c r="EP326" s="242">
        <f t="shared" si="301"/>
        <v>2.5000000000000001E-2</v>
      </c>
      <c r="EQ326" s="242">
        <f t="shared" si="378"/>
        <v>2.0833333333333333E-3</v>
      </c>
      <c r="ER326" s="238">
        <v>274</v>
      </c>
      <c r="ES326" s="243">
        <f t="shared" si="389"/>
        <v>188462.34060725637</v>
      </c>
      <c r="ET326" s="243">
        <f t="shared" si="390"/>
        <v>2370.7253929063927</v>
      </c>
      <c r="EU326" s="243">
        <f t="shared" si="329"/>
        <v>1978.0955166412753</v>
      </c>
      <c r="EV326" s="243">
        <f t="shared" si="339"/>
        <v>392.62987626511745</v>
      </c>
      <c r="EW326" s="244">
        <f t="shared" si="379"/>
        <v>649578.75765635062</v>
      </c>
    </row>
    <row r="327" spans="1:153" ht="14.25" customHeight="1" thickBot="1" x14ac:dyDescent="0.25">
      <c r="A327" s="3">
        <f t="shared" si="340"/>
        <v>8337</v>
      </c>
      <c r="B327" s="238">
        <v>275</v>
      </c>
      <c r="C327" s="239">
        <f t="shared" si="341"/>
        <v>60499.126281316247</v>
      </c>
      <c r="D327" s="239">
        <f t="shared" si="302"/>
        <v>2410.2492634298383</v>
      </c>
      <c r="E327" s="239">
        <f t="shared" si="303"/>
        <v>2251.4390569413831</v>
      </c>
      <c r="F327" s="239">
        <f t="shared" si="304"/>
        <v>158.81020648845515</v>
      </c>
      <c r="G327" s="240">
        <f t="shared" si="342"/>
        <v>662818.54744320246</v>
      </c>
      <c r="I327" s="241">
        <f>VLOOKUP(K327,[2]תחזיות!$B$4:$H$1000,5)</f>
        <v>1.2998057500000153E-2</v>
      </c>
      <c r="J327" s="135">
        <f t="shared" si="305"/>
        <v>1.0831714583333461E-3</v>
      </c>
      <c r="K327" s="238">
        <v>275</v>
      </c>
      <c r="L327" s="243">
        <f t="shared" si="343"/>
        <v>40645.813200345954</v>
      </c>
      <c r="M327" s="243">
        <f t="shared" si="330"/>
        <v>1108.2977005468344</v>
      </c>
      <c r="N327" s="243">
        <f t="shared" si="306"/>
        <v>1033.7803763462005</v>
      </c>
      <c r="O327" s="243">
        <f t="shared" si="307"/>
        <v>74.517324200633908</v>
      </c>
      <c r="P327" s="244">
        <f t="shared" si="344"/>
        <v>264727.52945424058</v>
      </c>
      <c r="Q327" s="245"/>
      <c r="R327" s="241">
        <f>VLOOKUP(T327,[2]תחזיות!$B$4:$H$1000,7)</f>
        <v>2.2096697750000258E-2</v>
      </c>
      <c r="S327" s="135">
        <f t="shared" si="308"/>
        <v>1.8413914791666883E-3</v>
      </c>
      <c r="T327" s="238">
        <v>275</v>
      </c>
      <c r="U327" s="243">
        <f t="shared" si="345"/>
        <v>49246.073550075962</v>
      </c>
      <c r="V327" s="243">
        <f t="shared" si="331"/>
        <v>1342.8027582443576</v>
      </c>
      <c r="W327" s="243">
        <f t="shared" si="309"/>
        <v>1252.5182900692189</v>
      </c>
      <c r="X327" s="243">
        <f t="shared" si="332"/>
        <v>90.284468175138841</v>
      </c>
      <c r="Y327" s="244">
        <f t="shared" si="346"/>
        <v>291785.05200024636</v>
      </c>
      <c r="Z327" s="246"/>
      <c r="AA327" s="241">
        <f>VLOOKUP(AC327,[2]תחזיות!$B$4:$H$1000,6)</f>
        <v>1.1816415909091047E-2</v>
      </c>
      <c r="AB327" s="135">
        <f t="shared" si="310"/>
        <v>9.8470132575758729E-4</v>
      </c>
      <c r="AC327" s="238">
        <v>275</v>
      </c>
      <c r="AD327" s="243">
        <f t="shared" si="347"/>
        <v>39645.143370994308</v>
      </c>
      <c r="AE327" s="243">
        <f t="shared" si="333"/>
        <v>1081.0122316742968</v>
      </c>
      <c r="AF327" s="243">
        <f t="shared" si="311"/>
        <v>1008.3294688274742</v>
      </c>
      <c r="AG327" s="243">
        <f t="shared" si="334"/>
        <v>72.682762846822556</v>
      </c>
      <c r="AH327" s="244">
        <f t="shared" si="348"/>
        <v>261465.85693538861</v>
      </c>
      <c r="AI327" s="246"/>
      <c r="AJ327" s="242">
        <f t="shared" si="297"/>
        <v>4.7366666666666599E-2</v>
      </c>
      <c r="AK327" s="242">
        <f t="shared" si="349"/>
        <v>3.9472222222222166E-3</v>
      </c>
      <c r="AL327" s="241">
        <f>VLOOKUP(AN327,[2]תחזיות!$B$4:$H$1000,5)</f>
        <v>1.2998057500000153E-2</v>
      </c>
      <c r="AM327" s="135">
        <f t="shared" si="335"/>
        <v>1.0831714583333461E-3</v>
      </c>
      <c r="AN327" s="238">
        <v>275</v>
      </c>
      <c r="AO327" s="243">
        <f t="shared" si="350"/>
        <v>16730.98835435709</v>
      </c>
      <c r="AP327" s="243">
        <f t="shared" si="380"/>
        <v>678.35279311260081</v>
      </c>
      <c r="AQ327" s="243">
        <f t="shared" si="312"/>
        <v>612.31186408054134</v>
      </c>
      <c r="AR327" s="243">
        <f t="shared" si="351"/>
        <v>66.040929032059424</v>
      </c>
      <c r="AS327" s="244">
        <f t="shared" si="352"/>
        <v>153295.53456349621</v>
      </c>
      <c r="AT327" s="245"/>
      <c r="AU327" s="242">
        <f t="shared" si="298"/>
        <v>5.3666666666666606E-2</v>
      </c>
      <c r="AV327" s="242">
        <f t="shared" si="353"/>
        <v>4.4722222222222168E-3</v>
      </c>
      <c r="AW327" s="241">
        <f>VLOOKUP(AY327,[2]תחזיות!$B$4:$H$1000,7)</f>
        <v>2.2096697750000258E-2</v>
      </c>
      <c r="AX327" s="135">
        <f t="shared" si="313"/>
        <v>1.8413914791666883E-3</v>
      </c>
      <c r="AY327" s="238">
        <v>275</v>
      </c>
      <c r="AZ327" s="243">
        <f t="shared" si="354"/>
        <v>21180.600715058234</v>
      </c>
      <c r="BA327" s="243">
        <f t="shared" si="381"/>
        <v>864.73654277391586</v>
      </c>
      <c r="BB327" s="243">
        <f t="shared" si="314"/>
        <v>770.01218957601668</v>
      </c>
      <c r="BC327" s="243">
        <f t="shared" si="355"/>
        <v>94.724353197899205</v>
      </c>
      <c r="BD327" s="244">
        <f t="shared" si="356"/>
        <v>175740.51809346964</v>
      </c>
      <c r="BE327" s="246"/>
      <c r="BF327" s="246"/>
      <c r="BG327" s="246"/>
      <c r="BH327" s="241">
        <f>VLOOKUP(BJ327,[2]תחזיות!$B$4:$H$1000,6)</f>
        <v>1.1816415909091047E-2</v>
      </c>
      <c r="BI327" s="135">
        <f t="shared" si="315"/>
        <v>9.8470132575758729E-4</v>
      </c>
      <c r="BJ327" s="238">
        <v>275</v>
      </c>
      <c r="BK327" s="243">
        <f t="shared" si="357"/>
        <v>13820.353946873871</v>
      </c>
      <c r="BL327" s="243">
        <f t="shared" si="382"/>
        <v>545.82082933757886</v>
      </c>
      <c r="BM327" s="243">
        <f t="shared" si="316"/>
        <v>520.48351376831022</v>
      </c>
      <c r="BN327" s="243">
        <f t="shared" si="336"/>
        <v>25.337315569268647</v>
      </c>
      <c r="BO327" s="244">
        <f t="shared" si="358"/>
        <v>134481.89983165791</v>
      </c>
      <c r="BP327" s="246"/>
      <c r="BQ327" s="247">
        <f>VLOOKUP(BT327,[2]תחזיות!$B$4:$E$1000,2)</f>
        <v>4.2735879999999948E-2</v>
      </c>
      <c r="BR327" s="135">
        <f t="shared" si="317"/>
        <v>3.0613233333333292E-3</v>
      </c>
      <c r="BS327" s="3">
        <f t="shared" si="359"/>
        <v>8337</v>
      </c>
      <c r="BT327" s="238">
        <v>275</v>
      </c>
      <c r="BU327" s="239">
        <f t="shared" si="360"/>
        <v>187804.69549257521</v>
      </c>
      <c r="BV327" s="239">
        <f t="shared" si="361"/>
        <v>2487.1618339170159</v>
      </c>
      <c r="BW327" s="239">
        <f t="shared" si="318"/>
        <v>1912.2309374960346</v>
      </c>
      <c r="BX327" s="239">
        <f t="shared" si="319"/>
        <v>574.93089642098118</v>
      </c>
      <c r="BY327" s="240">
        <f t="shared" si="362"/>
        <v>627754.21213967202</v>
      </c>
      <c r="CA327" s="247">
        <f>VLOOKUP(CD327,[2]תחזיות!$B$4:$E$1000,4)</f>
        <v>5.6411361599999932E-2</v>
      </c>
      <c r="CB327" s="135">
        <f t="shared" si="320"/>
        <v>4.2009467999999947E-3</v>
      </c>
      <c r="CC327" s="3">
        <f t="shared" si="363"/>
        <v>8337</v>
      </c>
      <c r="CD327" s="238">
        <v>275</v>
      </c>
      <c r="CE327" s="239">
        <f t="shared" si="364"/>
        <v>206658.22474776907</v>
      </c>
      <c r="CF327" s="239">
        <f t="shared" si="365"/>
        <v>2868.1530701644042</v>
      </c>
      <c r="CG327" s="239">
        <f t="shared" si="321"/>
        <v>1999.9928622165839</v>
      </c>
      <c r="CH327" s="239">
        <f t="shared" si="322"/>
        <v>868.16020794782014</v>
      </c>
      <c r="CI327" s="240">
        <f t="shared" si="366"/>
        <v>707676.81832403212</v>
      </c>
      <c r="CJ327" s="1"/>
      <c r="CK327" s="247">
        <f>VLOOKUP(CN327,[2]תחזיות!$B$4:$E$1000,3)</f>
        <v>3.716163478260865E-2</v>
      </c>
      <c r="CL327" s="135">
        <f t="shared" si="323"/>
        <v>2.5968028985507209E-3</v>
      </c>
      <c r="CM327" s="3">
        <f t="shared" si="367"/>
        <v>8337</v>
      </c>
      <c r="CN327" s="238">
        <v>275</v>
      </c>
      <c r="CO327" s="239">
        <f t="shared" si="368"/>
        <v>180686.75347061831</v>
      </c>
      <c r="CP327" s="239">
        <f t="shared" si="383"/>
        <v>2347.0530937374688</v>
      </c>
      <c r="CQ327" s="239">
        <f t="shared" si="324"/>
        <v>1877.8452085952476</v>
      </c>
      <c r="CR327" s="239">
        <f t="shared" si="325"/>
        <v>469.20788514222113</v>
      </c>
      <c r="CS327" s="240">
        <f t="shared" si="369"/>
        <v>599733.619837704</v>
      </c>
      <c r="CT327" s="1"/>
      <c r="CU327" s="238">
        <v>275</v>
      </c>
      <c r="CV327" s="239">
        <f t="shared" si="391"/>
        <v>516287.27901033277</v>
      </c>
      <c r="CW327" s="239">
        <f t="shared" si="391"/>
        <v>9593.0250279721222</v>
      </c>
      <c r="CX327" s="239">
        <f t="shared" si="391"/>
        <v>7858.7484944628941</v>
      </c>
      <c r="CY327" s="239">
        <f t="shared" si="391"/>
        <v>1734.2765335092279</v>
      </c>
      <c r="CZ327" s="239">
        <f t="shared" si="391"/>
        <v>2445812.1874286029</v>
      </c>
      <c r="DB327" s="238">
        <v>275</v>
      </c>
      <c r="DC327" s="239">
        <f t="shared" si="392"/>
        <v>556256.73802159738</v>
      </c>
      <c r="DD327" s="239">
        <f t="shared" si="392"/>
        <v>10568.356714170779</v>
      </c>
      <c r="DE327" s="239">
        <f t="shared" si="392"/>
        <v>8354.1275450276516</v>
      </c>
      <c r="DF327" s="239">
        <f t="shared" si="392"/>
        <v>2214.2291691431287</v>
      </c>
      <c r="DG327" s="239">
        <f t="shared" si="392"/>
        <v>2604981.7136058966</v>
      </c>
      <c r="DH327" s="248"/>
      <c r="DI327" s="238">
        <v>275</v>
      </c>
      <c r="DJ327" s="239">
        <f t="shared" si="393"/>
        <v>481135.62216041784</v>
      </c>
      <c r="DK327" s="239">
        <f t="shared" si="393"/>
        <v>8754.8608110855748</v>
      </c>
      <c r="DL327" s="239">
        <f t="shared" si="393"/>
        <v>7640.3137971000269</v>
      </c>
      <c r="DM327" s="239">
        <f t="shared" si="393"/>
        <v>1114.5470139855488</v>
      </c>
      <c r="DN327" s="239">
        <f t="shared" si="393"/>
        <v>2310449.4070972102</v>
      </c>
      <c r="DP327" s="3">
        <f t="shared" si="370"/>
        <v>8337</v>
      </c>
      <c r="DQ327" s="238">
        <v>275</v>
      </c>
      <c r="DR327" s="239">
        <f t="shared" si="371"/>
        <v>0</v>
      </c>
      <c r="DS327" s="239">
        <f t="shared" si="372"/>
        <v>0</v>
      </c>
      <c r="DT327" s="239">
        <f t="shared" si="326"/>
        <v>0</v>
      </c>
      <c r="DU327" s="239">
        <f t="shared" si="373"/>
        <v>0</v>
      </c>
      <c r="DV327" s="240">
        <f t="shared" si="384"/>
        <v>0</v>
      </c>
      <c r="DX327" s="242">
        <f t="shared" si="299"/>
        <v>4.9000000000000002E-2</v>
      </c>
      <c r="DY327" s="242">
        <f t="shared" si="374"/>
        <v>4.0833333333333338E-3</v>
      </c>
      <c r="DZ327" s="238">
        <v>275</v>
      </c>
      <c r="EA327" s="243">
        <f t="shared" si="385"/>
        <v>210606.65568173831</v>
      </c>
      <c r="EB327" s="243">
        <f t="shared" si="386"/>
        <v>2908.9634369658329</v>
      </c>
      <c r="EC327" s="243">
        <f t="shared" si="327"/>
        <v>2048.9862595987347</v>
      </c>
      <c r="ED327" s="243">
        <f t="shared" si="337"/>
        <v>859.97717736709819</v>
      </c>
      <c r="EE327" s="244">
        <f t="shared" si="375"/>
        <v>737216.36382799188</v>
      </c>
      <c r="EF327" s="249"/>
      <c r="EG327" s="242">
        <f t="shared" si="300"/>
        <v>5.5E-2</v>
      </c>
      <c r="EH327" s="242">
        <f t="shared" si="376"/>
        <v>4.5833333333333334E-3</v>
      </c>
      <c r="EI327" s="238">
        <v>275</v>
      </c>
      <c r="EJ327" s="243">
        <f t="shared" si="387"/>
        <v>218672.71272737786</v>
      </c>
      <c r="EK327" s="243">
        <f t="shared" si="388"/>
        <v>3082.4150795582636</v>
      </c>
      <c r="EL327" s="243">
        <f t="shared" si="328"/>
        <v>2080.1651462244486</v>
      </c>
      <c r="EM327" s="243">
        <f t="shared" si="338"/>
        <v>1002.2499333338152</v>
      </c>
      <c r="EN327" s="244">
        <f t="shared" si="377"/>
        <v>766960.77774494584</v>
      </c>
      <c r="EO327" s="249"/>
      <c r="EP327" s="242">
        <f t="shared" si="301"/>
        <v>2.5000000000000001E-2</v>
      </c>
      <c r="EQ327" s="242">
        <f t="shared" si="378"/>
        <v>2.0833333333333333E-3</v>
      </c>
      <c r="ER327" s="238">
        <v>275</v>
      </c>
      <c r="ES327" s="243">
        <f t="shared" si="389"/>
        <v>186484.24509061509</v>
      </c>
      <c r="ET327" s="243">
        <f t="shared" si="390"/>
        <v>2370.7253929063927</v>
      </c>
      <c r="EU327" s="243">
        <f t="shared" si="329"/>
        <v>1982.2165489676113</v>
      </c>
      <c r="EV327" s="243">
        <f t="shared" si="339"/>
        <v>388.50884393878141</v>
      </c>
      <c r="EW327" s="244">
        <f t="shared" si="379"/>
        <v>651949.48304925696</v>
      </c>
    </row>
    <row r="328" spans="1:153" ht="14.25" customHeight="1" thickBot="1" x14ac:dyDescent="0.25">
      <c r="A328" s="3">
        <f t="shared" si="340"/>
        <v>8368</v>
      </c>
      <c r="B328" s="238">
        <v>276</v>
      </c>
      <c r="C328" s="239">
        <f t="shared" si="341"/>
        <v>58247.687224374866</v>
      </c>
      <c r="D328" s="239">
        <f t="shared" si="302"/>
        <v>2410.2492634298383</v>
      </c>
      <c r="E328" s="239">
        <f t="shared" si="303"/>
        <v>2257.349084465854</v>
      </c>
      <c r="F328" s="239">
        <f t="shared" si="304"/>
        <v>152.90017896398402</v>
      </c>
      <c r="G328" s="240">
        <f t="shared" si="342"/>
        <v>665228.79670663225</v>
      </c>
      <c r="I328" s="241">
        <f>VLOOKUP(K328,[2]תחזיות!$B$4:$H$1000,5)</f>
        <v>1.2998076000000153E-2</v>
      </c>
      <c r="J328" s="135">
        <f t="shared" si="305"/>
        <v>1.0831730000000128E-3</v>
      </c>
      <c r="K328" s="238">
        <v>276</v>
      </c>
      <c r="L328" s="243">
        <f t="shared" si="343"/>
        <v>39654.939508429823</v>
      </c>
      <c r="M328" s="243">
        <f t="shared" si="330"/>
        <v>1109.4981786920287</v>
      </c>
      <c r="N328" s="243">
        <f t="shared" si="306"/>
        <v>1036.7974562599077</v>
      </c>
      <c r="O328" s="243">
        <f t="shared" si="307"/>
        <v>72.700722432121012</v>
      </c>
      <c r="P328" s="244">
        <f t="shared" si="344"/>
        <v>265837.02763293259</v>
      </c>
      <c r="Q328" s="245"/>
      <c r="R328" s="241">
        <f>VLOOKUP(T328,[2]תחזיות!$B$4:$H$1000,7)</f>
        <v>2.2096729200000262E-2</v>
      </c>
      <c r="S328" s="135">
        <f t="shared" si="308"/>
        <v>1.8413941000000218E-3</v>
      </c>
      <c r="T328" s="238">
        <v>276</v>
      </c>
      <c r="U328" s="243">
        <f t="shared" si="345"/>
        <v>48081.930309500545</v>
      </c>
      <c r="V328" s="243">
        <f t="shared" si="331"/>
        <v>1345.2753873208526</v>
      </c>
      <c r="W328" s="243">
        <f t="shared" si="309"/>
        <v>1257.1251817534353</v>
      </c>
      <c r="X328" s="243">
        <f t="shared" si="332"/>
        <v>88.15020556741726</v>
      </c>
      <c r="Y328" s="244">
        <f t="shared" si="346"/>
        <v>293130.3273875672</v>
      </c>
      <c r="Z328" s="246"/>
      <c r="AA328" s="241">
        <f>VLOOKUP(AC328,[2]תחזיות!$B$4:$H$1000,6)</f>
        <v>1.1816432727272865E-2</v>
      </c>
      <c r="AB328" s="135">
        <f t="shared" si="310"/>
        <v>9.8470272727273884E-4</v>
      </c>
      <c r="AC328" s="238">
        <v>276</v>
      </c>
      <c r="AD328" s="243">
        <f t="shared" si="347"/>
        <v>38674.859678189423</v>
      </c>
      <c r="AE328" s="243">
        <f t="shared" si="333"/>
        <v>1082.0767073670413</v>
      </c>
      <c r="AF328" s="243">
        <f t="shared" si="311"/>
        <v>1011.1727979570277</v>
      </c>
      <c r="AG328" s="243">
        <f t="shared" si="334"/>
        <v>70.903909410013611</v>
      </c>
      <c r="AH328" s="244">
        <f t="shared" si="348"/>
        <v>262547.93364275567</v>
      </c>
      <c r="AI328" s="246"/>
      <c r="AJ328" s="242">
        <f t="shared" si="297"/>
        <v>4.7366666666666599E-2</v>
      </c>
      <c r="AK328" s="242">
        <f t="shared" si="349"/>
        <v>3.9472222222222166E-3</v>
      </c>
      <c r="AL328" s="241">
        <f>VLOOKUP(AN328,[2]תחזיות!$B$4:$H$1000,5)</f>
        <v>1.2998076000000153E-2</v>
      </c>
      <c r="AM328" s="135">
        <f t="shared" si="335"/>
        <v>1.0831730000000128E-3</v>
      </c>
      <c r="AN328" s="238">
        <v>276</v>
      </c>
      <c r="AO328" s="243">
        <f t="shared" si="350"/>
        <v>16136.135805446553</v>
      </c>
      <c r="AP328" s="243">
        <f t="shared" si="380"/>
        <v>679.0875665425749</v>
      </c>
      <c r="AQ328" s="243">
        <f t="shared" si="312"/>
        <v>615.39465271052063</v>
      </c>
      <c r="AR328" s="243">
        <f t="shared" si="351"/>
        <v>63.692913832054217</v>
      </c>
      <c r="AS328" s="244">
        <f t="shared" si="352"/>
        <v>153974.6221300388</v>
      </c>
      <c r="AT328" s="245"/>
      <c r="AU328" s="242">
        <f t="shared" si="298"/>
        <v>5.3666666666666606E-2</v>
      </c>
      <c r="AV328" s="242">
        <f t="shared" si="353"/>
        <v>4.4722222222222168E-3</v>
      </c>
      <c r="AW328" s="241">
        <f>VLOOKUP(AY328,[2]תחזיות!$B$4:$H$1000,7)</f>
        <v>2.2096729200000262E-2</v>
      </c>
      <c r="AX328" s="135">
        <f t="shared" si="313"/>
        <v>1.8413941000000218E-3</v>
      </c>
      <c r="AY328" s="238">
        <v>276</v>
      </c>
      <c r="AZ328" s="243">
        <f t="shared" si="354"/>
        <v>20448.172462770566</v>
      </c>
      <c r="BA328" s="243">
        <f t="shared" si="381"/>
        <v>866.32886354183415</v>
      </c>
      <c r="BB328" s="243">
        <f t="shared" si="314"/>
        <v>774.88009224999928</v>
      </c>
      <c r="BC328" s="243">
        <f t="shared" si="355"/>
        <v>91.448771291834916</v>
      </c>
      <c r="BD328" s="244">
        <f t="shared" si="356"/>
        <v>176606.84695701147</v>
      </c>
      <c r="BE328" s="246"/>
      <c r="BF328" s="246"/>
      <c r="BG328" s="246"/>
      <c r="BH328" s="241">
        <f>VLOOKUP(BJ328,[2]תחזיות!$B$4:$H$1000,6)</f>
        <v>1.1816432727272865E-2</v>
      </c>
      <c r="BI328" s="135">
        <f t="shared" si="315"/>
        <v>9.8470272727273884E-4</v>
      </c>
      <c r="BJ328" s="238">
        <v>276</v>
      </c>
      <c r="BK328" s="243">
        <f t="shared" si="357"/>
        <v>13312.966851793413</v>
      </c>
      <c r="BL328" s="243">
        <f t="shared" si="382"/>
        <v>546.27945923268862</v>
      </c>
      <c r="BM328" s="243">
        <f t="shared" si="316"/>
        <v>521.87235333773413</v>
      </c>
      <c r="BN328" s="243">
        <f t="shared" si="336"/>
        <v>24.407105894954476</v>
      </c>
      <c r="BO328" s="244">
        <f t="shared" si="358"/>
        <v>135028.17929089061</v>
      </c>
      <c r="BP328" s="246"/>
      <c r="BQ328" s="247">
        <f>VLOOKUP(BT328,[2]תחזיות!$B$4:$E$1000,2)</f>
        <v>4.276417999999995E-2</v>
      </c>
      <c r="BR328" s="135">
        <f t="shared" si="317"/>
        <v>3.0636816666666628E-3</v>
      </c>
      <c r="BS328" s="3">
        <f t="shared" si="359"/>
        <v>8368</v>
      </c>
      <c r="BT328" s="238">
        <v>276</v>
      </c>
      <c r="BU328" s="239">
        <f t="shared" si="360"/>
        <v>185892.46455507918</v>
      </c>
      <c r="BV328" s="239">
        <f t="shared" si="361"/>
        <v>2487.4025421352057</v>
      </c>
      <c r="BW328" s="239">
        <f t="shared" si="318"/>
        <v>1917.8872065063274</v>
      </c>
      <c r="BX328" s="239">
        <f t="shared" si="319"/>
        <v>569.51533562887846</v>
      </c>
      <c r="BY328" s="240">
        <f t="shared" si="362"/>
        <v>630241.61468180723</v>
      </c>
      <c r="CA328" s="247">
        <f>VLOOKUP(CD328,[2]תחזיות!$B$4:$E$1000,4)</f>
        <v>5.6448717599999934E-2</v>
      </c>
      <c r="CB328" s="135">
        <f t="shared" si="320"/>
        <v>4.2040597999999946E-3</v>
      </c>
      <c r="CC328" s="3">
        <f t="shared" si="363"/>
        <v>8368</v>
      </c>
      <c r="CD328" s="238">
        <v>276</v>
      </c>
      <c r="CE328" s="239">
        <f t="shared" si="364"/>
        <v>204658.23188555249</v>
      </c>
      <c r="CF328" s="239">
        <f t="shared" si="365"/>
        <v>2868.5130147803061</v>
      </c>
      <c r="CG328" s="239">
        <f t="shared" si="321"/>
        <v>2008.1175693711778</v>
      </c>
      <c r="CH328" s="239">
        <f t="shared" si="322"/>
        <v>860.39544540912834</v>
      </c>
      <c r="CI328" s="240">
        <f t="shared" si="366"/>
        <v>710545.33133881248</v>
      </c>
      <c r="CJ328" s="1"/>
      <c r="CK328" s="247">
        <f>VLOOKUP(CN328,[2]תחזיות!$B$4:$E$1000,3)</f>
        <v>3.7186243478260828E-2</v>
      </c>
      <c r="CL328" s="135">
        <f t="shared" si="323"/>
        <v>2.5988536231884023E-3</v>
      </c>
      <c r="CM328" s="3">
        <f t="shared" si="367"/>
        <v>8368</v>
      </c>
      <c r="CN328" s="238">
        <v>276</v>
      </c>
      <c r="CO328" s="239">
        <f t="shared" si="368"/>
        <v>178808.90826202306</v>
      </c>
      <c r="CP328" s="239">
        <f t="shared" si="383"/>
        <v>2347.2520398086867</v>
      </c>
      <c r="CQ328" s="239">
        <f t="shared" si="324"/>
        <v>1882.5538607135654</v>
      </c>
      <c r="CR328" s="239">
        <f t="shared" si="325"/>
        <v>464.69817909512125</v>
      </c>
      <c r="CS328" s="240">
        <f t="shared" si="369"/>
        <v>602080.87187751266</v>
      </c>
      <c r="CT328" s="1"/>
      <c r="CU328" s="238">
        <v>276</v>
      </c>
      <c r="CV328" s="239">
        <f t="shared" si="391"/>
        <v>508488.89651547</v>
      </c>
      <c r="CW328" s="239">
        <f t="shared" si="391"/>
        <v>9595.20098776548</v>
      </c>
      <c r="CX328" s="239">
        <f t="shared" si="391"/>
        <v>7884.7813534347079</v>
      </c>
      <c r="CY328" s="239">
        <f t="shared" si="391"/>
        <v>1710.4196343307744</v>
      </c>
      <c r="CZ328" s="239">
        <f t="shared" si="391"/>
        <v>2455407.3884163685</v>
      </c>
      <c r="DB328" s="238">
        <v>276</v>
      </c>
      <c r="DC328" s="239">
        <f t="shared" si="392"/>
        <v>548028.56946335186</v>
      </c>
      <c r="DD328" s="239">
        <f t="shared" si="392"/>
        <v>10572.781608631094</v>
      </c>
      <c r="DE328" s="239">
        <f t="shared" si="392"/>
        <v>8387.1711643184426</v>
      </c>
      <c r="DF328" s="239">
        <f t="shared" si="392"/>
        <v>2185.610444312651</v>
      </c>
      <c r="DG328" s="239">
        <f t="shared" si="392"/>
        <v>2615554.4952145275</v>
      </c>
      <c r="DH328" s="248"/>
      <c r="DI328" s="238">
        <v>276</v>
      </c>
      <c r="DJ328" s="239">
        <f t="shared" si="393"/>
        <v>473546.45055802824</v>
      </c>
      <c r="DK328" s="239">
        <f t="shared" si="393"/>
        <v>8756.5828627446463</v>
      </c>
      <c r="DL328" s="239">
        <f t="shared" si="393"/>
        <v>7659.2942632521417</v>
      </c>
      <c r="DM328" s="239">
        <f t="shared" si="393"/>
        <v>1097.2885994925055</v>
      </c>
      <c r="DN328" s="239">
        <f t="shared" si="393"/>
        <v>2319205.9899599547</v>
      </c>
      <c r="DP328" s="3">
        <f t="shared" si="370"/>
        <v>8368</v>
      </c>
      <c r="DQ328" s="238">
        <v>276</v>
      </c>
      <c r="DR328" s="239">
        <f t="shared" si="371"/>
        <v>0</v>
      </c>
      <c r="DS328" s="239">
        <f t="shared" si="372"/>
        <v>0</v>
      </c>
      <c r="DT328" s="239">
        <f t="shared" si="326"/>
        <v>0</v>
      </c>
      <c r="DU328" s="239">
        <f t="shared" si="373"/>
        <v>0</v>
      </c>
      <c r="DV328" s="240">
        <f t="shared" si="384"/>
        <v>0</v>
      </c>
      <c r="DX328" s="242">
        <f t="shared" si="299"/>
        <v>4.9000000000000002E-2</v>
      </c>
      <c r="DY328" s="242">
        <f t="shared" si="374"/>
        <v>4.0833333333333338E-3</v>
      </c>
      <c r="DZ328" s="238">
        <v>276</v>
      </c>
      <c r="EA328" s="243">
        <f t="shared" si="385"/>
        <v>208557.66942213959</v>
      </c>
      <c r="EB328" s="243">
        <f t="shared" si="386"/>
        <v>2908.9634369658338</v>
      </c>
      <c r="EC328" s="243">
        <f t="shared" si="327"/>
        <v>2057.3529534920972</v>
      </c>
      <c r="ED328" s="243">
        <f t="shared" si="337"/>
        <v>851.61048347373674</v>
      </c>
      <c r="EE328" s="244">
        <f t="shared" si="375"/>
        <v>740125.32726495771</v>
      </c>
      <c r="EF328" s="249"/>
      <c r="EG328" s="242">
        <f t="shared" si="300"/>
        <v>5.5E-2</v>
      </c>
      <c r="EH328" s="242">
        <f t="shared" si="376"/>
        <v>4.5833333333333334E-3</v>
      </c>
      <c r="EI328" s="238">
        <v>276</v>
      </c>
      <c r="EJ328" s="243">
        <f t="shared" si="387"/>
        <v>216592.5475811534</v>
      </c>
      <c r="EK328" s="243">
        <f t="shared" si="388"/>
        <v>3082.4150795582632</v>
      </c>
      <c r="EL328" s="243">
        <f t="shared" si="328"/>
        <v>2089.6992364779767</v>
      </c>
      <c r="EM328" s="243">
        <f t="shared" si="338"/>
        <v>992.71584308028639</v>
      </c>
      <c r="EN328" s="244">
        <f t="shared" si="377"/>
        <v>770043.19282450411</v>
      </c>
      <c r="EO328" s="249"/>
      <c r="EP328" s="242">
        <f t="shared" si="301"/>
        <v>2.5000000000000001E-2</v>
      </c>
      <c r="EQ328" s="242">
        <f t="shared" si="378"/>
        <v>2.0833333333333333E-3</v>
      </c>
      <c r="ER328" s="238">
        <v>276</v>
      </c>
      <c r="ES328" s="243">
        <f t="shared" si="389"/>
        <v>184502.02854164748</v>
      </c>
      <c r="ET328" s="243">
        <f t="shared" si="390"/>
        <v>2370.7253929063927</v>
      </c>
      <c r="EU328" s="243">
        <f t="shared" si="329"/>
        <v>1986.3461667779604</v>
      </c>
      <c r="EV328" s="243">
        <f t="shared" si="339"/>
        <v>384.37922612843226</v>
      </c>
      <c r="EW328" s="244">
        <f t="shared" si="379"/>
        <v>654320.2084421633</v>
      </c>
    </row>
    <row r="329" spans="1:153" ht="14.25" customHeight="1" thickBot="1" x14ac:dyDescent="0.25">
      <c r="A329" s="3">
        <f t="shared" si="340"/>
        <v>8398</v>
      </c>
      <c r="B329" s="238">
        <v>277</v>
      </c>
      <c r="C329" s="239">
        <f t="shared" si="341"/>
        <v>55990.338139909014</v>
      </c>
      <c r="D329" s="239">
        <f t="shared" si="302"/>
        <v>2410.2492634298383</v>
      </c>
      <c r="E329" s="239">
        <f t="shared" si="303"/>
        <v>2263.2746258125771</v>
      </c>
      <c r="F329" s="239">
        <f t="shared" si="304"/>
        <v>146.97463761726118</v>
      </c>
      <c r="G329" s="240">
        <f t="shared" si="342"/>
        <v>667639.04597006203</v>
      </c>
      <c r="I329" s="241">
        <f>VLOOKUP(K329,[2]תחזיות!$B$4:$H$1000,5)</f>
        <v>1.2998094500000154E-2</v>
      </c>
      <c r="J329" s="135">
        <f t="shared" si="305"/>
        <v>1.0831745416666795E-3</v>
      </c>
      <c r="K329" s="238">
        <v>277</v>
      </c>
      <c r="L329" s="243">
        <f t="shared" si="343"/>
        <v>38659.972240487295</v>
      </c>
      <c r="M329" s="243">
        <f t="shared" si="330"/>
        <v>1110.6999588732135</v>
      </c>
      <c r="N329" s="243">
        <f t="shared" si="306"/>
        <v>1039.8233430989872</v>
      </c>
      <c r="O329" s="243">
        <f t="shared" si="307"/>
        <v>70.87661577422638</v>
      </c>
      <c r="P329" s="244">
        <f t="shared" si="344"/>
        <v>266947.7275918058</v>
      </c>
      <c r="Q329" s="245"/>
      <c r="R329" s="241">
        <f>VLOOKUP(T329,[2]תחזיות!$B$4:$H$1000,7)</f>
        <v>2.2096760650000262E-2</v>
      </c>
      <c r="S329" s="135">
        <f t="shared" si="308"/>
        <v>1.8413967208333552E-3</v>
      </c>
      <c r="T329" s="238">
        <v>277</v>
      </c>
      <c r="U329" s="243">
        <f t="shared" si="345"/>
        <v>46911.028170363003</v>
      </c>
      <c r="V329" s="243">
        <f t="shared" si="331"/>
        <v>1347.7525730076829</v>
      </c>
      <c r="W329" s="243">
        <f t="shared" si="309"/>
        <v>1261.7490213620179</v>
      </c>
      <c r="X329" s="243">
        <f t="shared" si="332"/>
        <v>86.003551645665112</v>
      </c>
      <c r="Y329" s="244">
        <f t="shared" si="346"/>
        <v>294478.07996057486</v>
      </c>
      <c r="Z329" s="246"/>
      <c r="AA329" s="241">
        <f>VLOOKUP(AC329,[2]תחזיות!$B$4:$H$1000,6)</f>
        <v>1.1816449545454685E-2</v>
      </c>
      <c r="AB329" s="135">
        <f t="shared" si="310"/>
        <v>9.8470412878789038E-4</v>
      </c>
      <c r="AC329" s="238">
        <v>277</v>
      </c>
      <c r="AD329" s="243">
        <f t="shared" si="347"/>
        <v>37700.774468208729</v>
      </c>
      <c r="AE329" s="243">
        <f t="shared" si="333"/>
        <v>1083.1422327684506</v>
      </c>
      <c r="AF329" s="243">
        <f t="shared" si="311"/>
        <v>1014.0241462434017</v>
      </c>
      <c r="AG329" s="243">
        <f t="shared" si="334"/>
        <v>69.118086525049023</v>
      </c>
      <c r="AH329" s="244">
        <f t="shared" si="348"/>
        <v>263631.07587552414</v>
      </c>
      <c r="AI329" s="246"/>
      <c r="AJ329" s="242">
        <f t="shared" si="297"/>
        <v>4.7366666666666599E-2</v>
      </c>
      <c r="AK329" s="242">
        <f t="shared" si="349"/>
        <v>3.9472222222222166E-3</v>
      </c>
      <c r="AL329" s="241">
        <f>VLOOKUP(AN329,[2]תחזיות!$B$4:$H$1000,5)</f>
        <v>1.2998094500000154E-2</v>
      </c>
      <c r="AM329" s="135">
        <f t="shared" si="335"/>
        <v>1.0831745416666795E-3</v>
      </c>
      <c r="AN329" s="238">
        <v>277</v>
      </c>
      <c r="AO329" s="243">
        <f t="shared" si="350"/>
        <v>15537.552824420474</v>
      </c>
      <c r="AP329" s="243">
        <f t="shared" si="380"/>
        <v>679.82313690621629</v>
      </c>
      <c r="AQ329" s="243">
        <f t="shared" si="312"/>
        <v>618.49296311871228</v>
      </c>
      <c r="AR329" s="243">
        <f t="shared" si="351"/>
        <v>61.330173787504059</v>
      </c>
      <c r="AS329" s="244">
        <f t="shared" si="352"/>
        <v>154654.44526694503</v>
      </c>
      <c r="AT329" s="245"/>
      <c r="AU329" s="242">
        <f t="shared" si="298"/>
        <v>5.3666666666666606E-2</v>
      </c>
      <c r="AV329" s="242">
        <f t="shared" si="353"/>
        <v>4.4722222222222168E-3</v>
      </c>
      <c r="AW329" s="241">
        <f>VLOOKUP(AY329,[2]תחזיות!$B$4:$H$1000,7)</f>
        <v>2.2096760650000262E-2</v>
      </c>
      <c r="AX329" s="135">
        <f t="shared" si="313"/>
        <v>1.8413967208333552E-3</v>
      </c>
      <c r="AY329" s="238">
        <v>277</v>
      </c>
      <c r="AZ329" s="243">
        <f t="shared" si="354"/>
        <v>19709.518706579638</v>
      </c>
      <c r="BA329" s="243">
        <f t="shared" si="381"/>
        <v>867.92411867032331</v>
      </c>
      <c r="BB329" s="243">
        <f t="shared" si="314"/>
        <v>779.77877112145336</v>
      </c>
      <c r="BC329" s="243">
        <f t="shared" si="355"/>
        <v>88.145347548869935</v>
      </c>
      <c r="BD329" s="244">
        <f t="shared" si="356"/>
        <v>177474.77107568178</v>
      </c>
      <c r="BE329" s="246"/>
      <c r="BF329" s="246"/>
      <c r="BG329" s="246"/>
      <c r="BH329" s="241">
        <f>VLOOKUP(BJ329,[2]תחזיות!$B$4:$H$1000,6)</f>
        <v>1.1816449545454685E-2</v>
      </c>
      <c r="BI329" s="135">
        <f t="shared" si="315"/>
        <v>9.8470412878789038E-4</v>
      </c>
      <c r="BJ329" s="238">
        <v>277</v>
      </c>
      <c r="BK329" s="243">
        <f t="shared" si="357"/>
        <v>12803.689942020024</v>
      </c>
      <c r="BL329" s="243">
        <f t="shared" si="382"/>
        <v>546.73834883144866</v>
      </c>
      <c r="BM329" s="243">
        <f t="shared" si="316"/>
        <v>523.26491727107873</v>
      </c>
      <c r="BN329" s="243">
        <f t="shared" si="336"/>
        <v>23.473431560369935</v>
      </c>
      <c r="BO329" s="244">
        <f t="shared" si="358"/>
        <v>135574.91763972206</v>
      </c>
      <c r="BP329" s="246"/>
      <c r="BQ329" s="247">
        <f>VLOOKUP(BT329,[2]תחזיות!$B$4:$E$1000,2)</f>
        <v>4.2792479999999952E-2</v>
      </c>
      <c r="BR329" s="135">
        <f t="shared" si="317"/>
        <v>3.066039999999996E-3</v>
      </c>
      <c r="BS329" s="3">
        <f t="shared" si="359"/>
        <v>8398</v>
      </c>
      <c r="BT329" s="238">
        <v>277</v>
      </c>
      <c r="BU329" s="239">
        <f t="shared" si="360"/>
        <v>183974.57734857284</v>
      </c>
      <c r="BV329" s="239">
        <f t="shared" si="361"/>
        <v>2487.6405919575091</v>
      </c>
      <c r="BW329" s="239">
        <f t="shared" si="318"/>
        <v>1923.5671788236914</v>
      </c>
      <c r="BX329" s="239">
        <f t="shared" si="319"/>
        <v>564.07341313381755</v>
      </c>
      <c r="BY329" s="240">
        <f t="shared" si="362"/>
        <v>632729.25527376472</v>
      </c>
      <c r="CA329" s="247">
        <f>VLOOKUP(CD329,[2]תחזיות!$B$4:$E$1000,4)</f>
        <v>5.6486073599999936E-2</v>
      </c>
      <c r="CB329" s="135">
        <f t="shared" si="320"/>
        <v>4.2071727999999945E-3</v>
      </c>
      <c r="CC329" s="3">
        <f t="shared" si="363"/>
        <v>8398</v>
      </c>
      <c r="CD329" s="238">
        <v>277</v>
      </c>
      <c r="CE329" s="239">
        <f t="shared" si="364"/>
        <v>202650.11431618131</v>
      </c>
      <c r="CF329" s="239">
        <f t="shared" si="365"/>
        <v>2868.8690637131635</v>
      </c>
      <c r="CG329" s="239">
        <f t="shared" si="321"/>
        <v>2016.285014845236</v>
      </c>
      <c r="CH329" s="239">
        <f t="shared" si="322"/>
        <v>852.58404886792755</v>
      </c>
      <c r="CI329" s="240">
        <f t="shared" si="366"/>
        <v>713414.2004025256</v>
      </c>
      <c r="CJ329" s="1"/>
      <c r="CK329" s="247">
        <f>VLOOKUP(CN329,[2]תחזיות!$B$4:$E$1000,3)</f>
        <v>3.7210852173913005E-2</v>
      </c>
      <c r="CL329" s="135">
        <f t="shared" si="323"/>
        <v>2.6009043478260837E-3</v>
      </c>
      <c r="CM329" s="3">
        <f t="shared" si="367"/>
        <v>8398</v>
      </c>
      <c r="CN329" s="238">
        <v>277</v>
      </c>
      <c r="CO329" s="239">
        <f t="shared" si="368"/>
        <v>176926.35440130951</v>
      </c>
      <c r="CP329" s="239">
        <f t="shared" si="383"/>
        <v>2347.4487709905056</v>
      </c>
      <c r="CQ329" s="239">
        <f t="shared" si="324"/>
        <v>1887.2802465831212</v>
      </c>
      <c r="CR329" s="239">
        <f t="shared" si="325"/>
        <v>460.16852440738444</v>
      </c>
      <c r="CS329" s="240">
        <f t="shared" si="369"/>
        <v>604428.32064850314</v>
      </c>
      <c r="CT329" s="1"/>
      <c r="CU329" s="238">
        <v>277</v>
      </c>
      <c r="CV329" s="239">
        <f t="shared" si="391"/>
        <v>500662.75702203705</v>
      </c>
      <c r="CW329" s="239">
        <f t="shared" si="391"/>
        <v>9597.3763881326086</v>
      </c>
      <c r="CX329" s="239">
        <f t="shared" si="391"/>
        <v>7910.9119222394893</v>
      </c>
      <c r="CY329" s="239">
        <f t="shared" si="391"/>
        <v>1686.4644658931197</v>
      </c>
      <c r="CZ329" s="239">
        <f t="shared" si="391"/>
        <v>2465004.7648045011</v>
      </c>
      <c r="DB329" s="238">
        <v>277</v>
      </c>
      <c r="DC329" s="239">
        <f t="shared" si="392"/>
        <v>539763.84767770837</v>
      </c>
      <c r="DD329" s="239">
        <f t="shared" si="392"/>
        <v>10577.210098379272</v>
      </c>
      <c r="DE329" s="239">
        <f t="shared" si="392"/>
        <v>8420.3644577864507</v>
      </c>
      <c r="DF329" s="239">
        <f t="shared" si="392"/>
        <v>2156.8456405928191</v>
      </c>
      <c r="DG329" s="239">
        <f t="shared" si="392"/>
        <v>2626131.7053129068</v>
      </c>
      <c r="DH329" s="248"/>
      <c r="DI329" s="238">
        <v>277</v>
      </c>
      <c r="DJ329" s="239">
        <f t="shared" si="393"/>
        <v>465936.83932631684</v>
      </c>
      <c r="DK329" s="239">
        <f t="shared" si="393"/>
        <v>8758.304008926636</v>
      </c>
      <c r="DL329" s="239">
        <f t="shared" si="393"/>
        <v>7678.3283238689264</v>
      </c>
      <c r="DM329" s="239">
        <f t="shared" si="393"/>
        <v>1079.9756850577094</v>
      </c>
      <c r="DN329" s="239">
        <f t="shared" si="393"/>
        <v>2327964.293968881</v>
      </c>
      <c r="DP329" s="3">
        <f t="shared" si="370"/>
        <v>8398</v>
      </c>
      <c r="DQ329" s="238">
        <v>277</v>
      </c>
      <c r="DR329" s="239">
        <f t="shared" si="371"/>
        <v>0</v>
      </c>
      <c r="DS329" s="239">
        <f t="shared" si="372"/>
        <v>0</v>
      </c>
      <c r="DT329" s="239">
        <f t="shared" si="326"/>
        <v>0</v>
      </c>
      <c r="DU329" s="239">
        <f t="shared" si="373"/>
        <v>0</v>
      </c>
      <c r="DV329" s="240">
        <f t="shared" si="384"/>
        <v>0</v>
      </c>
      <c r="DX329" s="242">
        <f t="shared" si="299"/>
        <v>4.9000000000000002E-2</v>
      </c>
      <c r="DY329" s="242">
        <f t="shared" si="374"/>
        <v>4.0833333333333338E-3</v>
      </c>
      <c r="DZ329" s="238">
        <v>277</v>
      </c>
      <c r="EA329" s="243">
        <f t="shared" si="385"/>
        <v>206500.31646864748</v>
      </c>
      <c r="EB329" s="243">
        <f t="shared" si="386"/>
        <v>2908.9634369658329</v>
      </c>
      <c r="EC329" s="243">
        <f t="shared" si="327"/>
        <v>2065.7538113855221</v>
      </c>
      <c r="ED329" s="243">
        <f t="shared" si="337"/>
        <v>843.20962558031067</v>
      </c>
      <c r="EE329" s="244">
        <f t="shared" si="375"/>
        <v>743034.29070192354</v>
      </c>
      <c r="EF329" s="249"/>
      <c r="EG329" s="242">
        <f t="shared" si="300"/>
        <v>5.5E-2</v>
      </c>
      <c r="EH329" s="242">
        <f t="shared" si="376"/>
        <v>4.5833333333333334E-3</v>
      </c>
      <c r="EI329" s="238">
        <v>277</v>
      </c>
      <c r="EJ329" s="243">
        <f t="shared" si="387"/>
        <v>214502.84834467541</v>
      </c>
      <c r="EK329" s="243">
        <f t="shared" si="388"/>
        <v>3082.4150795582632</v>
      </c>
      <c r="EL329" s="243">
        <f t="shared" si="328"/>
        <v>2099.2770246451673</v>
      </c>
      <c r="EM329" s="243">
        <f t="shared" si="338"/>
        <v>983.13805491309563</v>
      </c>
      <c r="EN329" s="244">
        <f t="shared" si="377"/>
        <v>773125.60790406237</v>
      </c>
      <c r="EO329" s="249"/>
      <c r="EP329" s="242">
        <f t="shared" si="301"/>
        <v>2.5000000000000001E-2</v>
      </c>
      <c r="EQ329" s="242">
        <f t="shared" si="378"/>
        <v>2.0833333333333333E-3</v>
      </c>
      <c r="ER329" s="238">
        <v>277</v>
      </c>
      <c r="ES329" s="243">
        <f t="shared" si="389"/>
        <v>182515.68237486953</v>
      </c>
      <c r="ET329" s="243">
        <f t="shared" si="390"/>
        <v>2370.7253929063927</v>
      </c>
      <c r="EU329" s="243">
        <f t="shared" si="329"/>
        <v>1990.4843879587479</v>
      </c>
      <c r="EV329" s="243">
        <f t="shared" si="339"/>
        <v>380.24100494764485</v>
      </c>
      <c r="EW329" s="244">
        <f t="shared" si="379"/>
        <v>656690.93383506965</v>
      </c>
    </row>
    <row r="330" spans="1:153" ht="14.25" customHeight="1" thickBot="1" x14ac:dyDescent="0.25">
      <c r="A330" s="3">
        <f t="shared" si="340"/>
        <v>8429</v>
      </c>
      <c r="B330" s="238">
        <v>278</v>
      </c>
      <c r="C330" s="239">
        <f t="shared" si="341"/>
        <v>53727.063514096437</v>
      </c>
      <c r="D330" s="239">
        <f t="shared" si="302"/>
        <v>2410.2492634298383</v>
      </c>
      <c r="E330" s="239">
        <f t="shared" si="303"/>
        <v>2269.215721705335</v>
      </c>
      <c r="F330" s="239">
        <f t="shared" si="304"/>
        <v>141.03354172450315</v>
      </c>
      <c r="G330" s="240">
        <f t="shared" si="342"/>
        <v>670049.29523349181</v>
      </c>
      <c r="I330" s="241">
        <f>VLOOKUP(K330,[2]תחזיות!$B$4:$H$1000,5)</f>
        <v>1.2998113000000155E-2</v>
      </c>
      <c r="J330" s="135">
        <f t="shared" si="305"/>
        <v>1.0831760833333462E-3</v>
      </c>
      <c r="K330" s="238">
        <v>278</v>
      </c>
      <c r="L330" s="243">
        <f t="shared" si="343"/>
        <v>37660.898142925405</v>
      </c>
      <c r="M330" s="243">
        <f t="shared" si="330"/>
        <v>1111.9030425044248</v>
      </c>
      <c r="N330" s="243">
        <f t="shared" si="306"/>
        <v>1042.8580625757286</v>
      </c>
      <c r="O330" s="243">
        <f t="shared" si="307"/>
        <v>69.04497992869625</v>
      </c>
      <c r="P330" s="244">
        <f t="shared" si="344"/>
        <v>268059.63063431025</v>
      </c>
      <c r="Q330" s="245"/>
      <c r="R330" s="241">
        <f>VLOOKUP(T330,[2]תחזיות!$B$4:$H$1000,7)</f>
        <v>2.2096792100000262E-2</v>
      </c>
      <c r="S330" s="135">
        <f t="shared" si="308"/>
        <v>1.8413993416666885E-3</v>
      </c>
      <c r="T330" s="238">
        <v>278</v>
      </c>
      <c r="U330" s="243">
        <f t="shared" si="345"/>
        <v>45733.33770157351</v>
      </c>
      <c r="V330" s="243">
        <f t="shared" si="331"/>
        <v>1350.2343237083489</v>
      </c>
      <c r="W330" s="243">
        <f t="shared" si="309"/>
        <v>1266.3898712554646</v>
      </c>
      <c r="X330" s="243">
        <f t="shared" si="332"/>
        <v>83.844452452884383</v>
      </c>
      <c r="Y330" s="244">
        <f t="shared" si="346"/>
        <v>295828.3142842832</v>
      </c>
      <c r="Z330" s="246"/>
      <c r="AA330" s="241">
        <f>VLOOKUP(AC330,[2]תחזיות!$B$4:$H$1000,6)</f>
        <v>1.1816466363636504E-2</v>
      </c>
      <c r="AB330" s="135">
        <f t="shared" si="310"/>
        <v>9.8470553030304193E-4</v>
      </c>
      <c r="AC330" s="238">
        <v>278</v>
      </c>
      <c r="AD330" s="243">
        <f t="shared" si="347"/>
        <v>36722.875967896216</v>
      </c>
      <c r="AE330" s="243">
        <f t="shared" si="333"/>
        <v>1084.2088089151628</v>
      </c>
      <c r="AF330" s="243">
        <f t="shared" si="311"/>
        <v>1016.8835363073533</v>
      </c>
      <c r="AG330" s="243">
        <f t="shared" si="334"/>
        <v>67.325272607809424</v>
      </c>
      <c r="AH330" s="244">
        <f t="shared" si="348"/>
        <v>264715.28468443931</v>
      </c>
      <c r="AI330" s="246"/>
      <c r="AJ330" s="242">
        <f t="shared" si="297"/>
        <v>4.7366666666666599E-2</v>
      </c>
      <c r="AK330" s="242">
        <f t="shared" si="349"/>
        <v>3.9472222222222166E-3</v>
      </c>
      <c r="AL330" s="241">
        <f>VLOOKUP(AN330,[2]תחזיות!$B$4:$H$1000,5)</f>
        <v>1.2998113000000155E-2</v>
      </c>
      <c r="AM330" s="135">
        <f t="shared" si="335"/>
        <v>1.0831760833333462E-3</v>
      </c>
      <c r="AN330" s="238">
        <v>278</v>
      </c>
      <c r="AO330" s="243">
        <f t="shared" si="350"/>
        <v>14935.219830129345</v>
      </c>
      <c r="AP330" s="243">
        <f t="shared" si="380"/>
        <v>680.5595050690099</v>
      </c>
      <c r="AQ330" s="243">
        <f t="shared" si="312"/>
        <v>621.60687346174939</v>
      </c>
      <c r="AR330" s="243">
        <f t="shared" si="351"/>
        <v>58.952631607260464</v>
      </c>
      <c r="AS330" s="244">
        <f t="shared" si="352"/>
        <v>155335.00477201404</v>
      </c>
      <c r="AT330" s="245"/>
      <c r="AU330" s="242">
        <f t="shared" si="298"/>
        <v>5.3666666666666606E-2</v>
      </c>
      <c r="AV330" s="242">
        <f t="shared" si="353"/>
        <v>4.4722222222222168E-3</v>
      </c>
      <c r="AW330" s="241">
        <f>VLOOKUP(AY330,[2]תחזיות!$B$4:$H$1000,7)</f>
        <v>2.2096792100000262E-2</v>
      </c>
      <c r="AX330" s="135">
        <f t="shared" si="313"/>
        <v>1.8413993416666885E-3</v>
      </c>
      <c r="AY330" s="238">
        <v>278</v>
      </c>
      <c r="AZ330" s="243">
        <f t="shared" si="354"/>
        <v>18964.597146113254</v>
      </c>
      <c r="BA330" s="243">
        <f t="shared" si="381"/>
        <v>869.52231357105939</v>
      </c>
      <c r="BB330" s="243">
        <f t="shared" si="314"/>
        <v>784.70842077871964</v>
      </c>
      <c r="BC330" s="243">
        <f t="shared" si="355"/>
        <v>84.813892792339729</v>
      </c>
      <c r="BD330" s="244">
        <f t="shared" si="356"/>
        <v>178344.29338925285</v>
      </c>
      <c r="BE330" s="246"/>
      <c r="BF330" s="246"/>
      <c r="BG330" s="246"/>
      <c r="BH330" s="241">
        <f>VLOOKUP(BJ330,[2]תחזיות!$B$4:$H$1000,6)</f>
        <v>1.1816466363636504E-2</v>
      </c>
      <c r="BI330" s="135">
        <f t="shared" si="315"/>
        <v>9.8470553030304193E-4</v>
      </c>
      <c r="BJ330" s="238">
        <v>278</v>
      </c>
      <c r="BK330" s="243">
        <f t="shared" si="357"/>
        <v>12292.517627185287</v>
      </c>
      <c r="BL330" s="243">
        <f t="shared" si="382"/>
        <v>547.19748713576348</v>
      </c>
      <c r="BM330" s="243">
        <f t="shared" si="316"/>
        <v>524.66120481925725</v>
      </c>
      <c r="BN330" s="243">
        <f t="shared" si="336"/>
        <v>22.536282316506256</v>
      </c>
      <c r="BO330" s="244">
        <f t="shared" si="358"/>
        <v>136122.11512685783</v>
      </c>
      <c r="BP330" s="246"/>
      <c r="BQ330" s="247">
        <f>VLOOKUP(BT330,[2]תחזיות!$B$4:$E$1000,2)</f>
        <v>4.2820779999999954E-2</v>
      </c>
      <c r="BR330" s="135">
        <f t="shared" si="317"/>
        <v>3.0683983333333296E-3</v>
      </c>
      <c r="BS330" s="3">
        <f t="shared" si="359"/>
        <v>8429</v>
      </c>
      <c r="BT330" s="238">
        <v>278</v>
      </c>
      <c r="BU330" s="239">
        <f t="shared" si="360"/>
        <v>182051.01016974915</v>
      </c>
      <c r="BV330" s="239">
        <f t="shared" si="361"/>
        <v>2487.8759800477765</v>
      </c>
      <c r="BW330" s="239">
        <f t="shared" si="318"/>
        <v>1929.2709638612691</v>
      </c>
      <c r="BX330" s="239">
        <f t="shared" si="319"/>
        <v>558.60501618650733</v>
      </c>
      <c r="BY330" s="240">
        <f t="shared" si="362"/>
        <v>635217.13125381246</v>
      </c>
      <c r="CA330" s="247">
        <f>VLOOKUP(CD330,[2]תחזיות!$B$4:$E$1000,4)</f>
        <v>5.6523429599999946E-2</v>
      </c>
      <c r="CB330" s="135">
        <f t="shared" si="320"/>
        <v>4.2102857999999953E-3</v>
      </c>
      <c r="CC330" s="3">
        <f t="shared" si="363"/>
        <v>8429</v>
      </c>
      <c r="CD330" s="238">
        <v>278</v>
      </c>
      <c r="CE330" s="239">
        <f t="shared" si="364"/>
        <v>200633.82930133608</v>
      </c>
      <c r="CF330" s="239">
        <f t="shared" si="365"/>
        <v>2869.2212101437126</v>
      </c>
      <c r="CG330" s="239">
        <f t="shared" si="321"/>
        <v>2024.4954476366743</v>
      </c>
      <c r="CH330" s="239">
        <f t="shared" si="322"/>
        <v>844.72576250703833</v>
      </c>
      <c r="CI330" s="240">
        <f t="shared" si="366"/>
        <v>716283.42161266936</v>
      </c>
      <c r="CJ330" s="1"/>
      <c r="CK330" s="247">
        <f>VLOOKUP(CN330,[2]תחזיות!$B$4:$E$1000,3)</f>
        <v>3.7235460869565182E-2</v>
      </c>
      <c r="CL330" s="135">
        <f t="shared" si="323"/>
        <v>2.6029550724637651E-3</v>
      </c>
      <c r="CM330" s="3">
        <f t="shared" si="367"/>
        <v>8429</v>
      </c>
      <c r="CN330" s="238">
        <v>278</v>
      </c>
      <c r="CO330" s="239">
        <f t="shared" si="368"/>
        <v>175039.07415472638</v>
      </c>
      <c r="CP330" s="239">
        <f t="shared" si="383"/>
        <v>2347.6432849379116</v>
      </c>
      <c r="CQ330" s="239">
        <f t="shared" si="324"/>
        <v>1892.0244389875056</v>
      </c>
      <c r="CR330" s="239">
        <f t="shared" si="325"/>
        <v>455.61884595040613</v>
      </c>
      <c r="CS330" s="240">
        <f t="shared" si="369"/>
        <v>606775.96393344109</v>
      </c>
      <c r="CT330" s="1"/>
      <c r="CU330" s="238">
        <v>278</v>
      </c>
      <c r="CV330" s="239">
        <f t="shared" si="391"/>
        <v>492808.7543141623</v>
      </c>
      <c r="CW330" s="239">
        <f t="shared" si="391"/>
        <v>9599.5512280168823</v>
      </c>
      <c r="CX330" s="239">
        <f t="shared" si="391"/>
        <v>7937.1405943860955</v>
      </c>
      <c r="CY330" s="239">
        <f t="shared" si="391"/>
        <v>1662.4106336307868</v>
      </c>
      <c r="CZ330" s="239">
        <f t="shared" si="391"/>
        <v>2474604.3160325177</v>
      </c>
      <c r="DB330" s="238">
        <v>278</v>
      </c>
      <c r="DC330" s="239">
        <f t="shared" si="392"/>
        <v>531462.39898314956</v>
      </c>
      <c r="DD330" s="239">
        <f t="shared" si="392"/>
        <v>10581.642190411223</v>
      </c>
      <c r="DE330" s="239">
        <f t="shared" si="392"/>
        <v>8453.7081723843185</v>
      </c>
      <c r="DF330" s="239">
        <f t="shared" si="392"/>
        <v>2127.9340180269041</v>
      </c>
      <c r="DG330" s="239">
        <f t="shared" si="392"/>
        <v>2636713.3475033175</v>
      </c>
      <c r="DH330" s="248"/>
      <c r="DI330" s="238">
        <v>278</v>
      </c>
      <c r="DJ330" s="239">
        <f t="shared" si="393"/>
        <v>458306.72925081511</v>
      </c>
      <c r="DK330" s="239">
        <f t="shared" si="393"/>
        <v>8760.0242373250694</v>
      </c>
      <c r="DL330" s="239">
        <f t="shared" si="393"/>
        <v>7697.4161322531127</v>
      </c>
      <c r="DM330" s="239">
        <f t="shared" si="393"/>
        <v>1062.6081050719558</v>
      </c>
      <c r="DN330" s="239">
        <f t="shared" si="393"/>
        <v>2336724.318206206</v>
      </c>
      <c r="DP330" s="3">
        <f t="shared" si="370"/>
        <v>8429</v>
      </c>
      <c r="DQ330" s="238">
        <v>278</v>
      </c>
      <c r="DR330" s="239">
        <f t="shared" si="371"/>
        <v>0</v>
      </c>
      <c r="DS330" s="239">
        <f t="shared" si="372"/>
        <v>0</v>
      </c>
      <c r="DT330" s="239">
        <f t="shared" si="326"/>
        <v>0</v>
      </c>
      <c r="DU330" s="239">
        <f t="shared" si="373"/>
        <v>0</v>
      </c>
      <c r="DV330" s="240">
        <f t="shared" si="384"/>
        <v>0</v>
      </c>
      <c r="DX330" s="242">
        <f t="shared" si="299"/>
        <v>4.9000000000000002E-2</v>
      </c>
      <c r="DY330" s="242">
        <f t="shared" si="374"/>
        <v>4.0833333333333338E-3</v>
      </c>
      <c r="DZ330" s="238">
        <v>278</v>
      </c>
      <c r="EA330" s="243">
        <f t="shared" si="385"/>
        <v>204434.56265726197</v>
      </c>
      <c r="EB330" s="243">
        <f t="shared" si="386"/>
        <v>2908.9634369658329</v>
      </c>
      <c r="EC330" s="243">
        <f t="shared" si="327"/>
        <v>2074.188972782013</v>
      </c>
      <c r="ED330" s="243">
        <f t="shared" si="337"/>
        <v>834.77446418381976</v>
      </c>
      <c r="EE330" s="244">
        <f t="shared" si="375"/>
        <v>745943.25413888937</v>
      </c>
      <c r="EF330" s="249"/>
      <c r="EG330" s="242">
        <f t="shared" si="300"/>
        <v>5.5E-2</v>
      </c>
      <c r="EH330" s="242">
        <f t="shared" si="376"/>
        <v>4.5833333333333334E-3</v>
      </c>
      <c r="EI330" s="238">
        <v>278</v>
      </c>
      <c r="EJ330" s="243">
        <f t="shared" si="387"/>
        <v>212403.57132003026</v>
      </c>
      <c r="EK330" s="243">
        <f t="shared" si="388"/>
        <v>3082.4150795582632</v>
      </c>
      <c r="EL330" s="243">
        <f t="shared" si="328"/>
        <v>2108.8987110081243</v>
      </c>
      <c r="EM330" s="243">
        <f t="shared" si="338"/>
        <v>973.51636855013862</v>
      </c>
      <c r="EN330" s="244">
        <f t="shared" si="377"/>
        <v>776208.02298362064</v>
      </c>
      <c r="EO330" s="249"/>
      <c r="EP330" s="242">
        <f t="shared" si="301"/>
        <v>2.5000000000000001E-2</v>
      </c>
      <c r="EQ330" s="242">
        <f t="shared" si="378"/>
        <v>2.0833333333333333E-3</v>
      </c>
      <c r="ER330" s="238">
        <v>278</v>
      </c>
      <c r="ES330" s="243">
        <f t="shared" si="389"/>
        <v>180525.19798691079</v>
      </c>
      <c r="ET330" s="243">
        <f t="shared" si="390"/>
        <v>2370.7253929063927</v>
      </c>
      <c r="EU330" s="243">
        <f t="shared" si="329"/>
        <v>1994.6312304336618</v>
      </c>
      <c r="EV330" s="243">
        <f t="shared" si="339"/>
        <v>376.09416247273083</v>
      </c>
      <c r="EW330" s="244">
        <f t="shared" si="379"/>
        <v>659061.65922797599</v>
      </c>
    </row>
    <row r="331" spans="1:153" ht="14.25" customHeight="1" thickBot="1" x14ac:dyDescent="0.25">
      <c r="A331" s="3">
        <f t="shared" si="340"/>
        <v>8460</v>
      </c>
      <c r="B331" s="238">
        <v>279</v>
      </c>
      <c r="C331" s="239">
        <f t="shared" si="341"/>
        <v>51457.847792391105</v>
      </c>
      <c r="D331" s="239">
        <f t="shared" si="302"/>
        <v>2410.2492634298383</v>
      </c>
      <c r="E331" s="239">
        <f t="shared" si="303"/>
        <v>2275.1724129748118</v>
      </c>
      <c r="F331" s="239">
        <f t="shared" si="304"/>
        <v>135.07685045502666</v>
      </c>
      <c r="G331" s="240">
        <f t="shared" si="342"/>
        <v>672459.54449692159</v>
      </c>
      <c r="I331" s="241">
        <f>VLOOKUP(K331,[2]תחזיות!$B$4:$H$1000,5)</f>
        <v>1.2998131500000155E-2</v>
      </c>
      <c r="J331" s="135">
        <f t="shared" si="305"/>
        <v>1.083177625000013E-3</v>
      </c>
      <c r="K331" s="238">
        <v>279</v>
      </c>
      <c r="L331" s="243">
        <f t="shared" si="343"/>
        <v>36657.70392203606</v>
      </c>
      <c r="M331" s="243">
        <f t="shared" si="330"/>
        <v>1113.1074310012345</v>
      </c>
      <c r="N331" s="243">
        <f t="shared" si="306"/>
        <v>1045.901640477502</v>
      </c>
      <c r="O331" s="243">
        <f t="shared" si="307"/>
        <v>67.20579052373246</v>
      </c>
      <c r="P331" s="244">
        <f t="shared" si="344"/>
        <v>269172.73806531151</v>
      </c>
      <c r="Q331" s="245"/>
      <c r="R331" s="241">
        <f>VLOOKUP(T331,[2]תחזיות!$B$4:$H$1000,7)</f>
        <v>2.2096823550000262E-2</v>
      </c>
      <c r="S331" s="135">
        <f t="shared" si="308"/>
        <v>1.8414019625000218E-3</v>
      </c>
      <c r="T331" s="238">
        <v>279</v>
      </c>
      <c r="U331" s="243">
        <f t="shared" si="345"/>
        <v>44548.829355319176</v>
      </c>
      <c r="V331" s="243">
        <f t="shared" si="331"/>
        <v>1352.72064784186</v>
      </c>
      <c r="W331" s="243">
        <f t="shared" si="309"/>
        <v>1271.0477940237752</v>
      </c>
      <c r="X331" s="243">
        <f t="shared" si="332"/>
        <v>81.672853818084775</v>
      </c>
      <c r="Y331" s="244">
        <f t="shared" si="346"/>
        <v>297181.03493212507</v>
      </c>
      <c r="Z331" s="246"/>
      <c r="AA331" s="241">
        <f>VLOOKUP(AC331,[2]תחזיות!$B$4:$H$1000,6)</f>
        <v>1.1816483181818322E-2</v>
      </c>
      <c r="AB331" s="135">
        <f t="shared" si="310"/>
        <v>9.8470693181819348E-4</v>
      </c>
      <c r="AC331" s="238">
        <v>279</v>
      </c>
      <c r="AD331" s="243">
        <f t="shared" si="347"/>
        <v>35741.152369843701</v>
      </c>
      <c r="AE331" s="243">
        <f t="shared" si="333"/>
        <v>1085.27643684484</v>
      </c>
      <c r="AF331" s="243">
        <f t="shared" si="311"/>
        <v>1019.7509908334602</v>
      </c>
      <c r="AG331" s="243">
        <f t="shared" si="334"/>
        <v>65.525446011379813</v>
      </c>
      <c r="AH331" s="244">
        <f t="shared" si="348"/>
        <v>265800.56112128415</v>
      </c>
      <c r="AI331" s="246"/>
      <c r="AJ331" s="242">
        <f t="shared" si="297"/>
        <v>4.7366666666666599E-2</v>
      </c>
      <c r="AK331" s="242">
        <f t="shared" si="349"/>
        <v>3.9472222222222166E-3</v>
      </c>
      <c r="AL331" s="241">
        <f>VLOOKUP(AN331,[2]תחזיות!$B$4:$H$1000,5)</f>
        <v>1.2998131500000155E-2</v>
      </c>
      <c r="AM331" s="135">
        <f t="shared" si="335"/>
        <v>1.083177625000013E-3</v>
      </c>
      <c r="AN331" s="238">
        <v>279</v>
      </c>
      <c r="AO331" s="243">
        <f t="shared" si="350"/>
        <v>14329.117141955168</v>
      </c>
      <c r="AP331" s="243">
        <f t="shared" si="380"/>
        <v>681.29667189738177</v>
      </c>
      <c r="AQ331" s="243">
        <f t="shared" si="312"/>
        <v>624.73646228983102</v>
      </c>
      <c r="AR331" s="243">
        <f t="shared" si="351"/>
        <v>56.560209607550739</v>
      </c>
      <c r="AS331" s="244">
        <f t="shared" si="352"/>
        <v>156016.30144391142</v>
      </c>
      <c r="AT331" s="245"/>
      <c r="AU331" s="242">
        <f t="shared" si="298"/>
        <v>5.3666666666666606E-2</v>
      </c>
      <c r="AV331" s="242">
        <f t="shared" si="353"/>
        <v>4.4722222222222168E-3</v>
      </c>
      <c r="AW331" s="241">
        <f>VLOOKUP(AY331,[2]תחזיות!$B$4:$H$1000,7)</f>
        <v>2.2096823550000262E-2</v>
      </c>
      <c r="AX331" s="135">
        <f t="shared" si="313"/>
        <v>1.8414019625000218E-3</v>
      </c>
      <c r="AY331" s="238">
        <v>279</v>
      </c>
      <c r="AZ331" s="243">
        <f t="shared" si="354"/>
        <v>18213.365208111398</v>
      </c>
      <c r="BA331" s="243">
        <f t="shared" si="381"/>
        <v>871.12345366570651</v>
      </c>
      <c r="BB331" s="243">
        <f t="shared" si="314"/>
        <v>789.6692370405417</v>
      </c>
      <c r="BC331" s="243">
        <f t="shared" si="355"/>
        <v>81.454216625164761</v>
      </c>
      <c r="BD331" s="244">
        <f t="shared" si="356"/>
        <v>179215.41684291855</v>
      </c>
      <c r="BE331" s="246"/>
      <c r="BF331" s="246"/>
      <c r="BG331" s="246"/>
      <c r="BH331" s="241">
        <f>VLOOKUP(BJ331,[2]תחזיות!$B$4:$H$1000,6)</f>
        <v>1.1816483181818322E-2</v>
      </c>
      <c r="BI331" s="135">
        <f t="shared" si="315"/>
        <v>9.8470693181819348E-4</v>
      </c>
      <c r="BJ331" s="238">
        <v>279</v>
      </c>
      <c r="BK331" s="243">
        <f t="shared" si="357"/>
        <v>11779.444312157777</v>
      </c>
      <c r="BL331" s="243">
        <f t="shared" si="382"/>
        <v>547.65686160843075</v>
      </c>
      <c r="BM331" s="243">
        <f t="shared" si="316"/>
        <v>526.06121370280823</v>
      </c>
      <c r="BN331" s="243">
        <f t="shared" si="336"/>
        <v>21.595647905622492</v>
      </c>
      <c r="BO331" s="244">
        <f t="shared" si="358"/>
        <v>136669.77198846627</v>
      </c>
      <c r="BP331" s="246"/>
      <c r="BQ331" s="247">
        <f>VLOOKUP(BT331,[2]תחזיות!$B$4:$E$1000,2)</f>
        <v>4.2849079999999956E-2</v>
      </c>
      <c r="BR331" s="135">
        <f t="shared" si="317"/>
        <v>3.0707566666666633E-3</v>
      </c>
      <c r="BS331" s="3">
        <f t="shared" si="359"/>
        <v>8460</v>
      </c>
      <c r="BT331" s="238">
        <v>279</v>
      </c>
      <c r="BU331" s="239">
        <f t="shared" si="360"/>
        <v>180121.73920588789</v>
      </c>
      <c r="BV331" s="239">
        <f t="shared" si="361"/>
        <v>2488.108703070232</v>
      </c>
      <c r="BW331" s="239">
        <f t="shared" si="318"/>
        <v>1934.9986715921577</v>
      </c>
      <c r="BX331" s="239">
        <f t="shared" si="319"/>
        <v>553.11003147807435</v>
      </c>
      <c r="BY331" s="240">
        <f t="shared" si="362"/>
        <v>637705.23995688267</v>
      </c>
      <c r="CA331" s="247">
        <f>VLOOKUP(CD331,[2]תחזיות!$B$4:$E$1000,4)</f>
        <v>5.6560785599999948E-2</v>
      </c>
      <c r="CB331" s="135">
        <f t="shared" si="320"/>
        <v>4.2133987999999961E-3</v>
      </c>
      <c r="CC331" s="3">
        <f t="shared" si="363"/>
        <v>8460</v>
      </c>
      <c r="CD331" s="238">
        <v>279</v>
      </c>
      <c r="CE331" s="239">
        <f t="shared" si="364"/>
        <v>198609.33385369941</v>
      </c>
      <c r="CF331" s="239">
        <f t="shared" si="365"/>
        <v>2869.5694472509003</v>
      </c>
      <c r="CG331" s="239">
        <f t="shared" si="321"/>
        <v>2032.7491183229247</v>
      </c>
      <c r="CH331" s="239">
        <f t="shared" si="322"/>
        <v>836.82032892797565</v>
      </c>
      <c r="CI331" s="240">
        <f t="shared" si="366"/>
        <v>719152.99105992028</v>
      </c>
      <c r="CJ331" s="1"/>
      <c r="CK331" s="247">
        <f>VLOOKUP(CN331,[2]תחזיות!$B$4:$E$1000,3)</f>
        <v>3.7260069565217359E-2</v>
      </c>
      <c r="CL331" s="135">
        <f t="shared" si="323"/>
        <v>2.6050057971014466E-3</v>
      </c>
      <c r="CM331" s="3">
        <f t="shared" si="367"/>
        <v>8460</v>
      </c>
      <c r="CN331" s="238">
        <v>279</v>
      </c>
      <c r="CO331" s="239">
        <f t="shared" si="368"/>
        <v>173147.04971573886</v>
      </c>
      <c r="CP331" s="239">
        <f t="shared" si="383"/>
        <v>2347.8355793065134</v>
      </c>
      <c r="CQ331" s="239">
        <f t="shared" si="324"/>
        <v>1896.7865110460014</v>
      </c>
      <c r="CR331" s="239">
        <f t="shared" si="325"/>
        <v>451.04906826051212</v>
      </c>
      <c r="CS331" s="240">
        <f t="shared" si="369"/>
        <v>609123.79951274756</v>
      </c>
      <c r="CT331" s="1"/>
      <c r="CU331" s="238">
        <v>279</v>
      </c>
      <c r="CV331" s="239">
        <f t="shared" si="391"/>
        <v>484926.78174675012</v>
      </c>
      <c r="CW331" s="239">
        <f t="shared" si="391"/>
        <v>9601.7255063645207</v>
      </c>
      <c r="CX331" s="239">
        <f t="shared" si="391"/>
        <v>7963.4677650885096</v>
      </c>
      <c r="CY331" s="239">
        <f t="shared" si="391"/>
        <v>1638.2577412760106</v>
      </c>
      <c r="CZ331" s="239">
        <f t="shared" si="391"/>
        <v>2484206.0415388825</v>
      </c>
      <c r="DB331" s="238">
        <v>279</v>
      </c>
      <c r="DC331" s="239">
        <f t="shared" si="392"/>
        <v>523124.0488185432</v>
      </c>
      <c r="DD331" s="239">
        <f t="shared" si="392"/>
        <v>10586.077891746569</v>
      </c>
      <c r="DE331" s="239">
        <f t="shared" si="392"/>
        <v>8487.2030591289658</v>
      </c>
      <c r="DF331" s="239">
        <f t="shared" si="392"/>
        <v>2098.8748326176033</v>
      </c>
      <c r="DG331" s="239">
        <f t="shared" si="392"/>
        <v>2647299.4253950645</v>
      </c>
      <c r="DH331" s="248"/>
      <c r="DI331" s="238">
        <v>279</v>
      </c>
      <c r="DJ331" s="239">
        <f t="shared" si="393"/>
        <v>450656.06094660854</v>
      </c>
      <c r="DK331" s="239">
        <f t="shared" si="393"/>
        <v>8761.7435340960146</v>
      </c>
      <c r="DL331" s="239">
        <f t="shared" si="393"/>
        <v>7716.5578407208122</v>
      </c>
      <c r="DM331" s="239">
        <f t="shared" si="393"/>
        <v>1045.1856933752017</v>
      </c>
      <c r="DN331" s="239">
        <f t="shared" si="393"/>
        <v>2345486.0617403015</v>
      </c>
      <c r="DP331" s="3">
        <f t="shared" si="370"/>
        <v>8460</v>
      </c>
      <c r="DQ331" s="238">
        <v>279</v>
      </c>
      <c r="DR331" s="239">
        <f t="shared" si="371"/>
        <v>0</v>
      </c>
      <c r="DS331" s="239">
        <f t="shared" si="372"/>
        <v>0</v>
      </c>
      <c r="DT331" s="239">
        <f t="shared" si="326"/>
        <v>0</v>
      </c>
      <c r="DU331" s="239">
        <f t="shared" si="373"/>
        <v>0</v>
      </c>
      <c r="DV331" s="240">
        <f t="shared" si="384"/>
        <v>0</v>
      </c>
      <c r="DX331" s="242">
        <f t="shared" si="299"/>
        <v>4.9000000000000002E-2</v>
      </c>
      <c r="DY331" s="242">
        <f t="shared" si="374"/>
        <v>4.0833333333333338E-3</v>
      </c>
      <c r="DZ331" s="238">
        <v>279</v>
      </c>
      <c r="EA331" s="243">
        <f t="shared" si="385"/>
        <v>202360.37368447994</v>
      </c>
      <c r="EB331" s="243">
        <f t="shared" si="386"/>
        <v>2908.9634369658338</v>
      </c>
      <c r="EC331" s="243">
        <f t="shared" si="327"/>
        <v>2082.6585777542073</v>
      </c>
      <c r="ED331" s="243">
        <f t="shared" si="337"/>
        <v>826.30485921162654</v>
      </c>
      <c r="EE331" s="244">
        <f t="shared" si="375"/>
        <v>748852.2175758552</v>
      </c>
      <c r="EF331" s="249"/>
      <c r="EG331" s="242">
        <f t="shared" si="300"/>
        <v>5.5E-2</v>
      </c>
      <c r="EH331" s="242">
        <f t="shared" si="376"/>
        <v>4.5833333333333334E-3</v>
      </c>
      <c r="EI331" s="238">
        <v>279</v>
      </c>
      <c r="EJ331" s="243">
        <f t="shared" si="387"/>
        <v>210294.67260902212</v>
      </c>
      <c r="EK331" s="243">
        <f t="shared" si="388"/>
        <v>3082.4150795582632</v>
      </c>
      <c r="EL331" s="243">
        <f t="shared" si="328"/>
        <v>2118.5644967669118</v>
      </c>
      <c r="EM331" s="243">
        <f t="shared" si="338"/>
        <v>963.85058279135137</v>
      </c>
      <c r="EN331" s="244">
        <f t="shared" si="377"/>
        <v>779290.43806317891</v>
      </c>
      <c r="EO331" s="249"/>
      <c r="EP331" s="242">
        <f t="shared" si="301"/>
        <v>2.5000000000000001E-2</v>
      </c>
      <c r="EQ331" s="242">
        <f t="shared" si="378"/>
        <v>2.0833333333333333E-3</v>
      </c>
      <c r="ER331" s="238">
        <v>279</v>
      </c>
      <c r="ES331" s="243">
        <f t="shared" si="389"/>
        <v>178530.56675647711</v>
      </c>
      <c r="ET331" s="243">
        <f t="shared" si="390"/>
        <v>2370.7253929063918</v>
      </c>
      <c r="EU331" s="243">
        <f t="shared" si="329"/>
        <v>1998.7867121637312</v>
      </c>
      <c r="EV331" s="243">
        <f t="shared" si="339"/>
        <v>371.93868074266067</v>
      </c>
      <c r="EW331" s="244">
        <f t="shared" si="379"/>
        <v>661432.38462088234</v>
      </c>
    </row>
    <row r="332" spans="1:153" ht="14.25" customHeight="1" thickBot="1" x14ac:dyDescent="0.25">
      <c r="A332" s="3">
        <f t="shared" si="340"/>
        <v>8488</v>
      </c>
      <c r="B332" s="238">
        <v>280</v>
      </c>
      <c r="C332" s="239">
        <f t="shared" si="341"/>
        <v>49182.675379416294</v>
      </c>
      <c r="D332" s="239">
        <f t="shared" si="302"/>
        <v>2410.2492634298383</v>
      </c>
      <c r="E332" s="239">
        <f t="shared" si="303"/>
        <v>2281.1447405588706</v>
      </c>
      <c r="F332" s="239">
        <f t="shared" si="304"/>
        <v>129.10452287096777</v>
      </c>
      <c r="G332" s="240">
        <f t="shared" si="342"/>
        <v>674869.79376035137</v>
      </c>
      <c r="I332" s="241">
        <f>VLOOKUP(K332,[2]תחזיות!$B$4:$H$1000,5)</f>
        <v>1.2998150000000156E-2</v>
      </c>
      <c r="J332" s="135">
        <f t="shared" si="305"/>
        <v>1.0831791666666797E-3</v>
      </c>
      <c r="K332" s="238">
        <v>280</v>
      </c>
      <c r="L332" s="243">
        <f t="shared" si="343"/>
        <v>35650.376243877399</v>
      </c>
      <c r="M332" s="243">
        <f t="shared" si="330"/>
        <v>1114.3131257807572</v>
      </c>
      <c r="N332" s="243">
        <f t="shared" si="306"/>
        <v>1048.9541026669822</v>
      </c>
      <c r="O332" s="243">
        <f t="shared" si="307"/>
        <v>65.359023113774924</v>
      </c>
      <c r="P332" s="244">
        <f t="shared" si="344"/>
        <v>270287.05119109229</v>
      </c>
      <c r="Q332" s="245"/>
      <c r="R332" s="241">
        <f>VLOOKUP(T332,[2]תחזיות!$B$4:$H$1000,7)</f>
        <v>2.2096855000000266E-2</v>
      </c>
      <c r="S332" s="135">
        <f t="shared" si="308"/>
        <v>1.8414045833333554E-3</v>
      </c>
      <c r="T332" s="238">
        <v>280</v>
      </c>
      <c r="U332" s="243">
        <f t="shared" si="345"/>
        <v>43357.473466618867</v>
      </c>
      <c r="V332" s="243">
        <f t="shared" si="331"/>
        <v>1355.2115538427656</v>
      </c>
      <c r="W332" s="243">
        <f t="shared" si="309"/>
        <v>1275.722852487298</v>
      </c>
      <c r="X332" s="243">
        <f t="shared" si="332"/>
        <v>79.488701355467555</v>
      </c>
      <c r="Y332" s="244">
        <f t="shared" si="346"/>
        <v>298536.24648596783</v>
      </c>
      <c r="Z332" s="246"/>
      <c r="AA332" s="241">
        <f>VLOOKUP(AC332,[2]תחזיות!$B$4:$H$1000,6)</f>
        <v>1.1816500000000141E-2</v>
      </c>
      <c r="AB332" s="135">
        <f t="shared" si="310"/>
        <v>9.8470833333334502E-4</v>
      </c>
      <c r="AC332" s="238">
        <v>280</v>
      </c>
      <c r="AD332" s="243">
        <f t="shared" si="347"/>
        <v>34755.591832293168</v>
      </c>
      <c r="AE332" s="243">
        <f t="shared" si="333"/>
        <v>1086.3451175961716</v>
      </c>
      <c r="AF332" s="243">
        <f t="shared" si="311"/>
        <v>1022.626532570301</v>
      </c>
      <c r="AG332" s="243">
        <f t="shared" si="334"/>
        <v>63.71858502587051</v>
      </c>
      <c r="AH332" s="244">
        <f t="shared" si="348"/>
        <v>266886.9062388803</v>
      </c>
      <c r="AI332" s="246"/>
      <c r="AJ332" s="242">
        <f t="shared" si="297"/>
        <v>4.7366666666666599E-2</v>
      </c>
      <c r="AK332" s="242">
        <f t="shared" si="349"/>
        <v>3.9472222222222166E-3</v>
      </c>
      <c r="AL332" s="241">
        <f>VLOOKUP(AN332,[2]תחזיות!$B$4:$H$1000,5)</f>
        <v>1.2998150000000156E-2</v>
      </c>
      <c r="AM332" s="135">
        <f t="shared" si="335"/>
        <v>1.0831791666666797E-3</v>
      </c>
      <c r="AN332" s="238">
        <v>280</v>
      </c>
      <c r="AO332" s="243">
        <f t="shared" si="350"/>
        <v>13719.224979309622</v>
      </c>
      <c r="AP332" s="243">
        <f t="shared" si="380"/>
        <v>682.0346382587004</v>
      </c>
      <c r="AQ332" s="243">
        <f t="shared" si="312"/>
        <v>627.88180854870336</v>
      </c>
      <c r="AR332" s="243">
        <f t="shared" si="351"/>
        <v>54.152829709997064</v>
      </c>
      <c r="AS332" s="244">
        <f t="shared" si="352"/>
        <v>156698.33608217011</v>
      </c>
      <c r="AT332" s="245"/>
      <c r="AU332" s="242">
        <f t="shared" si="298"/>
        <v>5.3666666666666606E-2</v>
      </c>
      <c r="AV332" s="242">
        <f t="shared" si="353"/>
        <v>4.4722222222222168E-3</v>
      </c>
      <c r="AW332" s="241">
        <f>VLOOKUP(AY332,[2]תחזיות!$B$4:$H$1000,7)</f>
        <v>2.2096855000000266E-2</v>
      </c>
      <c r="AX332" s="135">
        <f t="shared" si="313"/>
        <v>1.8414045833333554E-3</v>
      </c>
      <c r="AY332" s="238">
        <v>280</v>
      </c>
      <c r="AZ332" s="243">
        <f t="shared" si="354"/>
        <v>17455.780044690589</v>
      </c>
      <c r="BA332" s="243">
        <f t="shared" si="381"/>
        <v>872.72754438593552</v>
      </c>
      <c r="BB332" s="243">
        <f t="shared" si="314"/>
        <v>794.66141696384716</v>
      </c>
      <c r="BC332" s="243">
        <f t="shared" si="355"/>
        <v>78.066127422088371</v>
      </c>
      <c r="BD332" s="244">
        <f t="shared" si="356"/>
        <v>180088.14438730449</v>
      </c>
      <c r="BE332" s="246"/>
      <c r="BF332" s="246"/>
      <c r="BG332" s="246"/>
      <c r="BH332" s="241">
        <f>VLOOKUP(BJ332,[2]תחזיות!$B$4:$H$1000,6)</f>
        <v>1.1816500000000141E-2</v>
      </c>
      <c r="BI332" s="135">
        <f t="shared" si="315"/>
        <v>9.8470833333334502E-4</v>
      </c>
      <c r="BJ332" s="238">
        <v>280</v>
      </c>
      <c r="BK332" s="243">
        <f t="shared" si="357"/>
        <v>11264.464398570211</v>
      </c>
      <c r="BL332" s="243">
        <f t="shared" si="382"/>
        <v>548.11645788045769</v>
      </c>
      <c r="BM332" s="243">
        <f t="shared" si="316"/>
        <v>527.46493981641242</v>
      </c>
      <c r="BN332" s="243">
        <f t="shared" si="336"/>
        <v>20.651518064045291</v>
      </c>
      <c r="BO332" s="244">
        <f t="shared" si="358"/>
        <v>137217.88844634671</v>
      </c>
      <c r="BP332" s="246"/>
      <c r="BQ332" s="247">
        <f>VLOOKUP(BT332,[2]תחזיות!$B$4:$E$1000,2)</f>
        <v>4.2877379999999958E-2</v>
      </c>
      <c r="BR332" s="135">
        <f t="shared" si="317"/>
        <v>3.0731149999999965E-3</v>
      </c>
      <c r="BS332" s="3">
        <f t="shared" si="359"/>
        <v>8488</v>
      </c>
      <c r="BT332" s="238">
        <v>280</v>
      </c>
      <c r="BU332" s="239">
        <f t="shared" si="360"/>
        <v>178186.74053429574</v>
      </c>
      <c r="BV332" s="239">
        <f t="shared" si="361"/>
        <v>2488.3387576894979</v>
      </c>
      <c r="BW332" s="239">
        <f t="shared" si="318"/>
        <v>1940.7504125524463</v>
      </c>
      <c r="BX332" s="239">
        <f t="shared" si="319"/>
        <v>547.58834513705165</v>
      </c>
      <c r="BY332" s="240">
        <f t="shared" si="362"/>
        <v>640193.57871457213</v>
      </c>
      <c r="CA332" s="247">
        <f>VLOOKUP(CD332,[2]תחזיות!$B$4:$E$1000,4)</f>
        <v>5.659814159999995E-2</v>
      </c>
      <c r="CB332" s="135">
        <f t="shared" si="320"/>
        <v>4.216511799999996E-3</v>
      </c>
      <c r="CC332" s="3">
        <f t="shared" si="363"/>
        <v>8488</v>
      </c>
      <c r="CD332" s="238">
        <v>280</v>
      </c>
      <c r="CE332" s="239">
        <f t="shared" si="364"/>
        <v>196576.5847353765</v>
      </c>
      <c r="CF332" s="239">
        <f t="shared" si="365"/>
        <v>2869.9137682119704</v>
      </c>
      <c r="CG332" s="239">
        <f t="shared" si="321"/>
        <v>2041.0462790715562</v>
      </c>
      <c r="CH332" s="239">
        <f t="shared" si="322"/>
        <v>828.86748914041414</v>
      </c>
      <c r="CI332" s="240">
        <f t="shared" si="366"/>
        <v>722022.90482813225</v>
      </c>
      <c r="CJ332" s="1"/>
      <c r="CK332" s="247">
        <f>VLOOKUP(CN332,[2]תחזיות!$B$4:$E$1000,3)</f>
        <v>3.7284678260869529E-2</v>
      </c>
      <c r="CL332" s="135">
        <f t="shared" si="323"/>
        <v>2.6070565217391276E-3</v>
      </c>
      <c r="CM332" s="3">
        <f t="shared" si="367"/>
        <v>8488</v>
      </c>
      <c r="CN332" s="238">
        <v>280</v>
      </c>
      <c r="CO332" s="239">
        <f t="shared" si="368"/>
        <v>171250.26320469286</v>
      </c>
      <c r="CP332" s="239">
        <f t="shared" si="383"/>
        <v>2348.0256517525559</v>
      </c>
      <c r="CQ332" s="239">
        <f t="shared" si="324"/>
        <v>1901.5665362152192</v>
      </c>
      <c r="CR332" s="239">
        <f t="shared" si="325"/>
        <v>446.45911553733669</v>
      </c>
      <c r="CS332" s="240">
        <f t="shared" si="369"/>
        <v>611471.82516450016</v>
      </c>
      <c r="CT332" s="1"/>
      <c r="CU332" s="238">
        <v>280</v>
      </c>
      <c r="CV332" s="239">
        <f t="shared" si="391"/>
        <v>477016.73224362475</v>
      </c>
      <c r="CW332" s="239">
        <f t="shared" si="391"/>
        <v>9603.8992221246262</v>
      </c>
      <c r="CX332" s="239">
        <f t="shared" si="391"/>
        <v>7989.8938312737055</v>
      </c>
      <c r="CY332" s="239">
        <f t="shared" si="391"/>
        <v>1614.0053908509217</v>
      </c>
      <c r="CZ332" s="239">
        <f t="shared" si="391"/>
        <v>2493809.9407610069</v>
      </c>
      <c r="DB332" s="238">
        <v>280</v>
      </c>
      <c r="DC332" s="239">
        <f t="shared" si="392"/>
        <v>514748.62173835747</v>
      </c>
      <c r="DD332" s="239">
        <f t="shared" si="392"/>
        <v>10590.517209428774</v>
      </c>
      <c r="DE332" s="239">
        <f t="shared" si="392"/>
        <v>8520.8498731253312</v>
      </c>
      <c r="DF332" s="239">
        <f t="shared" si="392"/>
        <v>2069.6673363034406</v>
      </c>
      <c r="DG332" s="239">
        <f t="shared" si="392"/>
        <v>2657889.9426044933</v>
      </c>
      <c r="DH332" s="248"/>
      <c r="DI332" s="238">
        <v>280</v>
      </c>
      <c r="DJ332" s="239">
        <f t="shared" si="393"/>
        <v>442984.77485928591</v>
      </c>
      <c r="DK332" s="239">
        <f t="shared" si="393"/>
        <v>8763.4618835654146</v>
      </c>
      <c r="DL332" s="239">
        <f t="shared" si="393"/>
        <v>7735.7536003082096</v>
      </c>
      <c r="DM332" s="239">
        <f t="shared" si="393"/>
        <v>1027.7082832572064</v>
      </c>
      <c r="DN332" s="239">
        <f t="shared" si="393"/>
        <v>2354249.523623867</v>
      </c>
      <c r="DP332" s="3">
        <f t="shared" si="370"/>
        <v>8488</v>
      </c>
      <c r="DQ332" s="238">
        <v>280</v>
      </c>
      <c r="DR332" s="239">
        <f t="shared" si="371"/>
        <v>0</v>
      </c>
      <c r="DS332" s="239">
        <f t="shared" si="372"/>
        <v>0</v>
      </c>
      <c r="DT332" s="239">
        <f t="shared" si="326"/>
        <v>0</v>
      </c>
      <c r="DU332" s="239">
        <f t="shared" si="373"/>
        <v>0</v>
      </c>
      <c r="DV332" s="240">
        <f t="shared" si="384"/>
        <v>0</v>
      </c>
      <c r="DX332" s="242">
        <f t="shared" si="299"/>
        <v>4.9000000000000002E-2</v>
      </c>
      <c r="DY332" s="242">
        <f t="shared" si="374"/>
        <v>4.0833333333333338E-3</v>
      </c>
      <c r="DZ332" s="238">
        <v>280</v>
      </c>
      <c r="EA332" s="243">
        <f t="shared" si="385"/>
        <v>200277.71510672572</v>
      </c>
      <c r="EB332" s="243">
        <f t="shared" si="386"/>
        <v>2908.9634369658329</v>
      </c>
      <c r="EC332" s="243">
        <f t="shared" si="327"/>
        <v>2091.1627669467025</v>
      </c>
      <c r="ED332" s="243">
        <f t="shared" si="337"/>
        <v>817.80067001913017</v>
      </c>
      <c r="EE332" s="244">
        <f t="shared" si="375"/>
        <v>751761.18101282103</v>
      </c>
      <c r="EF332" s="249"/>
      <c r="EG332" s="242">
        <f t="shared" si="300"/>
        <v>5.5E-2</v>
      </c>
      <c r="EH332" s="242">
        <f t="shared" si="376"/>
        <v>4.5833333333333334E-3</v>
      </c>
      <c r="EI332" s="238">
        <v>280</v>
      </c>
      <c r="EJ332" s="243">
        <f t="shared" si="387"/>
        <v>208176.1081122552</v>
      </c>
      <c r="EK332" s="243">
        <f t="shared" si="388"/>
        <v>3082.4150795582627</v>
      </c>
      <c r="EL332" s="243">
        <f t="shared" si="328"/>
        <v>2128.2745840437597</v>
      </c>
      <c r="EM332" s="243">
        <f t="shared" si="338"/>
        <v>954.14049551450296</v>
      </c>
      <c r="EN332" s="244">
        <f t="shared" si="377"/>
        <v>782372.85314273718</v>
      </c>
      <c r="EO332" s="249"/>
      <c r="EP332" s="242">
        <f t="shared" si="301"/>
        <v>2.5000000000000001E-2</v>
      </c>
      <c r="EQ332" s="242">
        <f t="shared" si="378"/>
        <v>2.0833333333333333E-3</v>
      </c>
      <c r="ER332" s="238">
        <v>280</v>
      </c>
      <c r="ES332" s="243">
        <f t="shared" si="389"/>
        <v>176531.78004431337</v>
      </c>
      <c r="ET332" s="243">
        <f t="shared" si="390"/>
        <v>2370.7253929063927</v>
      </c>
      <c r="EU332" s="243">
        <f t="shared" si="329"/>
        <v>2002.9508511474064</v>
      </c>
      <c r="EV332" s="243">
        <f t="shared" si="339"/>
        <v>367.77454175898617</v>
      </c>
      <c r="EW332" s="244">
        <f t="shared" si="379"/>
        <v>663803.11001378868</v>
      </c>
    </row>
    <row r="333" spans="1:153" ht="14.25" customHeight="1" thickBot="1" x14ac:dyDescent="0.25">
      <c r="A333" s="3">
        <f t="shared" si="340"/>
        <v>8519</v>
      </c>
      <c r="B333" s="238">
        <v>281</v>
      </c>
      <c r="C333" s="239">
        <f t="shared" si="341"/>
        <v>46901.530638857424</v>
      </c>
      <c r="D333" s="239">
        <f t="shared" si="302"/>
        <v>2410.2492634298383</v>
      </c>
      <c r="E333" s="239">
        <f t="shared" si="303"/>
        <v>2287.1327455028377</v>
      </c>
      <c r="F333" s="239">
        <f t="shared" si="304"/>
        <v>123.11651792700074</v>
      </c>
      <c r="G333" s="240">
        <f t="shared" si="342"/>
        <v>677280.04302378115</v>
      </c>
      <c r="I333" s="241">
        <f>VLOOKUP(K333,[2]תחזיות!$B$4:$H$1000,5)</f>
        <v>1.2998168500000157E-2</v>
      </c>
      <c r="J333" s="135">
        <f t="shared" si="305"/>
        <v>1.0831807083333464E-3</v>
      </c>
      <c r="K333" s="238">
        <v>281</v>
      </c>
      <c r="L333" s="243">
        <f t="shared" si="343"/>
        <v>34638.901734154671</v>
      </c>
      <c r="M333" s="243">
        <f t="shared" si="330"/>
        <v>1115.5201282616454</v>
      </c>
      <c r="N333" s="243">
        <f t="shared" si="306"/>
        <v>1052.0154750823622</v>
      </c>
      <c r="O333" s="243">
        <f t="shared" si="307"/>
        <v>63.504653179283267</v>
      </c>
      <c r="P333" s="244">
        <f t="shared" si="344"/>
        <v>271402.57131935394</v>
      </c>
      <c r="Q333" s="245"/>
      <c r="R333" s="241">
        <f>VLOOKUP(T333,[2]תחזיות!$B$4:$H$1000,7)</f>
        <v>2.2096886450000266E-2</v>
      </c>
      <c r="S333" s="135">
        <f t="shared" si="308"/>
        <v>1.8414072041666887E-3</v>
      </c>
      <c r="T333" s="238">
        <v>281</v>
      </c>
      <c r="U333" s="243">
        <f t="shared" si="345"/>
        <v>42159.240252876371</v>
      </c>
      <c r="V333" s="243">
        <f t="shared" si="331"/>
        <v>1357.7070501611813</v>
      </c>
      <c r="W333" s="243">
        <f t="shared" si="309"/>
        <v>1280.415109697575</v>
      </c>
      <c r="X333" s="243">
        <f t="shared" si="332"/>
        <v>77.291940463606323</v>
      </c>
      <c r="Y333" s="244">
        <f t="shared" si="346"/>
        <v>299893.95353612903</v>
      </c>
      <c r="Z333" s="246"/>
      <c r="AA333" s="241">
        <f>VLOOKUP(AC333,[2]תחזיות!$B$4:$H$1000,6)</f>
        <v>1.1816516818181961E-2</v>
      </c>
      <c r="AB333" s="135">
        <f t="shared" si="310"/>
        <v>9.8470973484849678E-4</v>
      </c>
      <c r="AC333" s="238">
        <v>281</v>
      </c>
      <c r="AD333" s="243">
        <f t="shared" si="347"/>
        <v>33766.182479038813</v>
      </c>
      <c r="AE333" s="243">
        <f t="shared" si="333"/>
        <v>1087.4148522088738</v>
      </c>
      <c r="AF333" s="243">
        <f t="shared" si="311"/>
        <v>1025.5101843306363</v>
      </c>
      <c r="AG333" s="243">
        <f t="shared" si="334"/>
        <v>61.904667878237539</v>
      </c>
      <c r="AH333" s="244">
        <f t="shared" si="348"/>
        <v>267974.32109108916</v>
      </c>
      <c r="AI333" s="246"/>
      <c r="AJ333" s="242">
        <f t="shared" si="297"/>
        <v>4.7366666666666599E-2</v>
      </c>
      <c r="AK333" s="242">
        <f t="shared" si="349"/>
        <v>3.9472222222222166E-3</v>
      </c>
      <c r="AL333" s="241">
        <f>VLOOKUP(AN333,[2]תחזיות!$B$4:$H$1000,5)</f>
        <v>1.2998168500000157E-2</v>
      </c>
      <c r="AM333" s="135">
        <f t="shared" si="335"/>
        <v>1.0831807083333464E-3</v>
      </c>
      <c r="AN333" s="238">
        <v>281</v>
      </c>
      <c r="AO333" s="243">
        <f t="shared" si="350"/>
        <v>13105.523461129658</v>
      </c>
      <c r="AP333" s="243">
        <f t="shared" si="380"/>
        <v>682.77340502127731</v>
      </c>
      <c r="AQ333" s="243">
        <f t="shared" si="312"/>
        <v>631.04299158165168</v>
      </c>
      <c r="AR333" s="243">
        <f t="shared" si="351"/>
        <v>51.730413439625607</v>
      </c>
      <c r="AS333" s="244">
        <f t="shared" si="352"/>
        <v>157381.1094871914</v>
      </c>
      <c r="AT333" s="245"/>
      <c r="AU333" s="242">
        <f t="shared" si="298"/>
        <v>5.3666666666666606E-2</v>
      </c>
      <c r="AV333" s="242">
        <f t="shared" si="353"/>
        <v>4.4722222222222168E-3</v>
      </c>
      <c r="AW333" s="241">
        <f>VLOOKUP(AY333,[2]תחזיות!$B$4:$H$1000,7)</f>
        <v>2.2096886450000266E-2</v>
      </c>
      <c r="AX333" s="135">
        <f t="shared" si="313"/>
        <v>1.8414072041666887E-3</v>
      </c>
      <c r="AY333" s="238">
        <v>281</v>
      </c>
      <c r="AZ333" s="243">
        <f t="shared" si="354"/>
        <v>16691.798531597309</v>
      </c>
      <c r="BA333" s="243">
        <f t="shared" si="381"/>
        <v>874.33459117344239</v>
      </c>
      <c r="BB333" s="243">
        <f t="shared" si="314"/>
        <v>799.68515885157672</v>
      </c>
      <c r="BC333" s="243">
        <f t="shared" si="355"/>
        <v>74.64943232186566</v>
      </c>
      <c r="BD333" s="244">
        <f t="shared" si="356"/>
        <v>180962.47897847794</v>
      </c>
      <c r="BE333" s="246"/>
      <c r="BF333" s="246"/>
      <c r="BG333" s="246"/>
      <c r="BH333" s="241">
        <f>VLOOKUP(BJ333,[2]תחזיות!$B$4:$H$1000,6)</f>
        <v>1.1816516818181961E-2</v>
      </c>
      <c r="BI333" s="135">
        <f t="shared" si="315"/>
        <v>9.8470973484849678E-4</v>
      </c>
      <c r="BJ333" s="238">
        <v>281</v>
      </c>
      <c r="BK333" s="243">
        <f t="shared" si="357"/>
        <v>10747.572286643897</v>
      </c>
      <c r="BL333" s="243">
        <f t="shared" si="382"/>
        <v>548.57625938528747</v>
      </c>
      <c r="BM333" s="243">
        <f t="shared" si="316"/>
        <v>528.87237685977379</v>
      </c>
      <c r="BN333" s="243">
        <f t="shared" si="336"/>
        <v>19.70388252551372</v>
      </c>
      <c r="BO333" s="244">
        <f t="shared" si="358"/>
        <v>137766.46470573201</v>
      </c>
      <c r="BP333" s="246"/>
      <c r="BQ333" s="247">
        <f>VLOOKUP(BT333,[2]תחזיות!$B$4:$E$1000,2)</f>
        <v>4.290567999999996E-2</v>
      </c>
      <c r="BR333" s="135">
        <f t="shared" si="317"/>
        <v>3.0754733333333301E-3</v>
      </c>
      <c r="BS333" s="3">
        <f t="shared" si="359"/>
        <v>8519</v>
      </c>
      <c r="BT333" s="238">
        <v>281</v>
      </c>
      <c r="BU333" s="239">
        <f t="shared" si="360"/>
        <v>176245.99012174329</v>
      </c>
      <c r="BV333" s="239">
        <f t="shared" si="361"/>
        <v>2488.5661405706305</v>
      </c>
      <c r="BW333" s="239">
        <f t="shared" si="318"/>
        <v>1946.5262978442795</v>
      </c>
      <c r="BX333" s="239">
        <f t="shared" si="319"/>
        <v>542.03984272635103</v>
      </c>
      <c r="BY333" s="240">
        <f t="shared" si="362"/>
        <v>642682.1448551428</v>
      </c>
      <c r="CA333" s="247">
        <f>VLOOKUP(CD333,[2]תחזיות!$B$4:$E$1000,4)</f>
        <v>5.6635497599999952E-2</v>
      </c>
      <c r="CB333" s="135">
        <f t="shared" si="320"/>
        <v>4.2196247999999959E-3</v>
      </c>
      <c r="CC333" s="3">
        <f t="shared" si="363"/>
        <v>8519</v>
      </c>
      <c r="CD333" s="238">
        <v>281</v>
      </c>
      <c r="CE333" s="239">
        <f t="shared" si="364"/>
        <v>194535.53845630493</v>
      </c>
      <c r="CF333" s="239">
        <f t="shared" si="365"/>
        <v>2870.2541662025419</v>
      </c>
      <c r="CG333" s="239">
        <f t="shared" si="321"/>
        <v>2049.3871836509647</v>
      </c>
      <c r="CH333" s="239">
        <f t="shared" si="322"/>
        <v>820.86698255157717</v>
      </c>
      <c r="CI333" s="240">
        <f t="shared" si="366"/>
        <v>724893.15899433475</v>
      </c>
      <c r="CJ333" s="1"/>
      <c r="CK333" s="247">
        <f>VLOOKUP(CN333,[2]תחזיות!$B$4:$E$1000,3)</f>
        <v>3.7309286956521706E-2</v>
      </c>
      <c r="CL333" s="135">
        <f t="shared" si="323"/>
        <v>2.609107246376809E-3</v>
      </c>
      <c r="CM333" s="3">
        <f t="shared" si="367"/>
        <v>8519</v>
      </c>
      <c r="CN333" s="238">
        <v>281</v>
      </c>
      <c r="CO333" s="239">
        <f t="shared" si="368"/>
        <v>169348.69666847764</v>
      </c>
      <c r="CP333" s="239">
        <f t="shared" si="383"/>
        <v>2348.2134999329387</v>
      </c>
      <c r="CQ333" s="239">
        <f t="shared" si="324"/>
        <v>1906.3645882907456</v>
      </c>
      <c r="CR333" s="239">
        <f t="shared" si="325"/>
        <v>441.84891164219317</v>
      </c>
      <c r="CS333" s="240">
        <f t="shared" si="369"/>
        <v>613820.03866443306</v>
      </c>
      <c r="CT333" s="1"/>
      <c r="CU333" s="238">
        <v>281</v>
      </c>
      <c r="CV333" s="239">
        <f t="shared" si="391"/>
        <v>469078.49829566409</v>
      </c>
      <c r="CW333" s="239">
        <f t="shared" si="391"/>
        <v>9606.0723742492246</v>
      </c>
      <c r="CX333" s="239">
        <f t="shared" si="391"/>
        <v>8016.4191915895326</v>
      </c>
      <c r="CY333" s="239">
        <f t="shared" si="391"/>
        <v>1589.6531826596918</v>
      </c>
      <c r="CZ333" s="239">
        <f t="shared" si="391"/>
        <v>2503416.0131352562</v>
      </c>
      <c r="DB333" s="238">
        <v>281</v>
      </c>
      <c r="DC333" s="239">
        <f t="shared" si="392"/>
        <v>506335.94140784745</v>
      </c>
      <c r="DD333" s="239">
        <f t="shared" si="392"/>
        <v>10594.960150525265</v>
      </c>
      <c r="DE333" s="239">
        <f t="shared" si="392"/>
        <v>8554.6493735902477</v>
      </c>
      <c r="DF333" s="239">
        <f t="shared" si="392"/>
        <v>2040.310776935019</v>
      </c>
      <c r="DG333" s="239">
        <f t="shared" si="392"/>
        <v>2668484.9027550183</v>
      </c>
      <c r="DH333" s="248"/>
      <c r="DI333" s="238">
        <v>281</v>
      </c>
      <c r="DJ333" s="239">
        <f t="shared" si="393"/>
        <v>435292.81126618374</v>
      </c>
      <c r="DK333" s="239">
        <f t="shared" si="393"/>
        <v>8765.1792678633319</v>
      </c>
      <c r="DL333" s="239">
        <f t="shared" si="393"/>
        <v>7755.0035604046234</v>
      </c>
      <c r="DM333" s="239">
        <f t="shared" si="393"/>
        <v>1010.1757074587076</v>
      </c>
      <c r="DN333" s="239">
        <f t="shared" si="393"/>
        <v>2363014.7028917307</v>
      </c>
      <c r="DP333" s="3">
        <f t="shared" si="370"/>
        <v>8519</v>
      </c>
      <c r="DQ333" s="238">
        <v>281</v>
      </c>
      <c r="DR333" s="239">
        <f t="shared" si="371"/>
        <v>0</v>
      </c>
      <c r="DS333" s="239">
        <f t="shared" si="372"/>
        <v>0</v>
      </c>
      <c r="DT333" s="239">
        <f t="shared" si="326"/>
        <v>0</v>
      </c>
      <c r="DU333" s="239">
        <f t="shared" si="373"/>
        <v>0</v>
      </c>
      <c r="DV333" s="240">
        <f t="shared" si="384"/>
        <v>0</v>
      </c>
      <c r="DX333" s="242">
        <f t="shared" si="299"/>
        <v>4.9000000000000002E-2</v>
      </c>
      <c r="DY333" s="242">
        <f t="shared" si="374"/>
        <v>4.0833333333333338E-3</v>
      </c>
      <c r="DZ333" s="238">
        <v>281</v>
      </c>
      <c r="EA333" s="243">
        <f t="shared" si="385"/>
        <v>198186.55233977901</v>
      </c>
      <c r="EB333" s="243">
        <f t="shared" si="386"/>
        <v>2908.9634369658329</v>
      </c>
      <c r="EC333" s="243">
        <f t="shared" si="327"/>
        <v>2099.7016815784018</v>
      </c>
      <c r="ED333" s="243">
        <f t="shared" si="337"/>
        <v>809.26175538743109</v>
      </c>
      <c r="EE333" s="244">
        <f t="shared" si="375"/>
        <v>754670.14444978687</v>
      </c>
      <c r="EF333" s="249"/>
      <c r="EG333" s="242">
        <f t="shared" si="300"/>
        <v>5.5E-2</v>
      </c>
      <c r="EH333" s="242">
        <f t="shared" si="376"/>
        <v>4.5833333333333334E-3</v>
      </c>
      <c r="EI333" s="238">
        <v>281</v>
      </c>
      <c r="EJ333" s="243">
        <f t="shared" si="387"/>
        <v>206047.83352821143</v>
      </c>
      <c r="EK333" s="243">
        <f t="shared" si="388"/>
        <v>3082.4150795582627</v>
      </c>
      <c r="EL333" s="243">
        <f t="shared" si="328"/>
        <v>2138.0291758872936</v>
      </c>
      <c r="EM333" s="243">
        <f t="shared" si="338"/>
        <v>944.38590367096901</v>
      </c>
      <c r="EN333" s="244">
        <f t="shared" si="377"/>
        <v>785455.26822229545</v>
      </c>
      <c r="EO333" s="249"/>
      <c r="EP333" s="242">
        <f t="shared" si="301"/>
        <v>2.5000000000000001E-2</v>
      </c>
      <c r="EQ333" s="242">
        <f t="shared" si="378"/>
        <v>2.0833333333333333E-3</v>
      </c>
      <c r="ER333" s="238">
        <v>281</v>
      </c>
      <c r="ES333" s="243">
        <f t="shared" si="389"/>
        <v>174528.82919316596</v>
      </c>
      <c r="ET333" s="243">
        <f t="shared" si="390"/>
        <v>2370.7253929063918</v>
      </c>
      <c r="EU333" s="243">
        <f t="shared" si="329"/>
        <v>2007.1236654206293</v>
      </c>
      <c r="EV333" s="243">
        <f t="shared" si="339"/>
        <v>363.60172748576241</v>
      </c>
      <c r="EW333" s="244">
        <f t="shared" si="379"/>
        <v>666173.83540669503</v>
      </c>
    </row>
    <row r="334" spans="1:153" ht="14.25" customHeight="1" thickBot="1" x14ac:dyDescent="0.25">
      <c r="A334" s="3">
        <f t="shared" si="340"/>
        <v>8549</v>
      </c>
      <c r="B334" s="238">
        <v>282</v>
      </c>
      <c r="C334" s="239">
        <f t="shared" si="341"/>
        <v>44614.397893354588</v>
      </c>
      <c r="D334" s="239">
        <f t="shared" si="302"/>
        <v>2410.2492634298383</v>
      </c>
      <c r="E334" s="239">
        <f t="shared" si="303"/>
        <v>2293.1364689597826</v>
      </c>
      <c r="F334" s="239">
        <f t="shared" si="304"/>
        <v>117.1127944700558</v>
      </c>
      <c r="G334" s="240">
        <f t="shared" si="342"/>
        <v>679690.29228721093</v>
      </c>
      <c r="I334" s="241">
        <f>VLOOKUP(K334,[2]תחזיות!$B$4:$H$1000,5)</f>
        <v>1.2998187000000157E-2</v>
      </c>
      <c r="J334" s="135">
        <f t="shared" si="305"/>
        <v>1.0831822500000131E-3</v>
      </c>
      <c r="K334" s="238">
        <v>282</v>
      </c>
      <c r="L334" s="243">
        <f t="shared" si="343"/>
        <v>33623.266978100903</v>
      </c>
      <c r="M334" s="243">
        <f t="shared" si="330"/>
        <v>1116.7284398640961</v>
      </c>
      <c r="N334" s="243">
        <f t="shared" si="306"/>
        <v>1055.0857837375781</v>
      </c>
      <c r="O334" s="243">
        <f t="shared" si="307"/>
        <v>61.642656126518034</v>
      </c>
      <c r="P334" s="244">
        <f t="shared" si="344"/>
        <v>272519.29975921806</v>
      </c>
      <c r="Q334" s="245"/>
      <c r="R334" s="241">
        <f>VLOOKUP(T334,[2]תחזיות!$B$4:$H$1000,7)</f>
        <v>2.2096917900000266E-2</v>
      </c>
      <c r="S334" s="135">
        <f t="shared" si="308"/>
        <v>1.8414098250000221E-3</v>
      </c>
      <c r="T334" s="238">
        <v>282</v>
      </c>
      <c r="U334" s="243">
        <f t="shared" si="345"/>
        <v>40954.099813431894</v>
      </c>
      <c r="V334" s="243">
        <f t="shared" si="331"/>
        <v>1360.2071452628199</v>
      </c>
      <c r="W334" s="243">
        <f t="shared" si="309"/>
        <v>1285.1246289381952</v>
      </c>
      <c r="X334" s="243">
        <f t="shared" si="332"/>
        <v>75.082516324624791</v>
      </c>
      <c r="Y334" s="244">
        <f t="shared" si="346"/>
        <v>301254.16068139183</v>
      </c>
      <c r="Z334" s="246"/>
      <c r="AA334" s="241">
        <f>VLOOKUP(AC334,[2]תחזיות!$B$4:$H$1000,6)</f>
        <v>1.1816533636363778E-2</v>
      </c>
      <c r="AB334" s="135">
        <f t="shared" si="310"/>
        <v>9.8471113636364811E-4</v>
      </c>
      <c r="AC334" s="238">
        <v>282</v>
      </c>
      <c r="AD334" s="243">
        <f t="shared" si="347"/>
        <v>32772.912399328809</v>
      </c>
      <c r="AE334" s="243">
        <f t="shared" si="333"/>
        <v>1088.4856417236911</v>
      </c>
      <c r="AF334" s="243">
        <f t="shared" si="311"/>
        <v>1028.4019689915885</v>
      </c>
      <c r="AG334" s="243">
        <f t="shared" si="334"/>
        <v>60.083672732102535</v>
      </c>
      <c r="AH334" s="244">
        <f t="shared" si="348"/>
        <v>269062.80673281284</v>
      </c>
      <c r="AI334" s="246"/>
      <c r="AJ334" s="242">
        <f t="shared" si="297"/>
        <v>4.7366666666666599E-2</v>
      </c>
      <c r="AK334" s="242">
        <f t="shared" si="349"/>
        <v>3.9472222222222166E-3</v>
      </c>
      <c r="AL334" s="241">
        <f>VLOOKUP(AN334,[2]תחזיות!$B$4:$H$1000,5)</f>
        <v>1.2998187000000157E-2</v>
      </c>
      <c r="AM334" s="135">
        <f t="shared" si="335"/>
        <v>1.0831822500000131E-3</v>
      </c>
      <c r="AN334" s="238">
        <v>282</v>
      </c>
      <c r="AO334" s="243">
        <f t="shared" si="350"/>
        <v>12487.992605370591</v>
      </c>
      <c r="AP334" s="243">
        <f t="shared" si="380"/>
        <v>683.51297305436833</v>
      </c>
      <c r="AQ334" s="243">
        <f t="shared" si="312"/>
        <v>634.22009113150284</v>
      </c>
      <c r="AR334" s="243">
        <f t="shared" si="351"/>
        <v>49.292881922865512</v>
      </c>
      <c r="AS334" s="244">
        <f t="shared" si="352"/>
        <v>158064.62246024577</v>
      </c>
      <c r="AT334" s="245"/>
      <c r="AU334" s="242">
        <f t="shared" si="298"/>
        <v>5.3666666666666606E-2</v>
      </c>
      <c r="AV334" s="242">
        <f t="shared" si="353"/>
        <v>4.4722222222222168E-3</v>
      </c>
      <c r="AW334" s="241">
        <f>VLOOKUP(AY334,[2]תחזיות!$B$4:$H$1000,7)</f>
        <v>2.2096917900000266E-2</v>
      </c>
      <c r="AX334" s="135">
        <f t="shared" si="313"/>
        <v>1.8414098250000221E-3</v>
      </c>
      <c r="AY334" s="238">
        <v>282</v>
      </c>
      <c r="AZ334" s="243">
        <f t="shared" si="354"/>
        <v>15921.377266450319</v>
      </c>
      <c r="BA334" s="243">
        <f t="shared" si="381"/>
        <v>875.94459947996643</v>
      </c>
      <c r="BB334" s="243">
        <f t="shared" si="314"/>
        <v>804.74066226056368</v>
      </c>
      <c r="BC334" s="243">
        <f t="shared" si="355"/>
        <v>71.203937219402732</v>
      </c>
      <c r="BD334" s="244">
        <f t="shared" si="356"/>
        <v>181838.4235779579</v>
      </c>
      <c r="BE334" s="246"/>
      <c r="BF334" s="246"/>
      <c r="BG334" s="246"/>
      <c r="BH334" s="241">
        <f>VLOOKUP(BJ334,[2]תחזיות!$B$4:$H$1000,6)</f>
        <v>1.1816533636363778E-2</v>
      </c>
      <c r="BI334" s="135">
        <f t="shared" si="315"/>
        <v>9.8471113636364811E-4</v>
      </c>
      <c r="BJ334" s="238">
        <v>282</v>
      </c>
      <c r="BK334" s="243">
        <f t="shared" si="357"/>
        <v>10228.762377384446</v>
      </c>
      <c r="BL334" s="243">
        <f t="shared" si="382"/>
        <v>549.03624689686944</v>
      </c>
      <c r="BM334" s="243">
        <f t="shared" si="316"/>
        <v>530.28351587166469</v>
      </c>
      <c r="BN334" s="243">
        <f t="shared" si="336"/>
        <v>18.752731025204731</v>
      </c>
      <c r="BO334" s="244">
        <f t="shared" si="358"/>
        <v>138315.50095262888</v>
      </c>
      <c r="BP334" s="246"/>
      <c r="BQ334" s="247">
        <f>VLOOKUP(BT334,[2]תחזיות!$B$4:$E$1000,2)</f>
        <v>4.2933979999999962E-2</v>
      </c>
      <c r="BR334" s="135">
        <f t="shared" si="317"/>
        <v>3.0778316666666638E-3</v>
      </c>
      <c r="BS334" s="3">
        <f t="shared" si="359"/>
        <v>8549</v>
      </c>
      <c r="BT334" s="238">
        <v>282</v>
      </c>
      <c r="BU334" s="239">
        <f t="shared" si="360"/>
        <v>174299.46382389902</v>
      </c>
      <c r="BV334" s="239">
        <f t="shared" si="361"/>
        <v>2488.7908483791425</v>
      </c>
      <c r="BW334" s="239">
        <f t="shared" si="318"/>
        <v>1952.3264391389257</v>
      </c>
      <c r="BX334" s="239">
        <f t="shared" si="319"/>
        <v>536.46440924021692</v>
      </c>
      <c r="BY334" s="240">
        <f t="shared" si="362"/>
        <v>645170.93570352194</v>
      </c>
      <c r="CA334" s="247">
        <f>VLOOKUP(CD334,[2]תחזיות!$B$4:$E$1000,4)</f>
        <v>5.6672853599999955E-2</v>
      </c>
      <c r="CB334" s="135">
        <f t="shared" si="320"/>
        <v>4.2227377999999966E-3</v>
      </c>
      <c r="CC334" s="3">
        <f t="shared" si="363"/>
        <v>8549</v>
      </c>
      <c r="CD334" s="238">
        <v>282</v>
      </c>
      <c r="CE334" s="239">
        <f t="shared" si="364"/>
        <v>192486.15127265395</v>
      </c>
      <c r="CF334" s="239">
        <f t="shared" si="365"/>
        <v>2870.5906343966958</v>
      </c>
      <c r="CG334" s="239">
        <f t="shared" si="321"/>
        <v>2057.7720874411425</v>
      </c>
      <c r="CH334" s="239">
        <f t="shared" si="322"/>
        <v>812.8185469555533</v>
      </c>
      <c r="CI334" s="240">
        <f t="shared" si="366"/>
        <v>727763.7496287314</v>
      </c>
      <c r="CJ334" s="1"/>
      <c r="CK334" s="247">
        <f>VLOOKUP(CN334,[2]תחזיות!$B$4:$E$1000,3)</f>
        <v>3.7333895652173883E-2</v>
      </c>
      <c r="CL334" s="135">
        <f t="shared" si="323"/>
        <v>2.6111579710144904E-3</v>
      </c>
      <c r="CM334" s="3">
        <f t="shared" si="367"/>
        <v>8549</v>
      </c>
      <c r="CN334" s="238">
        <v>282</v>
      </c>
      <c r="CO334" s="239">
        <f t="shared" si="368"/>
        <v>167442.3320801869</v>
      </c>
      <c r="CP334" s="239">
        <f t="shared" si="383"/>
        <v>2348.3991215052392</v>
      </c>
      <c r="CQ334" s="239">
        <f t="shared" si="324"/>
        <v>1911.1807414088039</v>
      </c>
      <c r="CR334" s="239">
        <f t="shared" si="325"/>
        <v>437.21838009643534</v>
      </c>
      <c r="CS334" s="240">
        <f t="shared" si="369"/>
        <v>616168.43778593827</v>
      </c>
      <c r="CT334" s="1"/>
      <c r="CU334" s="238">
        <v>282</v>
      </c>
      <c r="CV334" s="239">
        <f t="shared" si="391"/>
        <v>461111.97195892571</v>
      </c>
      <c r="CW334" s="239">
        <f t="shared" si="391"/>
        <v>9608.2449616932772</v>
      </c>
      <c r="CX334" s="239">
        <f t="shared" si="391"/>
        <v>8043.0442464126354</v>
      </c>
      <c r="CY334" s="239">
        <f t="shared" si="391"/>
        <v>1565.2007152806423</v>
      </c>
      <c r="CZ334" s="239">
        <f t="shared" si="391"/>
        <v>2513024.2580969497</v>
      </c>
      <c r="DB334" s="238">
        <v>282</v>
      </c>
      <c r="DC334" s="239">
        <f t="shared" si="392"/>
        <v>497885.83059821487</v>
      </c>
      <c r="DD334" s="239">
        <f t="shared" si="392"/>
        <v>10599.406722127584</v>
      </c>
      <c r="DE334" s="239">
        <f t="shared" si="392"/>
        <v>8588.602323876461</v>
      </c>
      <c r="DF334" s="239">
        <f t="shared" si="392"/>
        <v>2010.8043982511222</v>
      </c>
      <c r="DG334" s="239">
        <f t="shared" si="392"/>
        <v>2679084.3094771458</v>
      </c>
      <c r="DH334" s="248"/>
      <c r="DI334" s="238">
        <v>282</v>
      </c>
      <c r="DJ334" s="239">
        <f t="shared" si="393"/>
        <v>427580.11027800007</v>
      </c>
      <c r="DK334" s="239">
        <f t="shared" si="393"/>
        <v>8766.8956664620309</v>
      </c>
      <c r="DL334" s="239">
        <f t="shared" si="393"/>
        <v>7774.3078682887626</v>
      </c>
      <c r="DM334" s="239">
        <f t="shared" si="393"/>
        <v>992.58779817326786</v>
      </c>
      <c r="DN334" s="239">
        <f t="shared" si="393"/>
        <v>2371781.5985581926</v>
      </c>
      <c r="DP334" s="3">
        <f t="shared" si="370"/>
        <v>8549</v>
      </c>
      <c r="DQ334" s="238">
        <v>282</v>
      </c>
      <c r="DR334" s="239">
        <f t="shared" si="371"/>
        <v>0</v>
      </c>
      <c r="DS334" s="239">
        <f t="shared" si="372"/>
        <v>0</v>
      </c>
      <c r="DT334" s="239">
        <f t="shared" si="326"/>
        <v>0</v>
      </c>
      <c r="DU334" s="239">
        <f t="shared" si="373"/>
        <v>0</v>
      </c>
      <c r="DV334" s="240">
        <f t="shared" si="384"/>
        <v>0</v>
      </c>
      <c r="DX334" s="242">
        <f t="shared" si="299"/>
        <v>4.9000000000000002E-2</v>
      </c>
      <c r="DY334" s="242">
        <f t="shared" si="374"/>
        <v>4.0833333333333338E-3</v>
      </c>
      <c r="DZ334" s="238">
        <v>282</v>
      </c>
      <c r="EA334" s="243">
        <f t="shared" si="385"/>
        <v>196086.85065820059</v>
      </c>
      <c r="EB334" s="243">
        <f t="shared" si="386"/>
        <v>2908.9634369658324</v>
      </c>
      <c r="EC334" s="243">
        <f t="shared" si="327"/>
        <v>2108.2754634448465</v>
      </c>
      <c r="ED334" s="243">
        <f t="shared" si="337"/>
        <v>800.68797352098579</v>
      </c>
      <c r="EE334" s="244">
        <f t="shared" si="375"/>
        <v>757579.1078867527</v>
      </c>
      <c r="EF334" s="249"/>
      <c r="EG334" s="242">
        <f t="shared" si="300"/>
        <v>5.5E-2</v>
      </c>
      <c r="EH334" s="242">
        <f t="shared" si="376"/>
        <v>4.5833333333333334E-3</v>
      </c>
      <c r="EI334" s="238">
        <v>282</v>
      </c>
      <c r="EJ334" s="243">
        <f t="shared" si="387"/>
        <v>203909.80435232414</v>
      </c>
      <c r="EK334" s="243">
        <f t="shared" si="388"/>
        <v>3082.4150795582627</v>
      </c>
      <c r="EL334" s="243">
        <f t="shared" si="328"/>
        <v>2147.8284762767771</v>
      </c>
      <c r="EM334" s="243">
        <f t="shared" si="338"/>
        <v>934.58660328148562</v>
      </c>
      <c r="EN334" s="244">
        <f t="shared" si="377"/>
        <v>788537.68330185371</v>
      </c>
      <c r="EO334" s="249"/>
      <c r="EP334" s="242">
        <f t="shared" si="301"/>
        <v>2.5000000000000001E-2</v>
      </c>
      <c r="EQ334" s="242">
        <f t="shared" si="378"/>
        <v>2.0833333333333333E-3</v>
      </c>
      <c r="ER334" s="238">
        <v>282</v>
      </c>
      <c r="ES334" s="243">
        <f t="shared" si="389"/>
        <v>172521.70552774533</v>
      </c>
      <c r="ET334" s="243">
        <f t="shared" si="390"/>
        <v>2370.7253929063927</v>
      </c>
      <c r="EU334" s="243">
        <f t="shared" si="329"/>
        <v>2011.3051730569232</v>
      </c>
      <c r="EV334" s="243">
        <f t="shared" si="339"/>
        <v>359.42021984946945</v>
      </c>
      <c r="EW334" s="244">
        <f t="shared" si="379"/>
        <v>668544.56079960137</v>
      </c>
    </row>
    <row r="335" spans="1:153" ht="14.25" customHeight="1" thickBot="1" x14ac:dyDescent="0.25">
      <c r="A335" s="3">
        <f t="shared" si="340"/>
        <v>8580</v>
      </c>
      <c r="B335" s="238">
        <v>283</v>
      </c>
      <c r="C335" s="239">
        <f t="shared" si="341"/>
        <v>42321.261424394805</v>
      </c>
      <c r="D335" s="239">
        <f t="shared" si="302"/>
        <v>2410.2492634298383</v>
      </c>
      <c r="E335" s="239">
        <f t="shared" si="303"/>
        <v>2299.1559521908021</v>
      </c>
      <c r="F335" s="239">
        <f t="shared" si="304"/>
        <v>111.09331123903637</v>
      </c>
      <c r="G335" s="240">
        <f t="shared" si="342"/>
        <v>682100.54155064072</v>
      </c>
      <c r="I335" s="241">
        <f>VLOOKUP(K335,[2]תחזיות!$B$4:$H$1000,5)</f>
        <v>1.2998205500000158E-2</v>
      </c>
      <c r="J335" s="135">
        <f t="shared" si="305"/>
        <v>1.0831837916666798E-3</v>
      </c>
      <c r="K335" s="238">
        <v>283</v>
      </c>
      <c r="L335" s="243">
        <f t="shared" si="343"/>
        <v>32603.458520357126</v>
      </c>
      <c r="M335" s="243">
        <f t="shared" si="330"/>
        <v>1117.9380620098502</v>
      </c>
      <c r="N335" s="243">
        <f t="shared" si="306"/>
        <v>1058.165054722529</v>
      </c>
      <c r="O335" s="243">
        <f t="shared" si="307"/>
        <v>59.773007287321121</v>
      </c>
      <c r="P335" s="244">
        <f t="shared" si="344"/>
        <v>273637.23782122793</v>
      </c>
      <c r="Q335" s="245"/>
      <c r="R335" s="241">
        <f>VLOOKUP(T335,[2]תחזיות!$B$4:$H$1000,7)</f>
        <v>2.2096949350000269E-2</v>
      </c>
      <c r="S335" s="135">
        <f t="shared" si="308"/>
        <v>1.8414124458333559E-3</v>
      </c>
      <c r="T335" s="238">
        <v>283</v>
      </c>
      <c r="U335" s="243">
        <f t="shared" si="345"/>
        <v>39742.022129111872</v>
      </c>
      <c r="V335" s="243">
        <f t="shared" si="331"/>
        <v>1362.7118476290179</v>
      </c>
      <c r="W335" s="243">
        <f t="shared" si="309"/>
        <v>1289.8514737256464</v>
      </c>
      <c r="X335" s="243">
        <f t="shared" si="332"/>
        <v>72.860373903371425</v>
      </c>
      <c r="Y335" s="244">
        <f t="shared" si="346"/>
        <v>302616.87252902082</v>
      </c>
      <c r="Z335" s="246"/>
      <c r="AA335" s="241">
        <f>VLOOKUP(AC335,[2]תחזיות!$B$4:$H$1000,6)</f>
        <v>1.1816550454545598E-2</v>
      </c>
      <c r="AB335" s="135">
        <f t="shared" si="310"/>
        <v>9.8471253787879988E-4</v>
      </c>
      <c r="AC335" s="238">
        <v>283</v>
      </c>
      <c r="AD335" s="243">
        <f t="shared" si="347"/>
        <v>31775.7696477668</v>
      </c>
      <c r="AE335" s="243">
        <f t="shared" si="333"/>
        <v>1089.5574871823976</v>
      </c>
      <c r="AF335" s="243">
        <f t="shared" si="311"/>
        <v>1031.3019094948254</v>
      </c>
      <c r="AG335" s="243">
        <f t="shared" si="334"/>
        <v>58.255577687572199</v>
      </c>
      <c r="AH335" s="244">
        <f t="shared" si="348"/>
        <v>270152.36421999522</v>
      </c>
      <c r="AI335" s="246"/>
      <c r="AJ335" s="242">
        <f t="shared" si="297"/>
        <v>4.7366666666666599E-2</v>
      </c>
      <c r="AK335" s="242">
        <f t="shared" si="349"/>
        <v>3.9472222222222166E-3</v>
      </c>
      <c r="AL335" s="241">
        <f>VLOOKUP(AN335,[2]תחזיות!$B$4:$H$1000,5)</f>
        <v>1.2998205500000158E-2</v>
      </c>
      <c r="AM335" s="135">
        <f t="shared" si="335"/>
        <v>1.0831837916666798E-3</v>
      </c>
      <c r="AN335" s="238">
        <v>283</v>
      </c>
      <c r="AO335" s="243">
        <f t="shared" si="350"/>
        <v>11866.612328496616</v>
      </c>
      <c r="AP335" s="243">
        <f t="shared" si="380"/>
        <v>684.25334322817469</v>
      </c>
      <c r="AQ335" s="243">
        <f t="shared" si="312"/>
        <v>637.41318734263677</v>
      </c>
      <c r="AR335" s="243">
        <f t="shared" si="351"/>
        <v>46.840155885537968</v>
      </c>
      <c r="AS335" s="244">
        <f t="shared" si="352"/>
        <v>158748.87580347393</v>
      </c>
      <c r="AT335" s="245"/>
      <c r="AU335" s="242">
        <f t="shared" si="298"/>
        <v>5.3666666666666606E-2</v>
      </c>
      <c r="AV335" s="242">
        <f t="shared" si="353"/>
        <v>4.4722222222222168E-3</v>
      </c>
      <c r="AW335" s="241">
        <f>VLOOKUP(AY335,[2]תחזיות!$B$4:$H$1000,7)</f>
        <v>2.2096949350000269E-2</v>
      </c>
      <c r="AX335" s="135">
        <f t="shared" si="313"/>
        <v>1.8414124458333559E-3</v>
      </c>
      <c r="AY335" s="238">
        <v>283</v>
      </c>
      <c r="AZ335" s="243">
        <f t="shared" si="354"/>
        <v>15144.47256697185</v>
      </c>
      <c r="BA335" s="243">
        <f t="shared" si="381"/>
        <v>877.55757476730923</v>
      </c>
      <c r="BB335" s="243">
        <f t="shared" si="314"/>
        <v>809.82812800946294</v>
      </c>
      <c r="BC335" s="243">
        <f t="shared" si="355"/>
        <v>67.729446757846247</v>
      </c>
      <c r="BD335" s="244">
        <f t="shared" si="356"/>
        <v>182715.9811527252</v>
      </c>
      <c r="BE335" s="246"/>
      <c r="BF335" s="246"/>
      <c r="BG335" s="246"/>
      <c r="BH335" s="241">
        <f>VLOOKUP(BJ335,[2]תחזיות!$B$4:$H$1000,6)</f>
        <v>1.1816550454545598E-2</v>
      </c>
      <c r="BI335" s="135">
        <f t="shared" si="315"/>
        <v>9.8471253787879988E-4</v>
      </c>
      <c r="BJ335" s="238">
        <v>283</v>
      </c>
      <c r="BK335" s="243">
        <f t="shared" si="357"/>
        <v>9708.029075246066</v>
      </c>
      <c r="BL335" s="243">
        <f t="shared" si="382"/>
        <v>549.49639793954566</v>
      </c>
      <c r="BM335" s="243">
        <f t="shared" si="316"/>
        <v>531.69834463492793</v>
      </c>
      <c r="BN335" s="243">
        <f t="shared" si="336"/>
        <v>17.798053304617707</v>
      </c>
      <c r="BO335" s="244">
        <f t="shared" si="358"/>
        <v>138864.99735056842</v>
      </c>
      <c r="BP335" s="246"/>
      <c r="BQ335" s="247">
        <f>VLOOKUP(BT335,[2]תחזיות!$B$4:$E$1000,2)</f>
        <v>4.2962279999999964E-2</v>
      </c>
      <c r="BR335" s="135">
        <f t="shared" si="317"/>
        <v>3.080189999999997E-3</v>
      </c>
      <c r="BS335" s="3">
        <f t="shared" si="359"/>
        <v>8580</v>
      </c>
      <c r="BT335" s="238">
        <v>283</v>
      </c>
      <c r="BU335" s="239">
        <f t="shared" si="360"/>
        <v>172347.13738476008</v>
      </c>
      <c r="BV335" s="239">
        <f t="shared" si="361"/>
        <v>2489.0128777810423</v>
      </c>
      <c r="BW335" s="239">
        <f t="shared" si="318"/>
        <v>1958.1509486798786</v>
      </c>
      <c r="BX335" s="239">
        <f t="shared" si="319"/>
        <v>530.86192910116358</v>
      </c>
      <c r="BY335" s="240">
        <f t="shared" si="362"/>
        <v>647659.948581303</v>
      </c>
      <c r="CA335" s="247">
        <f>VLOOKUP(CD335,[2]תחזיות!$B$4:$E$1000,4)</f>
        <v>5.6710209599999957E-2</v>
      </c>
      <c r="CB335" s="135">
        <f t="shared" si="320"/>
        <v>4.2258507999999965E-3</v>
      </c>
      <c r="CC335" s="3">
        <f t="shared" si="363"/>
        <v>8580</v>
      </c>
      <c r="CD335" s="238">
        <v>283</v>
      </c>
      <c r="CE335" s="239">
        <f t="shared" si="364"/>
        <v>190428.37918521281</v>
      </c>
      <c r="CF335" s="239">
        <f t="shared" si="365"/>
        <v>2870.9231659670472</v>
      </c>
      <c r="CG335" s="239">
        <f t="shared" si="321"/>
        <v>2066.2012474445128</v>
      </c>
      <c r="CH335" s="239">
        <f t="shared" si="322"/>
        <v>804.72191852253422</v>
      </c>
      <c r="CI335" s="240">
        <f t="shared" si="366"/>
        <v>730634.67279469839</v>
      </c>
      <c r="CJ335" s="1"/>
      <c r="CK335" s="247">
        <f>VLOOKUP(CN335,[2]תחזיות!$B$4:$E$1000,3)</f>
        <v>3.735850434782606E-2</v>
      </c>
      <c r="CL335" s="135">
        <f t="shared" si="323"/>
        <v>2.6132086956521718E-3</v>
      </c>
      <c r="CM335" s="3">
        <f t="shared" si="367"/>
        <v>8580</v>
      </c>
      <c r="CN335" s="238">
        <v>283</v>
      </c>
      <c r="CO335" s="239">
        <f t="shared" si="368"/>
        <v>165531.15133877809</v>
      </c>
      <c r="CP335" s="239">
        <f t="shared" si="383"/>
        <v>2348.5825141277232</v>
      </c>
      <c r="CQ335" s="239">
        <f t="shared" si="324"/>
        <v>1916.0150700479128</v>
      </c>
      <c r="CR335" s="239">
        <f t="shared" si="325"/>
        <v>432.56744407981051</v>
      </c>
      <c r="CS335" s="240">
        <f t="shared" si="369"/>
        <v>618517.02030006598</v>
      </c>
      <c r="CT335" s="1"/>
      <c r="CU335" s="238">
        <v>283</v>
      </c>
      <c r="CV335" s="239">
        <f t="shared" si="391"/>
        <v>453117.04485276435</v>
      </c>
      <c r="CW335" s="239">
        <f t="shared" si="391"/>
        <v>9610.4169834147378</v>
      </c>
      <c r="CX335" s="239">
        <f t="shared" si="391"/>
        <v>8069.7693978564257</v>
      </c>
      <c r="CY335" s="239">
        <f t="shared" si="391"/>
        <v>1540.6475855583117</v>
      </c>
      <c r="CZ335" s="239">
        <f t="shared" si="391"/>
        <v>2522634.6750803641</v>
      </c>
      <c r="DB335" s="238">
        <v>283</v>
      </c>
      <c r="DC335" s="239">
        <f t="shared" si="392"/>
        <v>489398.11118173867</v>
      </c>
      <c r="DD335" s="239">
        <f t="shared" si="392"/>
        <v>10603.856931351476</v>
      </c>
      <c r="DE335" s="239">
        <f t="shared" si="392"/>
        <v>8622.7094914968038</v>
      </c>
      <c r="DF335" s="239">
        <f t="shared" si="392"/>
        <v>1981.147439854672</v>
      </c>
      <c r="DG335" s="239">
        <f t="shared" si="392"/>
        <v>2689688.1664084969</v>
      </c>
      <c r="DH335" s="248"/>
      <c r="DI335" s="238">
        <v>283</v>
      </c>
      <c r="DJ335" s="239">
        <f t="shared" si="393"/>
        <v>419846.61184087419</v>
      </c>
      <c r="DK335" s="239">
        <f t="shared" si="393"/>
        <v>8768.6110555858959</v>
      </c>
      <c r="DL335" s="239">
        <f t="shared" si="393"/>
        <v>7793.666668535926</v>
      </c>
      <c r="DM335" s="239">
        <f t="shared" si="393"/>
        <v>974.94438704997106</v>
      </c>
      <c r="DN335" s="239">
        <f t="shared" si="393"/>
        <v>2380550.2096137777</v>
      </c>
      <c r="DP335" s="3">
        <f t="shared" si="370"/>
        <v>8580</v>
      </c>
      <c r="DQ335" s="238">
        <v>283</v>
      </c>
      <c r="DR335" s="239">
        <f t="shared" si="371"/>
        <v>0</v>
      </c>
      <c r="DS335" s="239">
        <f t="shared" si="372"/>
        <v>0</v>
      </c>
      <c r="DT335" s="239">
        <f t="shared" si="326"/>
        <v>0</v>
      </c>
      <c r="DU335" s="239">
        <f t="shared" si="373"/>
        <v>0</v>
      </c>
      <c r="DV335" s="240">
        <f t="shared" si="384"/>
        <v>0</v>
      </c>
      <c r="DX335" s="242">
        <f t="shared" si="299"/>
        <v>4.9000000000000002E-2</v>
      </c>
      <c r="DY335" s="242">
        <f t="shared" si="374"/>
        <v>4.0833333333333338E-3</v>
      </c>
      <c r="DZ335" s="238">
        <v>283</v>
      </c>
      <c r="EA335" s="243">
        <f t="shared" si="385"/>
        <v>193978.57519475574</v>
      </c>
      <c r="EB335" s="243">
        <f t="shared" si="386"/>
        <v>2908.9634369658324</v>
      </c>
      <c r="EC335" s="243">
        <f t="shared" si="327"/>
        <v>2116.8842549205797</v>
      </c>
      <c r="ED335" s="243">
        <f t="shared" si="337"/>
        <v>792.07918204525265</v>
      </c>
      <c r="EE335" s="244">
        <f t="shared" si="375"/>
        <v>760488.07132371853</v>
      </c>
      <c r="EF335" s="249"/>
      <c r="EG335" s="242">
        <f t="shared" si="300"/>
        <v>5.5E-2</v>
      </c>
      <c r="EH335" s="242">
        <f t="shared" si="376"/>
        <v>4.5833333333333334E-3</v>
      </c>
      <c r="EI335" s="238">
        <v>283</v>
      </c>
      <c r="EJ335" s="243">
        <f t="shared" si="387"/>
        <v>201761.97587604736</v>
      </c>
      <c r="EK335" s="243">
        <f t="shared" si="388"/>
        <v>3082.4150795582632</v>
      </c>
      <c r="EL335" s="243">
        <f t="shared" si="328"/>
        <v>2157.6726901263792</v>
      </c>
      <c r="EM335" s="243">
        <f t="shared" si="338"/>
        <v>924.74238943188379</v>
      </c>
      <c r="EN335" s="244">
        <f t="shared" si="377"/>
        <v>791620.09838141198</v>
      </c>
      <c r="EO335" s="249"/>
      <c r="EP335" s="242">
        <f t="shared" si="301"/>
        <v>2.5000000000000001E-2</v>
      </c>
      <c r="EQ335" s="242">
        <f t="shared" si="378"/>
        <v>2.0833333333333333E-3</v>
      </c>
      <c r="ER335" s="238">
        <v>283</v>
      </c>
      <c r="ES335" s="243">
        <f t="shared" si="389"/>
        <v>170510.40035468841</v>
      </c>
      <c r="ET335" s="243">
        <f t="shared" si="390"/>
        <v>2370.7253929063918</v>
      </c>
      <c r="EU335" s="243">
        <f t="shared" si="329"/>
        <v>2015.4953921674576</v>
      </c>
      <c r="EV335" s="243">
        <f t="shared" si="339"/>
        <v>355.23000073893417</v>
      </c>
      <c r="EW335" s="244">
        <f t="shared" si="379"/>
        <v>670915.28619250772</v>
      </c>
    </row>
    <row r="336" spans="1:153" ht="14.25" customHeight="1" thickBot="1" x14ac:dyDescent="0.25">
      <c r="A336" s="3">
        <f t="shared" si="340"/>
        <v>8610</v>
      </c>
      <c r="B336" s="238">
        <v>284</v>
      </c>
      <c r="C336" s="239">
        <f t="shared" si="341"/>
        <v>40022.105472203999</v>
      </c>
      <c r="D336" s="239">
        <f t="shared" si="302"/>
        <v>2410.2492634298383</v>
      </c>
      <c r="E336" s="239">
        <f t="shared" si="303"/>
        <v>2305.1912365653029</v>
      </c>
      <c r="F336" s="239">
        <f t="shared" si="304"/>
        <v>105.05802686453551</v>
      </c>
      <c r="G336" s="240">
        <f t="shared" si="342"/>
        <v>684510.7908140705</v>
      </c>
      <c r="I336" s="241">
        <f>VLOOKUP(K336,[2]תחזיות!$B$4:$H$1000,5)</f>
        <v>1.2998224000000159E-2</v>
      </c>
      <c r="J336" s="135">
        <f t="shared" si="305"/>
        <v>1.0831853333333466E-3</v>
      </c>
      <c r="K336" s="238">
        <v>284</v>
      </c>
      <c r="L336" s="243">
        <f t="shared" si="343"/>
        <v>31579.462864852267</v>
      </c>
      <c r="M336" s="243">
        <f t="shared" si="330"/>
        <v>1119.1489961221944</v>
      </c>
      <c r="N336" s="243">
        <f t="shared" si="306"/>
        <v>1061.2533142032987</v>
      </c>
      <c r="O336" s="243">
        <f t="shared" si="307"/>
        <v>57.895681918895555</v>
      </c>
      <c r="P336" s="244">
        <f t="shared" si="344"/>
        <v>274756.38681735011</v>
      </c>
      <c r="Q336" s="245"/>
      <c r="R336" s="241">
        <f>VLOOKUP(T336,[2]תחזיות!$B$4:$H$1000,7)</f>
        <v>2.209698080000027E-2</v>
      </c>
      <c r="S336" s="135">
        <f t="shared" si="308"/>
        <v>1.8414150666666892E-3</v>
      </c>
      <c r="T336" s="238">
        <v>284</v>
      </c>
      <c r="U336" s="243">
        <f t="shared" si="345"/>
        <v>38522.977061777092</v>
      </c>
      <c r="V336" s="243">
        <f t="shared" si="331"/>
        <v>1365.221165756767</v>
      </c>
      <c r="W336" s="243">
        <f t="shared" si="309"/>
        <v>1294.595707810176</v>
      </c>
      <c r="X336" s="243">
        <f t="shared" si="332"/>
        <v>70.625457946591013</v>
      </c>
      <c r="Y336" s="244">
        <f t="shared" si="346"/>
        <v>303982.09369477758</v>
      </c>
      <c r="Z336" s="246"/>
      <c r="AA336" s="241">
        <f>VLOOKUP(AC336,[2]תחזיות!$B$4:$H$1000,6)</f>
        <v>1.1816567272727415E-2</v>
      </c>
      <c r="AB336" s="135">
        <f t="shared" si="310"/>
        <v>9.8471393939395121E-4</v>
      </c>
      <c r="AC336" s="238">
        <v>284</v>
      </c>
      <c r="AD336" s="243">
        <f t="shared" si="347"/>
        <v>30774.742244213099</v>
      </c>
      <c r="AE336" s="243">
        <f t="shared" si="333"/>
        <v>1090.6303896277971</v>
      </c>
      <c r="AF336" s="243">
        <f t="shared" si="311"/>
        <v>1034.21002884674</v>
      </c>
      <c r="AG336" s="243">
        <f t="shared" si="334"/>
        <v>56.420360781057084</v>
      </c>
      <c r="AH336" s="244">
        <f t="shared" si="348"/>
        <v>271242.99460962304</v>
      </c>
      <c r="AI336" s="246"/>
      <c r="AJ336" s="242">
        <f t="shared" si="297"/>
        <v>4.7366666666666599E-2</v>
      </c>
      <c r="AK336" s="242">
        <f t="shared" si="349"/>
        <v>3.9472222222222166E-3</v>
      </c>
      <c r="AL336" s="241">
        <f>VLOOKUP(AN336,[2]תחזיות!$B$4:$H$1000,5)</f>
        <v>1.2998224000000159E-2</v>
      </c>
      <c r="AM336" s="135">
        <f t="shared" si="335"/>
        <v>1.0831853333333466E-3</v>
      </c>
      <c r="AN336" s="238">
        <v>284</v>
      </c>
      <c r="AO336" s="243">
        <f t="shared" si="350"/>
        <v>11241.362444968756</v>
      </c>
      <c r="AP336" s="243">
        <f t="shared" si="380"/>
        <v>684.99451641384371</v>
      </c>
      <c r="AQ336" s="243">
        <f t="shared" si="312"/>
        <v>640.62236076300883</v>
      </c>
      <c r="AR336" s="243">
        <f t="shared" si="351"/>
        <v>44.372155650834941</v>
      </c>
      <c r="AS336" s="244">
        <f t="shared" si="352"/>
        <v>159433.87031988776</v>
      </c>
      <c r="AT336" s="245"/>
      <c r="AU336" s="242">
        <f t="shared" si="298"/>
        <v>5.3666666666666606E-2</v>
      </c>
      <c r="AV336" s="242">
        <f t="shared" si="353"/>
        <v>4.4722222222222168E-3</v>
      </c>
      <c r="AW336" s="241">
        <f>VLOOKUP(AY336,[2]תחזיות!$B$4:$H$1000,7)</f>
        <v>2.209698080000027E-2</v>
      </c>
      <c r="AX336" s="135">
        <f t="shared" si="313"/>
        <v>1.8414150666666892E-3</v>
      </c>
      <c r="AY336" s="238">
        <v>284</v>
      </c>
      <c r="AZ336" s="243">
        <f t="shared" si="354"/>
        <v>14361.040469207603</v>
      </c>
      <c r="BA336" s="243">
        <f t="shared" si="381"/>
        <v>879.17352250735348</v>
      </c>
      <c r="BB336" s="243">
        <f t="shared" si="314"/>
        <v>814.94775818673065</v>
      </c>
      <c r="BC336" s="243">
        <f t="shared" si="355"/>
        <v>64.225764320622815</v>
      </c>
      <c r="BD336" s="244">
        <f t="shared" si="356"/>
        <v>183595.15467523257</v>
      </c>
      <c r="BE336" s="246"/>
      <c r="BF336" s="246"/>
      <c r="BG336" s="246"/>
      <c r="BH336" s="241">
        <f>VLOOKUP(BJ336,[2]תחזיות!$B$4:$H$1000,6)</f>
        <v>1.1816567272727415E-2</v>
      </c>
      <c r="BI336" s="135">
        <f t="shared" si="315"/>
        <v>9.8471393939395121E-4</v>
      </c>
      <c r="BJ336" s="238">
        <v>284</v>
      </c>
      <c r="BK336" s="243">
        <f t="shared" si="357"/>
        <v>9185.3667913940608</v>
      </c>
      <c r="BL336" s="243">
        <f t="shared" si="382"/>
        <v>549.95668602454032</v>
      </c>
      <c r="BM336" s="243">
        <f t="shared" si="316"/>
        <v>533.11684690698462</v>
      </c>
      <c r="BN336" s="243">
        <f t="shared" si="336"/>
        <v>16.839839117555702</v>
      </c>
      <c r="BO336" s="244">
        <f t="shared" si="358"/>
        <v>139414.95403659297</v>
      </c>
      <c r="BP336" s="246"/>
      <c r="BQ336" s="247">
        <f>VLOOKUP(BT336,[2]תחזיות!$B$4:$E$1000,2)</f>
        <v>4.2990579999999966E-2</v>
      </c>
      <c r="BR336" s="135">
        <f t="shared" si="317"/>
        <v>3.0825483333333306E-3</v>
      </c>
      <c r="BS336" s="3">
        <f t="shared" si="359"/>
        <v>8610</v>
      </c>
      <c r="BT336" s="238">
        <v>284</v>
      </c>
      <c r="BU336" s="239">
        <f t="shared" si="360"/>
        <v>170388.98643608019</v>
      </c>
      <c r="BV336" s="239">
        <f t="shared" si="361"/>
        <v>2489.2322254428605</v>
      </c>
      <c r="BW336" s="239">
        <f t="shared" si="318"/>
        <v>1963.9999392859659</v>
      </c>
      <c r="BX336" s="239">
        <f t="shared" si="319"/>
        <v>525.23228615689447</v>
      </c>
      <c r="BY336" s="240">
        <f t="shared" si="362"/>
        <v>650149.18080674589</v>
      </c>
      <c r="CA336" s="247">
        <f>VLOOKUP(CD336,[2]תחזיות!$B$4:$E$1000,4)</f>
        <v>5.6747565599999959E-2</v>
      </c>
      <c r="CB336" s="135">
        <f t="shared" si="320"/>
        <v>4.2289637999999964E-3</v>
      </c>
      <c r="CC336" s="3">
        <f t="shared" si="363"/>
        <v>8610</v>
      </c>
      <c r="CD336" s="238">
        <v>284</v>
      </c>
      <c r="CE336" s="239">
        <f t="shared" si="364"/>
        <v>188362.17793776828</v>
      </c>
      <c r="CF336" s="239">
        <f t="shared" si="365"/>
        <v>2871.2517540848417</v>
      </c>
      <c r="CG336" s="239">
        <f t="shared" si="321"/>
        <v>2074.6749222968615</v>
      </c>
      <c r="CH336" s="239">
        <f t="shared" si="322"/>
        <v>796.57683178798004</v>
      </c>
      <c r="CI336" s="240">
        <f t="shared" si="366"/>
        <v>733505.92454878322</v>
      </c>
      <c r="CJ336" s="1"/>
      <c r="CK336" s="247">
        <f>VLOOKUP(CN336,[2]תחזיות!$B$4:$E$1000,3)</f>
        <v>3.7383113043478237E-2</v>
      </c>
      <c r="CL336" s="135">
        <f t="shared" si="323"/>
        <v>2.6152594202898533E-3</v>
      </c>
      <c r="CM336" s="3">
        <f t="shared" si="367"/>
        <v>8610</v>
      </c>
      <c r="CN336" s="238">
        <v>284</v>
      </c>
      <c r="CO336" s="239">
        <f t="shared" si="368"/>
        <v>163615.13626873019</v>
      </c>
      <c r="CP336" s="239">
        <f t="shared" si="383"/>
        <v>2348.7636754593723</v>
      </c>
      <c r="CQ336" s="239">
        <f t="shared" si="324"/>
        <v>1920.8676490305677</v>
      </c>
      <c r="CR336" s="239">
        <f t="shared" si="325"/>
        <v>427.89602642880465</v>
      </c>
      <c r="CS336" s="240">
        <f t="shared" si="369"/>
        <v>620865.78397552541</v>
      </c>
      <c r="CT336" s="1"/>
      <c r="CU336" s="238">
        <v>284</v>
      </c>
      <c r="CV336" s="239">
        <f t="shared" si="391"/>
        <v>445093.60815794033</v>
      </c>
      <c r="CW336" s="239">
        <f t="shared" si="391"/>
        <v>9612.5884383745688</v>
      </c>
      <c r="CX336" s="239">
        <f t="shared" si="391"/>
        <v>8096.5950497790818</v>
      </c>
      <c r="CY336" s="239">
        <f t="shared" si="391"/>
        <v>1515.9933885954874</v>
      </c>
      <c r="CZ336" s="239">
        <f t="shared" si="391"/>
        <v>2532247.2635187386</v>
      </c>
      <c r="DB336" s="238">
        <v>284</v>
      </c>
      <c r="DC336" s="239">
        <f t="shared" si="392"/>
        <v>480872.60412687797</v>
      </c>
      <c r="DD336" s="239">
        <f t="shared" si="392"/>
        <v>10608.310785337064</v>
      </c>
      <c r="DE336" s="239">
        <f t="shared" si="392"/>
        <v>8656.9716481485302</v>
      </c>
      <c r="DF336" s="239">
        <f t="shared" si="392"/>
        <v>1951.3391371885339</v>
      </c>
      <c r="DG336" s="239">
        <f t="shared" si="392"/>
        <v>2700296.4771938343</v>
      </c>
      <c r="DH336" s="248"/>
      <c r="DI336" s="238">
        <v>284</v>
      </c>
      <c r="DJ336" s="239">
        <f t="shared" si="393"/>
        <v>412092.25573906233</v>
      </c>
      <c r="DK336" s="239">
        <f t="shared" si="393"/>
        <v>8770.325407447941</v>
      </c>
      <c r="DL336" s="239">
        <f t="shared" si="393"/>
        <v>7813.0801022507358</v>
      </c>
      <c r="DM336" s="239">
        <f t="shared" si="393"/>
        <v>957.24530519720497</v>
      </c>
      <c r="DN336" s="239">
        <f t="shared" si="393"/>
        <v>2389320.5350212259</v>
      </c>
      <c r="DP336" s="3">
        <f t="shared" si="370"/>
        <v>8610</v>
      </c>
      <c r="DQ336" s="238">
        <v>284</v>
      </c>
      <c r="DR336" s="239">
        <f t="shared" si="371"/>
        <v>0</v>
      </c>
      <c r="DS336" s="239">
        <f t="shared" si="372"/>
        <v>0</v>
      </c>
      <c r="DT336" s="239">
        <f t="shared" si="326"/>
        <v>0</v>
      </c>
      <c r="DU336" s="239">
        <f t="shared" si="373"/>
        <v>0</v>
      </c>
      <c r="DV336" s="240">
        <f t="shared" si="384"/>
        <v>0</v>
      </c>
      <c r="DX336" s="242">
        <f t="shared" si="299"/>
        <v>4.9000000000000002E-2</v>
      </c>
      <c r="DY336" s="242">
        <f t="shared" si="374"/>
        <v>4.0833333333333338E-3</v>
      </c>
      <c r="DZ336" s="238">
        <v>284</v>
      </c>
      <c r="EA336" s="243">
        <f t="shared" si="385"/>
        <v>191861.69093983516</v>
      </c>
      <c r="EB336" s="243">
        <f t="shared" si="386"/>
        <v>2908.9634369658324</v>
      </c>
      <c r="EC336" s="243">
        <f t="shared" si="327"/>
        <v>2125.5281989615055</v>
      </c>
      <c r="ED336" s="243">
        <f t="shared" si="337"/>
        <v>783.43523800432695</v>
      </c>
      <c r="EE336" s="244">
        <f t="shared" si="375"/>
        <v>763397.03476068436</v>
      </c>
      <c r="EF336" s="249"/>
      <c r="EG336" s="242">
        <f t="shared" si="300"/>
        <v>5.5E-2</v>
      </c>
      <c r="EH336" s="242">
        <f t="shared" si="376"/>
        <v>4.5833333333333334E-3</v>
      </c>
      <c r="EI336" s="238">
        <v>284</v>
      </c>
      <c r="EJ336" s="243">
        <f t="shared" si="387"/>
        <v>199604.30318592099</v>
      </c>
      <c r="EK336" s="243">
        <f t="shared" si="388"/>
        <v>3082.4150795582632</v>
      </c>
      <c r="EL336" s="243">
        <f t="shared" si="328"/>
        <v>2167.5620232894589</v>
      </c>
      <c r="EM336" s="243">
        <f t="shared" si="338"/>
        <v>914.85305626880449</v>
      </c>
      <c r="EN336" s="244">
        <f t="shared" si="377"/>
        <v>794702.51346097025</v>
      </c>
      <c r="EO336" s="249"/>
      <c r="EP336" s="242">
        <f t="shared" si="301"/>
        <v>2.5000000000000001E-2</v>
      </c>
      <c r="EQ336" s="242">
        <f t="shared" si="378"/>
        <v>2.0833333333333333E-3</v>
      </c>
      <c r="ER336" s="238">
        <v>284</v>
      </c>
      <c r="ES336" s="243">
        <f t="shared" si="389"/>
        <v>168494.90496252096</v>
      </c>
      <c r="ET336" s="243">
        <f t="shared" si="390"/>
        <v>2370.7253929063927</v>
      </c>
      <c r="EU336" s="243">
        <f t="shared" si="329"/>
        <v>2019.6943409011408</v>
      </c>
      <c r="EV336" s="243">
        <f t="shared" si="339"/>
        <v>351.03105200525198</v>
      </c>
      <c r="EW336" s="244">
        <f t="shared" si="379"/>
        <v>673286.01158541406</v>
      </c>
    </row>
    <row r="337" spans="1:153" ht="14.25" customHeight="1" thickBot="1" x14ac:dyDescent="0.25">
      <c r="A337" s="3">
        <f t="shared" si="340"/>
        <v>8641</v>
      </c>
      <c r="B337" s="238">
        <v>285</v>
      </c>
      <c r="C337" s="239">
        <f t="shared" si="341"/>
        <v>37716.914235638695</v>
      </c>
      <c r="D337" s="239">
        <f t="shared" si="302"/>
        <v>2410.2492634298383</v>
      </c>
      <c r="E337" s="239">
        <f t="shared" si="303"/>
        <v>2311.2423635612868</v>
      </c>
      <c r="F337" s="239">
        <f t="shared" si="304"/>
        <v>99.006899868551585</v>
      </c>
      <c r="G337" s="240">
        <f t="shared" si="342"/>
        <v>686921.04007750028</v>
      </c>
      <c r="I337" s="241">
        <f>VLOOKUP(K337,[2]תחזיות!$B$4:$H$1000,5)</f>
        <v>1.2998242500000159E-2</v>
      </c>
      <c r="J337" s="135">
        <f t="shared" si="305"/>
        <v>1.0831868750000133E-3</v>
      </c>
      <c r="K337" s="238">
        <v>285</v>
      </c>
      <c r="L337" s="243">
        <f t="shared" si="343"/>
        <v>30551.266474682732</v>
      </c>
      <c r="M337" s="243">
        <f t="shared" si="330"/>
        <v>1120.3612436259634</v>
      </c>
      <c r="N337" s="243">
        <f t="shared" si="306"/>
        <v>1064.3505884223787</v>
      </c>
      <c r="O337" s="243">
        <f t="shared" si="307"/>
        <v>56.010655203584747</v>
      </c>
      <c r="P337" s="244">
        <f t="shared" si="344"/>
        <v>275876.7480609761</v>
      </c>
      <c r="Q337" s="245"/>
      <c r="R337" s="241">
        <f>VLOOKUP(T337,[2]תחזיות!$B$4:$H$1000,7)</f>
        <v>2.209701225000027E-2</v>
      </c>
      <c r="S337" s="135">
        <f t="shared" si="308"/>
        <v>1.8414176875000225E-3</v>
      </c>
      <c r="T337" s="238">
        <v>285</v>
      </c>
      <c r="U337" s="243">
        <f t="shared" si="345"/>
        <v>37296.93435386911</v>
      </c>
      <c r="V337" s="243">
        <f t="shared" si="331"/>
        <v>1367.7351081587412</v>
      </c>
      <c r="W337" s="243">
        <f t="shared" si="309"/>
        <v>1299.3573951766482</v>
      </c>
      <c r="X337" s="243">
        <f t="shared" si="332"/>
        <v>68.377712982093058</v>
      </c>
      <c r="Y337" s="244">
        <f t="shared" si="346"/>
        <v>305349.8288029363</v>
      </c>
      <c r="Z337" s="246"/>
      <c r="AA337" s="241">
        <f>VLOOKUP(AC337,[2]תחזיות!$B$4:$H$1000,6)</f>
        <v>1.1816584090909235E-2</v>
      </c>
      <c r="AB337" s="135">
        <f t="shared" si="310"/>
        <v>9.8471534090910297E-4</v>
      </c>
      <c r="AC337" s="238">
        <v>285</v>
      </c>
      <c r="AD337" s="243">
        <f t="shared" si="347"/>
        <v>29769.818173685628</v>
      </c>
      <c r="AE337" s="243">
        <f t="shared" si="333"/>
        <v>1091.7043501037251</v>
      </c>
      <c r="AF337" s="243">
        <f t="shared" si="311"/>
        <v>1037.1263501186349</v>
      </c>
      <c r="AG337" s="243">
        <f t="shared" si="334"/>
        <v>54.577999985090067</v>
      </c>
      <c r="AH337" s="244">
        <f t="shared" si="348"/>
        <v>272334.69895972678</v>
      </c>
      <c r="AI337" s="246"/>
      <c r="AJ337" s="242">
        <f t="shared" si="297"/>
        <v>4.7366666666666599E-2</v>
      </c>
      <c r="AK337" s="242">
        <f t="shared" si="349"/>
        <v>3.9472222222222166E-3</v>
      </c>
      <c r="AL337" s="241">
        <f>VLOOKUP(AN337,[2]תחזיות!$B$4:$H$1000,5)</f>
        <v>1.2998242500000159E-2</v>
      </c>
      <c r="AM337" s="135">
        <f t="shared" si="335"/>
        <v>1.0831868750000133E-3</v>
      </c>
      <c r="AN337" s="238">
        <v>285</v>
      </c>
      <c r="AO337" s="243">
        <f t="shared" si="350"/>
        <v>10612.222666730246</v>
      </c>
      <c r="AP337" s="243">
        <f t="shared" si="380"/>
        <v>685.73649348347021</v>
      </c>
      <c r="AQ337" s="243">
        <f t="shared" si="312"/>
        <v>643.84769234618227</v>
      </c>
      <c r="AR337" s="243">
        <f t="shared" si="351"/>
        <v>41.888801137287935</v>
      </c>
      <c r="AS337" s="244">
        <f t="shared" si="352"/>
        <v>160119.60681337124</v>
      </c>
      <c r="AT337" s="245"/>
      <c r="AU337" s="242">
        <f t="shared" si="298"/>
        <v>5.3666666666666606E-2</v>
      </c>
      <c r="AV337" s="242">
        <f t="shared" si="353"/>
        <v>4.4722222222222168E-3</v>
      </c>
      <c r="AW337" s="241">
        <f>VLOOKUP(AY337,[2]תחזיות!$B$4:$H$1000,7)</f>
        <v>2.209701225000027E-2</v>
      </c>
      <c r="AX337" s="135">
        <f t="shared" si="313"/>
        <v>1.8414176875000225E-3</v>
      </c>
      <c r="AY337" s="238">
        <v>285</v>
      </c>
      <c r="AZ337" s="243">
        <f t="shared" si="354"/>
        <v>13571.036725735463</v>
      </c>
      <c r="BA337" s="243">
        <f t="shared" si="381"/>
        <v>880.79244818208019</v>
      </c>
      <c r="BB337" s="243">
        <f t="shared" si="314"/>
        <v>820.09975615865221</v>
      </c>
      <c r="BC337" s="243">
        <f t="shared" si="355"/>
        <v>60.692692023427966</v>
      </c>
      <c r="BD337" s="244">
        <f t="shared" si="356"/>
        <v>184475.94712341463</v>
      </c>
      <c r="BE337" s="246"/>
      <c r="BF337" s="246"/>
      <c r="BG337" s="246"/>
      <c r="BH337" s="241">
        <f>VLOOKUP(BJ337,[2]תחזיות!$B$4:$H$1000,6)</f>
        <v>1.1816584090909235E-2</v>
      </c>
      <c r="BI337" s="135">
        <f t="shared" si="315"/>
        <v>9.8471534090910297E-4</v>
      </c>
      <c r="BJ337" s="238">
        <v>285</v>
      </c>
      <c r="BK337" s="243">
        <f t="shared" si="357"/>
        <v>8660.7699477407914</v>
      </c>
      <c r="BL337" s="243">
        <f t="shared" si="382"/>
        <v>550.41707964807426</v>
      </c>
      <c r="BM337" s="243">
        <f t="shared" si="316"/>
        <v>534.53900141054953</v>
      </c>
      <c r="BN337" s="243">
        <f t="shared" si="336"/>
        <v>15.878078237524711</v>
      </c>
      <c r="BO337" s="244">
        <f t="shared" si="358"/>
        <v>139965.37111624103</v>
      </c>
      <c r="BP337" s="246"/>
      <c r="BQ337" s="247">
        <f>VLOOKUP(BT337,[2]תחזיות!$B$4:$E$1000,2)</f>
        <v>4.3018879999999968E-2</v>
      </c>
      <c r="BR337" s="135">
        <f t="shared" si="317"/>
        <v>3.0849066666666643E-3</v>
      </c>
      <c r="BS337" s="3">
        <f t="shared" si="359"/>
        <v>8641</v>
      </c>
      <c r="BT337" s="238">
        <v>285</v>
      </c>
      <c r="BU337" s="239">
        <f t="shared" si="360"/>
        <v>168424.98649679421</v>
      </c>
      <c r="BV337" s="239">
        <f t="shared" si="361"/>
        <v>2489.448888031679</v>
      </c>
      <c r="BW337" s="239">
        <f t="shared" si="318"/>
        <v>1969.8735243544756</v>
      </c>
      <c r="BX337" s="239">
        <f t="shared" si="319"/>
        <v>519.57536367720343</v>
      </c>
      <c r="BY337" s="240">
        <f t="shared" si="362"/>
        <v>652638.62969477754</v>
      </c>
      <c r="CA337" s="247">
        <f>VLOOKUP(CD337,[2]תחזיות!$B$4:$E$1000,4)</f>
        <v>5.6784921599999962E-2</v>
      </c>
      <c r="CB337" s="135">
        <f t="shared" si="320"/>
        <v>4.2320767999999972E-3</v>
      </c>
      <c r="CC337" s="3">
        <f t="shared" si="363"/>
        <v>8641</v>
      </c>
      <c r="CD337" s="238">
        <v>285</v>
      </c>
      <c r="CE337" s="239">
        <f t="shared" si="364"/>
        <v>186287.50301547142</v>
      </c>
      <c r="CF337" s="239">
        <f t="shared" si="365"/>
        <v>2871.5763919200253</v>
      </c>
      <c r="CG337" s="239">
        <f t="shared" si="321"/>
        <v>2083.1933722783192</v>
      </c>
      <c r="CH337" s="239">
        <f t="shared" si="322"/>
        <v>788.38301964170614</v>
      </c>
      <c r="CI337" s="240">
        <f t="shared" si="366"/>
        <v>736377.5009407032</v>
      </c>
      <c r="CJ337" s="1"/>
      <c r="CK337" s="247">
        <f>VLOOKUP(CN337,[2]תחזיות!$B$4:$E$1000,3)</f>
        <v>3.7407721739130408E-2</v>
      </c>
      <c r="CL337" s="135">
        <f t="shared" si="323"/>
        <v>2.6173101449275342E-3</v>
      </c>
      <c r="CM337" s="3">
        <f t="shared" si="367"/>
        <v>8641</v>
      </c>
      <c r="CN337" s="238">
        <v>285</v>
      </c>
      <c r="CO337" s="239">
        <f t="shared" si="368"/>
        <v>161694.26861969961</v>
      </c>
      <c r="CP337" s="239">
        <f t="shared" si="383"/>
        <v>2348.9426031598973</v>
      </c>
      <c r="CQ337" s="239">
        <f t="shared" si="324"/>
        <v>1925.7385535249196</v>
      </c>
      <c r="CR337" s="239">
        <f t="shared" si="325"/>
        <v>423.20404963497765</v>
      </c>
      <c r="CS337" s="240">
        <f t="shared" si="369"/>
        <v>623214.72657868534</v>
      </c>
      <c r="CT337" s="1"/>
      <c r="CU337" s="238">
        <v>285</v>
      </c>
      <c r="CV337" s="239">
        <f t="shared" si="391"/>
        <v>437041.55261471949</v>
      </c>
      <c r="CW337" s="239">
        <f t="shared" si="391"/>
        <v>9614.7593255367829</v>
      </c>
      <c r="CX337" s="239">
        <f t="shared" si="391"/>
        <v>8123.5216077915884</v>
      </c>
      <c r="CY337" s="239">
        <f t="shared" si="391"/>
        <v>1491.2377177451951</v>
      </c>
      <c r="CZ337" s="239">
        <f t="shared" si="391"/>
        <v>2541862.0228442755</v>
      </c>
      <c r="DB337" s="238">
        <v>285</v>
      </c>
      <c r="DC337" s="239">
        <f t="shared" si="392"/>
        <v>472309.1294933462</v>
      </c>
      <c r="DD337" s="239">
        <f t="shared" si="392"/>
        <v>10612.768291248949</v>
      </c>
      <c r="DE337" s="239">
        <f t="shared" si="392"/>
        <v>8691.3895697377739</v>
      </c>
      <c r="DF337" s="239">
        <f t="shared" si="392"/>
        <v>1921.3787215111734</v>
      </c>
      <c r="DG337" s="239">
        <f t="shared" si="392"/>
        <v>2710909.2454850832</v>
      </c>
      <c r="DH337" s="248"/>
      <c r="DI337" s="238">
        <v>285</v>
      </c>
      <c r="DJ337" s="239">
        <f t="shared" si="393"/>
        <v>404316.98159838456</v>
      </c>
      <c r="DK337" s="239">
        <f t="shared" si="393"/>
        <v>8772.0386892479255</v>
      </c>
      <c r="DL337" s="239">
        <f t="shared" si="393"/>
        <v>7832.5483060600745</v>
      </c>
      <c r="DM337" s="239">
        <f t="shared" si="393"/>
        <v>939.4903831878521</v>
      </c>
      <c r="DN337" s="239">
        <f t="shared" si="393"/>
        <v>2398092.5737104737</v>
      </c>
      <c r="DP337" s="3">
        <f t="shared" si="370"/>
        <v>8641</v>
      </c>
      <c r="DQ337" s="238">
        <v>285</v>
      </c>
      <c r="DR337" s="239">
        <f t="shared" si="371"/>
        <v>0</v>
      </c>
      <c r="DS337" s="239">
        <f t="shared" si="372"/>
        <v>0</v>
      </c>
      <c r="DT337" s="239">
        <f t="shared" si="326"/>
        <v>0</v>
      </c>
      <c r="DU337" s="239">
        <f t="shared" si="373"/>
        <v>0</v>
      </c>
      <c r="DV337" s="240">
        <f t="shared" si="384"/>
        <v>0</v>
      </c>
      <c r="DX337" s="242">
        <f t="shared" si="299"/>
        <v>4.9000000000000002E-2</v>
      </c>
      <c r="DY337" s="242">
        <f t="shared" si="374"/>
        <v>4.0833333333333338E-3</v>
      </c>
      <c r="DZ337" s="238">
        <v>285</v>
      </c>
      <c r="EA337" s="243">
        <f t="shared" si="385"/>
        <v>189736.16274087364</v>
      </c>
      <c r="EB337" s="243">
        <f t="shared" si="386"/>
        <v>2908.9634369658324</v>
      </c>
      <c r="EC337" s="243">
        <f t="shared" si="327"/>
        <v>2134.2074391072651</v>
      </c>
      <c r="ED337" s="243">
        <f t="shared" si="337"/>
        <v>774.75599785856741</v>
      </c>
      <c r="EE337" s="244">
        <f t="shared" si="375"/>
        <v>766305.99819765019</v>
      </c>
      <c r="EF337" s="249"/>
      <c r="EG337" s="242">
        <f t="shared" si="300"/>
        <v>5.5E-2</v>
      </c>
      <c r="EH337" s="242">
        <f t="shared" si="376"/>
        <v>4.5833333333333334E-3</v>
      </c>
      <c r="EI337" s="238">
        <v>285</v>
      </c>
      <c r="EJ337" s="243">
        <f t="shared" si="387"/>
        <v>197436.74116263152</v>
      </c>
      <c r="EK337" s="243">
        <f t="shared" si="388"/>
        <v>3082.4150795582632</v>
      </c>
      <c r="EL337" s="243">
        <f t="shared" si="328"/>
        <v>2177.496682562869</v>
      </c>
      <c r="EM337" s="243">
        <f t="shared" si="338"/>
        <v>904.91839699539446</v>
      </c>
      <c r="EN337" s="244">
        <f t="shared" si="377"/>
        <v>797784.92854052852</v>
      </c>
      <c r="EO337" s="249"/>
      <c r="EP337" s="242">
        <f t="shared" si="301"/>
        <v>2.5000000000000001E-2</v>
      </c>
      <c r="EQ337" s="242">
        <f t="shared" si="378"/>
        <v>2.0833333333333333E-3</v>
      </c>
      <c r="ER337" s="238">
        <v>285</v>
      </c>
      <c r="ES337" s="243">
        <f t="shared" si="389"/>
        <v>166475.21062161983</v>
      </c>
      <c r="ET337" s="243">
        <f t="shared" si="390"/>
        <v>2370.7253929063918</v>
      </c>
      <c r="EU337" s="243">
        <f t="shared" si="329"/>
        <v>2023.9020374446839</v>
      </c>
      <c r="EV337" s="243">
        <f t="shared" si="339"/>
        <v>346.82335546170799</v>
      </c>
      <c r="EW337" s="244">
        <f t="shared" si="379"/>
        <v>675656.7369783204</v>
      </c>
    </row>
    <row r="338" spans="1:153" ht="14.25" customHeight="1" thickBot="1" x14ac:dyDescent="0.25">
      <c r="A338" s="3">
        <f t="shared" si="340"/>
        <v>8672</v>
      </c>
      <c r="B338" s="238">
        <v>286</v>
      </c>
      <c r="C338" s="239">
        <f t="shared" si="341"/>
        <v>35405.671872077408</v>
      </c>
      <c r="D338" s="239">
        <f t="shared" si="302"/>
        <v>2410.2492634298383</v>
      </c>
      <c r="E338" s="239">
        <f t="shared" si="303"/>
        <v>2317.3093747656349</v>
      </c>
      <c r="F338" s="239">
        <f t="shared" si="304"/>
        <v>92.939888664203195</v>
      </c>
      <c r="G338" s="240">
        <f t="shared" si="342"/>
        <v>689331.28934093006</v>
      </c>
      <c r="I338" s="241">
        <f>VLOOKUP(K338,[2]תחזיות!$B$4:$H$1000,5)</f>
        <v>1.299826100000016E-2</v>
      </c>
      <c r="J338" s="135">
        <f t="shared" si="305"/>
        <v>1.08318841666668E-3</v>
      </c>
      <c r="K338" s="238">
        <v>286</v>
      </c>
      <c r="L338" s="243">
        <f t="shared" si="343"/>
        <v>29518.855771991577</v>
      </c>
      <c r="M338" s="243">
        <f t="shared" si="330"/>
        <v>1121.5748059475413</v>
      </c>
      <c r="N338" s="243">
        <f t="shared" si="306"/>
        <v>1067.4569036988903</v>
      </c>
      <c r="O338" s="243">
        <f t="shared" si="307"/>
        <v>54.117902248650971</v>
      </c>
      <c r="P338" s="244">
        <f t="shared" si="344"/>
        <v>276998.32286692364</v>
      </c>
      <c r="Q338" s="245"/>
      <c r="R338" s="241">
        <f>VLOOKUP(T338,[2]תחזיות!$B$4:$H$1000,7)</f>
        <v>2.2097043700000273E-2</v>
      </c>
      <c r="S338" s="135">
        <f t="shared" si="308"/>
        <v>1.8414203083333561E-3</v>
      </c>
      <c r="T338" s="238">
        <v>286</v>
      </c>
      <c r="U338" s="243">
        <f t="shared" si="345"/>
        <v>36063.863627954997</v>
      </c>
      <c r="V338" s="243">
        <f t="shared" si="331"/>
        <v>1370.2536833633255</v>
      </c>
      <c r="W338" s="243">
        <f t="shared" si="309"/>
        <v>1304.1366000454084</v>
      </c>
      <c r="X338" s="243">
        <f t="shared" si="332"/>
        <v>66.117083317917192</v>
      </c>
      <c r="Y338" s="244">
        <f t="shared" si="346"/>
        <v>306720.08248629962</v>
      </c>
      <c r="Z338" s="246"/>
      <c r="AA338" s="241">
        <f>VLOOKUP(AC338,[2]תחזיות!$B$4:$H$1000,6)</f>
        <v>1.1816600909091054E-2</v>
      </c>
      <c r="AB338" s="135">
        <f t="shared" si="310"/>
        <v>9.8471674242425452E-4</v>
      </c>
      <c r="AC338" s="238">
        <v>286</v>
      </c>
      <c r="AD338" s="243">
        <f t="shared" si="347"/>
        <v>28760.985386260574</v>
      </c>
      <c r="AE338" s="243">
        <f t="shared" si="333"/>
        <v>1092.7793696550495</v>
      </c>
      <c r="AF338" s="243">
        <f t="shared" si="311"/>
        <v>1040.0508964469054</v>
      </c>
      <c r="AG338" s="243">
        <f t="shared" si="334"/>
        <v>52.728473208144145</v>
      </c>
      <c r="AH338" s="244">
        <f t="shared" si="348"/>
        <v>273427.47832938185</v>
      </c>
      <c r="AI338" s="246"/>
      <c r="AJ338" s="242">
        <f t="shared" si="297"/>
        <v>4.7366666666666599E-2</v>
      </c>
      <c r="AK338" s="242">
        <f t="shared" si="349"/>
        <v>3.9472222222222166E-3</v>
      </c>
      <c r="AL338" s="241">
        <f>VLOOKUP(AN338,[2]תחזיות!$B$4:$H$1000,5)</f>
        <v>1.299826100000016E-2</v>
      </c>
      <c r="AM338" s="135">
        <f t="shared" si="335"/>
        <v>1.08318841666668E-3</v>
      </c>
      <c r="AN338" s="238">
        <v>286</v>
      </c>
      <c r="AO338" s="243">
        <f t="shared" si="350"/>
        <v>9979.1726026893066</v>
      </c>
      <c r="AP338" s="243">
        <f t="shared" si="380"/>
        <v>686.47927531009714</v>
      </c>
      <c r="AQ338" s="243">
        <f t="shared" si="312"/>
        <v>647.08926345337079</v>
      </c>
      <c r="AR338" s="243">
        <f t="shared" si="351"/>
        <v>39.390011856726346</v>
      </c>
      <c r="AS338" s="244">
        <f t="shared" si="352"/>
        <v>160806.08608868133</v>
      </c>
      <c r="AT338" s="245"/>
      <c r="AU338" s="242">
        <f t="shared" si="298"/>
        <v>5.3666666666666606E-2</v>
      </c>
      <c r="AV338" s="242">
        <f t="shared" si="353"/>
        <v>4.4722222222222168E-3</v>
      </c>
      <c r="AW338" s="241">
        <f>VLOOKUP(AY338,[2]תחזיות!$B$4:$H$1000,7)</f>
        <v>2.2097043700000273E-2</v>
      </c>
      <c r="AX338" s="135">
        <f t="shared" si="313"/>
        <v>1.8414203083333561E-3</v>
      </c>
      <c r="AY338" s="238">
        <v>286</v>
      </c>
      <c r="AZ338" s="243">
        <f t="shared" si="354"/>
        <v>12774.416803862869</v>
      </c>
      <c r="BA338" s="243">
        <f t="shared" si="381"/>
        <v>882.41435728358931</v>
      </c>
      <c r="BB338" s="243">
        <f t="shared" si="314"/>
        <v>825.28432657742485</v>
      </c>
      <c r="BC338" s="243">
        <f t="shared" si="355"/>
        <v>57.130030706164426</v>
      </c>
      <c r="BD338" s="244">
        <f t="shared" si="356"/>
        <v>185358.36148069822</v>
      </c>
      <c r="BE338" s="246"/>
      <c r="BF338" s="246"/>
      <c r="BG338" s="246"/>
      <c r="BH338" s="241">
        <f>VLOOKUP(BJ338,[2]תחזיות!$B$4:$H$1000,6)</f>
        <v>1.1816600909091054E-2</v>
      </c>
      <c r="BI338" s="135">
        <f t="shared" si="315"/>
        <v>9.8471674242425452E-4</v>
      </c>
      <c r="BJ338" s="238">
        <v>286</v>
      </c>
      <c r="BK338" s="243">
        <f t="shared" si="357"/>
        <v>8134.2329819958986</v>
      </c>
      <c r="BL338" s="243">
        <f t="shared" si="382"/>
        <v>550.87754095580851</v>
      </c>
      <c r="BM338" s="243">
        <f t="shared" si="316"/>
        <v>535.96478048881613</v>
      </c>
      <c r="BN338" s="243">
        <f t="shared" si="336"/>
        <v>14.912760466992411</v>
      </c>
      <c r="BO338" s="244">
        <f t="shared" si="358"/>
        <v>140516.24865719685</v>
      </c>
      <c r="BP338" s="246"/>
      <c r="BQ338" s="247">
        <f>VLOOKUP(BT338,[2]תחזיות!$B$4:$E$1000,2)</f>
        <v>4.304717999999997E-2</v>
      </c>
      <c r="BR338" s="135">
        <f t="shared" si="317"/>
        <v>3.0872649999999975E-3</v>
      </c>
      <c r="BS338" s="3">
        <f t="shared" si="359"/>
        <v>8672</v>
      </c>
      <c r="BT338" s="238">
        <v>286</v>
      </c>
      <c r="BU338" s="239">
        <f t="shared" si="360"/>
        <v>166455.11297243973</v>
      </c>
      <c r="BV338" s="239">
        <f t="shared" si="361"/>
        <v>2489.6628622151657</v>
      </c>
      <c r="BW338" s="239">
        <f t="shared" si="318"/>
        <v>1975.771817864307</v>
      </c>
      <c r="BX338" s="239">
        <f t="shared" si="319"/>
        <v>513.89104435085869</v>
      </c>
      <c r="BY338" s="240">
        <f t="shared" si="362"/>
        <v>655128.29255699273</v>
      </c>
      <c r="CA338" s="247">
        <f>VLOOKUP(CD338,[2]תחזיות!$B$4:$E$1000,4)</f>
        <v>5.6822277599999964E-2</v>
      </c>
      <c r="CB338" s="135">
        <f t="shared" si="320"/>
        <v>4.2351897999999971E-3</v>
      </c>
      <c r="CC338" s="3">
        <f t="shared" si="363"/>
        <v>8672</v>
      </c>
      <c r="CD338" s="238">
        <v>286</v>
      </c>
      <c r="CE338" s="239">
        <f t="shared" si="364"/>
        <v>184204.30964319309</v>
      </c>
      <c r="CF338" s="239">
        <f t="shared" si="365"/>
        <v>2871.8970726413422</v>
      </c>
      <c r="CG338" s="239">
        <f t="shared" si="321"/>
        <v>2091.7568593244496</v>
      </c>
      <c r="CH338" s="239">
        <f t="shared" si="322"/>
        <v>780.14021331689253</v>
      </c>
      <c r="CI338" s="240">
        <f t="shared" si="366"/>
        <v>739249.3980133445</v>
      </c>
      <c r="CJ338" s="1"/>
      <c r="CK338" s="247">
        <f>VLOOKUP(CN338,[2]תחזיות!$B$4:$E$1000,3)</f>
        <v>3.7432330434782585E-2</v>
      </c>
      <c r="CL338" s="135">
        <f t="shared" si="323"/>
        <v>2.6193608695652157E-3</v>
      </c>
      <c r="CM338" s="3">
        <f t="shared" si="367"/>
        <v>8672</v>
      </c>
      <c r="CN338" s="238">
        <v>286</v>
      </c>
      <c r="CO338" s="239">
        <f t="shared" si="368"/>
        <v>159768.53006617469</v>
      </c>
      <c r="CP338" s="239">
        <f t="shared" si="383"/>
        <v>2349.1192948897574</v>
      </c>
      <c r="CQ338" s="239">
        <f t="shared" si="324"/>
        <v>1930.6278590464658</v>
      </c>
      <c r="CR338" s="239">
        <f t="shared" si="325"/>
        <v>418.49143584329164</v>
      </c>
      <c r="CS338" s="240">
        <f t="shared" si="369"/>
        <v>625563.84587357508</v>
      </c>
      <c r="CT338" s="1"/>
      <c r="CU338" s="238">
        <v>286</v>
      </c>
      <c r="CV338" s="239">
        <f t="shared" si="391"/>
        <v>428960.76852096443</v>
      </c>
      <c r="CW338" s="239">
        <f t="shared" si="391"/>
        <v>9616.929643868476</v>
      </c>
      <c r="CX338" s="239">
        <f t="shared" si="391"/>
        <v>8150.5494792658228</v>
      </c>
      <c r="CY338" s="239">
        <f t="shared" si="391"/>
        <v>1466.3801646026518</v>
      </c>
      <c r="CZ338" s="239">
        <f t="shared" si="391"/>
        <v>2551478.9524881439</v>
      </c>
      <c r="DB338" s="238">
        <v>286</v>
      </c>
      <c r="DC338" s="239">
        <f t="shared" si="392"/>
        <v>463707.50642715697</v>
      </c>
      <c r="DD338" s="239">
        <f t="shared" si="392"/>
        <v>10617.229456276358</v>
      </c>
      <c r="DE338" s="239">
        <f t="shared" si="392"/>
        <v>8725.9640364041989</v>
      </c>
      <c r="DF338" s="239">
        <f t="shared" si="392"/>
        <v>1891.2654198721586</v>
      </c>
      <c r="DG338" s="239">
        <f t="shared" si="392"/>
        <v>2721526.4749413589</v>
      </c>
      <c r="DH338" s="248"/>
      <c r="DI338" s="238">
        <v>286</v>
      </c>
      <c r="DJ338" s="239">
        <f t="shared" si="393"/>
        <v>396520.72889068373</v>
      </c>
      <c r="DK338" s="239">
        <f t="shared" si="393"/>
        <v>8773.7508618368465</v>
      </c>
      <c r="DL338" s="239">
        <f t="shared" si="393"/>
        <v>7852.0714107705162</v>
      </c>
      <c r="DM338" s="239">
        <f t="shared" si="393"/>
        <v>921.67945106632965</v>
      </c>
      <c r="DN338" s="239">
        <f t="shared" si="393"/>
        <v>2406866.3245723108</v>
      </c>
      <c r="DP338" s="3">
        <f t="shared" si="370"/>
        <v>8672</v>
      </c>
      <c r="DQ338" s="238">
        <v>286</v>
      </c>
      <c r="DR338" s="239">
        <f t="shared" si="371"/>
        <v>0</v>
      </c>
      <c r="DS338" s="239">
        <f t="shared" si="372"/>
        <v>0</v>
      </c>
      <c r="DT338" s="239">
        <f t="shared" si="326"/>
        <v>0</v>
      </c>
      <c r="DU338" s="239">
        <f t="shared" si="373"/>
        <v>0</v>
      </c>
      <c r="DV338" s="240">
        <f t="shared" si="384"/>
        <v>0</v>
      </c>
      <c r="DX338" s="242">
        <f t="shared" si="299"/>
        <v>4.9000000000000002E-2</v>
      </c>
      <c r="DY338" s="242">
        <f t="shared" si="374"/>
        <v>4.0833333333333338E-3</v>
      </c>
      <c r="DZ338" s="238">
        <v>286</v>
      </c>
      <c r="EA338" s="243">
        <f t="shared" si="385"/>
        <v>187601.95530176637</v>
      </c>
      <c r="EB338" s="243">
        <f t="shared" si="386"/>
        <v>2908.9634369658324</v>
      </c>
      <c r="EC338" s="243">
        <f t="shared" si="327"/>
        <v>2142.9221194836196</v>
      </c>
      <c r="ED338" s="243">
        <f t="shared" si="337"/>
        <v>766.04131748221278</v>
      </c>
      <c r="EE338" s="244">
        <f t="shared" si="375"/>
        <v>769214.96163461602</v>
      </c>
      <c r="EF338" s="249"/>
      <c r="EG338" s="242">
        <f t="shared" si="300"/>
        <v>5.5E-2</v>
      </c>
      <c r="EH338" s="242">
        <f t="shared" si="376"/>
        <v>4.5833333333333334E-3</v>
      </c>
      <c r="EI338" s="238">
        <v>286</v>
      </c>
      <c r="EJ338" s="243">
        <f t="shared" si="387"/>
        <v>195259.24448006865</v>
      </c>
      <c r="EK338" s="243">
        <f t="shared" si="388"/>
        <v>3082.4150795582627</v>
      </c>
      <c r="EL338" s="243">
        <f t="shared" si="328"/>
        <v>2187.4768756912813</v>
      </c>
      <c r="EM338" s="243">
        <f t="shared" si="338"/>
        <v>894.93820386698133</v>
      </c>
      <c r="EN338" s="244">
        <f t="shared" si="377"/>
        <v>800867.34362008679</v>
      </c>
      <c r="EO338" s="249"/>
      <c r="EP338" s="242">
        <f t="shared" si="301"/>
        <v>2.5000000000000001E-2</v>
      </c>
      <c r="EQ338" s="242">
        <f t="shared" si="378"/>
        <v>2.0833333333333333E-3</v>
      </c>
      <c r="ER338" s="238">
        <v>286</v>
      </c>
      <c r="ES338" s="243">
        <f t="shared" si="389"/>
        <v>164451.30858417516</v>
      </c>
      <c r="ET338" s="243">
        <f t="shared" si="390"/>
        <v>2370.7253929063927</v>
      </c>
      <c r="EU338" s="243">
        <f t="shared" si="329"/>
        <v>2028.1185000226944</v>
      </c>
      <c r="EV338" s="243">
        <f t="shared" si="339"/>
        <v>342.60689288369826</v>
      </c>
      <c r="EW338" s="244">
        <f t="shared" si="379"/>
        <v>678027.46237122675</v>
      </c>
    </row>
    <row r="339" spans="1:153" ht="14.25" customHeight="1" thickBot="1" x14ac:dyDescent="0.25">
      <c r="A339" s="3">
        <f t="shared" si="340"/>
        <v>8702</v>
      </c>
      <c r="B339" s="238">
        <v>287</v>
      </c>
      <c r="C339" s="239">
        <f t="shared" si="341"/>
        <v>33088.362497311769</v>
      </c>
      <c r="D339" s="239">
        <f t="shared" si="302"/>
        <v>2410.2492634298383</v>
      </c>
      <c r="E339" s="239">
        <f t="shared" si="303"/>
        <v>2323.3923118743951</v>
      </c>
      <c r="F339" s="239">
        <f t="shared" si="304"/>
        <v>86.856951555443402</v>
      </c>
      <c r="G339" s="240">
        <f t="shared" si="342"/>
        <v>691741.53860435984</v>
      </c>
      <c r="I339" s="241">
        <f>VLOOKUP(K339,[2]תחזיות!$B$4:$H$1000,5)</f>
        <v>1.2998279500000161E-2</v>
      </c>
      <c r="J339" s="135">
        <f t="shared" si="305"/>
        <v>1.0831899583333467E-3</v>
      </c>
      <c r="K339" s="238">
        <v>287</v>
      </c>
      <c r="L339" s="243">
        <f t="shared" si="343"/>
        <v>28482.217137847361</v>
      </c>
      <c r="M339" s="243">
        <f t="shared" si="330"/>
        <v>1122.7896845148637</v>
      </c>
      <c r="N339" s="243">
        <f t="shared" si="306"/>
        <v>1070.5722864288105</v>
      </c>
      <c r="O339" s="243">
        <f t="shared" si="307"/>
        <v>52.217398086053251</v>
      </c>
      <c r="P339" s="244">
        <f t="shared" si="344"/>
        <v>278121.11255143851</v>
      </c>
      <c r="Q339" s="245"/>
      <c r="R339" s="241">
        <f>VLOOKUP(T339,[2]תחזיות!$B$4:$H$1000,7)</f>
        <v>2.2097075150000273E-2</v>
      </c>
      <c r="S339" s="135">
        <f t="shared" si="308"/>
        <v>1.8414229291666894E-3</v>
      </c>
      <c r="T339" s="238">
        <v>287</v>
      </c>
      <c r="U339" s="243">
        <f t="shared" si="345"/>
        <v>34823.734386270364</v>
      </c>
      <c r="V339" s="243">
        <f t="shared" si="331"/>
        <v>1372.776899914646</v>
      </c>
      <c r="W339" s="243">
        <f t="shared" si="309"/>
        <v>1308.9333868731508</v>
      </c>
      <c r="X339" s="243">
        <f t="shared" si="332"/>
        <v>63.84351304149537</v>
      </c>
      <c r="Y339" s="244">
        <f t="shared" si="346"/>
        <v>308092.85938621429</v>
      </c>
      <c r="Z339" s="246"/>
      <c r="AA339" s="241">
        <f>VLOOKUP(AC339,[2]תחזיות!$B$4:$H$1000,6)</f>
        <v>1.1816617727272872E-2</v>
      </c>
      <c r="AB339" s="135">
        <f t="shared" si="310"/>
        <v>9.8471814393940606E-4</v>
      </c>
      <c r="AC339" s="238">
        <v>287</v>
      </c>
      <c r="AD339" s="243">
        <f t="shared" si="347"/>
        <v>27748.231796972741</v>
      </c>
      <c r="AE339" s="243">
        <f t="shared" si="333"/>
        <v>1093.8554493276715</v>
      </c>
      <c r="AF339" s="243">
        <f t="shared" si="311"/>
        <v>1042.9836910332217</v>
      </c>
      <c r="AG339" s="243">
        <f t="shared" si="334"/>
        <v>50.871758294449791</v>
      </c>
      <c r="AH339" s="244">
        <f t="shared" si="348"/>
        <v>274521.33377870952</v>
      </c>
      <c r="AI339" s="246"/>
      <c r="AJ339" s="242">
        <f t="shared" si="297"/>
        <v>4.7366666666666599E-2</v>
      </c>
      <c r="AK339" s="242">
        <f t="shared" si="349"/>
        <v>3.9472222222222166E-3</v>
      </c>
      <c r="AL339" s="241">
        <f>VLOOKUP(AN339,[2]תחזיות!$B$4:$H$1000,5)</f>
        <v>1.2998279500000161E-2</v>
      </c>
      <c r="AM339" s="135">
        <f t="shared" si="335"/>
        <v>1.0831899583333467E-3</v>
      </c>
      <c r="AN339" s="238">
        <v>287</v>
      </c>
      <c r="AO339" s="243">
        <f t="shared" si="350"/>
        <v>9342.1917581993275</v>
      </c>
      <c r="AP339" s="243">
        <f t="shared" si="380"/>
        <v>687.22286276771706</v>
      </c>
      <c r="AQ339" s="243">
        <f t="shared" si="312"/>
        <v>650.34715585549145</v>
      </c>
      <c r="AR339" s="243">
        <f t="shared" si="351"/>
        <v>36.875706912225624</v>
      </c>
      <c r="AS339" s="244">
        <f t="shared" si="352"/>
        <v>161493.30895144906</v>
      </c>
      <c r="AT339" s="245"/>
      <c r="AU339" s="242">
        <f t="shared" si="298"/>
        <v>5.3666666666666606E-2</v>
      </c>
      <c r="AV339" s="242">
        <f t="shared" si="353"/>
        <v>4.4722222222222168E-3</v>
      </c>
      <c r="AW339" s="241">
        <f>VLOOKUP(AY339,[2]תחזיות!$B$4:$H$1000,7)</f>
        <v>2.2097075150000273E-2</v>
      </c>
      <c r="AX339" s="135">
        <f t="shared" si="313"/>
        <v>1.8414229291666894E-3</v>
      </c>
      <c r="AY339" s="238">
        <v>287</v>
      </c>
      <c r="AZ339" s="243">
        <f t="shared" si="354"/>
        <v>11971.135883812769</v>
      </c>
      <c r="BA339" s="243">
        <f t="shared" si="381"/>
        <v>884.03925531411733</v>
      </c>
      <c r="BB339" s="243">
        <f t="shared" si="314"/>
        <v>830.50167538928804</v>
      </c>
      <c r="BC339" s="243">
        <f t="shared" si="355"/>
        <v>53.537579924829267</v>
      </c>
      <c r="BD339" s="244">
        <f t="shared" si="356"/>
        <v>186242.40073601235</v>
      </c>
      <c r="BE339" s="246"/>
      <c r="BF339" s="246"/>
      <c r="BG339" s="246"/>
      <c r="BH339" s="241">
        <f>VLOOKUP(BJ339,[2]תחזיות!$B$4:$H$1000,6)</f>
        <v>1.1816617727272872E-2</v>
      </c>
      <c r="BI339" s="135">
        <f t="shared" si="315"/>
        <v>9.8471814393940606E-4</v>
      </c>
      <c r="BJ339" s="238">
        <v>287</v>
      </c>
      <c r="BK339" s="243">
        <f t="shared" si="357"/>
        <v>7605.7503540676234</v>
      </c>
      <c r="BL339" s="243">
        <f t="shared" si="382"/>
        <v>551.33802393070414</v>
      </c>
      <c r="BM339" s="243">
        <f t="shared" si="316"/>
        <v>537.39414828158021</v>
      </c>
      <c r="BN339" s="243">
        <f t="shared" si="336"/>
        <v>13.943875649123912</v>
      </c>
      <c r="BO339" s="244">
        <f t="shared" si="358"/>
        <v>141067.58668112755</v>
      </c>
      <c r="BP339" s="246"/>
      <c r="BQ339" s="247">
        <f>VLOOKUP(BT339,[2]תחזיות!$B$4:$E$1000,2)</f>
        <v>4.3075479999999972E-2</v>
      </c>
      <c r="BR339" s="135">
        <f t="shared" si="317"/>
        <v>3.0896233333333311E-3</v>
      </c>
      <c r="BS339" s="3">
        <f t="shared" si="359"/>
        <v>8702</v>
      </c>
      <c r="BT339" s="238">
        <v>287</v>
      </c>
      <c r="BU339" s="239">
        <f t="shared" si="360"/>
        <v>164479.34115457544</v>
      </c>
      <c r="BV339" s="239">
        <f t="shared" si="361"/>
        <v>2489.8741446616027</v>
      </c>
      <c r="BW339" s="239">
        <f t="shared" si="318"/>
        <v>1981.6949343791332</v>
      </c>
      <c r="BX339" s="239">
        <f t="shared" si="319"/>
        <v>508.17921028246951</v>
      </c>
      <c r="BY339" s="240">
        <f t="shared" si="362"/>
        <v>657618.16670165432</v>
      </c>
      <c r="CA339" s="247">
        <f>VLOOKUP(CD339,[2]תחזיות!$B$4:$E$1000,4)</f>
        <v>5.6859633599999966E-2</v>
      </c>
      <c r="CB339" s="135">
        <f t="shared" si="320"/>
        <v>4.238302799999997E-3</v>
      </c>
      <c r="CC339" s="3">
        <f t="shared" si="363"/>
        <v>8702</v>
      </c>
      <c r="CD339" s="238">
        <v>287</v>
      </c>
      <c r="CE339" s="239">
        <f t="shared" si="364"/>
        <v>182112.55278386865</v>
      </c>
      <c r="CF339" s="239">
        <f t="shared" si="365"/>
        <v>2872.213789416408</v>
      </c>
      <c r="CG339" s="239">
        <f t="shared" si="321"/>
        <v>2100.3656470373903</v>
      </c>
      <c r="CH339" s="239">
        <f t="shared" si="322"/>
        <v>771.84814237901776</v>
      </c>
      <c r="CI339" s="240">
        <f t="shared" si="366"/>
        <v>742121.61180276086</v>
      </c>
      <c r="CJ339" s="1"/>
      <c r="CK339" s="247">
        <f>VLOOKUP(CN339,[2]תחזיות!$B$4:$E$1000,3)</f>
        <v>3.7456939130434762E-2</v>
      </c>
      <c r="CL339" s="135">
        <f t="shared" si="323"/>
        <v>2.6214115942028971E-3</v>
      </c>
      <c r="CM339" s="3">
        <f t="shared" si="367"/>
        <v>8702</v>
      </c>
      <c r="CN339" s="238">
        <v>287</v>
      </c>
      <c r="CO339" s="239">
        <f t="shared" si="368"/>
        <v>157837.90220712821</v>
      </c>
      <c r="CP339" s="239">
        <f t="shared" si="383"/>
        <v>2349.2937483101805</v>
      </c>
      <c r="CQ339" s="239">
        <f t="shared" si="324"/>
        <v>1935.5356414597516</v>
      </c>
      <c r="CR339" s="239">
        <f t="shared" si="325"/>
        <v>413.75810685042893</v>
      </c>
      <c r="CS339" s="240">
        <f t="shared" si="369"/>
        <v>627913.13962188526</v>
      </c>
      <c r="CT339" s="1"/>
      <c r="CU339" s="238">
        <v>287</v>
      </c>
      <c r="CV339" s="239">
        <f t="shared" si="391"/>
        <v>420851.14573021664</v>
      </c>
      <c r="CW339" s="239">
        <f t="shared" si="391"/>
        <v>9619.0993923398528</v>
      </c>
      <c r="CX339" s="239">
        <f t="shared" si="391"/>
        <v>8177.6790733426733</v>
      </c>
      <c r="CY339" s="239">
        <f t="shared" si="391"/>
        <v>1441.4203189971797</v>
      </c>
      <c r="CZ339" s="239">
        <f t="shared" si="391"/>
        <v>2561098.0518804835</v>
      </c>
      <c r="DB339" s="238">
        <v>287</v>
      </c>
      <c r="DC339" s="239">
        <f t="shared" si="392"/>
        <v>455067.55315564096</v>
      </c>
      <c r="DD339" s="239">
        <f t="shared" si="392"/>
        <v>10621.694287633272</v>
      </c>
      <c r="DE339" s="239">
        <f t="shared" si="392"/>
        <v>8760.6958325457563</v>
      </c>
      <c r="DF339" s="239">
        <f t="shared" si="392"/>
        <v>1860.9984550875156</v>
      </c>
      <c r="DG339" s="239">
        <f t="shared" si="392"/>
        <v>2732148.1692289924</v>
      </c>
      <c r="DH339" s="248"/>
      <c r="DI339" s="238">
        <v>287</v>
      </c>
      <c r="DJ339" s="239">
        <f t="shared" si="393"/>
        <v>388703.43693963281</v>
      </c>
      <c r="DK339" s="239">
        <f t="shared" si="393"/>
        <v>8775.4618779047887</v>
      </c>
      <c r="DL339" s="239">
        <f t="shared" si="393"/>
        <v>7871.6495395466909</v>
      </c>
      <c r="DM339" s="239">
        <f t="shared" si="393"/>
        <v>903.81233835809712</v>
      </c>
      <c r="DN339" s="239">
        <f t="shared" si="393"/>
        <v>2415641.7864502156</v>
      </c>
      <c r="DP339" s="3">
        <f t="shared" si="370"/>
        <v>8702</v>
      </c>
      <c r="DQ339" s="238">
        <v>287</v>
      </c>
      <c r="DR339" s="239">
        <f t="shared" si="371"/>
        <v>0</v>
      </c>
      <c r="DS339" s="239">
        <f t="shared" si="372"/>
        <v>0</v>
      </c>
      <c r="DT339" s="239">
        <f t="shared" si="326"/>
        <v>0</v>
      </c>
      <c r="DU339" s="239">
        <f t="shared" si="373"/>
        <v>0</v>
      </c>
      <c r="DV339" s="240">
        <f t="shared" si="384"/>
        <v>0</v>
      </c>
      <c r="DX339" s="242">
        <f t="shared" si="299"/>
        <v>4.9000000000000002E-2</v>
      </c>
      <c r="DY339" s="242">
        <f t="shared" si="374"/>
        <v>4.0833333333333338E-3</v>
      </c>
      <c r="DZ339" s="238">
        <v>287</v>
      </c>
      <c r="EA339" s="243">
        <f t="shared" si="385"/>
        <v>185459.03318228276</v>
      </c>
      <c r="EB339" s="243">
        <f t="shared" si="386"/>
        <v>2908.9634369658315</v>
      </c>
      <c r="EC339" s="243">
        <f t="shared" si="327"/>
        <v>2151.6723848048437</v>
      </c>
      <c r="ED339" s="243">
        <f t="shared" si="337"/>
        <v>757.29105216098799</v>
      </c>
      <c r="EE339" s="244">
        <f t="shared" si="375"/>
        <v>772123.92507158185</v>
      </c>
      <c r="EF339" s="249"/>
      <c r="EG339" s="242">
        <f t="shared" si="300"/>
        <v>5.5E-2</v>
      </c>
      <c r="EH339" s="242">
        <f t="shared" si="376"/>
        <v>4.5833333333333334E-3</v>
      </c>
      <c r="EI339" s="238">
        <v>287</v>
      </c>
      <c r="EJ339" s="243">
        <f t="shared" si="387"/>
        <v>193071.76760437738</v>
      </c>
      <c r="EK339" s="243">
        <f t="shared" si="388"/>
        <v>3082.4150795582632</v>
      </c>
      <c r="EL339" s="243">
        <f t="shared" si="328"/>
        <v>2197.5028113715334</v>
      </c>
      <c r="EM339" s="243">
        <f t="shared" si="338"/>
        <v>884.91226818672965</v>
      </c>
      <c r="EN339" s="244">
        <f t="shared" si="377"/>
        <v>803949.75869964506</v>
      </c>
      <c r="EO339" s="249"/>
      <c r="EP339" s="242">
        <f t="shared" si="301"/>
        <v>2.5000000000000001E-2</v>
      </c>
      <c r="EQ339" s="242">
        <f t="shared" si="378"/>
        <v>2.0833333333333333E-3</v>
      </c>
      <c r="ER339" s="238">
        <v>287</v>
      </c>
      <c r="ES339" s="243">
        <f t="shared" si="389"/>
        <v>162423.19008415248</v>
      </c>
      <c r="ET339" s="243">
        <f t="shared" si="390"/>
        <v>2370.7253929063936</v>
      </c>
      <c r="EU339" s="243">
        <f t="shared" si="329"/>
        <v>2032.3437468977427</v>
      </c>
      <c r="EV339" s="243">
        <f t="shared" si="339"/>
        <v>338.38164600865099</v>
      </c>
      <c r="EW339" s="244">
        <f t="shared" si="379"/>
        <v>680398.18776413309</v>
      </c>
    </row>
    <row r="340" spans="1:153" ht="14.25" customHeight="1" thickBot="1" x14ac:dyDescent="0.25">
      <c r="A340" s="3">
        <f t="shared" si="340"/>
        <v>8733</v>
      </c>
      <c r="B340" s="238">
        <v>288</v>
      </c>
      <c r="C340" s="239">
        <f t="shared" si="341"/>
        <v>30764.970185437374</v>
      </c>
      <c r="D340" s="239">
        <f t="shared" si="302"/>
        <v>2410.2492634298383</v>
      </c>
      <c r="E340" s="239">
        <f t="shared" si="303"/>
        <v>2329.4912166930653</v>
      </c>
      <c r="F340" s="239">
        <f t="shared" si="304"/>
        <v>80.75804673677311</v>
      </c>
      <c r="G340" s="240">
        <f t="shared" si="342"/>
        <v>694151.78786778962</v>
      </c>
      <c r="I340" s="241">
        <f>VLOOKUP(K340,[2]תחזיות!$B$4:$H$1000,5)</f>
        <v>1.2998298000000161E-2</v>
      </c>
      <c r="J340" s="135">
        <f t="shared" si="305"/>
        <v>1.0831915000000135E-3</v>
      </c>
      <c r="K340" s="238">
        <v>288</v>
      </c>
      <c r="L340" s="243">
        <f t="shared" si="343"/>
        <v>27441.336912122628</v>
      </c>
      <c r="M340" s="243">
        <f t="shared" si="330"/>
        <v>1124.0058807574176</v>
      </c>
      <c r="N340" s="243">
        <f t="shared" si="306"/>
        <v>1073.696763085193</v>
      </c>
      <c r="O340" s="243">
        <f t="shared" si="307"/>
        <v>50.309117672224588</v>
      </c>
      <c r="P340" s="244">
        <f t="shared" si="344"/>
        <v>279245.11843219592</v>
      </c>
      <c r="Q340" s="245"/>
      <c r="R340" s="241">
        <f>VLOOKUP(T340,[2]תחזיות!$B$4:$H$1000,7)</f>
        <v>2.2097106600000273E-2</v>
      </c>
      <c r="S340" s="135">
        <f t="shared" si="308"/>
        <v>1.8414255500000228E-3</v>
      </c>
      <c r="T340" s="238">
        <v>288</v>
      </c>
      <c r="U340" s="243">
        <f t="shared" si="345"/>
        <v>33576.516010260675</v>
      </c>
      <c r="V340" s="243">
        <f t="shared" si="331"/>
        <v>1375.3047663725988</v>
      </c>
      <c r="W340" s="243">
        <f t="shared" si="309"/>
        <v>1313.7478203537878</v>
      </c>
      <c r="X340" s="243">
        <f t="shared" si="332"/>
        <v>61.556946018810955</v>
      </c>
      <c r="Y340" s="244">
        <f t="shared" si="346"/>
        <v>309468.16415258689</v>
      </c>
      <c r="Z340" s="246"/>
      <c r="AA340" s="241">
        <f>VLOOKUP(AC340,[2]תחזיות!$B$4:$H$1000,6)</f>
        <v>1.1816634545454691E-2</v>
      </c>
      <c r="AB340" s="135">
        <f t="shared" si="310"/>
        <v>9.8471954545455761E-4</v>
      </c>
      <c r="AC340" s="238">
        <v>288</v>
      </c>
      <c r="AD340" s="243">
        <f t="shared" si="347"/>
        <v>26731.545285715652</v>
      </c>
      <c r="AE340" s="243">
        <f t="shared" si="333"/>
        <v>1094.9325901685263</v>
      </c>
      <c r="AF340" s="243">
        <f t="shared" si="311"/>
        <v>1045.9247571447145</v>
      </c>
      <c r="AG340" s="243">
        <f t="shared" si="334"/>
        <v>49.007833023811806</v>
      </c>
      <c r="AH340" s="244">
        <f t="shared" si="348"/>
        <v>275616.26636887807</v>
      </c>
      <c r="AI340" s="246"/>
      <c r="AJ340" s="242">
        <f t="shared" si="297"/>
        <v>4.7366666666666599E-2</v>
      </c>
      <c r="AK340" s="242">
        <f t="shared" si="349"/>
        <v>3.9472222222222166E-3</v>
      </c>
      <c r="AL340" s="241">
        <f>VLOOKUP(AN340,[2]תחזיות!$B$4:$H$1000,5)</f>
        <v>1.2998298000000161E-2</v>
      </c>
      <c r="AM340" s="135">
        <f t="shared" si="335"/>
        <v>1.0831915000000135E-3</v>
      </c>
      <c r="AN340" s="238">
        <v>288</v>
      </c>
      <c r="AO340" s="243">
        <f t="shared" si="350"/>
        <v>8701.2595345364152</v>
      </c>
      <c r="AP340" s="243">
        <f t="shared" si="380"/>
        <v>687.96725673127264</v>
      </c>
      <c r="AQ340" s="243">
        <f t="shared" si="312"/>
        <v>653.62145173522754</v>
      </c>
      <c r="AR340" s="243">
        <f t="shared" si="351"/>
        <v>34.345804996045075</v>
      </c>
      <c r="AS340" s="244">
        <f t="shared" si="352"/>
        <v>162181.27620818032</v>
      </c>
      <c r="AT340" s="245"/>
      <c r="AU340" s="242">
        <f t="shared" si="298"/>
        <v>5.3666666666666606E-2</v>
      </c>
      <c r="AV340" s="242">
        <f t="shared" si="353"/>
        <v>4.4722222222222168E-3</v>
      </c>
      <c r="AW340" s="241">
        <f>VLOOKUP(AY340,[2]תחזיות!$B$4:$H$1000,7)</f>
        <v>2.2097106600000273E-2</v>
      </c>
      <c r="AX340" s="135">
        <f t="shared" si="313"/>
        <v>1.8414255500000228E-3</v>
      </c>
      <c r="AY340" s="238">
        <v>288</v>
      </c>
      <c r="AZ340" s="243">
        <f t="shared" si="354"/>
        <v>11161.148856898077</v>
      </c>
      <c r="BA340" s="243">
        <f t="shared" si="381"/>
        <v>885.66714778605592</v>
      </c>
      <c r="BB340" s="243">
        <f t="shared" si="314"/>
        <v>835.75200984270623</v>
      </c>
      <c r="BC340" s="243">
        <f t="shared" si="355"/>
        <v>49.91513794334967</v>
      </c>
      <c r="BD340" s="244">
        <f t="shared" si="356"/>
        <v>187128.06788379842</v>
      </c>
      <c r="BE340" s="246"/>
      <c r="BF340" s="246"/>
      <c r="BG340" s="246"/>
      <c r="BH340" s="241">
        <f>VLOOKUP(BJ340,[2]תחזיות!$B$4:$H$1000,6)</f>
        <v>1.1816634545454691E-2</v>
      </c>
      <c r="BI340" s="135">
        <f t="shared" si="315"/>
        <v>9.8471954545455761E-4</v>
      </c>
      <c r="BJ340" s="238">
        <v>288</v>
      </c>
      <c r="BK340" s="243">
        <f t="shared" si="357"/>
        <v>7075.3165542961169</v>
      </c>
      <c r="BL340" s="243">
        <f t="shared" si="382"/>
        <v>551.79847188445581</v>
      </c>
      <c r="BM340" s="243">
        <f t="shared" si="316"/>
        <v>538.82705820157969</v>
      </c>
      <c r="BN340" s="243">
        <f t="shared" si="336"/>
        <v>12.971413682876154</v>
      </c>
      <c r="BO340" s="244">
        <f t="shared" si="358"/>
        <v>141619.385153012</v>
      </c>
      <c r="BP340" s="246"/>
      <c r="BQ340" s="247">
        <f>VLOOKUP(BT340,[2]תחזיות!$B$4:$E$1000,2)</f>
        <v>4.3103779999999974E-2</v>
      </c>
      <c r="BR340" s="135">
        <f t="shared" si="317"/>
        <v>3.0919816666666647E-3</v>
      </c>
      <c r="BS340" s="3">
        <f t="shared" si="359"/>
        <v>8733</v>
      </c>
      <c r="BT340" s="238">
        <v>288</v>
      </c>
      <c r="BU340" s="239">
        <f t="shared" si="360"/>
        <v>162497.6462201963</v>
      </c>
      <c r="BV340" s="239">
        <f t="shared" si="361"/>
        <v>2490.082732039918</v>
      </c>
      <c r="BW340" s="239">
        <f t="shared" si="318"/>
        <v>1987.6429890505854</v>
      </c>
      <c r="BX340" s="239">
        <f t="shared" si="319"/>
        <v>502.43974298933261</v>
      </c>
      <c r="BY340" s="240">
        <f t="shared" si="362"/>
        <v>660108.24943369429</v>
      </c>
      <c r="CA340" s="247">
        <f>VLOOKUP(CD340,[2]תחזיות!$B$4:$E$1000,4)</f>
        <v>5.6896989599999968E-2</v>
      </c>
      <c r="CB340" s="135">
        <f t="shared" si="320"/>
        <v>4.2414157999999978E-3</v>
      </c>
      <c r="CC340" s="3">
        <f t="shared" si="363"/>
        <v>8733</v>
      </c>
      <c r="CD340" s="238">
        <v>288</v>
      </c>
      <c r="CE340" s="239">
        <f t="shared" si="364"/>
        <v>180012.18713683126</v>
      </c>
      <c r="CF340" s="239">
        <f t="shared" si="365"/>
        <v>2872.5265354118014</v>
      </c>
      <c r="CG340" s="239">
        <f t="shared" si="321"/>
        <v>2109.020000697089</v>
      </c>
      <c r="CH340" s="239">
        <f t="shared" si="322"/>
        <v>763.50653471471242</v>
      </c>
      <c r="CI340" s="240">
        <f t="shared" si="366"/>
        <v>744994.13833817269</v>
      </c>
      <c r="CJ340" s="1"/>
      <c r="CK340" s="247">
        <f>VLOOKUP(CN340,[2]תחזיות!$B$4:$E$1000,3)</f>
        <v>3.7481547826086939E-2</v>
      </c>
      <c r="CL340" s="135">
        <f t="shared" si="323"/>
        <v>2.6234623188405785E-3</v>
      </c>
      <c r="CM340" s="3">
        <f t="shared" si="367"/>
        <v>8733</v>
      </c>
      <c r="CN340" s="238">
        <v>288</v>
      </c>
      <c r="CO340" s="239">
        <f t="shared" si="368"/>
        <v>155902.36656566846</v>
      </c>
      <c r="CP340" s="239">
        <f t="shared" si="383"/>
        <v>2349.4659610831841</v>
      </c>
      <c r="CQ340" s="239">
        <f t="shared" si="324"/>
        <v>1940.4619769800815</v>
      </c>
      <c r="CR340" s="239">
        <f t="shared" si="325"/>
        <v>409.00398410310248</v>
      </c>
      <c r="CS340" s="240">
        <f t="shared" si="369"/>
        <v>630262.60558296845</v>
      </c>
      <c r="CT340" s="1"/>
      <c r="CU340" s="238">
        <v>288</v>
      </c>
      <c r="CV340" s="239">
        <f t="shared" si="391"/>
        <v>412712.5736497707</v>
      </c>
      <c r="CW340" s="239">
        <f t="shared" si="391"/>
        <v>9621.2685699242775</v>
      </c>
      <c r="CX340" s="239">
        <f t="shared" si="391"/>
        <v>8204.9108009402007</v>
      </c>
      <c r="CY340" s="239">
        <f t="shared" si="391"/>
        <v>1416.3577689840768</v>
      </c>
      <c r="CZ340" s="239">
        <f t="shared" si="391"/>
        <v>2570719.3204504079</v>
      </c>
      <c r="DB340" s="238">
        <v>288</v>
      </c>
      <c r="DC340" s="239">
        <f t="shared" si="392"/>
        <v>446389.08698243322</v>
      </c>
      <c r="DD340" s="239">
        <f t="shared" si="392"/>
        <v>10626.162792558558</v>
      </c>
      <c r="DE340" s="239">
        <f t="shared" si="392"/>
        <v>8795.5857468436334</v>
      </c>
      <c r="DF340" s="239">
        <f t="shared" si="392"/>
        <v>1830.5770457149231</v>
      </c>
      <c r="DG340" s="239">
        <f t="shared" si="392"/>
        <v>2742774.3320215512</v>
      </c>
      <c r="DH340" s="248"/>
      <c r="DI340" s="238">
        <v>288</v>
      </c>
      <c r="DJ340" s="239">
        <f t="shared" si="393"/>
        <v>380865.04492837237</v>
      </c>
      <c r="DK340" s="239">
        <f t="shared" si="393"/>
        <v>8777.171679472398</v>
      </c>
      <c r="DL340" s="239">
        <f t="shared" si="393"/>
        <v>7891.2828053898866</v>
      </c>
      <c r="DM340" s="239">
        <f t="shared" si="393"/>
        <v>885.88887408251094</v>
      </c>
      <c r="DN340" s="239">
        <f t="shared" si="393"/>
        <v>2424418.9581296872</v>
      </c>
      <c r="DP340" s="3">
        <f t="shared" si="370"/>
        <v>8733</v>
      </c>
      <c r="DQ340" s="238">
        <v>288</v>
      </c>
      <c r="DR340" s="239">
        <f t="shared" si="371"/>
        <v>0</v>
      </c>
      <c r="DS340" s="239">
        <f t="shared" si="372"/>
        <v>0</v>
      </c>
      <c r="DT340" s="239">
        <f t="shared" si="326"/>
        <v>0</v>
      </c>
      <c r="DU340" s="239">
        <f t="shared" si="373"/>
        <v>0</v>
      </c>
      <c r="DV340" s="240">
        <f t="shared" si="384"/>
        <v>0</v>
      </c>
      <c r="DX340" s="242">
        <f t="shared" si="299"/>
        <v>4.9000000000000002E-2</v>
      </c>
      <c r="DY340" s="242">
        <f t="shared" si="374"/>
        <v>4.0833333333333338E-3</v>
      </c>
      <c r="DZ340" s="238">
        <v>288</v>
      </c>
      <c r="EA340" s="243">
        <f t="shared" si="385"/>
        <v>183307.36079747792</v>
      </c>
      <c r="EB340" s="243">
        <f t="shared" si="386"/>
        <v>2908.9634369658315</v>
      </c>
      <c r="EC340" s="243">
        <f t="shared" si="327"/>
        <v>2160.4583803761298</v>
      </c>
      <c r="ED340" s="243">
        <f t="shared" si="337"/>
        <v>748.50505658970155</v>
      </c>
      <c r="EE340" s="244">
        <f t="shared" si="375"/>
        <v>775032.88850854768</v>
      </c>
      <c r="EF340" s="249"/>
      <c r="EG340" s="242">
        <f t="shared" si="300"/>
        <v>5.5E-2</v>
      </c>
      <c r="EH340" s="242">
        <f t="shared" si="376"/>
        <v>4.5833333333333334E-3</v>
      </c>
      <c r="EI340" s="238">
        <v>288</v>
      </c>
      <c r="EJ340" s="243">
        <f t="shared" si="387"/>
        <v>190874.26479300586</v>
      </c>
      <c r="EK340" s="243">
        <f t="shared" si="388"/>
        <v>3082.4150795582632</v>
      </c>
      <c r="EL340" s="243">
        <f t="shared" si="328"/>
        <v>2207.5746992569866</v>
      </c>
      <c r="EM340" s="243">
        <f t="shared" si="338"/>
        <v>874.84038030127681</v>
      </c>
      <c r="EN340" s="244">
        <f t="shared" si="377"/>
        <v>807032.17377920332</v>
      </c>
      <c r="EO340" s="249"/>
      <c r="EP340" s="242">
        <f t="shared" si="301"/>
        <v>2.5000000000000001E-2</v>
      </c>
      <c r="EQ340" s="242">
        <f t="shared" si="378"/>
        <v>2.0833333333333333E-3</v>
      </c>
      <c r="ER340" s="238">
        <v>288</v>
      </c>
      <c r="ES340" s="243">
        <f t="shared" si="389"/>
        <v>160390.84633725474</v>
      </c>
      <c r="ET340" s="243">
        <f t="shared" si="390"/>
        <v>2370.7253929063932</v>
      </c>
      <c r="EU340" s="243">
        <f t="shared" si="329"/>
        <v>2036.5777963704459</v>
      </c>
      <c r="EV340" s="243">
        <f t="shared" si="339"/>
        <v>334.1475965359474</v>
      </c>
      <c r="EW340" s="244">
        <f t="shared" si="379"/>
        <v>682768.91315703944</v>
      </c>
    </row>
    <row r="341" spans="1:153" ht="14.25" customHeight="1" thickBot="1" x14ac:dyDescent="0.25">
      <c r="A341" s="3">
        <f t="shared" si="340"/>
        <v>8763</v>
      </c>
      <c r="B341" s="238">
        <v>289</v>
      </c>
      <c r="C341" s="239">
        <f t="shared" si="341"/>
        <v>28435.478968744308</v>
      </c>
      <c r="D341" s="239">
        <f t="shared" si="302"/>
        <v>2410.2492634298383</v>
      </c>
      <c r="E341" s="239">
        <f t="shared" si="303"/>
        <v>2335.6061311368844</v>
      </c>
      <c r="F341" s="239">
        <f t="shared" si="304"/>
        <v>74.643132292953808</v>
      </c>
      <c r="G341" s="240">
        <f t="shared" si="342"/>
        <v>696562.0371312194</v>
      </c>
      <c r="I341" s="241">
        <f>VLOOKUP(K341,[2]תחזיות!$B$4:$H$1000,5)</f>
        <v>1.2998316500000162E-2</v>
      </c>
      <c r="J341" s="135">
        <f t="shared" si="305"/>
        <v>1.0831930416666802E-3</v>
      </c>
      <c r="K341" s="238">
        <v>289</v>
      </c>
      <c r="L341" s="243">
        <f t="shared" si="343"/>
        <v>26396.201393372041</v>
      </c>
      <c r="M341" s="243">
        <f t="shared" si="330"/>
        <v>1125.2233961062466</v>
      </c>
      <c r="N341" s="243">
        <f t="shared" si="306"/>
        <v>1076.830360218398</v>
      </c>
      <c r="O341" s="243">
        <f t="shared" si="307"/>
        <v>48.393035887848519</v>
      </c>
      <c r="P341" s="244">
        <f t="shared" si="344"/>
        <v>280370.34182830219</v>
      </c>
      <c r="Q341" s="245"/>
      <c r="R341" s="241">
        <f>VLOOKUP(T341,[2]תחזיות!$B$4:$H$1000,7)</f>
        <v>2.2097138050000274E-2</v>
      </c>
      <c r="S341" s="135">
        <f t="shared" si="308"/>
        <v>1.8414281708333561E-3</v>
      </c>
      <c r="T341" s="238">
        <v>289</v>
      </c>
      <c r="U341" s="243">
        <f t="shared" si="345"/>
        <v>32322.177760120852</v>
      </c>
      <c r="V341" s="243">
        <f t="shared" si="331"/>
        <v>1377.8372913128792</v>
      </c>
      <c r="W341" s="243">
        <f t="shared" si="309"/>
        <v>1318.5799654193245</v>
      </c>
      <c r="X341" s="243">
        <f t="shared" si="332"/>
        <v>59.257325893554622</v>
      </c>
      <c r="Y341" s="244">
        <f t="shared" si="346"/>
        <v>310846.00144389976</v>
      </c>
      <c r="Z341" s="246"/>
      <c r="AA341" s="241">
        <f>VLOOKUP(AC341,[2]תחזיות!$B$4:$H$1000,6)</f>
        <v>1.1816651363636511E-2</v>
      </c>
      <c r="AB341" s="135">
        <f t="shared" si="310"/>
        <v>9.8472094696970915E-4</v>
      </c>
      <c r="AC341" s="238">
        <v>289</v>
      </c>
      <c r="AD341" s="243">
        <f t="shared" si="347"/>
        <v>25710.913697141335</v>
      </c>
      <c r="AE341" s="243">
        <f t="shared" si="333"/>
        <v>1096.0107932255851</v>
      </c>
      <c r="AF341" s="243">
        <f t="shared" si="311"/>
        <v>1048.8741181141595</v>
      </c>
      <c r="AG341" s="243">
        <f t="shared" si="334"/>
        <v>47.136675111425561</v>
      </c>
      <c r="AH341" s="244">
        <f t="shared" si="348"/>
        <v>276712.27716210368</v>
      </c>
      <c r="AI341" s="246"/>
      <c r="AJ341" s="242">
        <f t="shared" si="297"/>
        <v>4.7366666666666599E-2</v>
      </c>
      <c r="AK341" s="242">
        <f t="shared" si="349"/>
        <v>3.9472222222222166E-3</v>
      </c>
      <c r="AL341" s="241">
        <f>VLOOKUP(AN341,[2]תחזיות!$B$4:$H$1000,5)</f>
        <v>1.2998316500000162E-2</v>
      </c>
      <c r="AM341" s="135">
        <f t="shared" si="335"/>
        <v>1.0831930416666802E-3</v>
      </c>
      <c r="AN341" s="238">
        <v>289</v>
      </c>
      <c r="AO341" s="243">
        <f t="shared" si="350"/>
        <v>8056.3552283743293</v>
      </c>
      <c r="AP341" s="243">
        <f t="shared" si="380"/>
        <v>688.71245807665855</v>
      </c>
      <c r="AQ341" s="243">
        <f t="shared" si="312"/>
        <v>656.91223368910323</v>
      </c>
      <c r="AR341" s="243">
        <f t="shared" si="351"/>
        <v>31.800224387555293</v>
      </c>
      <c r="AS341" s="244">
        <f t="shared" si="352"/>
        <v>162869.98866625698</v>
      </c>
      <c r="AT341" s="245"/>
      <c r="AU341" s="242">
        <f t="shared" si="298"/>
        <v>5.3666666666666606E-2</v>
      </c>
      <c r="AV341" s="242">
        <f t="shared" si="353"/>
        <v>4.4722222222222168E-3</v>
      </c>
      <c r="AW341" s="241">
        <f>VLOOKUP(AY341,[2]תחזיות!$B$4:$H$1000,7)</f>
        <v>2.2097138050000274E-2</v>
      </c>
      <c r="AX341" s="135">
        <f t="shared" si="313"/>
        <v>1.8414281708333561E-3</v>
      </c>
      <c r="AY341" s="238">
        <v>289</v>
      </c>
      <c r="AZ341" s="243">
        <f t="shared" si="354"/>
        <v>10344.410323684573</v>
      </c>
      <c r="BA341" s="243">
        <f t="shared" si="381"/>
        <v>887.29804022197084</v>
      </c>
      <c r="BB341" s="243">
        <f t="shared" si="314"/>
        <v>841.03553849660375</v>
      </c>
      <c r="BC341" s="243">
        <f t="shared" si="355"/>
        <v>46.262501725367066</v>
      </c>
      <c r="BD341" s="244">
        <f t="shared" si="356"/>
        <v>188015.36592402039</v>
      </c>
      <c r="BE341" s="246"/>
      <c r="BF341" s="246"/>
      <c r="BG341" s="246"/>
      <c r="BH341" s="241">
        <f>VLOOKUP(BJ341,[2]תחזיות!$B$4:$H$1000,6)</f>
        <v>1.1816651363636511E-2</v>
      </c>
      <c r="BI341" s="135">
        <f t="shared" si="315"/>
        <v>9.8472094696970915E-4</v>
      </c>
      <c r="BJ341" s="238">
        <v>289</v>
      </c>
      <c r="BK341" s="243">
        <f t="shared" si="357"/>
        <v>6542.9261142209898</v>
      </c>
      <c r="BL341" s="243">
        <f t="shared" si="382"/>
        <v>552.25881390447478</v>
      </c>
      <c r="BM341" s="243">
        <f t="shared" si="316"/>
        <v>540.26344936173632</v>
      </c>
      <c r="BN341" s="243">
        <f t="shared" si="336"/>
        <v>11.995364542738425</v>
      </c>
      <c r="BO341" s="244">
        <f t="shared" si="358"/>
        <v>142171.64396691648</v>
      </c>
      <c r="BP341" s="246"/>
      <c r="BQ341" s="247">
        <f>VLOOKUP(BT341,[2]תחזיות!$B$4:$E$1000,2)</f>
        <v>4.3132079999999975E-2</v>
      </c>
      <c r="BR341" s="135">
        <f t="shared" si="317"/>
        <v>3.0943399999999979E-3</v>
      </c>
      <c r="BS341" s="3">
        <f t="shared" si="359"/>
        <v>8763</v>
      </c>
      <c r="BT341" s="238">
        <v>289</v>
      </c>
      <c r="BU341" s="239">
        <f t="shared" si="360"/>
        <v>160510.0032311457</v>
      </c>
      <c r="BV341" s="239">
        <f t="shared" si="361"/>
        <v>2490.2886210197203</v>
      </c>
      <c r="BW341" s="239">
        <f t="shared" si="318"/>
        <v>1993.6160976214571</v>
      </c>
      <c r="BX341" s="239">
        <f t="shared" si="319"/>
        <v>496.67252339826308</v>
      </c>
      <c r="BY341" s="240">
        <f t="shared" si="362"/>
        <v>662598.53805471398</v>
      </c>
      <c r="CA341" s="247">
        <f>VLOOKUP(CD341,[2]תחזיות!$B$4:$E$1000,4)</f>
        <v>5.6934345599999971E-2</v>
      </c>
      <c r="CB341" s="135">
        <f t="shared" si="320"/>
        <v>4.2445287999999977E-3</v>
      </c>
      <c r="CC341" s="3">
        <f t="shared" si="363"/>
        <v>8763</v>
      </c>
      <c r="CD341" s="238">
        <v>289</v>
      </c>
      <c r="CE341" s="239">
        <f t="shared" si="364"/>
        <v>177903.16713613417</v>
      </c>
      <c r="CF341" s="239">
        <f t="shared" si="365"/>
        <v>2872.8353037931465</v>
      </c>
      <c r="CG341" s="239">
        <f t="shared" si="321"/>
        <v>2117.7201872726118</v>
      </c>
      <c r="CH341" s="239">
        <f t="shared" si="322"/>
        <v>755.11511652053457</v>
      </c>
      <c r="CI341" s="240">
        <f t="shared" si="366"/>
        <v>747866.97364196589</v>
      </c>
      <c r="CJ341" s="1"/>
      <c r="CK341" s="247">
        <f>VLOOKUP(CN341,[2]תחזיות!$B$4:$E$1000,3)</f>
        <v>3.7506156521739109E-2</v>
      </c>
      <c r="CL341" s="135">
        <f t="shared" si="323"/>
        <v>2.6255130434782591E-3</v>
      </c>
      <c r="CM341" s="3">
        <f t="shared" si="367"/>
        <v>8763</v>
      </c>
      <c r="CN341" s="238">
        <v>289</v>
      </c>
      <c r="CO341" s="239">
        <f t="shared" si="368"/>
        <v>153961.90458868837</v>
      </c>
      <c r="CP341" s="239">
        <f t="shared" si="383"/>
        <v>2349.6359308715873</v>
      </c>
      <c r="CQ341" s="239">
        <f t="shared" si="324"/>
        <v>1945.4069421752308</v>
      </c>
      <c r="CR341" s="239">
        <f t="shared" si="325"/>
        <v>404.22898869635657</v>
      </c>
      <c r="CS341" s="240">
        <f t="shared" si="369"/>
        <v>632612.24151384004</v>
      </c>
      <c r="CT341" s="1"/>
      <c r="CU341" s="238">
        <v>289</v>
      </c>
      <c r="CV341" s="239">
        <f t="shared" si="391"/>
        <v>404544.94123873813</v>
      </c>
      <c r="CW341" s="239">
        <f t="shared" si="391"/>
        <v>9623.4371755982957</v>
      </c>
      <c r="CX341" s="239">
        <f t="shared" si="391"/>
        <v>8232.2450747618423</v>
      </c>
      <c r="CY341" s="239">
        <f t="shared" si="391"/>
        <v>1391.1921008364529</v>
      </c>
      <c r="CZ341" s="239">
        <f t="shared" si="391"/>
        <v>2580342.7576260059</v>
      </c>
      <c r="DB341" s="238">
        <v>289</v>
      </c>
      <c r="DC341" s="239">
        <f t="shared" si="392"/>
        <v>437671.92428243277</v>
      </c>
      <c r="DD341" s="239">
        <f t="shared" si="392"/>
        <v>10630.634978316097</v>
      </c>
      <c r="DE341" s="239">
        <f t="shared" si="392"/>
        <v>8830.6345722873393</v>
      </c>
      <c r="DF341" s="239">
        <f t="shared" si="392"/>
        <v>1800.0004060287592</v>
      </c>
      <c r="DG341" s="239">
        <f t="shared" si="392"/>
        <v>2753404.966999867</v>
      </c>
      <c r="DH341" s="248"/>
      <c r="DI341" s="238">
        <v>289</v>
      </c>
      <c r="DJ341" s="239">
        <f t="shared" si="393"/>
        <v>373005.49190967932</v>
      </c>
      <c r="DK341" s="239">
        <f t="shared" si="393"/>
        <v>8778.8801943378785</v>
      </c>
      <c r="DL341" s="239">
        <f t="shared" si="393"/>
        <v>7910.9713075675609</v>
      </c>
      <c r="DM341" s="239">
        <f t="shared" si="393"/>
        <v>867.90888677031671</v>
      </c>
      <c r="DN341" s="239">
        <f t="shared" si="393"/>
        <v>2433197.8383240253</v>
      </c>
      <c r="DP341" s="3">
        <f t="shared" si="370"/>
        <v>8763</v>
      </c>
      <c r="DQ341" s="238">
        <v>289</v>
      </c>
      <c r="DR341" s="239">
        <f t="shared" si="371"/>
        <v>0</v>
      </c>
      <c r="DS341" s="239">
        <f t="shared" si="372"/>
        <v>0</v>
      </c>
      <c r="DT341" s="239">
        <f t="shared" si="326"/>
        <v>0</v>
      </c>
      <c r="DU341" s="239">
        <f t="shared" si="373"/>
        <v>0</v>
      </c>
      <c r="DV341" s="240">
        <f t="shared" si="384"/>
        <v>0</v>
      </c>
      <c r="DX341" s="242">
        <f t="shared" si="299"/>
        <v>4.9000000000000002E-2</v>
      </c>
      <c r="DY341" s="242">
        <f t="shared" si="374"/>
        <v>4.0833333333333338E-3</v>
      </c>
      <c r="DZ341" s="238">
        <v>289</v>
      </c>
      <c r="EA341" s="243">
        <f t="shared" si="385"/>
        <v>181146.90241710178</v>
      </c>
      <c r="EB341" s="243">
        <f t="shared" si="386"/>
        <v>2908.963436965832</v>
      </c>
      <c r="EC341" s="243">
        <f t="shared" si="327"/>
        <v>2169.2802520959995</v>
      </c>
      <c r="ED341" s="243">
        <f t="shared" si="337"/>
        <v>739.6831848698323</v>
      </c>
      <c r="EE341" s="244">
        <f t="shared" si="375"/>
        <v>777941.85194551351</v>
      </c>
      <c r="EF341" s="249"/>
      <c r="EG341" s="242">
        <f t="shared" si="300"/>
        <v>5.5E-2</v>
      </c>
      <c r="EH341" s="242">
        <f t="shared" si="376"/>
        <v>4.5833333333333334E-3</v>
      </c>
      <c r="EI341" s="238">
        <v>289</v>
      </c>
      <c r="EJ341" s="243">
        <f t="shared" si="387"/>
        <v>188666.69009374888</v>
      </c>
      <c r="EK341" s="243">
        <f t="shared" si="388"/>
        <v>3082.4150795582632</v>
      </c>
      <c r="EL341" s="243">
        <f t="shared" si="328"/>
        <v>2217.6927499619142</v>
      </c>
      <c r="EM341" s="243">
        <f t="shared" si="338"/>
        <v>864.72232959634903</v>
      </c>
      <c r="EN341" s="244">
        <f t="shared" si="377"/>
        <v>810114.58885876159</v>
      </c>
      <c r="EO341" s="249"/>
      <c r="EP341" s="242">
        <f t="shared" si="301"/>
        <v>2.5000000000000001E-2</v>
      </c>
      <c r="EQ341" s="242">
        <f t="shared" si="378"/>
        <v>2.0833333333333333E-3</v>
      </c>
      <c r="ER341" s="238">
        <v>289</v>
      </c>
      <c r="ES341" s="243">
        <f t="shared" si="389"/>
        <v>158354.26854088431</v>
      </c>
      <c r="ET341" s="243">
        <f t="shared" si="390"/>
        <v>2370.7253929063932</v>
      </c>
      <c r="EU341" s="243">
        <f t="shared" si="329"/>
        <v>2040.8206667795507</v>
      </c>
      <c r="EV341" s="243">
        <f t="shared" si="339"/>
        <v>329.90472612684232</v>
      </c>
      <c r="EW341" s="244">
        <f t="shared" si="379"/>
        <v>685139.63854994578</v>
      </c>
    </row>
    <row r="342" spans="1:153" ht="14.25" customHeight="1" thickBot="1" x14ac:dyDescent="0.25">
      <c r="A342" s="3">
        <f t="shared" si="340"/>
        <v>8794</v>
      </c>
      <c r="B342" s="238">
        <v>290</v>
      </c>
      <c r="C342" s="239">
        <f t="shared" si="341"/>
        <v>26099.872837607425</v>
      </c>
      <c r="D342" s="239">
        <f t="shared" si="302"/>
        <v>2410.2492634298383</v>
      </c>
      <c r="E342" s="239">
        <f t="shared" si="303"/>
        <v>2341.7370972311187</v>
      </c>
      <c r="F342" s="239">
        <f t="shared" si="304"/>
        <v>68.512166198719498</v>
      </c>
      <c r="G342" s="240">
        <f t="shared" si="342"/>
        <v>698972.28639464919</v>
      </c>
      <c r="I342" s="241">
        <f>VLOOKUP(K342,[2]תחזיות!$B$4:$H$1000,5)</f>
        <v>1.2998335000000163E-2</v>
      </c>
      <c r="J342" s="135">
        <f t="shared" si="305"/>
        <v>1.0831945833333469E-3</v>
      </c>
      <c r="K342" s="238">
        <v>290</v>
      </c>
      <c r="L342" s="243">
        <f t="shared" si="343"/>
        <v>25346.796838710161</v>
      </c>
      <c r="M342" s="243">
        <f t="shared" si="330"/>
        <v>1126.4422319939488</v>
      </c>
      <c r="N342" s="243">
        <f t="shared" si="306"/>
        <v>1079.9731044563136</v>
      </c>
      <c r="O342" s="243">
        <f t="shared" si="307"/>
        <v>46.469127537635082</v>
      </c>
      <c r="P342" s="244">
        <f t="shared" si="344"/>
        <v>281496.78406029614</v>
      </c>
      <c r="Q342" s="245"/>
      <c r="R342" s="241">
        <f>VLOOKUP(T342,[2]תחזיות!$B$4:$H$1000,7)</f>
        <v>2.2097169500000277E-2</v>
      </c>
      <c r="S342" s="135">
        <f t="shared" si="308"/>
        <v>1.8414307916666897E-3</v>
      </c>
      <c r="T342" s="238">
        <v>290</v>
      </c>
      <c r="U342" s="243">
        <f t="shared" si="345"/>
        <v>31060.688774333143</v>
      </c>
      <c r="V342" s="243">
        <f t="shared" si="331"/>
        <v>1380.3744833270096</v>
      </c>
      <c r="W342" s="243">
        <f t="shared" si="309"/>
        <v>1323.4298872407323</v>
      </c>
      <c r="X342" s="243">
        <f t="shared" si="332"/>
        <v>56.944596086277166</v>
      </c>
      <c r="Y342" s="244">
        <f t="shared" si="346"/>
        <v>312226.37592722679</v>
      </c>
      <c r="Z342" s="246"/>
      <c r="AA342" s="241">
        <f>VLOOKUP(AC342,[2]תחזיות!$B$4:$H$1000,6)</f>
        <v>1.1816668181818328E-2</v>
      </c>
      <c r="AB342" s="135">
        <f t="shared" si="310"/>
        <v>9.847223484848607E-4</v>
      </c>
      <c r="AC342" s="238">
        <v>290</v>
      </c>
      <c r="AD342" s="243">
        <f t="shared" si="347"/>
        <v>24686.324840559864</v>
      </c>
      <c r="AE342" s="243">
        <f t="shared" si="333"/>
        <v>1097.0900595478549</v>
      </c>
      <c r="AF342" s="243">
        <f t="shared" si="311"/>
        <v>1051.831797340162</v>
      </c>
      <c r="AG342" s="243">
        <f t="shared" si="334"/>
        <v>45.258262207692873</v>
      </c>
      <c r="AH342" s="244">
        <f t="shared" si="348"/>
        <v>277809.36722165154</v>
      </c>
      <c r="AI342" s="246"/>
      <c r="AJ342" s="242">
        <f t="shared" si="297"/>
        <v>4.7366666666666599E-2</v>
      </c>
      <c r="AK342" s="242">
        <f t="shared" si="349"/>
        <v>3.9472222222222166E-3</v>
      </c>
      <c r="AL342" s="241">
        <f>VLOOKUP(AN342,[2]תחזיות!$B$4:$H$1000,5)</f>
        <v>1.2998335000000163E-2</v>
      </c>
      <c r="AM342" s="135">
        <f t="shared" si="335"/>
        <v>1.0831945833333469E-3</v>
      </c>
      <c r="AN342" s="238">
        <v>290</v>
      </c>
      <c r="AO342" s="243">
        <f t="shared" si="350"/>
        <v>7407.4580312567532</v>
      </c>
      <c r="AP342" s="243">
        <f t="shared" si="380"/>
        <v>689.45846768072136</v>
      </c>
      <c r="AQ342" s="243">
        <f t="shared" si="312"/>
        <v>660.21958472956624</v>
      </c>
      <c r="AR342" s="243">
        <f t="shared" si="351"/>
        <v>29.238882951155087</v>
      </c>
      <c r="AS342" s="244">
        <f t="shared" si="352"/>
        <v>163559.44713393771</v>
      </c>
      <c r="AT342" s="245"/>
      <c r="AU342" s="242">
        <f t="shared" si="298"/>
        <v>5.3666666666666606E-2</v>
      </c>
      <c r="AV342" s="242">
        <f t="shared" si="353"/>
        <v>4.4722222222222168E-3</v>
      </c>
      <c r="AW342" s="241">
        <f>VLOOKUP(AY342,[2]תחזיות!$B$4:$H$1000,7)</f>
        <v>2.2097169500000277E-2</v>
      </c>
      <c r="AX342" s="135">
        <f t="shared" si="313"/>
        <v>1.8414307916666897E-3</v>
      </c>
      <c r="AY342" s="238">
        <v>290</v>
      </c>
      <c r="AZ342" s="243">
        <f t="shared" si="354"/>
        <v>9520.8745921421632</v>
      </c>
      <c r="BA342" s="243">
        <f t="shared" si="381"/>
        <v>888.93193815462109</v>
      </c>
      <c r="BB342" s="243">
        <f t="shared" si="314"/>
        <v>846.35247122865201</v>
      </c>
      <c r="BC342" s="243">
        <f t="shared" si="355"/>
        <v>42.579466925969065</v>
      </c>
      <c r="BD342" s="244">
        <f t="shared" si="356"/>
        <v>188904.29786217501</v>
      </c>
      <c r="BE342" s="246"/>
      <c r="BF342" s="246"/>
      <c r="BG342" s="246"/>
      <c r="BH342" s="241">
        <f>VLOOKUP(BJ342,[2]תחזיות!$B$4:$H$1000,6)</f>
        <v>1.1816668181818328E-2</v>
      </c>
      <c r="BI342" s="135">
        <f t="shared" si="315"/>
        <v>9.847223484848607E-4</v>
      </c>
      <c r="BJ342" s="238">
        <v>290</v>
      </c>
      <c r="BK342" s="243">
        <f t="shared" si="357"/>
        <v>6008.5736209357565</v>
      </c>
      <c r="BL342" s="243">
        <f t="shared" si="382"/>
        <v>552.71895968700539</v>
      </c>
      <c r="BM342" s="243">
        <f t="shared" si="316"/>
        <v>541.70324138195656</v>
      </c>
      <c r="BN342" s="243">
        <f t="shared" si="336"/>
        <v>11.015718305048836</v>
      </c>
      <c r="BO342" s="244">
        <f t="shared" si="358"/>
        <v>142724.3629266035</v>
      </c>
      <c r="BP342" s="246"/>
      <c r="BQ342" s="247">
        <f>VLOOKUP(BT342,[2]תחזיות!$B$4:$E$1000,2)</f>
        <v>4.3160379999999977E-2</v>
      </c>
      <c r="BR342" s="135">
        <f t="shared" si="317"/>
        <v>3.0966983333333316E-3</v>
      </c>
      <c r="BS342" s="3">
        <f t="shared" si="359"/>
        <v>8794</v>
      </c>
      <c r="BT342" s="238">
        <v>290</v>
      </c>
      <c r="BU342" s="239">
        <f t="shared" si="360"/>
        <v>158516.38713352426</v>
      </c>
      <c r="BV342" s="239">
        <f t="shared" si="361"/>
        <v>2490.4918082713248</v>
      </c>
      <c r="BW342" s="239">
        <f t="shared" si="318"/>
        <v>1999.6143764289191</v>
      </c>
      <c r="BX342" s="239">
        <f t="shared" si="319"/>
        <v>490.87743184240571</v>
      </c>
      <c r="BY342" s="240">
        <f t="shared" si="362"/>
        <v>665089.02986298525</v>
      </c>
      <c r="CA342" s="247">
        <f>VLOOKUP(CD342,[2]תחזיות!$B$4:$E$1000,4)</f>
        <v>5.6971701599999973E-2</v>
      </c>
      <c r="CB342" s="135">
        <f t="shared" si="320"/>
        <v>4.2476417999999976E-3</v>
      </c>
      <c r="CC342" s="3">
        <f t="shared" si="363"/>
        <v>8794</v>
      </c>
      <c r="CD342" s="238">
        <v>290</v>
      </c>
      <c r="CE342" s="239">
        <f t="shared" si="364"/>
        <v>175785.44694886156</v>
      </c>
      <c r="CF342" s="239">
        <f t="shared" si="365"/>
        <v>2873.1400877252031</v>
      </c>
      <c r="CG342" s="239">
        <f t="shared" si="321"/>
        <v>2126.4664754335367</v>
      </c>
      <c r="CH342" s="239">
        <f t="shared" si="322"/>
        <v>746.67361229166636</v>
      </c>
      <c r="CI342" s="240">
        <f t="shared" si="366"/>
        <v>750740.11372969113</v>
      </c>
      <c r="CJ342" s="1"/>
      <c r="CK342" s="247">
        <f>VLOOKUP(CN342,[2]תחזיות!$B$4:$E$1000,3)</f>
        <v>3.7530765217391286E-2</v>
      </c>
      <c r="CL342" s="135">
        <f t="shared" si="323"/>
        <v>2.6275637681159405E-3</v>
      </c>
      <c r="CM342" s="3">
        <f t="shared" si="367"/>
        <v>8794</v>
      </c>
      <c r="CN342" s="238">
        <v>290</v>
      </c>
      <c r="CO342" s="239">
        <f t="shared" si="368"/>
        <v>152016.49764651313</v>
      </c>
      <c r="CP342" s="239">
        <f t="shared" si="383"/>
        <v>2349.8036553390393</v>
      </c>
      <c r="CQ342" s="239">
        <f t="shared" si="324"/>
        <v>1950.3706139671792</v>
      </c>
      <c r="CR342" s="239">
        <f t="shared" si="325"/>
        <v>399.43304137186004</v>
      </c>
      <c r="CS342" s="240">
        <f t="shared" si="369"/>
        <v>634962.04516917909</v>
      </c>
      <c r="CT342" s="1"/>
      <c r="CU342" s="238">
        <v>290</v>
      </c>
      <c r="CV342" s="239">
        <f t="shared" si="391"/>
        <v>396348.13700610434</v>
      </c>
      <c r="CW342" s="239">
        <f t="shared" si="391"/>
        <v>9625.6052083416653</v>
      </c>
      <c r="CX342" s="239">
        <f t="shared" si="391"/>
        <v>8259.6823093046423</v>
      </c>
      <c r="CY342" s="239">
        <f t="shared" si="391"/>
        <v>1365.9228990370225</v>
      </c>
      <c r="CZ342" s="239">
        <f t="shared" si="391"/>
        <v>2589968.3628343474</v>
      </c>
      <c r="DB342" s="238">
        <v>290</v>
      </c>
      <c r="DC342" s="239">
        <f t="shared" si="392"/>
        <v>428915.88049673126</v>
      </c>
      <c r="DD342" s="239">
        <f t="shared" si="392"/>
        <v>10635.110852194935</v>
      </c>
      <c r="DE342" s="239">
        <f t="shared" si="392"/>
        <v>8865.8431061999454</v>
      </c>
      <c r="DF342" s="239">
        <f t="shared" si="392"/>
        <v>1769.2677459949891</v>
      </c>
      <c r="DG342" s="239">
        <f t="shared" si="392"/>
        <v>2764040.0778520619</v>
      </c>
      <c r="DH342" s="248"/>
      <c r="DI342" s="238">
        <v>290</v>
      </c>
      <c r="DJ342" s="239">
        <f t="shared" si="393"/>
        <v>365124.71681972092</v>
      </c>
      <c r="DK342" s="239">
        <f t="shared" si="393"/>
        <v>8780.5873309101316</v>
      </c>
      <c r="DL342" s="239">
        <f t="shared" si="393"/>
        <v>7930.7151264224249</v>
      </c>
      <c r="DM342" s="239">
        <f t="shared" si="393"/>
        <v>849.87220448770609</v>
      </c>
      <c r="DN342" s="239">
        <f t="shared" si="393"/>
        <v>2441978.4256549357</v>
      </c>
      <c r="DP342" s="3">
        <f t="shared" si="370"/>
        <v>8794</v>
      </c>
      <c r="DQ342" s="238">
        <v>290</v>
      </c>
      <c r="DR342" s="239">
        <f t="shared" si="371"/>
        <v>0</v>
      </c>
      <c r="DS342" s="239">
        <f t="shared" si="372"/>
        <v>0</v>
      </c>
      <c r="DT342" s="239">
        <f t="shared" si="326"/>
        <v>0</v>
      </c>
      <c r="DU342" s="239">
        <f t="shared" si="373"/>
        <v>0</v>
      </c>
      <c r="DV342" s="240">
        <f t="shared" si="384"/>
        <v>0</v>
      </c>
      <c r="DX342" s="242">
        <f t="shared" si="299"/>
        <v>4.9000000000000002E-2</v>
      </c>
      <c r="DY342" s="242">
        <f t="shared" si="374"/>
        <v>4.0833333333333338E-3</v>
      </c>
      <c r="DZ342" s="238">
        <v>290</v>
      </c>
      <c r="EA342" s="243">
        <f t="shared" si="385"/>
        <v>178977.62216500577</v>
      </c>
      <c r="EB342" s="243">
        <f t="shared" si="386"/>
        <v>2908.9634369658315</v>
      </c>
      <c r="EC342" s="243">
        <f t="shared" si="327"/>
        <v>2178.1381464587248</v>
      </c>
      <c r="ED342" s="243">
        <f t="shared" si="337"/>
        <v>730.82529050710696</v>
      </c>
      <c r="EE342" s="244">
        <f t="shared" si="375"/>
        <v>780850.81538247934</v>
      </c>
      <c r="EF342" s="249"/>
      <c r="EG342" s="242">
        <f t="shared" si="300"/>
        <v>5.5E-2</v>
      </c>
      <c r="EH342" s="242">
        <f t="shared" si="376"/>
        <v>4.5833333333333334E-3</v>
      </c>
      <c r="EI342" s="238">
        <v>290</v>
      </c>
      <c r="EJ342" s="243">
        <f t="shared" si="387"/>
        <v>186448.99734378696</v>
      </c>
      <c r="EK342" s="243">
        <f t="shared" si="388"/>
        <v>3082.4150795582632</v>
      </c>
      <c r="EL342" s="243">
        <f t="shared" si="328"/>
        <v>2227.8571750659062</v>
      </c>
      <c r="EM342" s="243">
        <f t="shared" si="338"/>
        <v>854.5579044923569</v>
      </c>
      <c r="EN342" s="244">
        <f t="shared" si="377"/>
        <v>813197.00393831986</v>
      </c>
      <c r="EO342" s="249"/>
      <c r="EP342" s="242">
        <f t="shared" si="301"/>
        <v>2.5000000000000001E-2</v>
      </c>
      <c r="EQ342" s="242">
        <f t="shared" si="378"/>
        <v>2.0833333333333333E-3</v>
      </c>
      <c r="ER342" s="238">
        <v>290</v>
      </c>
      <c r="ES342" s="243">
        <f t="shared" si="389"/>
        <v>156313.44787410475</v>
      </c>
      <c r="ET342" s="243">
        <f t="shared" si="390"/>
        <v>2370.7253929063936</v>
      </c>
      <c r="EU342" s="243">
        <f t="shared" si="329"/>
        <v>2045.0723765020086</v>
      </c>
      <c r="EV342" s="243">
        <f t="shared" si="339"/>
        <v>325.65301640438491</v>
      </c>
      <c r="EW342" s="244">
        <f t="shared" si="379"/>
        <v>687510.36394285213</v>
      </c>
    </row>
    <row r="343" spans="1:153" ht="14.25" customHeight="1" thickBot="1" x14ac:dyDescent="0.25">
      <c r="A343" s="3">
        <f t="shared" si="340"/>
        <v>8825</v>
      </c>
      <c r="B343" s="238">
        <v>291</v>
      </c>
      <c r="C343" s="239">
        <f t="shared" si="341"/>
        <v>23758.135740376307</v>
      </c>
      <c r="D343" s="239">
        <f t="shared" si="302"/>
        <v>2410.2492634298383</v>
      </c>
      <c r="E343" s="239">
        <f t="shared" si="303"/>
        <v>2347.8841571113503</v>
      </c>
      <c r="F343" s="239">
        <f t="shared" si="304"/>
        <v>62.365106318487811</v>
      </c>
      <c r="G343" s="240">
        <f t="shared" si="342"/>
        <v>701382.53565807897</v>
      </c>
      <c r="I343" s="241">
        <f>VLOOKUP(K343,[2]תחזיות!$B$4:$H$1000,5)</f>
        <v>1.2998353500000163E-2</v>
      </c>
      <c r="J343" s="135">
        <f t="shared" si="305"/>
        <v>1.0831961250000136E-3</v>
      </c>
      <c r="K343" s="238">
        <v>291</v>
      </c>
      <c r="L343" s="243">
        <f t="shared" si="343"/>
        <v>24293.109463688848</v>
      </c>
      <c r="M343" s="243">
        <f t="shared" si="330"/>
        <v>1127.6623898546809</v>
      </c>
      <c r="N343" s="243">
        <f t="shared" si="306"/>
        <v>1083.1250225045849</v>
      </c>
      <c r="O343" s="243">
        <f t="shared" si="307"/>
        <v>44.537367350096012</v>
      </c>
      <c r="P343" s="244">
        <f t="shared" si="344"/>
        <v>282624.4464501508</v>
      </c>
      <c r="Q343" s="245"/>
      <c r="R343" s="241">
        <f>VLOOKUP(T343,[2]תחזיות!$B$4:$H$1000,7)</f>
        <v>2.2097200950000277E-2</v>
      </c>
      <c r="S343" s="135">
        <f t="shared" si="308"/>
        <v>1.841433412500023E-3</v>
      </c>
      <c r="T343" s="238">
        <v>291</v>
      </c>
      <c r="U343" s="243">
        <f t="shared" si="345"/>
        <v>29792.01806920327</v>
      </c>
      <c r="V343" s="243">
        <f t="shared" si="331"/>
        <v>1382.9163510223705</v>
      </c>
      <c r="W343" s="243">
        <f t="shared" si="309"/>
        <v>1328.2976512288315</v>
      </c>
      <c r="X343" s="243">
        <f t="shared" si="332"/>
        <v>54.618699793539072</v>
      </c>
      <c r="Y343" s="244">
        <f t="shared" si="346"/>
        <v>313609.29227824917</v>
      </c>
      <c r="Z343" s="246"/>
      <c r="AA343" s="241">
        <f>VLOOKUP(AC343,[2]תחזיות!$B$4:$H$1000,6)</f>
        <v>1.1816685000000148E-2</v>
      </c>
      <c r="AB343" s="135">
        <f t="shared" si="310"/>
        <v>9.8472375000001225E-4</v>
      </c>
      <c r="AC343" s="238">
        <v>291</v>
      </c>
      <c r="AD343" s="243">
        <f t="shared" si="347"/>
        <v>23657.766489838574</v>
      </c>
      <c r="AE343" s="243">
        <f t="shared" si="333"/>
        <v>1098.1703901853809</v>
      </c>
      <c r="AF343" s="243">
        <f t="shared" si="311"/>
        <v>1054.7978182873437</v>
      </c>
      <c r="AG343" s="243">
        <f t="shared" si="334"/>
        <v>43.372571898037187</v>
      </c>
      <c r="AH343" s="244">
        <f t="shared" si="348"/>
        <v>278907.53761183692</v>
      </c>
      <c r="AI343" s="246"/>
      <c r="AJ343" s="242">
        <f t="shared" si="297"/>
        <v>4.7366666666666599E-2</v>
      </c>
      <c r="AK343" s="242">
        <f t="shared" si="349"/>
        <v>3.9472222222222166E-3</v>
      </c>
      <c r="AL343" s="241">
        <f>VLOOKUP(AN343,[2]תחזיות!$B$4:$H$1000,5)</f>
        <v>1.2998353500000163E-2</v>
      </c>
      <c r="AM343" s="135">
        <f t="shared" si="335"/>
        <v>1.0831961250000136E-3</v>
      </c>
      <c r="AN343" s="238">
        <v>291</v>
      </c>
      <c r="AO343" s="243">
        <f t="shared" si="350"/>
        <v>6754.5470290669164</v>
      </c>
      <c r="AP343" s="243">
        <f t="shared" si="380"/>
        <v>690.20528642126169</v>
      </c>
      <c r="AQ343" s="243">
        <f t="shared" si="312"/>
        <v>663.54358828708371</v>
      </c>
      <c r="AR343" s="243">
        <f t="shared" si="351"/>
        <v>26.661698134177986</v>
      </c>
      <c r="AS343" s="244">
        <f t="shared" si="352"/>
        <v>164249.65242035897</v>
      </c>
      <c r="AT343" s="245"/>
      <c r="AU343" s="242">
        <f t="shared" si="298"/>
        <v>5.3666666666666606E-2</v>
      </c>
      <c r="AV343" s="242">
        <f t="shared" si="353"/>
        <v>4.4722222222222168E-3</v>
      </c>
      <c r="AW343" s="241">
        <f>VLOOKUP(AY343,[2]תחזיות!$B$4:$H$1000,7)</f>
        <v>2.2097200950000277E-2</v>
      </c>
      <c r="AX343" s="135">
        <f t="shared" si="313"/>
        <v>1.841433412500023E-3</v>
      </c>
      <c r="AY343" s="238">
        <v>291</v>
      </c>
      <c r="AZ343" s="243">
        <f t="shared" si="354"/>
        <v>8690.495675784432</v>
      </c>
      <c r="BA343" s="243">
        <f t="shared" si="381"/>
        <v>890.5688471269774</v>
      </c>
      <c r="BB343" s="243">
        <f t="shared" si="314"/>
        <v>851.7030192436082</v>
      </c>
      <c r="BC343" s="243">
        <f t="shared" si="355"/>
        <v>38.865827883369221</v>
      </c>
      <c r="BD343" s="244">
        <f t="shared" si="356"/>
        <v>189794.86670930198</v>
      </c>
      <c r="BE343" s="246"/>
      <c r="BF343" s="246"/>
      <c r="BG343" s="246"/>
      <c r="BH343" s="241">
        <f>VLOOKUP(BJ343,[2]תחזיות!$B$4:$H$1000,6)</f>
        <v>1.1816685000000148E-2</v>
      </c>
      <c r="BI343" s="135">
        <f t="shared" si="315"/>
        <v>9.8472375000001225E-4</v>
      </c>
      <c r="BJ343" s="238">
        <v>291</v>
      </c>
      <c r="BK343" s="243">
        <f t="shared" si="357"/>
        <v>5472.2537366547185</v>
      </c>
      <c r="BL343" s="243">
        <f t="shared" si="382"/>
        <v>553.17879178851877</v>
      </c>
      <c r="BM343" s="243">
        <f t="shared" si="316"/>
        <v>543.14632660465179</v>
      </c>
      <c r="BN343" s="243">
        <f t="shared" si="336"/>
        <v>10.032465183866938</v>
      </c>
      <c r="BO343" s="244">
        <f t="shared" si="358"/>
        <v>143277.54171839202</v>
      </c>
      <c r="BP343" s="246"/>
      <c r="BQ343" s="247">
        <f>VLOOKUP(BT343,[2]תחזיות!$B$4:$E$1000,2)</f>
        <v>4.3188679999999979E-2</v>
      </c>
      <c r="BR343" s="135">
        <f t="shared" si="317"/>
        <v>3.0990566666666652E-3</v>
      </c>
      <c r="BS343" s="3">
        <f t="shared" si="359"/>
        <v>8825</v>
      </c>
      <c r="BT343" s="238">
        <v>291</v>
      </c>
      <c r="BU343" s="239">
        <f t="shared" si="360"/>
        <v>156516.77275709534</v>
      </c>
      <c r="BV343" s="239">
        <f t="shared" si="361"/>
        <v>2490.6922904657931</v>
      </c>
      <c r="BW343" s="239">
        <f t="shared" si="318"/>
        <v>2005.6379424077654</v>
      </c>
      <c r="BX343" s="239">
        <f t="shared" si="319"/>
        <v>485.05434805802781</v>
      </c>
      <c r="BY343" s="240">
        <f t="shared" si="362"/>
        <v>667579.72215345106</v>
      </c>
      <c r="CA343" s="247">
        <f>VLOOKUP(CD343,[2]תחזיות!$B$4:$E$1000,4)</f>
        <v>5.7009057599999975E-2</v>
      </c>
      <c r="CB343" s="135">
        <f t="shared" si="320"/>
        <v>4.2507547999999984E-3</v>
      </c>
      <c r="CC343" s="3">
        <f t="shared" si="363"/>
        <v>8825</v>
      </c>
      <c r="CD343" s="238">
        <v>291</v>
      </c>
      <c r="CE343" s="239">
        <f t="shared" si="364"/>
        <v>173658.98047342803</v>
      </c>
      <c r="CF343" s="239">
        <f t="shared" si="365"/>
        <v>2873.4408803719512</v>
      </c>
      <c r="CG343" s="239">
        <f t="shared" si="321"/>
        <v>2135.2591355614209</v>
      </c>
      <c r="CH343" s="239">
        <f t="shared" si="322"/>
        <v>738.18174481053018</v>
      </c>
      <c r="CI343" s="240">
        <f t="shared" si="366"/>
        <v>753613.55461006309</v>
      </c>
      <c r="CJ343" s="1"/>
      <c r="CK343" s="247">
        <f>VLOOKUP(CN343,[2]תחזיות!$B$4:$E$1000,3)</f>
        <v>3.7555373913043463E-2</v>
      </c>
      <c r="CL343" s="135">
        <f t="shared" si="323"/>
        <v>2.6296144927536219E-3</v>
      </c>
      <c r="CM343" s="3">
        <f t="shared" si="367"/>
        <v>8825</v>
      </c>
      <c r="CN343" s="238">
        <v>291</v>
      </c>
      <c r="CO343" s="239">
        <f t="shared" si="368"/>
        <v>150066.12703254595</v>
      </c>
      <c r="CP343" s="239">
        <f t="shared" si="383"/>
        <v>2349.9691321500331</v>
      </c>
      <c r="CQ343" s="239">
        <f t="shared" si="324"/>
        <v>1955.3530696338444</v>
      </c>
      <c r="CR343" s="239">
        <f t="shared" si="325"/>
        <v>394.61606251618889</v>
      </c>
      <c r="CS343" s="240">
        <f t="shared" si="369"/>
        <v>637312.01430132915</v>
      </c>
      <c r="CT343" s="1"/>
      <c r="CU343" s="238">
        <v>291</v>
      </c>
      <c r="CV343" s="239">
        <f t="shared" si="391"/>
        <v>388122.04900877445</v>
      </c>
      <c r="CW343" s="239">
        <f t="shared" si="391"/>
        <v>9627.7726671374057</v>
      </c>
      <c r="CX343" s="239">
        <f t="shared" si="391"/>
        <v>8287.2229208675471</v>
      </c>
      <c r="CY343" s="239">
        <f t="shared" si="391"/>
        <v>1340.5497462698568</v>
      </c>
      <c r="CZ343" s="239">
        <f t="shared" si="391"/>
        <v>2599596.1355014849</v>
      </c>
      <c r="DB343" s="238">
        <v>291</v>
      </c>
      <c r="DC343" s="239">
        <f t="shared" si="392"/>
        <v>420120.7701275131</v>
      </c>
      <c r="DD343" s="239">
        <f t="shared" si="392"/>
        <v>10639.590421509401</v>
      </c>
      <c r="DE343" s="239">
        <f t="shared" si="392"/>
        <v>8901.2121502635018</v>
      </c>
      <c r="DF343" s="239">
        <f t="shared" si="392"/>
        <v>1738.3782712458978</v>
      </c>
      <c r="DG343" s="239">
        <f t="shared" si="392"/>
        <v>2774679.6682735709</v>
      </c>
      <c r="DH343" s="248"/>
      <c r="DI343" s="238">
        <v>291</v>
      </c>
      <c r="DJ343" s="239">
        <f t="shared" si="393"/>
        <v>357222.65849701827</v>
      </c>
      <c r="DK343" s="239">
        <f t="shared" si="393"/>
        <v>8782.2929704601647</v>
      </c>
      <c r="DL343" s="239">
        <f t="shared" si="393"/>
        <v>7950.5143155902442</v>
      </c>
      <c r="DM343" s="239">
        <f t="shared" si="393"/>
        <v>831.77865486991982</v>
      </c>
      <c r="DN343" s="239">
        <f t="shared" si="393"/>
        <v>2450760.7186253956</v>
      </c>
      <c r="DP343" s="3">
        <f t="shared" si="370"/>
        <v>8825</v>
      </c>
      <c r="DQ343" s="238">
        <v>291</v>
      </c>
      <c r="DR343" s="239">
        <f t="shared" si="371"/>
        <v>0</v>
      </c>
      <c r="DS343" s="239">
        <f t="shared" si="372"/>
        <v>0</v>
      </c>
      <c r="DT343" s="239">
        <f t="shared" si="326"/>
        <v>0</v>
      </c>
      <c r="DU343" s="239">
        <f t="shared" si="373"/>
        <v>0</v>
      </c>
      <c r="DV343" s="240">
        <f t="shared" si="384"/>
        <v>0</v>
      </c>
      <c r="DX343" s="242">
        <f t="shared" si="299"/>
        <v>4.9000000000000002E-2</v>
      </c>
      <c r="DY343" s="242">
        <f t="shared" si="374"/>
        <v>4.0833333333333338E-3</v>
      </c>
      <c r="DZ343" s="238">
        <v>291</v>
      </c>
      <c r="EA343" s="243">
        <f t="shared" si="385"/>
        <v>176799.48401854705</v>
      </c>
      <c r="EB343" s="243">
        <f t="shared" si="386"/>
        <v>2908.9634369658315</v>
      </c>
      <c r="EC343" s="243">
        <f t="shared" si="327"/>
        <v>2187.0322105567643</v>
      </c>
      <c r="ED343" s="243">
        <f t="shared" si="337"/>
        <v>721.93122640906722</v>
      </c>
      <c r="EE343" s="244">
        <f t="shared" si="375"/>
        <v>783759.77881944517</v>
      </c>
      <c r="EF343" s="249"/>
      <c r="EG343" s="242">
        <f t="shared" si="300"/>
        <v>5.5E-2</v>
      </c>
      <c r="EH343" s="242">
        <f t="shared" si="376"/>
        <v>4.5833333333333334E-3</v>
      </c>
      <c r="EI343" s="238">
        <v>291</v>
      </c>
      <c r="EJ343" s="243">
        <f t="shared" si="387"/>
        <v>184221.14016872106</v>
      </c>
      <c r="EK343" s="243">
        <f t="shared" si="388"/>
        <v>3082.4150795582636</v>
      </c>
      <c r="EL343" s="243">
        <f t="shared" si="328"/>
        <v>2238.0681871182924</v>
      </c>
      <c r="EM343" s="243">
        <f t="shared" si="338"/>
        <v>844.3468924399715</v>
      </c>
      <c r="EN343" s="244">
        <f t="shared" si="377"/>
        <v>816279.41901787813</v>
      </c>
      <c r="EO343" s="249"/>
      <c r="EP343" s="242">
        <f t="shared" si="301"/>
        <v>2.5000000000000001E-2</v>
      </c>
      <c r="EQ343" s="242">
        <f t="shared" si="378"/>
        <v>2.0833333333333333E-3</v>
      </c>
      <c r="ER343" s="238">
        <v>291</v>
      </c>
      <c r="ES343" s="243">
        <f t="shared" si="389"/>
        <v>154268.37549760274</v>
      </c>
      <c r="ET343" s="243">
        <f t="shared" si="390"/>
        <v>2370.7253929063932</v>
      </c>
      <c r="EU343" s="243">
        <f t="shared" si="329"/>
        <v>2049.3329439530539</v>
      </c>
      <c r="EV343" s="243">
        <f t="shared" si="339"/>
        <v>321.39244895333906</v>
      </c>
      <c r="EW343" s="244">
        <f t="shared" si="379"/>
        <v>689881.08933575847</v>
      </c>
    </row>
    <row r="344" spans="1:153" ht="14.25" customHeight="1" thickBot="1" x14ac:dyDescent="0.25">
      <c r="A344" s="3">
        <f t="shared" si="340"/>
        <v>8854</v>
      </c>
      <c r="B344" s="238">
        <v>292</v>
      </c>
      <c r="C344" s="239">
        <f t="shared" si="341"/>
        <v>21410.251583264955</v>
      </c>
      <c r="D344" s="239">
        <f t="shared" si="302"/>
        <v>2410.2492634298383</v>
      </c>
      <c r="E344" s="239">
        <f t="shared" si="303"/>
        <v>2354.0473530237678</v>
      </c>
      <c r="F344" s="239">
        <f t="shared" si="304"/>
        <v>56.20191040607051</v>
      </c>
      <c r="G344" s="240">
        <f t="shared" si="342"/>
        <v>703792.78492150875</v>
      </c>
      <c r="I344" s="241">
        <f>VLOOKUP(K344,[2]תחזיות!$B$4:$H$1000,5)</f>
        <v>1.2998372000000164E-2</v>
      </c>
      <c r="J344" s="135">
        <f t="shared" si="305"/>
        <v>1.0831976666666803E-3</v>
      </c>
      <c r="K344" s="238">
        <v>292</v>
      </c>
      <c r="L344" s="243">
        <f t="shared" si="343"/>
        <v>23235.125442174325</v>
      </c>
      <c r="M344" s="243">
        <f t="shared" si="330"/>
        <v>1128.8838711241592</v>
      </c>
      <c r="N344" s="243">
        <f t="shared" si="306"/>
        <v>1086.2861411468398</v>
      </c>
      <c r="O344" s="243">
        <f t="shared" si="307"/>
        <v>42.597729977319396</v>
      </c>
      <c r="P344" s="244">
        <f t="shared" si="344"/>
        <v>283753.33032127499</v>
      </c>
      <c r="Q344" s="245"/>
      <c r="R344" s="241">
        <f>VLOOKUP(T344,[2]תחזיות!$B$4:$H$1000,7)</f>
        <v>2.2097232400000277E-2</v>
      </c>
      <c r="S344" s="135">
        <f t="shared" si="308"/>
        <v>1.8414360333333564E-3</v>
      </c>
      <c r="T344" s="238">
        <v>292</v>
      </c>
      <c r="U344" s="243">
        <f t="shared" si="345"/>
        <v>28516.134538394825</v>
      </c>
      <c r="V344" s="243">
        <f t="shared" si="331"/>
        <v>1385.4629030222288</v>
      </c>
      <c r="W344" s="243">
        <f t="shared" si="309"/>
        <v>1333.183323035172</v>
      </c>
      <c r="X344" s="243">
        <f t="shared" si="332"/>
        <v>52.279579987056934</v>
      </c>
      <c r="Y344" s="244">
        <f t="shared" si="346"/>
        <v>314994.75518127141</v>
      </c>
      <c r="Z344" s="246"/>
      <c r="AA344" s="241">
        <f>VLOOKUP(AC344,[2]תחזיות!$B$4:$H$1000,6)</f>
        <v>1.1816701818181967E-2</v>
      </c>
      <c r="AB344" s="135">
        <f t="shared" si="310"/>
        <v>9.8472515151516401E-4</v>
      </c>
      <c r="AC344" s="238">
        <v>292</v>
      </c>
      <c r="AD344" s="243">
        <f t="shared" si="347"/>
        <v>22625.226383301015</v>
      </c>
      <c r="AE344" s="243">
        <f t="shared" si="333"/>
        <v>1099.2517861892456</v>
      </c>
      <c r="AF344" s="243">
        <f t="shared" si="311"/>
        <v>1057.7722044865272</v>
      </c>
      <c r="AG344" s="243">
        <f t="shared" si="334"/>
        <v>41.479581702718335</v>
      </c>
      <c r="AH344" s="244">
        <f t="shared" si="348"/>
        <v>280006.78939802619</v>
      </c>
      <c r="AI344" s="246"/>
      <c r="AJ344" s="242">
        <f t="shared" si="297"/>
        <v>4.7366666666666599E-2</v>
      </c>
      <c r="AK344" s="242">
        <f t="shared" si="349"/>
        <v>3.9472222222222166E-3</v>
      </c>
      <c r="AL344" s="241">
        <f>VLOOKUP(AN344,[2]תחזיות!$B$4:$H$1000,5)</f>
        <v>1.2998372000000164E-2</v>
      </c>
      <c r="AM344" s="135">
        <f t="shared" si="335"/>
        <v>1.0831976666666803E-3</v>
      </c>
      <c r="AN344" s="238">
        <v>292</v>
      </c>
      <c r="AO344" s="243">
        <f t="shared" si="350"/>
        <v>6097.6012014945445</v>
      </c>
      <c r="AP344" s="243">
        <f t="shared" si="380"/>
        <v>690.95291517703424</v>
      </c>
      <c r="AQ344" s="243">
        <f t="shared" si="312"/>
        <v>666.88432821224615</v>
      </c>
      <c r="AR344" s="243">
        <f t="shared" si="351"/>
        <v>24.068586964788153</v>
      </c>
      <c r="AS344" s="244">
        <f t="shared" si="352"/>
        <v>164940.60533553601</v>
      </c>
      <c r="AT344" s="245"/>
      <c r="AU344" s="242">
        <f t="shared" si="298"/>
        <v>5.3666666666666606E-2</v>
      </c>
      <c r="AV344" s="242">
        <f t="shared" si="353"/>
        <v>4.4722222222222168E-3</v>
      </c>
      <c r="AW344" s="241">
        <f>VLOOKUP(AY344,[2]תחזיות!$B$4:$H$1000,7)</f>
        <v>2.2097232400000277E-2</v>
      </c>
      <c r="AX344" s="135">
        <f t="shared" si="313"/>
        <v>1.8414360333333564E-3</v>
      </c>
      <c r="AY344" s="238">
        <v>292</v>
      </c>
      <c r="AZ344" s="243">
        <f t="shared" si="354"/>
        <v>7853.2272917964074</v>
      </c>
      <c r="BA344" s="243">
        <f t="shared" si="381"/>
        <v>892.20877269224115</v>
      </c>
      <c r="BB344" s="243">
        <f t="shared" si="314"/>
        <v>857.08739508170731</v>
      </c>
      <c r="BC344" s="243">
        <f t="shared" si="355"/>
        <v>35.121377610533891</v>
      </c>
      <c r="BD344" s="244">
        <f t="shared" si="356"/>
        <v>190687.07548199422</v>
      </c>
      <c r="BE344" s="246"/>
      <c r="BF344" s="246"/>
      <c r="BG344" s="246"/>
      <c r="BH344" s="241">
        <f>VLOOKUP(BJ344,[2]תחזיות!$B$4:$H$1000,6)</f>
        <v>1.1816701818181967E-2</v>
      </c>
      <c r="BI344" s="135">
        <f t="shared" si="315"/>
        <v>9.8472515151516401E-4</v>
      </c>
      <c r="BJ344" s="238">
        <v>292</v>
      </c>
      <c r="BK344" s="243">
        <f t="shared" si="357"/>
        <v>4933.9612260912627</v>
      </c>
      <c r="BL344" s="243">
        <f t="shared" si="382"/>
        <v>553.63815357500062</v>
      </c>
      <c r="BM344" s="243">
        <f t="shared" si="316"/>
        <v>544.59255799383334</v>
      </c>
      <c r="BN344" s="243">
        <f t="shared" si="336"/>
        <v>9.045595581167273</v>
      </c>
      <c r="BO344" s="244">
        <f t="shared" si="358"/>
        <v>143831.17987196703</v>
      </c>
      <c r="BP344" s="246"/>
      <c r="BQ344" s="247">
        <f>VLOOKUP(BT344,[2]תחזיות!$B$4:$E$1000,2)</f>
        <v>4.3216979999999981E-2</v>
      </c>
      <c r="BR344" s="135">
        <f t="shared" si="317"/>
        <v>3.1014149999999984E-3</v>
      </c>
      <c r="BS344" s="3">
        <f t="shared" si="359"/>
        <v>8854</v>
      </c>
      <c r="BT344" s="238">
        <v>292</v>
      </c>
      <c r="BU344" s="239">
        <f t="shared" si="360"/>
        <v>154511.13481468757</v>
      </c>
      <c r="BV344" s="239">
        <f t="shared" si="361"/>
        <v>2490.8900642749536</v>
      </c>
      <c r="BW344" s="239">
        <f t="shared" si="318"/>
        <v>2011.6869130936595</v>
      </c>
      <c r="BX344" s="239">
        <f t="shared" si="319"/>
        <v>479.203151181294</v>
      </c>
      <c r="BY344" s="240">
        <f t="shared" si="362"/>
        <v>670070.61221772607</v>
      </c>
      <c r="CA344" s="247">
        <f>VLOOKUP(CD344,[2]תחזיות!$B$4:$E$1000,4)</f>
        <v>5.7046413599999977E-2</v>
      </c>
      <c r="CB344" s="135">
        <f t="shared" si="320"/>
        <v>4.2538677999999983E-3</v>
      </c>
      <c r="CC344" s="3">
        <f t="shared" si="363"/>
        <v>8854</v>
      </c>
      <c r="CD344" s="238">
        <v>292</v>
      </c>
      <c r="CE344" s="239">
        <f t="shared" si="364"/>
        <v>171523.72133786662</v>
      </c>
      <c r="CF344" s="239">
        <f t="shared" si="365"/>
        <v>2873.7376748966753</v>
      </c>
      <c r="CG344" s="239">
        <f t="shared" si="321"/>
        <v>2144.098439761352</v>
      </c>
      <c r="CH344" s="239">
        <f t="shared" si="322"/>
        <v>729.63923513532347</v>
      </c>
      <c r="CI344" s="240">
        <f t="shared" si="366"/>
        <v>756487.29228495981</v>
      </c>
      <c r="CJ344" s="1"/>
      <c r="CK344" s="247">
        <f>VLOOKUP(CN344,[2]תחזיות!$B$4:$E$1000,3)</f>
        <v>3.757998260869564E-2</v>
      </c>
      <c r="CL344" s="135">
        <f t="shared" si="323"/>
        <v>2.6316652173913034E-3</v>
      </c>
      <c r="CM344" s="3">
        <f t="shared" si="367"/>
        <v>8854</v>
      </c>
      <c r="CN344" s="238">
        <v>292</v>
      </c>
      <c r="CO344" s="239">
        <f t="shared" si="368"/>
        <v>148110.77396291209</v>
      </c>
      <c r="CP344" s="239">
        <f t="shared" si="383"/>
        <v>2350.1323589699246</v>
      </c>
      <c r="CQ344" s="239">
        <f t="shared" si="324"/>
        <v>1960.3543868108234</v>
      </c>
      <c r="CR344" s="239">
        <f t="shared" si="325"/>
        <v>389.77797215910124</v>
      </c>
      <c r="CS344" s="240">
        <f t="shared" si="369"/>
        <v>639662.14666029904</v>
      </c>
      <c r="CT344" s="1"/>
      <c r="CU344" s="238">
        <v>292</v>
      </c>
      <c r="CV344" s="239">
        <f t="shared" si="391"/>
        <v>379866.56484961172</v>
      </c>
      <c r="CW344" s="239">
        <f t="shared" si="391"/>
        <v>9629.9395509718161</v>
      </c>
      <c r="CX344" s="239">
        <f t="shared" si="391"/>
        <v>8314.8673275597175</v>
      </c>
      <c r="CY344" s="239">
        <f t="shared" si="391"/>
        <v>1315.072223412099</v>
      </c>
      <c r="CZ344" s="239">
        <f t="shared" si="391"/>
        <v>2609226.0750524569</v>
      </c>
      <c r="DB344" s="238">
        <v>292</v>
      </c>
      <c r="DC344" s="239">
        <f t="shared" si="392"/>
        <v>411286.40673292556</v>
      </c>
      <c r="DD344" s="239">
        <f t="shared" si="392"/>
        <v>10644.073693599246</v>
      </c>
      <c r="DE344" s="239">
        <f t="shared" si="392"/>
        <v>8936.7425105445836</v>
      </c>
      <c r="DF344" s="239">
        <f t="shared" si="392"/>
        <v>1707.3311830546641</v>
      </c>
      <c r="DG344" s="239">
        <f t="shared" si="392"/>
        <v>2785323.7419671705</v>
      </c>
      <c r="DH344" s="248"/>
      <c r="DI344" s="238">
        <v>292</v>
      </c>
      <c r="DJ344" s="239">
        <f t="shared" si="393"/>
        <v>349299.25570921903</v>
      </c>
      <c r="DK344" s="239">
        <f t="shared" si="393"/>
        <v>8783.9969550704027</v>
      </c>
      <c r="DL344" s="239">
        <f t="shared" si="393"/>
        <v>7970.3688899012413</v>
      </c>
      <c r="DM344" s="239">
        <f t="shared" si="393"/>
        <v>813.62806516916089</v>
      </c>
      <c r="DN344" s="239">
        <f t="shared" si="393"/>
        <v>2459544.7155804657</v>
      </c>
      <c r="DP344" s="3">
        <f t="shared" si="370"/>
        <v>8854</v>
      </c>
      <c r="DQ344" s="238">
        <v>292</v>
      </c>
      <c r="DR344" s="239">
        <f t="shared" si="371"/>
        <v>0</v>
      </c>
      <c r="DS344" s="239">
        <f t="shared" si="372"/>
        <v>0</v>
      </c>
      <c r="DT344" s="239">
        <f t="shared" si="326"/>
        <v>0</v>
      </c>
      <c r="DU344" s="239">
        <f t="shared" si="373"/>
        <v>0</v>
      </c>
      <c r="DV344" s="240">
        <f t="shared" si="384"/>
        <v>0</v>
      </c>
      <c r="DX344" s="242">
        <f t="shared" si="299"/>
        <v>4.9000000000000002E-2</v>
      </c>
      <c r="DY344" s="242">
        <f t="shared" si="374"/>
        <v>4.0833333333333338E-3</v>
      </c>
      <c r="DZ344" s="238">
        <v>292</v>
      </c>
      <c r="EA344" s="243">
        <f t="shared" si="385"/>
        <v>174612.45180799029</v>
      </c>
      <c r="EB344" s="243">
        <f t="shared" si="386"/>
        <v>2908.963436965832</v>
      </c>
      <c r="EC344" s="243">
        <f t="shared" si="327"/>
        <v>2195.962592083205</v>
      </c>
      <c r="ED344" s="243">
        <f t="shared" si="337"/>
        <v>713.00084488262712</v>
      </c>
      <c r="EE344" s="244">
        <f t="shared" si="375"/>
        <v>786668.742256411</v>
      </c>
      <c r="EF344" s="249"/>
      <c r="EG344" s="242">
        <f t="shared" si="300"/>
        <v>5.5E-2</v>
      </c>
      <c r="EH344" s="242">
        <f t="shared" si="376"/>
        <v>4.5833333333333334E-3</v>
      </c>
      <c r="EI344" s="238">
        <v>292</v>
      </c>
      <c r="EJ344" s="243">
        <f t="shared" si="387"/>
        <v>181983.07198160276</v>
      </c>
      <c r="EK344" s="243">
        <f t="shared" si="388"/>
        <v>3082.4150795582636</v>
      </c>
      <c r="EL344" s="243">
        <f t="shared" si="328"/>
        <v>2248.3259996425841</v>
      </c>
      <c r="EM344" s="243">
        <f t="shared" si="338"/>
        <v>834.08907991567935</v>
      </c>
      <c r="EN344" s="244">
        <f t="shared" si="377"/>
        <v>819361.8340974364</v>
      </c>
      <c r="EO344" s="249"/>
      <c r="EP344" s="242">
        <f t="shared" si="301"/>
        <v>2.5000000000000001E-2</v>
      </c>
      <c r="EQ344" s="242">
        <f t="shared" si="378"/>
        <v>2.0833333333333333E-3</v>
      </c>
      <c r="ER344" s="238">
        <v>292</v>
      </c>
      <c r="ES344" s="243">
        <f t="shared" si="389"/>
        <v>152219.04255364969</v>
      </c>
      <c r="ET344" s="243">
        <f t="shared" si="390"/>
        <v>2370.7253929063932</v>
      </c>
      <c r="EU344" s="243">
        <f t="shared" si="329"/>
        <v>2053.6023875862898</v>
      </c>
      <c r="EV344" s="243">
        <f t="shared" si="339"/>
        <v>317.12300532010352</v>
      </c>
      <c r="EW344" s="244">
        <f t="shared" si="379"/>
        <v>692251.81472866482</v>
      </c>
    </row>
    <row r="345" spans="1:153" ht="14.25" customHeight="1" thickBot="1" x14ac:dyDescent="0.25">
      <c r="A345" s="3">
        <f t="shared" si="340"/>
        <v>8885</v>
      </c>
      <c r="B345" s="238">
        <v>293</v>
      </c>
      <c r="C345" s="239">
        <f t="shared" si="341"/>
        <v>19056.204230241186</v>
      </c>
      <c r="D345" s="239">
        <f t="shared" si="302"/>
        <v>2410.2492634298383</v>
      </c>
      <c r="E345" s="239">
        <f t="shared" si="303"/>
        <v>2360.2267273254552</v>
      </c>
      <c r="F345" s="239">
        <f t="shared" si="304"/>
        <v>50.022536104383114</v>
      </c>
      <c r="G345" s="240">
        <f t="shared" si="342"/>
        <v>706203.03418493853</v>
      </c>
      <c r="I345" s="241">
        <f>VLOOKUP(K345,[2]תחזיות!$B$4:$H$1000,5)</f>
        <v>1.2998390500000165E-2</v>
      </c>
      <c r="J345" s="135">
        <f t="shared" si="305"/>
        <v>1.0831992083333471E-3</v>
      </c>
      <c r="K345" s="238">
        <v>293</v>
      </c>
      <c r="L345" s="243">
        <f t="shared" si="343"/>
        <v>22172.830906223859</v>
      </c>
      <c r="M345" s="243">
        <f t="shared" si="330"/>
        <v>1130.1066772396612</v>
      </c>
      <c r="N345" s="243">
        <f t="shared" si="306"/>
        <v>1089.4564872449175</v>
      </c>
      <c r="O345" s="243">
        <f t="shared" si="307"/>
        <v>40.650189994743549</v>
      </c>
      <c r="P345" s="244">
        <f t="shared" si="344"/>
        <v>284883.43699851463</v>
      </c>
      <c r="Q345" s="245"/>
      <c r="R345" s="241">
        <f>VLOOKUP(T345,[2]תחזיות!$B$4:$H$1000,7)</f>
        <v>2.2097263850000281E-2</v>
      </c>
      <c r="S345" s="135">
        <f t="shared" si="308"/>
        <v>1.8414386541666901E-3</v>
      </c>
      <c r="T345" s="238">
        <v>293</v>
      </c>
      <c r="U345" s="243">
        <f t="shared" si="345"/>
        <v>27233.006952461943</v>
      </c>
      <c r="V345" s="243">
        <f t="shared" si="331"/>
        <v>1388.014147965768</v>
      </c>
      <c r="W345" s="243">
        <f t="shared" si="309"/>
        <v>1338.0869685529212</v>
      </c>
      <c r="X345" s="243">
        <f t="shared" si="332"/>
        <v>49.927179412846662</v>
      </c>
      <c r="Y345" s="244">
        <f t="shared" si="346"/>
        <v>316382.76932923717</v>
      </c>
      <c r="Z345" s="246"/>
      <c r="AA345" s="241">
        <f>VLOOKUP(AC345,[2]תחזיות!$B$4:$H$1000,6)</f>
        <v>1.1816718636363785E-2</v>
      </c>
      <c r="AB345" s="135">
        <f t="shared" si="310"/>
        <v>9.8472655303031534E-4</v>
      </c>
      <c r="AC345" s="238">
        <v>293</v>
      </c>
      <c r="AD345" s="243">
        <f t="shared" si="347"/>
        <v>21588.692223625632</v>
      </c>
      <c r="AE345" s="243">
        <f t="shared" si="333"/>
        <v>1100.3342486115721</v>
      </c>
      <c r="AF345" s="243">
        <f t="shared" si="311"/>
        <v>1060.7549795349253</v>
      </c>
      <c r="AG345" s="243">
        <f t="shared" si="334"/>
        <v>39.57926907664681</v>
      </c>
      <c r="AH345" s="244">
        <f t="shared" si="348"/>
        <v>281107.12364663777</v>
      </c>
      <c r="AI345" s="246"/>
      <c r="AJ345" s="242">
        <f t="shared" si="297"/>
        <v>4.7366666666666599E-2</v>
      </c>
      <c r="AK345" s="242">
        <f t="shared" si="349"/>
        <v>3.9472222222222166E-3</v>
      </c>
      <c r="AL345" s="241">
        <f>VLOOKUP(AN345,[2]תחזיות!$B$4:$H$1000,5)</f>
        <v>1.2998390500000165E-2</v>
      </c>
      <c r="AM345" s="135">
        <f t="shared" si="335"/>
        <v>1.0831992083333471E-3</v>
      </c>
      <c r="AN345" s="238">
        <v>293</v>
      </c>
      <c r="AO345" s="243">
        <f t="shared" si="350"/>
        <v>5436.5994215001201</v>
      </c>
      <c r="AP345" s="243">
        <f t="shared" si="380"/>
        <v>691.70135482774947</v>
      </c>
      <c r="AQ345" s="243">
        <f t="shared" si="312"/>
        <v>670.24188877788379</v>
      </c>
      <c r="AR345" s="243">
        <f t="shared" si="351"/>
        <v>21.459466049865721</v>
      </c>
      <c r="AS345" s="244">
        <f t="shared" si="352"/>
        <v>165632.30669036377</v>
      </c>
      <c r="AT345" s="245"/>
      <c r="AU345" s="242">
        <f t="shared" si="298"/>
        <v>5.3666666666666606E-2</v>
      </c>
      <c r="AV345" s="242">
        <f t="shared" si="353"/>
        <v>4.4722222222222168E-3</v>
      </c>
      <c r="AW345" s="241">
        <f>VLOOKUP(AY345,[2]תחזיות!$B$4:$H$1000,7)</f>
        <v>2.2097263850000281E-2</v>
      </c>
      <c r="AX345" s="135">
        <f t="shared" si="313"/>
        <v>1.8414386541666901E-3</v>
      </c>
      <c r="AY345" s="238">
        <v>293</v>
      </c>
      <c r="AZ345" s="243">
        <f t="shared" si="354"/>
        <v>7009.0228591504683</v>
      </c>
      <c r="BA345" s="243">
        <f t="shared" si="381"/>
        <v>893.85172041386329</v>
      </c>
      <c r="BB345" s="243">
        <f t="shared" si="314"/>
        <v>862.50581262710705</v>
      </c>
      <c r="BC345" s="243">
        <f t="shared" si="355"/>
        <v>31.345907786756225</v>
      </c>
      <c r="BD345" s="244">
        <f t="shared" si="356"/>
        <v>191580.92720240809</v>
      </c>
      <c r="BE345" s="246"/>
      <c r="BF345" s="246"/>
      <c r="BG345" s="246"/>
      <c r="BH345" s="241">
        <f>VLOOKUP(BJ345,[2]תחזיות!$B$4:$H$1000,6)</f>
        <v>1.1816718636363785E-2</v>
      </c>
      <c r="BI345" s="135">
        <f t="shared" si="315"/>
        <v>9.8472655303031534E-4</v>
      </c>
      <c r="BJ345" s="238">
        <v>293</v>
      </c>
      <c r="BK345" s="243">
        <f t="shared" si="357"/>
        <v>4393.6909959759441</v>
      </c>
      <c r="BL345" s="243">
        <f t="shared" si="382"/>
        <v>554.09682964390925</v>
      </c>
      <c r="BM345" s="243">
        <f t="shared" si="316"/>
        <v>546.04172948462008</v>
      </c>
      <c r="BN345" s="243">
        <f t="shared" si="336"/>
        <v>8.0551001592891929</v>
      </c>
      <c r="BO345" s="244">
        <f t="shared" si="358"/>
        <v>144385.27670161094</v>
      </c>
      <c r="BP345" s="246"/>
      <c r="BQ345" s="247">
        <f>VLOOKUP(BT345,[2]תחזיות!$B$4:$E$1000,2)</f>
        <v>4.3245279999999983E-2</v>
      </c>
      <c r="BR345" s="135">
        <f t="shared" si="317"/>
        <v>3.1037733333333321E-3</v>
      </c>
      <c r="BS345" s="3">
        <f t="shared" si="359"/>
        <v>8885</v>
      </c>
      <c r="BT345" s="238">
        <v>293</v>
      </c>
      <c r="BU345" s="239">
        <f t="shared" si="360"/>
        <v>152499.4479015939</v>
      </c>
      <c r="BV345" s="239">
        <f t="shared" si="361"/>
        <v>2491.0851263714462</v>
      </c>
      <c r="BW345" s="239">
        <f t="shared" si="318"/>
        <v>2017.7614066264232</v>
      </c>
      <c r="BX345" s="239">
        <f t="shared" si="319"/>
        <v>473.32371974502291</v>
      </c>
      <c r="BY345" s="240">
        <f t="shared" si="362"/>
        <v>672561.69734409754</v>
      </c>
      <c r="CA345" s="247">
        <f>VLOOKUP(CD345,[2]תחזיות!$B$4:$E$1000,4)</f>
        <v>5.708376959999998E-2</v>
      </c>
      <c r="CB345" s="135">
        <f t="shared" si="320"/>
        <v>4.2569807999999982E-3</v>
      </c>
      <c r="CC345" s="3">
        <f t="shared" si="363"/>
        <v>8885</v>
      </c>
      <c r="CD345" s="238">
        <v>293</v>
      </c>
      <c r="CE345" s="239">
        <f t="shared" si="364"/>
        <v>169379.62289810527</v>
      </c>
      <c r="CF345" s="239">
        <f t="shared" si="365"/>
        <v>2874.0304644620601</v>
      </c>
      <c r="CG345" s="239">
        <f t="shared" si="321"/>
        <v>2152.984661873586</v>
      </c>
      <c r="CH345" s="239">
        <f t="shared" si="322"/>
        <v>721.0458025884742</v>
      </c>
      <c r="CI345" s="240">
        <f t="shared" si="366"/>
        <v>759361.32274942182</v>
      </c>
      <c r="CJ345" s="1"/>
      <c r="CK345" s="247">
        <f>VLOOKUP(CN345,[2]תחזיות!$B$4:$E$1000,3)</f>
        <v>3.7604591304347817E-2</v>
      </c>
      <c r="CL345" s="135">
        <f t="shared" si="323"/>
        <v>2.6337159420289848E-3</v>
      </c>
      <c r="CM345" s="3">
        <f t="shared" si="367"/>
        <v>8885</v>
      </c>
      <c r="CN345" s="238">
        <v>293</v>
      </c>
      <c r="CO345" s="239">
        <f t="shared" si="368"/>
        <v>146150.41957610127</v>
      </c>
      <c r="CP345" s="239">
        <f t="shared" si="383"/>
        <v>2350.2933334649529</v>
      </c>
      <c r="CQ345" s="239">
        <f t="shared" si="324"/>
        <v>1965.37464349315</v>
      </c>
      <c r="CR345" s="239">
        <f t="shared" si="325"/>
        <v>384.91868997180291</v>
      </c>
      <c r="CS345" s="240">
        <f t="shared" si="369"/>
        <v>642012.43999376404</v>
      </c>
      <c r="CT345" s="1"/>
      <c r="CU345" s="238">
        <v>293</v>
      </c>
      <c r="CV345" s="239">
        <f t="shared" si="391"/>
        <v>371581.57167546614</v>
      </c>
      <c r="CW345" s="239">
        <f t="shared" si="391"/>
        <v>9632.1058588345259</v>
      </c>
      <c r="CX345" s="239">
        <f t="shared" si="391"/>
        <v>8342.6159493088908</v>
      </c>
      <c r="CY345" s="239">
        <f t="shared" si="391"/>
        <v>1289.489909525636</v>
      </c>
      <c r="CZ345" s="239">
        <f t="shared" si="391"/>
        <v>2618858.1809112914</v>
      </c>
      <c r="DB345" s="238">
        <v>293</v>
      </c>
      <c r="DC345" s="239">
        <f t="shared" si="392"/>
        <v>402412.60292191902</v>
      </c>
      <c r="DD345" s="239">
        <f t="shared" si="392"/>
        <v>10648.560675829793</v>
      </c>
      <c r="DE345" s="239">
        <f t="shared" si="392"/>
        <v>8972.4349975200166</v>
      </c>
      <c r="DF345" s="239">
        <f t="shared" si="392"/>
        <v>1676.1256783097776</v>
      </c>
      <c r="DG345" s="239">
        <f t="shared" si="392"/>
        <v>2795972.3026430001</v>
      </c>
      <c r="DH345" s="248"/>
      <c r="DI345" s="238">
        <v>293</v>
      </c>
      <c r="DJ345" s="239">
        <f t="shared" si="393"/>
        <v>341354.44719200744</v>
      </c>
      <c r="DK345" s="239">
        <f t="shared" si="393"/>
        <v>8785.6990680566669</v>
      </c>
      <c r="DL345" s="239">
        <f t="shared" si="393"/>
        <v>7990.2788057319121</v>
      </c>
      <c r="DM345" s="239">
        <f t="shared" si="393"/>
        <v>795.42026232475405</v>
      </c>
      <c r="DN345" s="239">
        <f t="shared" si="393"/>
        <v>2468330.4146485226</v>
      </c>
      <c r="DP345" s="3">
        <f t="shared" si="370"/>
        <v>8885</v>
      </c>
      <c r="DQ345" s="238">
        <v>293</v>
      </c>
      <c r="DR345" s="239">
        <f t="shared" si="371"/>
        <v>0</v>
      </c>
      <c r="DS345" s="239">
        <f t="shared" si="372"/>
        <v>0</v>
      </c>
      <c r="DT345" s="239">
        <f t="shared" si="326"/>
        <v>0</v>
      </c>
      <c r="DU345" s="239">
        <f t="shared" si="373"/>
        <v>0</v>
      </c>
      <c r="DV345" s="240">
        <f t="shared" si="384"/>
        <v>0</v>
      </c>
      <c r="DX345" s="242">
        <f t="shared" si="299"/>
        <v>4.9000000000000002E-2</v>
      </c>
      <c r="DY345" s="242">
        <f t="shared" si="374"/>
        <v>4.0833333333333338E-3</v>
      </c>
      <c r="DZ345" s="238">
        <v>293</v>
      </c>
      <c r="EA345" s="243">
        <f t="shared" si="385"/>
        <v>172416.48921590709</v>
      </c>
      <c r="EB345" s="243">
        <f t="shared" si="386"/>
        <v>2908.963436965832</v>
      </c>
      <c r="EC345" s="243">
        <f t="shared" si="327"/>
        <v>2204.9294393342116</v>
      </c>
      <c r="ED345" s="243">
        <f t="shared" si="337"/>
        <v>704.03399763162065</v>
      </c>
      <c r="EE345" s="244">
        <f t="shared" si="375"/>
        <v>789577.70569337683</v>
      </c>
      <c r="EF345" s="249"/>
      <c r="EG345" s="242">
        <f t="shared" si="300"/>
        <v>5.5E-2</v>
      </c>
      <c r="EH345" s="242">
        <f t="shared" si="376"/>
        <v>4.5833333333333334E-3</v>
      </c>
      <c r="EI345" s="238">
        <v>293</v>
      </c>
      <c r="EJ345" s="243">
        <f t="shared" si="387"/>
        <v>179734.74598196018</v>
      </c>
      <c r="EK345" s="243">
        <f t="shared" si="388"/>
        <v>3082.4150795582636</v>
      </c>
      <c r="EL345" s="243">
        <f t="shared" si="328"/>
        <v>2258.6308271409462</v>
      </c>
      <c r="EM345" s="243">
        <f t="shared" si="338"/>
        <v>823.78425241731748</v>
      </c>
      <c r="EN345" s="244">
        <f t="shared" si="377"/>
        <v>822444.24917699466</v>
      </c>
      <c r="EO345" s="249"/>
      <c r="EP345" s="242">
        <f t="shared" si="301"/>
        <v>2.5000000000000001E-2</v>
      </c>
      <c r="EQ345" s="242">
        <f t="shared" si="378"/>
        <v>2.0833333333333333E-3</v>
      </c>
      <c r="ER345" s="238">
        <v>293</v>
      </c>
      <c r="ES345" s="243">
        <f t="shared" si="389"/>
        <v>150165.4401660634</v>
      </c>
      <c r="ET345" s="243">
        <f t="shared" si="390"/>
        <v>2370.7253929063932</v>
      </c>
      <c r="EU345" s="243">
        <f t="shared" si="329"/>
        <v>2057.8807258937609</v>
      </c>
      <c r="EV345" s="243">
        <f t="shared" si="339"/>
        <v>312.8446670126321</v>
      </c>
      <c r="EW345" s="244">
        <f t="shared" si="379"/>
        <v>694622.54012157116</v>
      </c>
    </row>
    <row r="346" spans="1:153" ht="14.25" customHeight="1" thickBot="1" x14ac:dyDescent="0.25">
      <c r="A346" s="3">
        <f t="shared" si="340"/>
        <v>8915</v>
      </c>
      <c r="B346" s="238">
        <v>294</v>
      </c>
      <c r="C346" s="239">
        <f t="shared" si="341"/>
        <v>16695.977502915732</v>
      </c>
      <c r="D346" s="239">
        <f t="shared" si="302"/>
        <v>2410.2492634298383</v>
      </c>
      <c r="E346" s="239">
        <f t="shared" si="303"/>
        <v>2366.4223224846846</v>
      </c>
      <c r="F346" s="239">
        <f t="shared" si="304"/>
        <v>43.826940945153801</v>
      </c>
      <c r="G346" s="240">
        <f t="shared" si="342"/>
        <v>708613.28344836831</v>
      </c>
      <c r="I346" s="241">
        <f>VLOOKUP(K346,[2]תחזיות!$B$4:$H$1000,5)</f>
        <v>1.2998409000000165E-2</v>
      </c>
      <c r="J346" s="135">
        <f t="shared" si="305"/>
        <v>1.0832007500000138E-3</v>
      </c>
      <c r="K346" s="238">
        <v>294</v>
      </c>
      <c r="L346" s="243">
        <f t="shared" si="343"/>
        <v>21106.21194596211</v>
      </c>
      <c r="M346" s="243">
        <f t="shared" si="330"/>
        <v>1131.3308096400272</v>
      </c>
      <c r="N346" s="243">
        <f t="shared" si="306"/>
        <v>1092.6360877390969</v>
      </c>
      <c r="O346" s="243">
        <f t="shared" si="307"/>
        <v>38.694721900930354</v>
      </c>
      <c r="P346" s="244">
        <f t="shared" si="344"/>
        <v>286014.76780815463</v>
      </c>
      <c r="Q346" s="245"/>
      <c r="R346" s="241">
        <f>VLOOKUP(T346,[2]תחזיות!$B$4:$H$1000,7)</f>
        <v>2.2097295300000281E-2</v>
      </c>
      <c r="S346" s="135">
        <f t="shared" si="308"/>
        <v>1.8414412750000235E-3</v>
      </c>
      <c r="T346" s="238">
        <v>294</v>
      </c>
      <c r="U346" s="243">
        <f t="shared" si="345"/>
        <v>25942.603958380216</v>
      </c>
      <c r="V346" s="243">
        <f t="shared" si="331"/>
        <v>1390.5700945081162</v>
      </c>
      <c r="W346" s="243">
        <f t="shared" si="309"/>
        <v>1343.0086539177528</v>
      </c>
      <c r="X346" s="243">
        <f t="shared" si="332"/>
        <v>47.56144059036351</v>
      </c>
      <c r="Y346" s="244">
        <f t="shared" si="346"/>
        <v>317773.33942374529</v>
      </c>
      <c r="Z346" s="246"/>
      <c r="AA346" s="241">
        <f>VLOOKUP(AC346,[2]תחזיות!$B$4:$H$1000,6)</f>
        <v>1.1816735454545604E-2</v>
      </c>
      <c r="AB346" s="135">
        <f t="shared" si="310"/>
        <v>9.847279545454671E-4</v>
      </c>
      <c r="AC346" s="238">
        <v>294</v>
      </c>
      <c r="AD346" s="243">
        <f t="shared" si="347"/>
        <v>20548.151677744117</v>
      </c>
      <c r="AE346" s="243">
        <f t="shared" si="333"/>
        <v>1101.4177785055238</v>
      </c>
      <c r="AF346" s="243">
        <f t="shared" si="311"/>
        <v>1063.7461670963264</v>
      </c>
      <c r="AG346" s="243">
        <f t="shared" si="334"/>
        <v>37.671611409197375</v>
      </c>
      <c r="AH346" s="244">
        <f t="shared" si="348"/>
        <v>282208.54142514331</v>
      </c>
      <c r="AI346" s="246"/>
      <c r="AJ346" s="242">
        <f t="shared" si="297"/>
        <v>4.7366666666666599E-2</v>
      </c>
      <c r="AK346" s="242">
        <f t="shared" si="349"/>
        <v>3.9472222222222166E-3</v>
      </c>
      <c r="AL346" s="241">
        <f>VLOOKUP(AN346,[2]תחזיות!$B$4:$H$1000,5)</f>
        <v>1.2998409000000165E-2</v>
      </c>
      <c r="AM346" s="135">
        <f t="shared" si="335"/>
        <v>1.0832007500000138E-3</v>
      </c>
      <c r="AN346" s="238">
        <v>294</v>
      </c>
      <c r="AO346" s="243">
        <f t="shared" si="350"/>
        <v>4771.5204547764497</v>
      </c>
      <c r="AP346" s="243">
        <f t="shared" si="380"/>
        <v>692.45060625407484</v>
      </c>
      <c r="AQ346" s="243">
        <f t="shared" si="312"/>
        <v>673.61635468119334</v>
      </c>
      <c r="AR346" s="243">
        <f t="shared" si="351"/>
        <v>18.83425157288146</v>
      </c>
      <c r="AS346" s="244">
        <f t="shared" si="352"/>
        <v>166324.75729661784</v>
      </c>
      <c r="AT346" s="245"/>
      <c r="AU346" s="242">
        <f t="shared" si="298"/>
        <v>5.3666666666666606E-2</v>
      </c>
      <c r="AV346" s="242">
        <f t="shared" si="353"/>
        <v>4.4722222222222168E-3</v>
      </c>
      <c r="AW346" s="241">
        <f>VLOOKUP(AY346,[2]תחזיות!$B$4:$H$1000,7)</f>
        <v>2.2097295300000281E-2</v>
      </c>
      <c r="AX346" s="135">
        <f t="shared" si="313"/>
        <v>1.8414412750000235E-3</v>
      </c>
      <c r="AY346" s="238">
        <v>294</v>
      </c>
      <c r="AZ346" s="243">
        <f t="shared" si="354"/>
        <v>6157.8354967103214</v>
      </c>
      <c r="BA346" s="243">
        <f t="shared" si="381"/>
        <v>895.49769586556317</v>
      </c>
      <c r="BB346" s="243">
        <f t="shared" si="314"/>
        <v>867.95848711638644</v>
      </c>
      <c r="BC346" s="243">
        <f t="shared" si="355"/>
        <v>27.539208749176684</v>
      </c>
      <c r="BD346" s="244">
        <f t="shared" si="356"/>
        <v>192476.42489827366</v>
      </c>
      <c r="BE346" s="246"/>
      <c r="BF346" s="246"/>
      <c r="BG346" s="246"/>
      <c r="BH346" s="241">
        <f>VLOOKUP(BJ346,[2]תחזיות!$B$4:$H$1000,6)</f>
        <v>1.1816735454545604E-2</v>
      </c>
      <c r="BI346" s="135">
        <f t="shared" si="315"/>
        <v>9.847279545454671E-4</v>
      </c>
      <c r="BJ346" s="238">
        <v>294</v>
      </c>
      <c r="BK346" s="243">
        <f t="shared" si="357"/>
        <v>3851.4381542833239</v>
      </c>
      <c r="BL346" s="243">
        <f t="shared" si="382"/>
        <v>554.55451226932325</v>
      </c>
      <c r="BM346" s="243">
        <f t="shared" si="316"/>
        <v>547.49354231980385</v>
      </c>
      <c r="BN346" s="243">
        <f t="shared" si="336"/>
        <v>7.0609699495193947</v>
      </c>
      <c r="BO346" s="244">
        <f t="shared" si="358"/>
        <v>144939.83121388027</v>
      </c>
      <c r="BP346" s="246"/>
      <c r="BQ346" s="247">
        <f>VLOOKUP(BT346,[2]תחזיות!$B$4:$E$1000,2)</f>
        <v>4.3273579999999985E-2</v>
      </c>
      <c r="BR346" s="135">
        <f t="shared" si="317"/>
        <v>3.1061316666666657E-3</v>
      </c>
      <c r="BS346" s="3">
        <f t="shared" si="359"/>
        <v>8915</v>
      </c>
      <c r="BT346" s="238">
        <v>294</v>
      </c>
      <c r="BU346" s="239">
        <f t="shared" si="360"/>
        <v>150481.68649496746</v>
      </c>
      <c r="BV346" s="239">
        <f t="shared" si="361"/>
        <v>2491.2774734287477</v>
      </c>
      <c r="BW346" s="239">
        <f t="shared" si="318"/>
        <v>2023.8615417533238</v>
      </c>
      <c r="BX346" s="239">
        <f t="shared" si="319"/>
        <v>467.41593167542396</v>
      </c>
      <c r="BY346" s="240">
        <f t="shared" si="362"/>
        <v>675052.97481752629</v>
      </c>
      <c r="CA346" s="247">
        <f>VLOOKUP(CD346,[2]תחזיות!$B$4:$E$1000,4)</f>
        <v>5.7121125599999982E-2</v>
      </c>
      <c r="CB346" s="135">
        <f t="shared" si="320"/>
        <v>4.2600937999999989E-3</v>
      </c>
      <c r="CC346" s="3">
        <f t="shared" si="363"/>
        <v>8915</v>
      </c>
      <c r="CD346" s="238">
        <v>294</v>
      </c>
      <c r="CE346" s="239">
        <f t="shared" si="364"/>
        <v>167226.63823623169</v>
      </c>
      <c r="CF346" s="239">
        <f t="shared" si="365"/>
        <v>2874.3192422302736</v>
      </c>
      <c r="CG346" s="239">
        <f t="shared" si="321"/>
        <v>2161.9180774852603</v>
      </c>
      <c r="CH346" s="239">
        <f t="shared" si="322"/>
        <v>712.40116474501338</v>
      </c>
      <c r="CI346" s="240">
        <f t="shared" si="366"/>
        <v>762235.64199165208</v>
      </c>
      <c r="CJ346" s="1"/>
      <c r="CK346" s="247">
        <f>VLOOKUP(CN346,[2]תחזיות!$B$4:$E$1000,3)</f>
        <v>3.7629199999999988E-2</v>
      </c>
      <c r="CL346" s="135">
        <f t="shared" si="323"/>
        <v>2.6357666666666658E-3</v>
      </c>
      <c r="CM346" s="3">
        <f t="shared" si="367"/>
        <v>8915</v>
      </c>
      <c r="CN346" s="238">
        <v>294</v>
      </c>
      <c r="CO346" s="239">
        <f t="shared" si="368"/>
        <v>144185.04493260811</v>
      </c>
      <c r="CP346" s="239">
        <f t="shared" si="383"/>
        <v>2350.4520533022642</v>
      </c>
      <c r="CQ346" s="239">
        <f t="shared" si="324"/>
        <v>1970.4139180370603</v>
      </c>
      <c r="CR346" s="239">
        <f t="shared" si="325"/>
        <v>380.03813526520389</v>
      </c>
      <c r="CS346" s="240">
        <f t="shared" si="369"/>
        <v>644362.89204706636</v>
      </c>
      <c r="CT346" s="1"/>
      <c r="CU346" s="238">
        <v>294</v>
      </c>
      <c r="CV346" s="239">
        <f t="shared" si="391"/>
        <v>363266.95617519465</v>
      </c>
      <c r="CW346" s="239">
        <f t="shared" si="391"/>
        <v>9634.271589718519</v>
      </c>
      <c r="CX346" s="239">
        <f t="shared" si="391"/>
        <v>8370.4692078697917</v>
      </c>
      <c r="CY346" s="239">
        <f t="shared" si="391"/>
        <v>1263.8023818487291</v>
      </c>
      <c r="CZ346" s="239">
        <f t="shared" si="391"/>
        <v>2628492.4525010097</v>
      </c>
      <c r="DB346" s="238">
        <v>294</v>
      </c>
      <c r="DC346" s="239">
        <f t="shared" si="392"/>
        <v>393499.17034905718</v>
      </c>
      <c r="DD346" s="239">
        <f t="shared" si="392"/>
        <v>10653.051375592055</v>
      </c>
      <c r="DE346" s="239">
        <f t="shared" si="392"/>
        <v>9008.2904261027597</v>
      </c>
      <c r="DF346" s="239">
        <f t="shared" si="392"/>
        <v>1644.7609494892956</v>
      </c>
      <c r="DG346" s="239">
        <f t="shared" si="392"/>
        <v>2806625.3540185923</v>
      </c>
      <c r="DH346" s="248"/>
      <c r="DI346" s="238">
        <v>294</v>
      </c>
      <c r="DJ346" s="239">
        <f t="shared" si="393"/>
        <v>333388.17170772096</v>
      </c>
      <c r="DK346" s="239">
        <f t="shared" si="393"/>
        <v>8787.3990004133429</v>
      </c>
      <c r="DL346" s="239">
        <f t="shared" si="393"/>
        <v>8010.2439273439159</v>
      </c>
      <c r="DM346" s="239">
        <f t="shared" si="393"/>
        <v>777.15507306942789</v>
      </c>
      <c r="DN346" s="239">
        <f t="shared" si="393"/>
        <v>2477117.8136489359</v>
      </c>
      <c r="DP346" s="3">
        <f t="shared" si="370"/>
        <v>8915</v>
      </c>
      <c r="DQ346" s="238">
        <v>294</v>
      </c>
      <c r="DR346" s="239">
        <f t="shared" si="371"/>
        <v>0</v>
      </c>
      <c r="DS346" s="239">
        <f t="shared" si="372"/>
        <v>0</v>
      </c>
      <c r="DT346" s="239">
        <f t="shared" si="326"/>
        <v>0</v>
      </c>
      <c r="DU346" s="239">
        <f t="shared" si="373"/>
        <v>0</v>
      </c>
      <c r="DV346" s="240">
        <f t="shared" si="384"/>
        <v>0</v>
      </c>
      <c r="DX346" s="242">
        <f t="shared" si="299"/>
        <v>4.9000000000000002E-2</v>
      </c>
      <c r="DY346" s="242">
        <f t="shared" si="374"/>
        <v>4.0833333333333338E-3</v>
      </c>
      <c r="DZ346" s="238">
        <v>294</v>
      </c>
      <c r="EA346" s="243">
        <f t="shared" si="385"/>
        <v>170211.55977657289</v>
      </c>
      <c r="EB346" s="243">
        <f t="shared" si="386"/>
        <v>2908.9634369658315</v>
      </c>
      <c r="EC346" s="243">
        <f t="shared" si="327"/>
        <v>2213.9329012114922</v>
      </c>
      <c r="ED346" s="243">
        <f t="shared" si="337"/>
        <v>695.03053575433933</v>
      </c>
      <c r="EE346" s="244">
        <f t="shared" si="375"/>
        <v>792486.66913034266</v>
      </c>
      <c r="EF346" s="249"/>
      <c r="EG346" s="242">
        <f t="shared" si="300"/>
        <v>5.5E-2</v>
      </c>
      <c r="EH346" s="242">
        <f t="shared" si="376"/>
        <v>4.5833333333333334E-3</v>
      </c>
      <c r="EI346" s="238">
        <v>294</v>
      </c>
      <c r="EJ346" s="243">
        <f t="shared" si="387"/>
        <v>177476.11515481924</v>
      </c>
      <c r="EK346" s="243">
        <f t="shared" si="388"/>
        <v>3082.4150795582636</v>
      </c>
      <c r="EL346" s="243">
        <f t="shared" si="328"/>
        <v>2268.9828850986755</v>
      </c>
      <c r="EM346" s="243">
        <f t="shared" si="338"/>
        <v>813.43219445958823</v>
      </c>
      <c r="EN346" s="244">
        <f t="shared" si="377"/>
        <v>825526.66425655293</v>
      </c>
      <c r="EO346" s="249"/>
      <c r="EP346" s="242">
        <f t="shared" si="301"/>
        <v>2.5000000000000001E-2</v>
      </c>
      <c r="EQ346" s="242">
        <f t="shared" si="378"/>
        <v>2.0833333333333333E-3</v>
      </c>
      <c r="ER346" s="238">
        <v>294</v>
      </c>
      <c r="ES346" s="243">
        <f t="shared" si="389"/>
        <v>148107.55944016963</v>
      </c>
      <c r="ET346" s="243">
        <f t="shared" si="390"/>
        <v>2370.7253929063932</v>
      </c>
      <c r="EU346" s="243">
        <f t="shared" si="329"/>
        <v>2062.1679774060399</v>
      </c>
      <c r="EV346" s="243">
        <f t="shared" si="339"/>
        <v>308.55741550035339</v>
      </c>
      <c r="EW346" s="244">
        <f t="shared" si="379"/>
        <v>696993.26551447751</v>
      </c>
    </row>
    <row r="347" spans="1:153" ht="14.25" customHeight="1" thickBot="1" x14ac:dyDescent="0.25">
      <c r="A347" s="3">
        <f t="shared" si="340"/>
        <v>8946</v>
      </c>
      <c r="B347" s="238">
        <v>295</v>
      </c>
      <c r="C347" s="239">
        <f t="shared" si="341"/>
        <v>14329.555180431047</v>
      </c>
      <c r="D347" s="239">
        <f t="shared" si="302"/>
        <v>2410.2492634298383</v>
      </c>
      <c r="E347" s="239">
        <f t="shared" si="303"/>
        <v>2372.6341810812069</v>
      </c>
      <c r="F347" s="239">
        <f t="shared" si="304"/>
        <v>37.615082348631503</v>
      </c>
      <c r="G347" s="240">
        <f t="shared" si="342"/>
        <v>711023.53271179809</v>
      </c>
      <c r="I347" s="241">
        <f>VLOOKUP(K347,[2]תחזיות!$B$4:$H$1000,5)</f>
        <v>1.2998427500000166E-2</v>
      </c>
      <c r="J347" s="135">
        <f t="shared" si="305"/>
        <v>1.0832022916666805E-3</v>
      </c>
      <c r="K347" s="238">
        <v>295</v>
      </c>
      <c r="L347" s="243">
        <f t="shared" si="343"/>
        <v>20035.254609457083</v>
      </c>
      <c r="M347" s="243">
        <f t="shared" si="330"/>
        <v>1132.5562697656621</v>
      </c>
      <c r="N347" s="243">
        <f t="shared" si="306"/>
        <v>1095.8249696483242</v>
      </c>
      <c r="O347" s="243">
        <f t="shared" si="307"/>
        <v>36.731300117337817</v>
      </c>
      <c r="P347" s="244">
        <f t="shared" si="344"/>
        <v>287147.32407792029</v>
      </c>
      <c r="Q347" s="245"/>
      <c r="R347" s="241">
        <f>VLOOKUP(T347,[2]תחזיות!$B$4:$H$1000,7)</f>
        <v>2.2097326750000281E-2</v>
      </c>
      <c r="S347" s="135">
        <f t="shared" si="308"/>
        <v>1.8414438958333568E-3</v>
      </c>
      <c r="T347" s="238">
        <v>295</v>
      </c>
      <c r="U347" s="243">
        <f t="shared" si="345"/>
        <v>24644.894079075835</v>
      </c>
      <c r="V347" s="243">
        <f t="shared" si="331"/>
        <v>1393.1307513203767</v>
      </c>
      <c r="W347" s="243">
        <f t="shared" si="309"/>
        <v>1347.9484455087379</v>
      </c>
      <c r="X347" s="243">
        <f t="shared" si="332"/>
        <v>45.18230581163882</v>
      </c>
      <c r="Y347" s="244">
        <f t="shared" si="346"/>
        <v>319166.47017506568</v>
      </c>
      <c r="Z347" s="246"/>
      <c r="AA347" s="241">
        <f>VLOOKUP(AC347,[2]תחזיות!$B$4:$H$1000,6)</f>
        <v>1.1816752272727422E-2</v>
      </c>
      <c r="AB347" s="135">
        <f t="shared" si="310"/>
        <v>9.8472935606061843E-4</v>
      </c>
      <c r="AC347" s="238">
        <v>295</v>
      </c>
      <c r="AD347" s="243">
        <f t="shared" si="347"/>
        <v>19503.592376739511</v>
      </c>
      <c r="AE347" s="243">
        <f t="shared" si="333"/>
        <v>1102.502376925305</v>
      </c>
      <c r="AF347" s="243">
        <f t="shared" si="311"/>
        <v>1066.7457909012828</v>
      </c>
      <c r="AG347" s="243">
        <f t="shared" si="334"/>
        <v>35.756586024022269</v>
      </c>
      <c r="AH347" s="244">
        <f t="shared" si="348"/>
        <v>283311.04380206863</v>
      </c>
      <c r="AI347" s="246"/>
      <c r="AJ347" s="242">
        <f t="shared" si="297"/>
        <v>4.7366666666666599E-2</v>
      </c>
      <c r="AK347" s="242">
        <f t="shared" si="349"/>
        <v>3.9472222222222166E-3</v>
      </c>
      <c r="AL347" s="241">
        <f>VLOOKUP(AN347,[2]תחזיות!$B$4:$H$1000,5)</f>
        <v>1.2998427500000166E-2</v>
      </c>
      <c r="AM347" s="135">
        <f t="shared" si="335"/>
        <v>1.0832022916666805E-3</v>
      </c>
      <c r="AN347" s="238">
        <v>295</v>
      </c>
      <c r="AO347" s="243">
        <f t="shared" si="350"/>
        <v>4102.3429592075099</v>
      </c>
      <c r="AP347" s="243">
        <f t="shared" si="380"/>
        <v>693.2006703376353</v>
      </c>
      <c r="AQ347" s="243">
        <f t="shared" si="312"/>
        <v>677.00781104587452</v>
      </c>
      <c r="AR347" s="243">
        <f t="shared" si="351"/>
        <v>16.19285929176073</v>
      </c>
      <c r="AS347" s="244">
        <f t="shared" si="352"/>
        <v>167017.95796695547</v>
      </c>
      <c r="AT347" s="245"/>
      <c r="AU347" s="242">
        <f t="shared" si="298"/>
        <v>5.3666666666666606E-2</v>
      </c>
      <c r="AV347" s="242">
        <f t="shared" si="353"/>
        <v>4.4722222222222168E-3</v>
      </c>
      <c r="AW347" s="241">
        <f>VLOOKUP(AY347,[2]תחזיות!$B$4:$H$1000,7)</f>
        <v>2.2097326750000281E-2</v>
      </c>
      <c r="AX347" s="135">
        <f t="shared" si="313"/>
        <v>1.8414438958333568E-3</v>
      </c>
      <c r="AY347" s="238">
        <v>295</v>
      </c>
      <c r="AZ347" s="243">
        <f t="shared" si="354"/>
        <v>5299.6180213229618</v>
      </c>
      <c r="BA347" s="243">
        <f t="shared" si="381"/>
        <v>897.1467046313478</v>
      </c>
      <c r="BB347" s="243">
        <f t="shared" si="314"/>
        <v>873.44563514709796</v>
      </c>
      <c r="BC347" s="243">
        <f t="shared" si="355"/>
        <v>23.701069484249885</v>
      </c>
      <c r="BD347" s="244">
        <f t="shared" si="356"/>
        <v>193373.57160290499</v>
      </c>
      <c r="BE347" s="246"/>
      <c r="BF347" s="246"/>
      <c r="BG347" s="246"/>
      <c r="BH347" s="241">
        <f>VLOOKUP(BJ347,[2]תחזיות!$B$4:$H$1000,6)</f>
        <v>1.1816752272727422E-2</v>
      </c>
      <c r="BI347" s="135">
        <f t="shared" si="315"/>
        <v>9.8472935606061843E-4</v>
      </c>
      <c r="BJ347" s="238">
        <v>295</v>
      </c>
      <c r="BK347" s="243">
        <f t="shared" si="357"/>
        <v>3307.1981032137182</v>
      </c>
      <c r="BL347" s="243">
        <f t="shared" si="382"/>
        <v>555.01073989853376</v>
      </c>
      <c r="BM347" s="243">
        <f t="shared" si="316"/>
        <v>548.94754337597533</v>
      </c>
      <c r="BN347" s="243">
        <f t="shared" si="336"/>
        <v>6.0631965225584556</v>
      </c>
      <c r="BO347" s="244">
        <f t="shared" si="358"/>
        <v>145494.84195377881</v>
      </c>
      <c r="BP347" s="246"/>
      <c r="BQ347" s="247">
        <f>VLOOKUP(BT347,[2]תחזיות!$B$4:$E$1000,2)</f>
        <v>4.3301879999999987E-2</v>
      </c>
      <c r="BR347" s="135">
        <f t="shared" si="317"/>
        <v>3.1084899999999989E-3</v>
      </c>
      <c r="BS347" s="3">
        <f t="shared" si="359"/>
        <v>8946</v>
      </c>
      <c r="BT347" s="238">
        <v>295</v>
      </c>
      <c r="BU347" s="239">
        <f t="shared" si="360"/>
        <v>148457.82495321415</v>
      </c>
      <c r="BV347" s="239">
        <f t="shared" si="361"/>
        <v>2491.467102121203</v>
      </c>
      <c r="BW347" s="239">
        <f t="shared" si="318"/>
        <v>2029.9874378323866</v>
      </c>
      <c r="BX347" s="239">
        <f t="shared" si="319"/>
        <v>461.47966428881648</v>
      </c>
      <c r="BY347" s="240">
        <f t="shared" si="362"/>
        <v>677544.44191964751</v>
      </c>
      <c r="CA347" s="247">
        <f>VLOOKUP(CD347,[2]תחזיות!$B$4:$E$1000,4)</f>
        <v>5.7158481599999984E-2</v>
      </c>
      <c r="CB347" s="135">
        <f t="shared" si="320"/>
        <v>4.2632067999999988E-3</v>
      </c>
      <c r="CC347" s="3">
        <f t="shared" si="363"/>
        <v>8946</v>
      </c>
      <c r="CD347" s="238">
        <v>295</v>
      </c>
      <c r="CE347" s="239">
        <f t="shared" si="364"/>
        <v>165064.72015874644</v>
      </c>
      <c r="CF347" s="239">
        <f t="shared" si="365"/>
        <v>2874.6040013630563</v>
      </c>
      <c r="CG347" s="239">
        <f t="shared" si="321"/>
        <v>2170.8989639421916</v>
      </c>
      <c r="CH347" s="239">
        <f t="shared" si="322"/>
        <v>703.70503742086464</v>
      </c>
      <c r="CI347" s="240">
        <f t="shared" si="366"/>
        <v>765110.24599301512</v>
      </c>
      <c r="CJ347" s="1"/>
      <c r="CK347" s="247">
        <f>VLOOKUP(CN347,[2]תחזיות!$B$4:$E$1000,3)</f>
        <v>3.7653808695652165E-2</v>
      </c>
      <c r="CL347" s="135">
        <f t="shared" si="323"/>
        <v>2.6378173913043472E-3</v>
      </c>
      <c r="CM347" s="3">
        <f t="shared" si="367"/>
        <v>8946</v>
      </c>
      <c r="CN347" s="238">
        <v>295</v>
      </c>
      <c r="CO347" s="239">
        <f t="shared" si="368"/>
        <v>142214.63101457106</v>
      </c>
      <c r="CP347" s="239">
        <f t="shared" si="383"/>
        <v>2350.608516149925</v>
      </c>
      <c r="CQ347" s="239">
        <f t="shared" si="324"/>
        <v>1975.4722891617589</v>
      </c>
      <c r="CR347" s="239">
        <f t="shared" si="325"/>
        <v>375.13622698816613</v>
      </c>
      <c r="CS347" s="240">
        <f t="shared" si="369"/>
        <v>646713.50056321628</v>
      </c>
      <c r="CT347" s="1"/>
      <c r="CU347" s="238">
        <v>295</v>
      </c>
      <c r="CV347" s="239">
        <f t="shared" si="391"/>
        <v>354922.60457767115</v>
      </c>
      <c r="CW347" s="239">
        <f t="shared" si="391"/>
        <v>9636.4367426201716</v>
      </c>
      <c r="CX347" s="239">
        <f t="shared" si="391"/>
        <v>8398.4275268325655</v>
      </c>
      <c r="CY347" s="239">
        <f t="shared" si="391"/>
        <v>1238.0092157876056</v>
      </c>
      <c r="CZ347" s="239">
        <f t="shared" si="391"/>
        <v>2638128.8892436298</v>
      </c>
      <c r="DB347" s="238">
        <v>295</v>
      </c>
      <c r="DC347" s="239">
        <f t="shared" si="392"/>
        <v>384545.9197092969</v>
      </c>
      <c r="DD347" s="239">
        <f t="shared" si="392"/>
        <v>10657.545800302883</v>
      </c>
      <c r="DE347" s="239">
        <f t="shared" si="392"/>
        <v>9044.3096156679458</v>
      </c>
      <c r="DF347" s="239">
        <f t="shared" si="392"/>
        <v>1613.2361846349374</v>
      </c>
      <c r="DG347" s="239">
        <f t="shared" si="392"/>
        <v>2817282.8998188954</v>
      </c>
      <c r="DH347" s="248"/>
      <c r="DI347" s="238">
        <v>295</v>
      </c>
      <c r="DJ347" s="239">
        <f t="shared" si="393"/>
        <v>325400.36813771894</v>
      </c>
      <c r="DK347" s="239">
        <f t="shared" si="393"/>
        <v>8789.096289309995</v>
      </c>
      <c r="DL347" s="239">
        <f t="shared" si="393"/>
        <v>8030.2639652125263</v>
      </c>
      <c r="DM347" s="239">
        <f t="shared" si="393"/>
        <v>758.83232409746915</v>
      </c>
      <c r="DN347" s="239">
        <f t="shared" si="393"/>
        <v>2485906.9099382455</v>
      </c>
      <c r="DP347" s="3">
        <f t="shared" si="370"/>
        <v>8946</v>
      </c>
      <c r="DQ347" s="238">
        <v>295</v>
      </c>
      <c r="DR347" s="239">
        <f t="shared" si="371"/>
        <v>0</v>
      </c>
      <c r="DS347" s="239">
        <f t="shared" si="372"/>
        <v>0</v>
      </c>
      <c r="DT347" s="239">
        <f t="shared" si="326"/>
        <v>0</v>
      </c>
      <c r="DU347" s="239">
        <f t="shared" si="373"/>
        <v>0</v>
      </c>
      <c r="DV347" s="240">
        <f t="shared" si="384"/>
        <v>0</v>
      </c>
      <c r="DX347" s="242">
        <f t="shared" si="299"/>
        <v>4.9000000000000002E-2</v>
      </c>
      <c r="DY347" s="242">
        <f t="shared" si="374"/>
        <v>4.0833333333333338E-3</v>
      </c>
      <c r="DZ347" s="238">
        <v>295</v>
      </c>
      <c r="EA347" s="243">
        <f t="shared" si="385"/>
        <v>167997.6268753614</v>
      </c>
      <c r="EB347" s="243">
        <f t="shared" si="386"/>
        <v>2908.963436965832</v>
      </c>
      <c r="EC347" s="243">
        <f t="shared" si="327"/>
        <v>2222.9731272247727</v>
      </c>
      <c r="ED347" s="243">
        <f t="shared" si="337"/>
        <v>685.99030974105915</v>
      </c>
      <c r="EE347" s="244">
        <f t="shared" si="375"/>
        <v>795395.63256730849</v>
      </c>
      <c r="EF347" s="249"/>
      <c r="EG347" s="242">
        <f t="shared" si="300"/>
        <v>5.5E-2</v>
      </c>
      <c r="EH347" s="242">
        <f t="shared" si="376"/>
        <v>4.5833333333333334E-3</v>
      </c>
      <c r="EI347" s="238">
        <v>295</v>
      </c>
      <c r="EJ347" s="243">
        <f t="shared" si="387"/>
        <v>175207.13226972058</v>
      </c>
      <c r="EK347" s="243">
        <f t="shared" si="388"/>
        <v>3082.4150795582636</v>
      </c>
      <c r="EL347" s="243">
        <f t="shared" si="328"/>
        <v>2279.3823899887111</v>
      </c>
      <c r="EM347" s="243">
        <f t="shared" si="338"/>
        <v>803.03268956955264</v>
      </c>
      <c r="EN347" s="244">
        <f t="shared" si="377"/>
        <v>828609.0793361112</v>
      </c>
      <c r="EO347" s="249"/>
      <c r="EP347" s="242">
        <f t="shared" si="301"/>
        <v>2.5000000000000001E-2</v>
      </c>
      <c r="EQ347" s="242">
        <f t="shared" si="378"/>
        <v>2.0833333333333333E-3</v>
      </c>
      <c r="ER347" s="238">
        <v>295</v>
      </c>
      <c r="ES347" s="243">
        <f t="shared" si="389"/>
        <v>146045.3914627636</v>
      </c>
      <c r="ET347" s="243">
        <f t="shared" si="390"/>
        <v>2370.7253929063932</v>
      </c>
      <c r="EU347" s="243">
        <f t="shared" si="329"/>
        <v>2066.4641606923024</v>
      </c>
      <c r="EV347" s="243">
        <f t="shared" si="339"/>
        <v>304.2612322140908</v>
      </c>
      <c r="EW347" s="244">
        <f t="shared" si="379"/>
        <v>699363.99090738385</v>
      </c>
    </row>
    <row r="348" spans="1:153" ht="14.25" customHeight="1" thickBot="1" x14ac:dyDescent="0.25">
      <c r="A348" s="3">
        <f t="shared" si="340"/>
        <v>8976</v>
      </c>
      <c r="B348" s="238">
        <v>296</v>
      </c>
      <c r="C348" s="239">
        <f t="shared" si="341"/>
        <v>11956.920999349841</v>
      </c>
      <c r="D348" s="239">
        <f t="shared" si="302"/>
        <v>2410.2492634298383</v>
      </c>
      <c r="E348" s="239">
        <f t="shared" si="303"/>
        <v>2378.8623458065449</v>
      </c>
      <c r="F348" s="239">
        <f t="shared" si="304"/>
        <v>31.386917623293336</v>
      </c>
      <c r="G348" s="240">
        <f t="shared" si="342"/>
        <v>713433.78197522787</v>
      </c>
      <c r="I348" s="241">
        <f>VLOOKUP(K348,[2]תחזיות!$B$4:$H$1000,5)</f>
        <v>1.2998446000000167E-2</v>
      </c>
      <c r="J348" s="135">
        <f t="shared" si="305"/>
        <v>1.0832038333333472E-3</v>
      </c>
      <c r="K348" s="238">
        <v>296</v>
      </c>
      <c r="L348" s="243">
        <f t="shared" si="343"/>
        <v>18959.944902595744</v>
      </c>
      <c r="M348" s="243">
        <f t="shared" si="330"/>
        <v>1133.7830590585379</v>
      </c>
      <c r="N348" s="243">
        <f t="shared" si="306"/>
        <v>1099.0231600704458</v>
      </c>
      <c r="O348" s="243">
        <f t="shared" si="307"/>
        <v>34.759898988092033</v>
      </c>
      <c r="P348" s="244">
        <f t="shared" si="344"/>
        <v>288281.10713697883</v>
      </c>
      <c r="Q348" s="245"/>
      <c r="R348" s="241">
        <f>VLOOKUP(T348,[2]תחזיות!$B$4:$H$1000,7)</f>
        <v>2.2097358200000285E-2</v>
      </c>
      <c r="S348" s="135">
        <f t="shared" si="308"/>
        <v>1.8414465166666904E-3</v>
      </c>
      <c r="T348" s="238">
        <v>296</v>
      </c>
      <c r="U348" s="243">
        <f t="shared" si="345"/>
        <v>23339.845712953003</v>
      </c>
      <c r="V348" s="243">
        <f t="shared" si="331"/>
        <v>1395.6961270896566</v>
      </c>
      <c r="W348" s="243">
        <f t="shared" si="309"/>
        <v>1352.906409949243</v>
      </c>
      <c r="X348" s="243">
        <f t="shared" si="332"/>
        <v>42.789717140413643</v>
      </c>
      <c r="Y348" s="244">
        <f t="shared" si="346"/>
        <v>320562.16630215535</v>
      </c>
      <c r="Z348" s="246"/>
      <c r="AA348" s="241">
        <f>VLOOKUP(AC348,[2]תחזיות!$B$4:$H$1000,6)</f>
        <v>1.1816769090909241E-2</v>
      </c>
      <c r="AB348" s="135">
        <f t="shared" si="310"/>
        <v>9.847307575757702E-4</v>
      </c>
      <c r="AC348" s="238">
        <v>296</v>
      </c>
      <c r="AD348" s="243">
        <f t="shared" si="347"/>
        <v>18455.001915744007</v>
      </c>
      <c r="AE348" s="243">
        <f t="shared" si="333"/>
        <v>1103.5880449261635</v>
      </c>
      <c r="AF348" s="243">
        <f t="shared" si="311"/>
        <v>1069.7538747472997</v>
      </c>
      <c r="AG348" s="243">
        <f t="shared" si="334"/>
        <v>33.834170178863857</v>
      </c>
      <c r="AH348" s="244">
        <f t="shared" si="348"/>
        <v>284414.6318469948</v>
      </c>
      <c r="AI348" s="246"/>
      <c r="AJ348" s="242">
        <f t="shared" si="297"/>
        <v>4.7366666666666599E-2</v>
      </c>
      <c r="AK348" s="242">
        <f t="shared" si="349"/>
        <v>3.9472222222222166E-3</v>
      </c>
      <c r="AL348" s="241">
        <f>VLOOKUP(AN348,[2]תחזיות!$B$4:$H$1000,5)</f>
        <v>1.2998446000000167E-2</v>
      </c>
      <c r="AM348" s="135">
        <f t="shared" si="335"/>
        <v>1.0832038333333472E-3</v>
      </c>
      <c r="AN348" s="238">
        <v>296</v>
      </c>
      <c r="AO348" s="243">
        <f t="shared" si="350"/>
        <v>3429.0454843245752</v>
      </c>
      <c r="AP348" s="243">
        <f t="shared" si="380"/>
        <v>693.9515479610144</v>
      </c>
      <c r="AQ348" s="243">
        <f t="shared" si="312"/>
        <v>680.41634342427767</v>
      </c>
      <c r="AR348" s="243">
        <f t="shared" si="351"/>
        <v>13.535204536736707</v>
      </c>
      <c r="AS348" s="244">
        <f t="shared" si="352"/>
        <v>167711.90951491648</v>
      </c>
      <c r="AT348" s="245"/>
      <c r="AU348" s="242">
        <f t="shared" si="298"/>
        <v>5.3666666666666606E-2</v>
      </c>
      <c r="AV348" s="242">
        <f t="shared" si="353"/>
        <v>4.4722222222222168E-3</v>
      </c>
      <c r="AW348" s="241">
        <f>VLOOKUP(AY348,[2]תחזיות!$B$4:$H$1000,7)</f>
        <v>2.2097358200000285E-2</v>
      </c>
      <c r="AX348" s="135">
        <f t="shared" si="313"/>
        <v>1.8414465166666904E-3</v>
      </c>
      <c r="AY348" s="238">
        <v>296</v>
      </c>
      <c r="AZ348" s="243">
        <f t="shared" si="354"/>
        <v>4434.3229458985534</v>
      </c>
      <c r="BA348" s="243">
        <f t="shared" si="381"/>
        <v>898.79875230552989</v>
      </c>
      <c r="BB348" s="243">
        <f t="shared" si="314"/>
        <v>878.9674746863725</v>
      </c>
      <c r="BC348" s="243">
        <f t="shared" si="355"/>
        <v>19.831277619157394</v>
      </c>
      <c r="BD348" s="244">
        <f t="shared" si="356"/>
        <v>194272.37035521053</v>
      </c>
      <c r="BE348" s="246"/>
      <c r="BF348" s="246"/>
      <c r="BG348" s="246"/>
      <c r="BH348" s="241">
        <f>VLOOKUP(BJ348,[2]תחזיות!$B$4:$H$1000,6)</f>
        <v>1.1816769090909241E-2</v>
      </c>
      <c r="BI348" s="135">
        <f t="shared" si="315"/>
        <v>9.847307575757702E-4</v>
      </c>
      <c r="BJ348" s="238">
        <v>296</v>
      </c>
      <c r="BK348" s="243">
        <f t="shared" si="357"/>
        <v>2760.9666940011161</v>
      </c>
      <c r="BL348" s="243">
        <f t="shared" si="382"/>
        <v>555.46477417300298</v>
      </c>
      <c r="BM348" s="243">
        <f t="shared" si="316"/>
        <v>550.40300190066762</v>
      </c>
      <c r="BN348" s="243">
        <f t="shared" si="336"/>
        <v>5.0617722723353564</v>
      </c>
      <c r="BO348" s="244">
        <f t="shared" si="358"/>
        <v>146050.30672795183</v>
      </c>
      <c r="BP348" s="246"/>
      <c r="BQ348" s="247">
        <f>VLOOKUP(BT348,[2]תחזיות!$B$4:$E$1000,2)</f>
        <v>4.3330179999999989E-2</v>
      </c>
      <c r="BR348" s="135">
        <f t="shared" si="317"/>
        <v>3.1108483333333325E-3</v>
      </c>
      <c r="BS348" s="3">
        <f t="shared" si="359"/>
        <v>8976</v>
      </c>
      <c r="BT348" s="238">
        <v>296</v>
      </c>
      <c r="BU348" s="239">
        <f t="shared" si="360"/>
        <v>146427.83751538178</v>
      </c>
      <c r="BV348" s="239">
        <f t="shared" si="361"/>
        <v>2491.6540091240618</v>
      </c>
      <c r="BW348" s="239">
        <f t="shared" si="318"/>
        <v>2036.1392148357322</v>
      </c>
      <c r="BX348" s="239">
        <f t="shared" si="319"/>
        <v>455.51479428832943</v>
      </c>
      <c r="BY348" s="240">
        <f t="shared" si="362"/>
        <v>680036.09592877154</v>
      </c>
      <c r="CA348" s="247">
        <f>VLOOKUP(CD348,[2]תחזיות!$B$4:$E$1000,4)</f>
        <v>5.7195837599999987E-2</v>
      </c>
      <c r="CB348" s="135">
        <f t="shared" si="320"/>
        <v>4.2663197999999987E-3</v>
      </c>
      <c r="CC348" s="3">
        <f t="shared" si="363"/>
        <v>8976</v>
      </c>
      <c r="CD348" s="238">
        <v>296</v>
      </c>
      <c r="CE348" s="239">
        <f t="shared" si="364"/>
        <v>162893.82119480424</v>
      </c>
      <c r="CF348" s="239">
        <f t="shared" si="365"/>
        <v>2874.8847350218125</v>
      </c>
      <c r="CG348" s="239">
        <f t="shared" si="321"/>
        <v>2179.9276003607597</v>
      </c>
      <c r="CH348" s="239">
        <f t="shared" si="322"/>
        <v>694.95713466105281</v>
      </c>
      <c r="CI348" s="240">
        <f t="shared" si="366"/>
        <v>767985.13072803698</v>
      </c>
      <c r="CJ348" s="1"/>
      <c r="CK348" s="247">
        <f>VLOOKUP(CN348,[2]תחזיות!$B$4:$E$1000,3)</f>
        <v>3.7678417391304342E-2</v>
      </c>
      <c r="CL348" s="135">
        <f t="shared" si="323"/>
        <v>2.6398681159420286E-3</v>
      </c>
      <c r="CM348" s="3">
        <f t="shared" si="367"/>
        <v>8976</v>
      </c>
      <c r="CN348" s="238">
        <v>296</v>
      </c>
      <c r="CO348" s="239">
        <f t="shared" si="368"/>
        <v>140239.1587254093</v>
      </c>
      <c r="CP348" s="239">
        <f t="shared" si="383"/>
        <v>2350.7627196769445</v>
      </c>
      <c r="CQ348" s="239">
        <f t="shared" si="324"/>
        <v>1980.549835951203</v>
      </c>
      <c r="CR348" s="239">
        <f t="shared" si="325"/>
        <v>370.21288372574134</v>
      </c>
      <c r="CS348" s="240">
        <f t="shared" si="369"/>
        <v>649064.26328289323</v>
      </c>
      <c r="CT348" s="1"/>
      <c r="CU348" s="238">
        <v>296</v>
      </c>
      <c r="CV348" s="239">
        <f t="shared" si="391"/>
        <v>346548.40264978854</v>
      </c>
      <c r="CW348" s="239">
        <f t="shared" si="391"/>
        <v>9638.6013165392851</v>
      </c>
      <c r="CX348" s="239">
        <f t="shared" si="391"/>
        <v>8426.4913316312741</v>
      </c>
      <c r="CY348" s="239">
        <f t="shared" si="391"/>
        <v>1212.1099849080094</v>
      </c>
      <c r="CZ348" s="239">
        <f t="shared" si="391"/>
        <v>2647767.4905601689</v>
      </c>
      <c r="DB348" s="238">
        <v>296</v>
      </c>
      <c r="DC348" s="239">
        <f t="shared" si="392"/>
        <v>375552.66073273751</v>
      </c>
      <c r="DD348" s="239">
        <f t="shared" si="392"/>
        <v>10662.043957405102</v>
      </c>
      <c r="DE348" s="239">
        <f t="shared" si="392"/>
        <v>9080.4933900790784</v>
      </c>
      <c r="DF348" s="239">
        <f t="shared" si="392"/>
        <v>1581.5505673260213</v>
      </c>
      <c r="DG348" s="239">
        <f t="shared" si="392"/>
        <v>2827944.9437763002</v>
      </c>
      <c r="DH348" s="248"/>
      <c r="DI348" s="238">
        <v>296</v>
      </c>
      <c r="DJ348" s="239">
        <f t="shared" si="393"/>
        <v>317390.97563657555</v>
      </c>
      <c r="DK348" s="239">
        <f t="shared" si="393"/>
        <v>8790.7901951123422</v>
      </c>
      <c r="DL348" s="239">
        <f t="shared" si="393"/>
        <v>8050.3383527661272</v>
      </c>
      <c r="DM348" s="239">
        <f t="shared" si="393"/>
        <v>740.4518423462157</v>
      </c>
      <c r="DN348" s="239">
        <f t="shared" si="393"/>
        <v>2494697.7001333581</v>
      </c>
      <c r="DP348" s="3">
        <f t="shared" si="370"/>
        <v>8976</v>
      </c>
      <c r="DQ348" s="238">
        <v>296</v>
      </c>
      <c r="DR348" s="239">
        <f t="shared" si="371"/>
        <v>0</v>
      </c>
      <c r="DS348" s="239">
        <f t="shared" si="372"/>
        <v>0</v>
      </c>
      <c r="DT348" s="239">
        <f t="shared" si="326"/>
        <v>0</v>
      </c>
      <c r="DU348" s="239">
        <f t="shared" si="373"/>
        <v>0</v>
      </c>
      <c r="DV348" s="240">
        <f t="shared" si="384"/>
        <v>0</v>
      </c>
      <c r="DX348" s="242">
        <f t="shared" si="299"/>
        <v>4.9000000000000002E-2</v>
      </c>
      <c r="DY348" s="242">
        <f t="shared" si="374"/>
        <v>4.0833333333333338E-3</v>
      </c>
      <c r="DZ348" s="238">
        <v>296</v>
      </c>
      <c r="EA348" s="243">
        <f t="shared" si="385"/>
        <v>165774.65374813662</v>
      </c>
      <c r="EB348" s="243">
        <f t="shared" si="386"/>
        <v>2908.9634369658324</v>
      </c>
      <c r="EC348" s="243">
        <f t="shared" si="327"/>
        <v>2232.0502674942745</v>
      </c>
      <c r="ED348" s="243">
        <f t="shared" si="337"/>
        <v>676.91316947155792</v>
      </c>
      <c r="EE348" s="244">
        <f t="shared" si="375"/>
        <v>798304.59600427432</v>
      </c>
      <c r="EF348" s="249"/>
      <c r="EG348" s="242">
        <f t="shared" si="300"/>
        <v>5.5E-2</v>
      </c>
      <c r="EH348" s="242">
        <f t="shared" si="376"/>
        <v>4.5833333333333334E-3</v>
      </c>
      <c r="EI348" s="238">
        <v>296</v>
      </c>
      <c r="EJ348" s="243">
        <f t="shared" si="387"/>
        <v>172927.74987973185</v>
      </c>
      <c r="EK348" s="243">
        <f t="shared" si="388"/>
        <v>3082.4150795582636</v>
      </c>
      <c r="EL348" s="243">
        <f t="shared" si="328"/>
        <v>2289.8295592761592</v>
      </c>
      <c r="EM348" s="243">
        <f t="shared" si="338"/>
        <v>792.58552028210431</v>
      </c>
      <c r="EN348" s="244">
        <f t="shared" si="377"/>
        <v>831691.49441566947</v>
      </c>
      <c r="EO348" s="249"/>
      <c r="EP348" s="242">
        <f t="shared" si="301"/>
        <v>2.5000000000000001E-2</v>
      </c>
      <c r="EQ348" s="242">
        <f t="shared" si="378"/>
        <v>2.0833333333333333E-3</v>
      </c>
      <c r="ER348" s="238">
        <v>296</v>
      </c>
      <c r="ES348" s="243">
        <f t="shared" si="389"/>
        <v>143978.9273020713</v>
      </c>
      <c r="ET348" s="243">
        <f t="shared" si="390"/>
        <v>2370.7253929063936</v>
      </c>
      <c r="EU348" s="243">
        <f t="shared" si="329"/>
        <v>2070.7692943604115</v>
      </c>
      <c r="EV348" s="243">
        <f t="shared" si="339"/>
        <v>299.95609854598189</v>
      </c>
      <c r="EW348" s="244">
        <f t="shared" si="379"/>
        <v>701734.71630029019</v>
      </c>
    </row>
    <row r="349" spans="1:153" ht="14.25" customHeight="1" thickBot="1" x14ac:dyDescent="0.25">
      <c r="A349" s="3">
        <f t="shared" si="340"/>
        <v>9007</v>
      </c>
      <c r="B349" s="238">
        <v>297</v>
      </c>
      <c r="C349" s="239">
        <f t="shared" si="341"/>
        <v>9578.0586535432958</v>
      </c>
      <c r="D349" s="239">
        <f t="shared" si="302"/>
        <v>2410.2492634298383</v>
      </c>
      <c r="E349" s="239">
        <f t="shared" si="303"/>
        <v>2385.106859464287</v>
      </c>
      <c r="F349" s="239">
        <f t="shared" si="304"/>
        <v>25.142403965551154</v>
      </c>
      <c r="G349" s="240">
        <f t="shared" si="342"/>
        <v>715844.03123865766</v>
      </c>
      <c r="I349" s="241">
        <f>VLOOKUP(K349,[2]תחזיות!$B$4:$H$1000,5)</f>
        <v>1.2998464500000168E-2</v>
      </c>
      <c r="J349" s="135">
        <f t="shared" si="305"/>
        <v>1.083205375000014E-3</v>
      </c>
      <c r="K349" s="238">
        <v>297</v>
      </c>
      <c r="L349" s="243">
        <f t="shared" si="343"/>
        <v>17880.268788959256</v>
      </c>
      <c r="M349" s="243">
        <f t="shared" si="330"/>
        <v>1135.011178962194</v>
      </c>
      <c r="N349" s="243">
        <f t="shared" si="306"/>
        <v>1102.2306861824354</v>
      </c>
      <c r="O349" s="243">
        <f t="shared" si="307"/>
        <v>32.780492779758482</v>
      </c>
      <c r="P349" s="244">
        <f t="shared" si="344"/>
        <v>289416.11831594101</v>
      </c>
      <c r="Q349" s="245"/>
      <c r="R349" s="241">
        <f>VLOOKUP(T349,[2]תחזיות!$B$4:$H$1000,7)</f>
        <v>2.2097389650000285E-2</v>
      </c>
      <c r="S349" s="135">
        <f t="shared" si="308"/>
        <v>1.8414491375000237E-3</v>
      </c>
      <c r="T349" s="238">
        <v>297</v>
      </c>
      <c r="U349" s="243">
        <f t="shared" si="345"/>
        <v>22027.427133419544</v>
      </c>
      <c r="V349" s="243">
        <f t="shared" si="331"/>
        <v>1398.2662305190979</v>
      </c>
      <c r="W349" s="243">
        <f t="shared" si="309"/>
        <v>1357.8826141078289</v>
      </c>
      <c r="X349" s="243">
        <f t="shared" si="332"/>
        <v>40.383616411268974</v>
      </c>
      <c r="Y349" s="244">
        <f t="shared" si="346"/>
        <v>321960.43253267446</v>
      </c>
      <c r="Z349" s="246"/>
      <c r="AA349" s="241">
        <f>VLOOKUP(AC349,[2]תחזיות!$B$4:$H$1000,6)</f>
        <v>1.1816785909091061E-2</v>
      </c>
      <c r="AB349" s="135">
        <f t="shared" si="310"/>
        <v>9.8473215909092174E-4</v>
      </c>
      <c r="AC349" s="238">
        <v>297</v>
      </c>
      <c r="AD349" s="243">
        <f t="shared" si="347"/>
        <v>17402.367853836451</v>
      </c>
      <c r="AE349" s="243">
        <f t="shared" si="333"/>
        <v>1104.6747835643905</v>
      </c>
      <c r="AF349" s="243">
        <f t="shared" si="311"/>
        <v>1072.7704424990238</v>
      </c>
      <c r="AG349" s="243">
        <f t="shared" si="334"/>
        <v>31.90434106536668</v>
      </c>
      <c r="AH349" s="244">
        <f t="shared" si="348"/>
        <v>285519.30663055921</v>
      </c>
      <c r="AI349" s="246"/>
      <c r="AJ349" s="242">
        <f t="shared" si="297"/>
        <v>4.7366666666666599E-2</v>
      </c>
      <c r="AK349" s="242">
        <f t="shared" si="349"/>
        <v>3.9472222222222166E-3</v>
      </c>
      <c r="AL349" s="241">
        <f>VLOOKUP(AN349,[2]תחזיות!$B$4:$H$1000,5)</f>
        <v>1.2998464500000168E-2</v>
      </c>
      <c r="AM349" s="135">
        <f t="shared" si="335"/>
        <v>1.083205375000014E-3</v>
      </c>
      <c r="AN349" s="238">
        <v>297</v>
      </c>
      <c r="AO349" s="243">
        <f t="shared" si="350"/>
        <v>2751.6064707596024</v>
      </c>
      <c r="AP349" s="243">
        <f t="shared" si="380"/>
        <v>694.70324000775531</v>
      </c>
      <c r="AQ349" s="243">
        <f t="shared" si="312"/>
        <v>683.8420377995626</v>
      </c>
      <c r="AR349" s="243">
        <f t="shared" si="351"/>
        <v>10.861202208192749</v>
      </c>
      <c r="AS349" s="244">
        <f t="shared" si="352"/>
        <v>168406.61275492422</v>
      </c>
      <c r="AT349" s="245"/>
      <c r="AU349" s="242">
        <f t="shared" si="298"/>
        <v>5.3666666666666606E-2</v>
      </c>
      <c r="AV349" s="242">
        <f t="shared" si="353"/>
        <v>4.4722222222222168E-3</v>
      </c>
      <c r="AW349" s="241">
        <f>VLOOKUP(AY349,[2]תחזיות!$B$4:$H$1000,7)</f>
        <v>2.2097389650000285E-2</v>
      </c>
      <c r="AX349" s="135">
        <f t="shared" si="313"/>
        <v>1.8414491375000237E-3</v>
      </c>
      <c r="AY349" s="238">
        <v>297</v>
      </c>
      <c r="AZ349" s="243">
        <f t="shared" si="354"/>
        <v>3561.9024774781506</v>
      </c>
      <c r="BA349" s="243">
        <f t="shared" si="381"/>
        <v>900.45384449274911</v>
      </c>
      <c r="BB349" s="243">
        <f t="shared" si="314"/>
        <v>884.52422507958295</v>
      </c>
      <c r="BC349" s="243">
        <f t="shared" si="355"/>
        <v>15.929619413166154</v>
      </c>
      <c r="BD349" s="244">
        <f t="shared" si="356"/>
        <v>195172.82419970329</v>
      </c>
      <c r="BE349" s="246"/>
      <c r="BF349" s="246"/>
      <c r="BG349" s="246"/>
      <c r="BH349" s="241">
        <f>VLOOKUP(BJ349,[2]תחזיות!$B$4:$H$1000,6)</f>
        <v>1.1816785909091061E-2</v>
      </c>
      <c r="BI349" s="135">
        <f t="shared" si="315"/>
        <v>9.8473215909092174E-4</v>
      </c>
      <c r="BJ349" s="238">
        <v>297</v>
      </c>
      <c r="BK349" s="243">
        <f t="shared" si="357"/>
        <v>2212.7405052577788</v>
      </c>
      <c r="BL349" s="243">
        <f t="shared" si="382"/>
        <v>555.91532328841424</v>
      </c>
      <c r="BM349" s="243">
        <f t="shared" si="316"/>
        <v>551.85863236210832</v>
      </c>
      <c r="BN349" s="243">
        <f t="shared" si="336"/>
        <v>4.056690926305909</v>
      </c>
      <c r="BO349" s="244">
        <f t="shared" si="358"/>
        <v>146606.22205124024</v>
      </c>
      <c r="BP349" s="246"/>
      <c r="BQ349" s="247">
        <f>VLOOKUP(BT349,[2]תחזיות!$B$4:$E$1000,2)</f>
        <v>4.3358479999999991E-2</v>
      </c>
      <c r="BR349" s="135">
        <f t="shared" si="317"/>
        <v>3.1132066666666662E-3</v>
      </c>
      <c r="BS349" s="3">
        <f t="shared" si="359"/>
        <v>9007</v>
      </c>
      <c r="BT349" s="238">
        <v>297</v>
      </c>
      <c r="BU349" s="239">
        <f t="shared" si="360"/>
        <v>144391.69830054604</v>
      </c>
      <c r="BV349" s="239">
        <f t="shared" si="361"/>
        <v>2491.8381911135111</v>
      </c>
      <c r="BW349" s="239">
        <f t="shared" si="318"/>
        <v>2042.3169933529293</v>
      </c>
      <c r="BX349" s="239">
        <f t="shared" si="319"/>
        <v>449.52119776058186</v>
      </c>
      <c r="BY349" s="240">
        <f t="shared" si="362"/>
        <v>682527.93411988509</v>
      </c>
      <c r="CA349" s="247">
        <f>VLOOKUP(CD349,[2]תחזיות!$B$4:$E$1000,4)</f>
        <v>5.7233193599999989E-2</v>
      </c>
      <c r="CB349" s="135">
        <f t="shared" si="320"/>
        <v>4.2694327999999995E-3</v>
      </c>
      <c r="CC349" s="3">
        <f t="shared" si="363"/>
        <v>9007</v>
      </c>
      <c r="CD349" s="238">
        <v>297</v>
      </c>
      <c r="CE349" s="239">
        <f t="shared" si="364"/>
        <v>160713.89359444348</v>
      </c>
      <c r="CF349" s="239">
        <f t="shared" si="365"/>
        <v>2875.161436367704</v>
      </c>
      <c r="CG349" s="239">
        <f t="shared" si="321"/>
        <v>2189.0042676398771</v>
      </c>
      <c r="CH349" s="239">
        <f t="shared" si="322"/>
        <v>686.15716872782684</v>
      </c>
      <c r="CI349" s="240">
        <f t="shared" si="366"/>
        <v>770860.29216440464</v>
      </c>
      <c r="CJ349" s="1"/>
      <c r="CK349" s="247">
        <f>VLOOKUP(CN349,[2]תחזיות!$B$4:$E$1000,3)</f>
        <v>3.7703026086956519E-2</v>
      </c>
      <c r="CL349" s="135">
        <f t="shared" si="323"/>
        <v>2.64191884057971E-3</v>
      </c>
      <c r="CM349" s="3">
        <f t="shared" si="367"/>
        <v>9007</v>
      </c>
      <c r="CN349" s="238">
        <v>297</v>
      </c>
      <c r="CO349" s="239">
        <f t="shared" si="368"/>
        <v>138258.60888945809</v>
      </c>
      <c r="CP349" s="239">
        <f t="shared" si="383"/>
        <v>2350.9146615532945</v>
      </c>
      <c r="CQ349" s="239">
        <f t="shared" si="324"/>
        <v>1985.6466378558939</v>
      </c>
      <c r="CR349" s="239">
        <f t="shared" si="325"/>
        <v>365.26802369740074</v>
      </c>
      <c r="CS349" s="240">
        <f t="shared" si="369"/>
        <v>651415.17794444656</v>
      </c>
      <c r="CT349" s="1"/>
      <c r="CU349" s="238">
        <v>297</v>
      </c>
      <c r="CV349" s="239">
        <f t="shared" si="391"/>
        <v>338144.23569445056</v>
      </c>
      <c r="CW349" s="239">
        <f t="shared" si="391"/>
        <v>9640.7653104791316</v>
      </c>
      <c r="CX349" s="239">
        <f t="shared" si="391"/>
        <v>8454.6610495524237</v>
      </c>
      <c r="CY349" s="239">
        <f t="shared" si="391"/>
        <v>1186.1042609267072</v>
      </c>
      <c r="CZ349" s="239">
        <f t="shared" si="391"/>
        <v>2657408.2558706482</v>
      </c>
      <c r="DB349" s="238">
        <v>297</v>
      </c>
      <c r="DC349" s="239">
        <f t="shared" si="392"/>
        <v>366519.20217934018</v>
      </c>
      <c r="DD349" s="239">
        <f t="shared" si="392"/>
        <v>10666.545854367652</v>
      </c>
      <c r="DE349" s="239">
        <f t="shared" si="392"/>
        <v>9116.8425777144166</v>
      </c>
      <c r="DF349" s="239">
        <f t="shared" si="392"/>
        <v>1549.703276653235</v>
      </c>
      <c r="DG349" s="239">
        <f t="shared" si="392"/>
        <v>2838611.4896306675</v>
      </c>
      <c r="DH349" s="248"/>
      <c r="DI349" s="238">
        <v>297</v>
      </c>
      <c r="DJ349" s="239">
        <f t="shared" si="393"/>
        <v>309359.93390980648</v>
      </c>
      <c r="DK349" s="239">
        <f t="shared" si="393"/>
        <v>8792.4794247423306</v>
      </c>
      <c r="DL349" s="239">
        <f t="shared" si="393"/>
        <v>8070.4659692383084</v>
      </c>
      <c r="DM349" s="239">
        <f t="shared" si="393"/>
        <v>722.0134555040222</v>
      </c>
      <c r="DN349" s="239">
        <f t="shared" si="393"/>
        <v>2503490.1795581002</v>
      </c>
      <c r="DP349" s="3">
        <f t="shared" si="370"/>
        <v>9007</v>
      </c>
      <c r="DQ349" s="238">
        <v>297</v>
      </c>
      <c r="DR349" s="239">
        <f t="shared" si="371"/>
        <v>0</v>
      </c>
      <c r="DS349" s="239">
        <f t="shared" si="372"/>
        <v>0</v>
      </c>
      <c r="DT349" s="239">
        <f t="shared" si="326"/>
        <v>0</v>
      </c>
      <c r="DU349" s="239">
        <f t="shared" si="373"/>
        <v>0</v>
      </c>
      <c r="DV349" s="240">
        <f t="shared" si="384"/>
        <v>0</v>
      </c>
      <c r="DX349" s="242">
        <f t="shared" si="299"/>
        <v>4.9000000000000002E-2</v>
      </c>
      <c r="DY349" s="242">
        <f t="shared" si="374"/>
        <v>4.0833333333333338E-3</v>
      </c>
      <c r="DZ349" s="238">
        <v>297</v>
      </c>
      <c r="EA349" s="243">
        <f t="shared" si="385"/>
        <v>163542.60348064234</v>
      </c>
      <c r="EB349" s="243">
        <f t="shared" si="386"/>
        <v>2908.963436965832</v>
      </c>
      <c r="EC349" s="243">
        <f t="shared" si="327"/>
        <v>2241.1644727532089</v>
      </c>
      <c r="ED349" s="243">
        <f t="shared" si="337"/>
        <v>667.79896421262299</v>
      </c>
      <c r="EE349" s="244">
        <f t="shared" si="375"/>
        <v>801213.55944124016</v>
      </c>
      <c r="EF349" s="249"/>
      <c r="EG349" s="242">
        <f t="shared" si="300"/>
        <v>5.5E-2</v>
      </c>
      <c r="EH349" s="242">
        <f t="shared" si="376"/>
        <v>4.5833333333333334E-3</v>
      </c>
      <c r="EI349" s="238">
        <v>297</v>
      </c>
      <c r="EJ349" s="243">
        <f t="shared" si="387"/>
        <v>170637.92032045568</v>
      </c>
      <c r="EK349" s="243">
        <f t="shared" si="388"/>
        <v>3082.4150795582632</v>
      </c>
      <c r="EL349" s="243">
        <f t="shared" si="328"/>
        <v>2300.3246114228414</v>
      </c>
      <c r="EM349" s="243">
        <f t="shared" si="338"/>
        <v>782.09046813542193</v>
      </c>
      <c r="EN349" s="244">
        <f t="shared" si="377"/>
        <v>834773.90949522774</v>
      </c>
      <c r="EO349" s="249"/>
      <c r="EP349" s="242">
        <f t="shared" si="301"/>
        <v>2.5000000000000001E-2</v>
      </c>
      <c r="EQ349" s="242">
        <f t="shared" si="378"/>
        <v>2.0833333333333333E-3</v>
      </c>
      <c r="ER349" s="238">
        <v>297</v>
      </c>
      <c r="ES349" s="243">
        <f t="shared" si="389"/>
        <v>141908.15800771088</v>
      </c>
      <c r="ET349" s="243">
        <f t="shared" si="390"/>
        <v>2370.7253929063932</v>
      </c>
      <c r="EU349" s="243">
        <f t="shared" si="329"/>
        <v>2075.0833970569956</v>
      </c>
      <c r="EV349" s="243">
        <f t="shared" si="339"/>
        <v>295.64199584939769</v>
      </c>
      <c r="EW349" s="244">
        <f t="shared" si="379"/>
        <v>704105.44169319654</v>
      </c>
    </row>
    <row r="350" spans="1:153" ht="14.25" customHeight="1" thickBot="1" x14ac:dyDescent="0.25">
      <c r="A350" s="3">
        <f t="shared" si="340"/>
        <v>9038</v>
      </c>
      <c r="B350" s="238">
        <v>298</v>
      </c>
      <c r="C350" s="239">
        <f t="shared" si="341"/>
        <v>7192.9517940790083</v>
      </c>
      <c r="D350" s="239">
        <f t="shared" si="302"/>
        <v>2410.2492634298383</v>
      </c>
      <c r="E350" s="239">
        <f t="shared" si="303"/>
        <v>2391.3677649703809</v>
      </c>
      <c r="F350" s="239">
        <f t="shared" si="304"/>
        <v>18.881498459457397</v>
      </c>
      <c r="G350" s="240">
        <f t="shared" si="342"/>
        <v>718254.28050208744</v>
      </c>
      <c r="I350" s="241">
        <f>VLOOKUP(K350,[2]תחזיות!$B$4:$H$1000,5)</f>
        <v>1.2998483000000168E-2</v>
      </c>
      <c r="J350" s="135">
        <f t="shared" si="305"/>
        <v>1.0832069166666807E-3</v>
      </c>
      <c r="K350" s="238">
        <v>298</v>
      </c>
      <c r="L350" s="243">
        <f t="shared" si="343"/>
        <v>16796.212189697842</v>
      </c>
      <c r="M350" s="243">
        <f t="shared" si="330"/>
        <v>1136.2406309217399</v>
      </c>
      <c r="N350" s="243">
        <f t="shared" si="306"/>
        <v>1105.4475752406274</v>
      </c>
      <c r="O350" s="243">
        <f t="shared" si="307"/>
        <v>30.79305568111257</v>
      </c>
      <c r="P350" s="244">
        <f t="shared" si="344"/>
        <v>290552.35894686275</v>
      </c>
      <c r="Q350" s="245"/>
      <c r="R350" s="241">
        <f>VLOOKUP(T350,[2]תחזיות!$B$4:$H$1000,7)</f>
        <v>2.2097421100000285E-2</v>
      </c>
      <c r="S350" s="135">
        <f t="shared" si="308"/>
        <v>1.8414517583333571E-3</v>
      </c>
      <c r="T350" s="238">
        <v>298</v>
      </c>
      <c r="U350" s="243">
        <f t="shared" si="345"/>
        <v>20707.606488410751</v>
      </c>
      <c r="V350" s="243">
        <f t="shared" si="331"/>
        <v>1400.8410703279058</v>
      </c>
      <c r="W350" s="243">
        <f t="shared" si="309"/>
        <v>1362.8771250991529</v>
      </c>
      <c r="X350" s="243">
        <f t="shared" si="332"/>
        <v>37.96394522875287</v>
      </c>
      <c r="Y350" s="244">
        <f t="shared" si="346"/>
        <v>323361.27360300237</v>
      </c>
      <c r="Z350" s="246"/>
      <c r="AA350" s="241">
        <f>VLOOKUP(AC350,[2]תחזיות!$B$4:$H$1000,6)</f>
        <v>1.1816802727272879E-2</v>
      </c>
      <c r="AB350" s="135">
        <f t="shared" si="310"/>
        <v>9.8473356060607329E-4</v>
      </c>
      <c r="AC350" s="238">
        <v>298</v>
      </c>
      <c r="AD350" s="243">
        <f t="shared" si="347"/>
        <v>16345.677713939558</v>
      </c>
      <c r="AE350" s="243">
        <f t="shared" si="333"/>
        <v>1105.7625938973219</v>
      </c>
      <c r="AF350" s="243">
        <f t="shared" si="311"/>
        <v>1075.7955180884328</v>
      </c>
      <c r="AG350" s="243">
        <f t="shared" si="334"/>
        <v>29.967075808889049</v>
      </c>
      <c r="AH350" s="244">
        <f t="shared" si="348"/>
        <v>286625.06922445656</v>
      </c>
      <c r="AI350" s="246"/>
      <c r="AJ350" s="242">
        <f t="shared" si="297"/>
        <v>4.7366666666666599E-2</v>
      </c>
      <c r="AK350" s="242">
        <f t="shared" si="349"/>
        <v>3.9472222222222166E-3</v>
      </c>
      <c r="AL350" s="241">
        <f>VLOOKUP(AN350,[2]תחזיות!$B$4:$H$1000,5)</f>
        <v>1.2998483000000168E-2</v>
      </c>
      <c r="AM350" s="135">
        <f t="shared" si="335"/>
        <v>1.0832069166666807E-3</v>
      </c>
      <c r="AN350" s="238">
        <v>298</v>
      </c>
      <c r="AO350" s="243">
        <f t="shared" si="350"/>
        <v>2070.0042496958595</v>
      </c>
      <c r="AP350" s="243">
        <f t="shared" si="380"/>
        <v>695.45574736236233</v>
      </c>
      <c r="AQ350" s="243">
        <f t="shared" si="312"/>
        <v>687.2849805878684</v>
      </c>
      <c r="AR350" s="243">
        <f t="shared" si="351"/>
        <v>8.1707667744939219</v>
      </c>
      <c r="AS350" s="244">
        <f t="shared" si="352"/>
        <v>169102.06850228659</v>
      </c>
      <c r="AT350" s="245"/>
      <c r="AU350" s="242">
        <f t="shared" si="298"/>
        <v>5.3666666666666606E-2</v>
      </c>
      <c r="AV350" s="242">
        <f t="shared" si="353"/>
        <v>4.4722222222222168E-3</v>
      </c>
      <c r="AW350" s="241">
        <f>VLOOKUP(AY350,[2]תחזיות!$B$4:$H$1000,7)</f>
        <v>2.2097421100000285E-2</v>
      </c>
      <c r="AX350" s="135">
        <f t="shared" si="313"/>
        <v>1.8414517583333571E-3</v>
      </c>
      <c r="AY350" s="238">
        <v>298</v>
      </c>
      <c r="AZ350" s="243">
        <f t="shared" si="354"/>
        <v>2682.3085152891704</v>
      </c>
      <c r="BA350" s="243">
        <f t="shared" si="381"/>
        <v>902.11198680798839</v>
      </c>
      <c r="BB350" s="243">
        <f t="shared" si="314"/>
        <v>890.11610705905628</v>
      </c>
      <c r="BC350" s="243">
        <f t="shared" si="355"/>
        <v>11.995879748932108</v>
      </c>
      <c r="BD350" s="244">
        <f t="shared" si="356"/>
        <v>196074.93618651127</v>
      </c>
      <c r="BE350" s="246"/>
      <c r="BF350" s="246"/>
      <c r="BG350" s="246"/>
      <c r="BH350" s="241">
        <f>VLOOKUP(BJ350,[2]תחזיות!$B$4:$H$1000,6)</f>
        <v>1.1816802727272879E-2</v>
      </c>
      <c r="BI350" s="135">
        <f t="shared" si="315"/>
        <v>9.8473356060607329E-4</v>
      </c>
      <c r="BJ350" s="238">
        <v>298</v>
      </c>
      <c r="BK350" s="243">
        <f t="shared" si="357"/>
        <v>1662.5173990161131</v>
      </c>
      <c r="BL350" s="243">
        <f t="shared" si="382"/>
        <v>556.35980445717951</v>
      </c>
      <c r="BM350" s="243">
        <f t="shared" si="316"/>
        <v>553.31185589231666</v>
      </c>
      <c r="BN350" s="243">
        <f t="shared" si="336"/>
        <v>3.0479485648628599</v>
      </c>
      <c r="BO350" s="244">
        <f t="shared" si="358"/>
        <v>147162.58185569741</v>
      </c>
      <c r="BP350" s="246"/>
      <c r="BQ350" s="247">
        <f>VLOOKUP(BT350,[2]תחזיות!$B$4:$E$1000,2)</f>
        <v>4.3386779999999993E-2</v>
      </c>
      <c r="BR350" s="135">
        <f t="shared" si="317"/>
        <v>3.1155649999999994E-3</v>
      </c>
      <c r="BS350" s="3">
        <f t="shared" si="359"/>
        <v>9038</v>
      </c>
      <c r="BT350" s="238">
        <v>298</v>
      </c>
      <c r="BU350" s="239">
        <f t="shared" si="360"/>
        <v>142349.38130719311</v>
      </c>
      <c r="BV350" s="239">
        <f t="shared" si="361"/>
        <v>2492.0196447667035</v>
      </c>
      <c r="BW350" s="239">
        <f t="shared" si="318"/>
        <v>2048.5208945943587</v>
      </c>
      <c r="BX350" s="239">
        <f t="shared" si="319"/>
        <v>443.49875017234501</v>
      </c>
      <c r="BY350" s="240">
        <f t="shared" si="362"/>
        <v>685019.95376465179</v>
      </c>
      <c r="CA350" s="247">
        <f>VLOOKUP(CD350,[2]תחזיות!$B$4:$E$1000,4)</f>
        <v>5.7270549599999991E-2</v>
      </c>
      <c r="CB350" s="135">
        <f t="shared" si="320"/>
        <v>4.2725457999999994E-3</v>
      </c>
      <c r="CC350" s="3">
        <f t="shared" si="363"/>
        <v>9038</v>
      </c>
      <c r="CD350" s="238">
        <v>298</v>
      </c>
      <c r="CE350" s="239">
        <f t="shared" si="364"/>
        <v>158524.88932680359</v>
      </c>
      <c r="CF350" s="239">
        <f t="shared" si="365"/>
        <v>2875.4340985617314</v>
      </c>
      <c r="CG350" s="239">
        <f t="shared" si="321"/>
        <v>2198.129248473032</v>
      </c>
      <c r="CH350" s="239">
        <f t="shared" si="322"/>
        <v>677.30485008869937</v>
      </c>
      <c r="CI350" s="240">
        <f t="shared" si="366"/>
        <v>773735.7262629664</v>
      </c>
      <c r="CJ350" s="1"/>
      <c r="CK350" s="247">
        <f>VLOOKUP(CN350,[2]תחזיות!$B$4:$E$1000,3)</f>
        <v>3.7727634782608689E-2</v>
      </c>
      <c r="CL350" s="135">
        <f t="shared" si="323"/>
        <v>2.643969565217391E-3</v>
      </c>
      <c r="CM350" s="3">
        <f t="shared" si="367"/>
        <v>9038</v>
      </c>
      <c r="CN350" s="238">
        <v>298</v>
      </c>
      <c r="CO350" s="239">
        <f t="shared" si="368"/>
        <v>136272.96225160221</v>
      </c>
      <c r="CP350" s="239">
        <f t="shared" si="383"/>
        <v>2351.0643394499307</v>
      </c>
      <c r="CQ350" s="239">
        <f t="shared" si="324"/>
        <v>1990.762774694676</v>
      </c>
      <c r="CR350" s="239">
        <f t="shared" si="325"/>
        <v>360.30156475525462</v>
      </c>
      <c r="CS350" s="240">
        <f t="shared" si="369"/>
        <v>653766.24228389654</v>
      </c>
      <c r="CT350" s="1"/>
      <c r="CU350" s="238">
        <v>298</v>
      </c>
      <c r="CV350" s="239">
        <f t="shared" si="391"/>
        <v>329709.98854855495</v>
      </c>
      <c r="CW350" s="239">
        <f t="shared" si="391"/>
        <v>9642.9287234464773</v>
      </c>
      <c r="CX350" s="239">
        <f t="shared" si="391"/>
        <v>8482.9371097435214</v>
      </c>
      <c r="CY350" s="239">
        <f t="shared" si="391"/>
        <v>1159.9916137029563</v>
      </c>
      <c r="CZ350" s="239">
        <f t="shared" si="391"/>
        <v>2667051.1845940948</v>
      </c>
      <c r="DB350" s="238">
        <v>298</v>
      </c>
      <c r="DC350" s="239">
        <f t="shared" si="392"/>
        <v>357445.35183361534</v>
      </c>
      <c r="DD350" s="239">
        <f t="shared" si="392"/>
        <v>10671.051498685727</v>
      </c>
      <c r="DE350" s="239">
        <f t="shared" si="392"/>
        <v>9153.3580114934848</v>
      </c>
      <c r="DF350" s="239">
        <f t="shared" si="392"/>
        <v>1517.6934871922422</v>
      </c>
      <c r="DG350" s="239">
        <f t="shared" si="392"/>
        <v>2849282.5411293535</v>
      </c>
      <c r="DH350" s="248"/>
      <c r="DI350" s="238">
        <v>298</v>
      </c>
      <c r="DJ350" s="239">
        <f t="shared" si="393"/>
        <v>301307.1837692908</v>
      </c>
      <c r="DK350" s="239">
        <f t="shared" si="393"/>
        <v>8794.1613941406631</v>
      </c>
      <c r="DL350" s="239">
        <f t="shared" si="393"/>
        <v>8090.6444011133381</v>
      </c>
      <c r="DM350" s="239">
        <f t="shared" si="393"/>
        <v>703.51699302732618</v>
      </c>
      <c r="DN350" s="239">
        <f t="shared" si="393"/>
        <v>2512284.3409522409</v>
      </c>
      <c r="DP350" s="3">
        <f t="shared" si="370"/>
        <v>9038</v>
      </c>
      <c r="DQ350" s="238">
        <v>298</v>
      </c>
      <c r="DR350" s="239">
        <f t="shared" si="371"/>
        <v>0</v>
      </c>
      <c r="DS350" s="239">
        <f t="shared" si="372"/>
        <v>0</v>
      </c>
      <c r="DT350" s="239">
        <f t="shared" si="326"/>
        <v>0</v>
      </c>
      <c r="DU350" s="239">
        <f t="shared" si="373"/>
        <v>0</v>
      </c>
      <c r="DV350" s="240">
        <f t="shared" si="384"/>
        <v>0</v>
      </c>
      <c r="DX350" s="242">
        <f t="shared" si="299"/>
        <v>4.9000000000000002E-2</v>
      </c>
      <c r="DY350" s="242">
        <f t="shared" si="374"/>
        <v>4.0833333333333338E-3</v>
      </c>
      <c r="DZ350" s="238">
        <v>298</v>
      </c>
      <c r="EA350" s="243">
        <f t="shared" si="385"/>
        <v>161301.43900788913</v>
      </c>
      <c r="EB350" s="243">
        <f t="shared" si="386"/>
        <v>2908.963436965832</v>
      </c>
      <c r="EC350" s="243">
        <f t="shared" si="327"/>
        <v>2250.3158943502849</v>
      </c>
      <c r="ED350" s="243">
        <f t="shared" si="337"/>
        <v>658.64754261554731</v>
      </c>
      <c r="EE350" s="244">
        <f t="shared" si="375"/>
        <v>804122.52287820599</v>
      </c>
      <c r="EF350" s="249"/>
      <c r="EG350" s="242">
        <f t="shared" si="300"/>
        <v>5.5E-2</v>
      </c>
      <c r="EH350" s="242">
        <f t="shared" si="376"/>
        <v>4.5833333333333334E-3</v>
      </c>
      <c r="EI350" s="238">
        <v>298</v>
      </c>
      <c r="EJ350" s="243">
        <f t="shared" si="387"/>
        <v>168337.59570903284</v>
      </c>
      <c r="EK350" s="243">
        <f t="shared" si="388"/>
        <v>3082.4150795582632</v>
      </c>
      <c r="EL350" s="243">
        <f t="shared" si="328"/>
        <v>2310.8677658918627</v>
      </c>
      <c r="EM350" s="243">
        <f t="shared" si="338"/>
        <v>771.54731366640056</v>
      </c>
      <c r="EN350" s="244">
        <f t="shared" si="377"/>
        <v>837856.32457478601</v>
      </c>
      <c r="EO350" s="249"/>
      <c r="EP350" s="242">
        <f t="shared" si="301"/>
        <v>2.5000000000000001E-2</v>
      </c>
      <c r="EQ350" s="242">
        <f t="shared" si="378"/>
        <v>2.0833333333333333E-3</v>
      </c>
      <c r="ER350" s="238">
        <v>298</v>
      </c>
      <c r="ES350" s="243">
        <f t="shared" si="389"/>
        <v>139833.07461065389</v>
      </c>
      <c r="ET350" s="243">
        <f t="shared" si="390"/>
        <v>2370.7253929063936</v>
      </c>
      <c r="EU350" s="243">
        <f t="shared" si="329"/>
        <v>2079.4064874675314</v>
      </c>
      <c r="EV350" s="243">
        <f t="shared" si="339"/>
        <v>291.31890543886226</v>
      </c>
      <c r="EW350" s="244">
        <f t="shared" si="379"/>
        <v>706476.16708610288</v>
      </c>
    </row>
    <row r="351" spans="1:153" ht="14.25" customHeight="1" thickBot="1" x14ac:dyDescent="0.25">
      <c r="A351" s="3">
        <f t="shared" si="340"/>
        <v>9068</v>
      </c>
      <c r="B351" s="238">
        <v>299</v>
      </c>
      <c r="C351" s="239">
        <f t="shared" si="341"/>
        <v>4801.5840291086279</v>
      </c>
      <c r="D351" s="239">
        <f t="shared" si="302"/>
        <v>2410.2492634298383</v>
      </c>
      <c r="E351" s="239">
        <f t="shared" si="303"/>
        <v>2397.6451053534283</v>
      </c>
      <c r="F351" s="239">
        <f t="shared" si="304"/>
        <v>12.604158076410149</v>
      </c>
      <c r="G351" s="240">
        <f t="shared" si="342"/>
        <v>720664.52976551722</v>
      </c>
      <c r="I351" s="241">
        <f>VLOOKUP(K351,[2]תחזיות!$B$4:$H$1000,5)</f>
        <v>1.2998501500000169E-2</v>
      </c>
      <c r="J351" s="135">
        <f t="shared" si="305"/>
        <v>1.0832084583333474E-3</v>
      </c>
      <c r="K351" s="238">
        <v>299</v>
      </c>
      <c r="L351" s="243">
        <f t="shared" si="343"/>
        <v>15707.760983405315</v>
      </c>
      <c r="M351" s="243">
        <f t="shared" si="330"/>
        <v>1137.4714163838562</v>
      </c>
      <c r="N351" s="243">
        <f t="shared" si="306"/>
        <v>1108.6738545809467</v>
      </c>
      <c r="O351" s="243">
        <f t="shared" si="307"/>
        <v>28.797561802909609</v>
      </c>
      <c r="P351" s="244">
        <f t="shared" si="344"/>
        <v>291689.83036324661</v>
      </c>
      <c r="Q351" s="245"/>
      <c r="R351" s="241">
        <f>VLOOKUP(T351,[2]תחזיות!$B$4:$H$1000,7)</f>
        <v>2.2097452550000285E-2</v>
      </c>
      <c r="S351" s="135">
        <f t="shared" si="308"/>
        <v>1.8414543791666904E-3</v>
      </c>
      <c r="T351" s="238">
        <v>299</v>
      </c>
      <c r="U351" s="243">
        <f t="shared" si="345"/>
        <v>19380.351799911463</v>
      </c>
      <c r="V351" s="243">
        <f t="shared" si="331"/>
        <v>1403.4206552513776</v>
      </c>
      <c r="W351" s="243">
        <f t="shared" si="309"/>
        <v>1367.8900102848734</v>
      </c>
      <c r="X351" s="243">
        <f t="shared" si="332"/>
        <v>35.530644966504184</v>
      </c>
      <c r="Y351" s="244">
        <f t="shared" si="346"/>
        <v>324764.69425825373</v>
      </c>
      <c r="Z351" s="246"/>
      <c r="AA351" s="241">
        <f>VLOOKUP(AC351,[2]תחזיות!$B$4:$H$1000,6)</f>
        <v>1.1816819545454698E-2</v>
      </c>
      <c r="AB351" s="135">
        <f t="shared" si="310"/>
        <v>9.8473496212122483E-4</v>
      </c>
      <c r="AC351" s="238">
        <v>299</v>
      </c>
      <c r="AD351" s="243">
        <f t="shared" si="347"/>
        <v>15284.918982716852</v>
      </c>
      <c r="AE351" s="243">
        <f t="shared" si="333"/>
        <v>1106.8514769833384</v>
      </c>
      <c r="AF351" s="243">
        <f t="shared" si="311"/>
        <v>1078.8291255150243</v>
      </c>
      <c r="AG351" s="243">
        <f t="shared" si="334"/>
        <v>28.022351468314099</v>
      </c>
      <c r="AH351" s="244">
        <f t="shared" si="348"/>
        <v>287731.9207014399</v>
      </c>
      <c r="AI351" s="246"/>
      <c r="AJ351" s="242">
        <f t="shared" si="297"/>
        <v>4.7366666666666599E-2</v>
      </c>
      <c r="AK351" s="242">
        <f t="shared" si="349"/>
        <v>3.9472222222222166E-3</v>
      </c>
      <c r="AL351" s="241">
        <f>VLOOKUP(AN351,[2]תחזיות!$B$4:$H$1000,5)</f>
        <v>1.2998501500000169E-2</v>
      </c>
      <c r="AM351" s="135">
        <f t="shared" si="335"/>
        <v>1.0832084583333474E-3</v>
      </c>
      <c r="AN351" s="238">
        <v>299</v>
      </c>
      <c r="AO351" s="243">
        <f t="shared" si="350"/>
        <v>1384.2170423157895</v>
      </c>
      <c r="AP351" s="243">
        <f t="shared" si="380"/>
        <v>696.20907091030222</v>
      </c>
      <c r="AQ351" s="243">
        <f t="shared" si="312"/>
        <v>690.74525864049463</v>
      </c>
      <c r="AR351" s="243">
        <f t="shared" si="351"/>
        <v>5.4638122698075948</v>
      </c>
      <c r="AS351" s="244">
        <f t="shared" si="352"/>
        <v>169798.27757319689</v>
      </c>
      <c r="AT351" s="245"/>
      <c r="AU351" s="242">
        <f t="shared" si="298"/>
        <v>5.3666666666666606E-2</v>
      </c>
      <c r="AV351" s="242">
        <f t="shared" si="353"/>
        <v>4.4722222222222168E-3</v>
      </c>
      <c r="AW351" s="241">
        <f>VLOOKUP(AY351,[2]תחזיות!$B$4:$H$1000,7)</f>
        <v>2.2097452550000285E-2</v>
      </c>
      <c r="AX351" s="135">
        <f t="shared" si="313"/>
        <v>1.8414543791666904E-3</v>
      </c>
      <c r="AY351" s="238">
        <v>299</v>
      </c>
      <c r="AZ351" s="243">
        <f t="shared" si="354"/>
        <v>1795.4926487885589</v>
      </c>
      <c r="BA351" s="243">
        <f t="shared" si="381"/>
        <v>903.77318487659488</v>
      </c>
      <c r="BB351" s="243">
        <f t="shared" si="314"/>
        <v>895.74334275284605</v>
      </c>
      <c r="BC351" s="243">
        <f t="shared" si="355"/>
        <v>8.0298421237488231</v>
      </c>
      <c r="BD351" s="244">
        <f t="shared" si="356"/>
        <v>196978.70937138787</v>
      </c>
      <c r="BE351" s="246"/>
      <c r="BF351" s="246"/>
      <c r="BG351" s="246"/>
      <c r="BH351" s="241">
        <f>VLOOKUP(BJ351,[2]תחזיות!$B$4:$H$1000,6)</f>
        <v>1.1816819545454698E-2</v>
      </c>
      <c r="BI351" s="135">
        <f t="shared" si="315"/>
        <v>9.8473496212122483E-4</v>
      </c>
      <c r="BJ351" s="238">
        <v>299</v>
      </c>
      <c r="BK351" s="243">
        <f t="shared" si="357"/>
        <v>1110.297816602289</v>
      </c>
      <c r="BL351" s="243">
        <f t="shared" si="382"/>
        <v>556.79176312491643</v>
      </c>
      <c r="BM351" s="243">
        <f t="shared" si="316"/>
        <v>554.75621712781219</v>
      </c>
      <c r="BN351" s="243">
        <f t="shared" si="336"/>
        <v>2.0355459971041872</v>
      </c>
      <c r="BO351" s="244">
        <f t="shared" si="358"/>
        <v>147719.37361882234</v>
      </c>
      <c r="BP351" s="246"/>
      <c r="BQ351" s="247">
        <f>VLOOKUP(BT351,[2]תחזיות!$B$4:$E$1000,2)</f>
        <v>4.3415079999999995E-2</v>
      </c>
      <c r="BR351" s="135">
        <f t="shared" si="317"/>
        <v>3.117923333333333E-3</v>
      </c>
      <c r="BS351" s="3">
        <f t="shared" si="359"/>
        <v>9068</v>
      </c>
      <c r="BT351" s="238">
        <v>299</v>
      </c>
      <c r="BU351" s="239">
        <f t="shared" si="360"/>
        <v>140300.86041259876</v>
      </c>
      <c r="BV351" s="239">
        <f t="shared" si="361"/>
        <v>2492.1983667617965</v>
      </c>
      <c r="BW351" s="239">
        <f t="shared" si="318"/>
        <v>2054.7510403946117</v>
      </c>
      <c r="BX351" s="239">
        <f t="shared" si="319"/>
        <v>437.44732636718459</v>
      </c>
      <c r="BY351" s="240">
        <f t="shared" si="362"/>
        <v>687512.15213141358</v>
      </c>
      <c r="CA351" s="247">
        <f>VLOOKUP(CD351,[2]תחזיות!$B$4:$E$1000,4)</f>
        <v>5.7307905599999993E-2</v>
      </c>
      <c r="CB351" s="135">
        <f t="shared" si="320"/>
        <v>4.2756587999999993E-3</v>
      </c>
      <c r="CC351" s="3">
        <f t="shared" si="363"/>
        <v>9068</v>
      </c>
      <c r="CD351" s="238">
        <v>299</v>
      </c>
      <c r="CE351" s="239">
        <f t="shared" si="364"/>
        <v>156326.76007833055</v>
      </c>
      <c r="CF351" s="239">
        <f t="shared" si="365"/>
        <v>2875.7027147648364</v>
      </c>
      <c r="CG351" s="239">
        <f t="shared" si="321"/>
        <v>2207.3028273604336</v>
      </c>
      <c r="CH351" s="239">
        <f t="shared" si="322"/>
        <v>668.39988740440265</v>
      </c>
      <c r="CI351" s="240">
        <f t="shared" si="366"/>
        <v>776611.42897773127</v>
      </c>
      <c r="CJ351" s="1"/>
      <c r="CK351" s="247">
        <f>VLOOKUP(CN351,[2]תחזיות!$B$4:$E$1000,3)</f>
        <v>3.7752243478260866E-2</v>
      </c>
      <c r="CL351" s="135">
        <f t="shared" si="323"/>
        <v>2.6460202898550725E-3</v>
      </c>
      <c r="CM351" s="3">
        <f t="shared" si="367"/>
        <v>9068</v>
      </c>
      <c r="CN351" s="238">
        <v>299</v>
      </c>
      <c r="CO351" s="239">
        <f t="shared" si="368"/>
        <v>134282.19947690752</v>
      </c>
      <c r="CP351" s="239">
        <f t="shared" si="383"/>
        <v>2351.2117510388098</v>
      </c>
      <c r="CQ351" s="239">
        <f t="shared" si="324"/>
        <v>1995.8983266565463</v>
      </c>
      <c r="CR351" s="239">
        <f t="shared" si="325"/>
        <v>355.31342438226352</v>
      </c>
      <c r="CS351" s="240">
        <f t="shared" si="369"/>
        <v>656117.45403493533</v>
      </c>
      <c r="CT351" s="1"/>
      <c r="CU351" s="238">
        <v>299</v>
      </c>
      <c r="CV351" s="239">
        <f t="shared" si="391"/>
        <v>321245.54558096733</v>
      </c>
      <c r="CW351" s="239">
        <f t="shared" si="391"/>
        <v>9645.0915544516247</v>
      </c>
      <c r="CX351" s="239">
        <f t="shared" si="391"/>
        <v>8511.319943221697</v>
      </c>
      <c r="CY351" s="239">
        <f t="shared" si="391"/>
        <v>1133.771611229929</v>
      </c>
      <c r="CZ351" s="239">
        <f t="shared" si="391"/>
        <v>2676696.276148546</v>
      </c>
      <c r="DB351" s="238">
        <v>299</v>
      </c>
      <c r="DC351" s="239">
        <f t="shared" si="392"/>
        <v>348330.9164992802</v>
      </c>
      <c r="DD351" s="239">
        <f t="shared" si="392"/>
        <v>10675.56089788091</v>
      </c>
      <c r="DE351" s="239">
        <f t="shared" si="392"/>
        <v>9190.0405289037808</v>
      </c>
      <c r="DF351" s="239">
        <f t="shared" si="392"/>
        <v>1485.5203689771288</v>
      </c>
      <c r="DG351" s="239">
        <f t="shared" si="392"/>
        <v>2859958.1020272346</v>
      </c>
      <c r="DH351" s="248"/>
      <c r="DI351" s="238">
        <v>299</v>
      </c>
      <c r="DJ351" s="239">
        <f t="shared" si="393"/>
        <v>293232.6684285216</v>
      </c>
      <c r="DK351" s="239">
        <f t="shared" si="393"/>
        <v>8795.8296474832969</v>
      </c>
      <c r="DL351" s="239">
        <f t="shared" si="393"/>
        <v>8110.8673589692335</v>
      </c>
      <c r="DM351" s="239">
        <f t="shared" si="393"/>
        <v>684.96228851406352</v>
      </c>
      <c r="DN351" s="239">
        <f t="shared" si="393"/>
        <v>2521080.1705997242</v>
      </c>
      <c r="DP351" s="3">
        <f t="shared" si="370"/>
        <v>9068</v>
      </c>
      <c r="DQ351" s="238">
        <v>299</v>
      </c>
      <c r="DR351" s="239">
        <f t="shared" si="371"/>
        <v>0</v>
      </c>
      <c r="DS351" s="239">
        <f t="shared" si="372"/>
        <v>0</v>
      </c>
      <c r="DT351" s="239">
        <f t="shared" si="326"/>
        <v>0</v>
      </c>
      <c r="DU351" s="239">
        <f t="shared" si="373"/>
        <v>0</v>
      </c>
      <c r="DV351" s="240">
        <f t="shared" si="384"/>
        <v>0</v>
      </c>
      <c r="DX351" s="242">
        <f t="shared" si="299"/>
        <v>4.9000000000000002E-2</v>
      </c>
      <c r="DY351" s="242">
        <f t="shared" si="374"/>
        <v>4.0833333333333338E-3</v>
      </c>
      <c r="DZ351" s="238">
        <v>299</v>
      </c>
      <c r="EA351" s="243">
        <f t="shared" si="385"/>
        <v>159051.12311353884</v>
      </c>
      <c r="EB351" s="243">
        <f t="shared" si="386"/>
        <v>2908.9634369658324</v>
      </c>
      <c r="EC351" s="243">
        <f t="shared" si="327"/>
        <v>2259.5046842522156</v>
      </c>
      <c r="ED351" s="243">
        <f t="shared" si="337"/>
        <v>649.45875271361695</v>
      </c>
      <c r="EE351" s="244">
        <f t="shared" si="375"/>
        <v>807031.48631517182</v>
      </c>
      <c r="EF351" s="249"/>
      <c r="EG351" s="242">
        <f t="shared" si="300"/>
        <v>5.5E-2</v>
      </c>
      <c r="EH351" s="242">
        <f t="shared" si="376"/>
        <v>4.5833333333333334E-3</v>
      </c>
      <c r="EI351" s="238">
        <v>299</v>
      </c>
      <c r="EJ351" s="243">
        <f t="shared" si="387"/>
        <v>166026.72794314098</v>
      </c>
      <c r="EK351" s="243">
        <f t="shared" si="388"/>
        <v>3082.4150795582632</v>
      </c>
      <c r="EL351" s="243">
        <f t="shared" si="328"/>
        <v>2321.4592431522005</v>
      </c>
      <c r="EM351" s="243">
        <f t="shared" si="338"/>
        <v>760.95583640606287</v>
      </c>
      <c r="EN351" s="244">
        <f t="shared" si="377"/>
        <v>840938.73965434427</v>
      </c>
      <c r="EO351" s="249"/>
      <c r="EP351" s="242">
        <f t="shared" si="301"/>
        <v>2.5000000000000001E-2</v>
      </c>
      <c r="EQ351" s="242">
        <f t="shared" si="378"/>
        <v>2.0833333333333333E-3</v>
      </c>
      <c r="ER351" s="238">
        <v>299</v>
      </c>
      <c r="ES351" s="243">
        <f t="shared" si="389"/>
        <v>137753.66812318636</v>
      </c>
      <c r="ET351" s="243">
        <f t="shared" si="390"/>
        <v>2370.7253929063932</v>
      </c>
      <c r="EU351" s="243">
        <f t="shared" si="329"/>
        <v>2083.7385843164216</v>
      </c>
      <c r="EV351" s="243">
        <f t="shared" si="339"/>
        <v>286.98680858997159</v>
      </c>
      <c r="EW351" s="244">
        <f t="shared" si="379"/>
        <v>708846.89247900923</v>
      </c>
    </row>
    <row r="352" spans="1:153" ht="14.25" customHeight="1" thickBot="1" x14ac:dyDescent="0.25">
      <c r="A352" s="3">
        <f t="shared" si="340"/>
        <v>9099</v>
      </c>
      <c r="B352" s="238">
        <v>300</v>
      </c>
      <c r="C352" s="239">
        <f t="shared" si="341"/>
        <v>2403.9389237551995</v>
      </c>
      <c r="D352" s="239">
        <f t="shared" si="302"/>
        <v>2410.2492634298383</v>
      </c>
      <c r="E352" s="239">
        <f t="shared" si="303"/>
        <v>2403.9389237549808</v>
      </c>
      <c r="F352" s="239">
        <f t="shared" si="304"/>
        <v>6.3103396748573992</v>
      </c>
      <c r="G352" s="240">
        <f t="shared" si="342"/>
        <v>723074.779028947</v>
      </c>
      <c r="I352" s="241">
        <f>VLOOKUP(K352,[2]תחזיות!$B$4:$H$1000,5)</f>
        <v>1.299852000000017E-2</v>
      </c>
      <c r="J352" s="135">
        <f t="shared" si="305"/>
        <v>1.0832100000000141E-3</v>
      </c>
      <c r="K352" s="238">
        <v>300</v>
      </c>
      <c r="L352" s="243">
        <f t="shared" si="343"/>
        <v>14614.901005993182</v>
      </c>
      <c r="M352" s="243">
        <f t="shared" si="330"/>
        <v>1138.7035367967976</v>
      </c>
      <c r="N352" s="243">
        <f t="shared" si="306"/>
        <v>1111.9095516191435</v>
      </c>
      <c r="O352" s="243">
        <f t="shared" si="307"/>
        <v>26.793985177654044</v>
      </c>
      <c r="P352" s="244">
        <f t="shared" si="344"/>
        <v>292828.5339000434</v>
      </c>
      <c r="Q352" s="245"/>
      <c r="R352" s="241">
        <f>VLOOKUP(T352,[2]תחזיות!$B$4:$H$1000,7)</f>
        <v>2.2097484000000289E-2</v>
      </c>
      <c r="S352" s="135">
        <f t="shared" si="308"/>
        <v>1.841457000000024E-3</v>
      </c>
      <c r="T352" s="238">
        <v>300</v>
      </c>
      <c r="U352" s="243">
        <f t="shared" si="345"/>
        <v>18045.630963476331</v>
      </c>
      <c r="V352" s="243">
        <f t="shared" si="331"/>
        <v>1406.0049940409349</v>
      </c>
      <c r="W352" s="243">
        <f t="shared" si="309"/>
        <v>1372.9213372745617</v>
      </c>
      <c r="X352" s="243">
        <f t="shared" si="332"/>
        <v>33.083656766373117</v>
      </c>
      <c r="Y352" s="244">
        <f t="shared" si="346"/>
        <v>326170.69925229467</v>
      </c>
      <c r="Z352" s="246"/>
      <c r="AA352" s="241">
        <f>VLOOKUP(AC352,[2]תחזיות!$B$4:$H$1000,6)</f>
        <v>1.1816836363636517E-2</v>
      </c>
      <c r="AB352" s="135">
        <f t="shared" si="310"/>
        <v>9.8473636363637638E-4</v>
      </c>
      <c r="AC352" s="238">
        <v>300</v>
      </c>
      <c r="AD352" s="243">
        <f t="shared" si="347"/>
        <v>14220.0791104693</v>
      </c>
      <c r="AE352" s="243">
        <f t="shared" si="333"/>
        <v>1107.9414338818685</v>
      </c>
      <c r="AF352" s="243">
        <f t="shared" si="311"/>
        <v>1081.8712888460084</v>
      </c>
      <c r="AG352" s="243">
        <f t="shared" si="334"/>
        <v>26.070145035860261</v>
      </c>
      <c r="AH352" s="244">
        <f t="shared" si="348"/>
        <v>288839.86213532177</v>
      </c>
      <c r="AI352" s="246"/>
      <c r="AJ352" s="242">
        <f t="shared" si="297"/>
        <v>4.7366666666666599E-2</v>
      </c>
      <c r="AK352" s="242">
        <f t="shared" si="349"/>
        <v>3.9472222222222166E-3</v>
      </c>
      <c r="AL352" s="241">
        <f>VLOOKUP(AN352,[2]תחזיות!$B$4:$H$1000,5)</f>
        <v>1.299852000000017E-2</v>
      </c>
      <c r="AM352" s="135">
        <f t="shared" si="335"/>
        <v>1.0832100000000141E-3</v>
      </c>
      <c r="AN352" s="238">
        <v>300</v>
      </c>
      <c r="AO352" s="243">
        <f t="shared" si="350"/>
        <v>694.22295924608977</v>
      </c>
      <c r="AP352" s="243">
        <f t="shared" si="380"/>
        <v>696.96321153800284</v>
      </c>
      <c r="AQ352" s="243">
        <f t="shared" si="312"/>
        <v>694.22295924608977</v>
      </c>
      <c r="AR352" s="243">
        <f t="shared" si="351"/>
        <v>2.7402522919130337</v>
      </c>
      <c r="AS352" s="244">
        <f t="shared" si="352"/>
        <v>170495.24078473489</v>
      </c>
      <c r="AT352" s="245"/>
      <c r="AU352" s="242">
        <f t="shared" si="298"/>
        <v>5.3666666666666606E-2</v>
      </c>
      <c r="AV352" s="242">
        <f t="shared" si="353"/>
        <v>4.4722222222222168E-3</v>
      </c>
      <c r="AW352" s="241">
        <f>VLOOKUP(AY352,[2]תחזיות!$B$4:$H$1000,7)</f>
        <v>2.2097484000000289E-2</v>
      </c>
      <c r="AX352" s="135">
        <f t="shared" si="313"/>
        <v>1.841457000000024E-3</v>
      </c>
      <c r="AY352" s="238">
        <v>300</v>
      </c>
      <c r="AZ352" s="243">
        <f t="shared" si="354"/>
        <v>901.40615569355748</v>
      </c>
      <c r="BA352" s="243">
        <f t="shared" si="381"/>
        <v>905.43744433429822</v>
      </c>
      <c r="BB352" s="243">
        <f t="shared" si="314"/>
        <v>901.40615569355759</v>
      </c>
      <c r="BC352" s="243">
        <f t="shared" si="355"/>
        <v>4.0312886407406276</v>
      </c>
      <c r="BD352" s="244">
        <f t="shared" si="356"/>
        <v>197884.14681572217</v>
      </c>
      <c r="BE352" s="246"/>
      <c r="BF352" s="246"/>
      <c r="BG352" s="246"/>
      <c r="BH352" s="241">
        <f>VLOOKUP(BJ352,[2]תחזיות!$B$4:$H$1000,6)</f>
        <v>1.1816836363636517E-2</v>
      </c>
      <c r="BI352" s="135">
        <f t="shared" si="315"/>
        <v>9.8473636363637638E-4</v>
      </c>
      <c r="BJ352" s="238">
        <v>300</v>
      </c>
      <c r="BK352" s="243">
        <f t="shared" si="357"/>
        <v>556.0886614889921</v>
      </c>
      <c r="BL352" s="243">
        <f t="shared" si="382"/>
        <v>557.18539190470653</v>
      </c>
      <c r="BM352" s="243">
        <f t="shared" si="316"/>
        <v>556.16589602531008</v>
      </c>
      <c r="BN352" s="243">
        <f t="shared" si="336"/>
        <v>1.0194958793964808</v>
      </c>
      <c r="BO352" s="244">
        <f t="shared" si="358"/>
        <v>148276.55901072704</v>
      </c>
      <c r="BP352" s="246"/>
      <c r="BQ352" s="247">
        <f>VLOOKUP(BT352,[2]תחזיות!$B$4:$E$1000,2)</f>
        <v>4.3443379999999997E-2</v>
      </c>
      <c r="BR352" s="135">
        <f t="shared" si="317"/>
        <v>3.1202816666666667E-3</v>
      </c>
      <c r="BS352" s="3">
        <f t="shared" si="359"/>
        <v>9099</v>
      </c>
      <c r="BT352" s="238">
        <v>300</v>
      </c>
      <c r="BU352" s="239">
        <f t="shared" si="360"/>
        <v>138246.10937220414</v>
      </c>
      <c r="BV352" s="239">
        <f t="shared" si="361"/>
        <v>2492.3743537779819</v>
      </c>
      <c r="BW352" s="239">
        <f t="shared" si="318"/>
        <v>2061.0075532158985</v>
      </c>
      <c r="BX352" s="239">
        <f t="shared" si="319"/>
        <v>431.36680056208343</v>
      </c>
      <c r="BY352" s="240">
        <f t="shared" si="362"/>
        <v>690004.52648519154</v>
      </c>
      <c r="CA352" s="247">
        <f>VLOOKUP(CD352,[2]תחזיות!$B$4:$E$1000,4)</f>
        <v>5.7345261599999996E-2</v>
      </c>
      <c r="CB352" s="135">
        <f t="shared" si="320"/>
        <v>4.2787718000000001E-3</v>
      </c>
      <c r="CC352" s="3">
        <f t="shared" si="363"/>
        <v>9099</v>
      </c>
      <c r="CD352" s="238">
        <v>300</v>
      </c>
      <c r="CE352" s="239">
        <f t="shared" si="364"/>
        <v>154119.45725097012</v>
      </c>
      <c r="CF352" s="239">
        <f t="shared" si="365"/>
        <v>2875.9672781379877</v>
      </c>
      <c r="CG352" s="239">
        <f t="shared" si="321"/>
        <v>2216.5252906212313</v>
      </c>
      <c r="CH352" s="239">
        <f t="shared" si="322"/>
        <v>659.44198751675651</v>
      </c>
      <c r="CI352" s="240">
        <f t="shared" si="366"/>
        <v>779487.3962558693</v>
      </c>
      <c r="CJ352" s="1"/>
      <c r="CK352" s="247">
        <f>VLOOKUP(CN352,[2]תחזיות!$B$4:$E$1000,3)</f>
        <v>3.7776852173913043E-2</v>
      </c>
      <c r="CL352" s="135">
        <f t="shared" si="323"/>
        <v>2.6480710144927539E-3</v>
      </c>
      <c r="CM352" s="3">
        <f t="shared" si="367"/>
        <v>9099</v>
      </c>
      <c r="CN352" s="238">
        <v>300</v>
      </c>
      <c r="CO352" s="239">
        <f t="shared" si="368"/>
        <v>132286.30115025098</v>
      </c>
      <c r="CP352" s="239">
        <f t="shared" si="383"/>
        <v>2351.3568939929132</v>
      </c>
      <c r="CQ352" s="239">
        <f t="shared" si="324"/>
        <v>2001.0533743024741</v>
      </c>
      <c r="CR352" s="239">
        <f t="shared" si="325"/>
        <v>350.30351969043903</v>
      </c>
      <c r="CS352" s="240">
        <f t="shared" si="369"/>
        <v>658468.8109289282</v>
      </c>
      <c r="CT352" s="1"/>
      <c r="CU352" s="238">
        <v>300</v>
      </c>
      <c r="CV352" s="239">
        <f t="shared" si="391"/>
        <v>312750.79069048521</v>
      </c>
      <c r="CW352" s="239">
        <f t="shared" si="391"/>
        <v>9647.2538025084523</v>
      </c>
      <c r="CX352" s="239">
        <f t="shared" si="391"/>
        <v>8539.8099828823579</v>
      </c>
      <c r="CY352" s="239">
        <f t="shared" si="391"/>
        <v>1107.4438196260949</v>
      </c>
      <c r="CZ352" s="239">
        <f t="shared" si="391"/>
        <v>2686343.5299510546</v>
      </c>
      <c r="DB352" s="238">
        <v>300</v>
      </c>
      <c r="DC352" s="239">
        <f t="shared" si="392"/>
        <v>339175.70199388394</v>
      </c>
      <c r="DD352" s="239">
        <f t="shared" si="392"/>
        <v>10680.074059501321</v>
      </c>
      <c r="DE352" s="239">
        <f t="shared" si="392"/>
        <v>9226.8909720276461</v>
      </c>
      <c r="DF352" s="239">
        <f t="shared" si="392"/>
        <v>1453.1830874736761</v>
      </c>
      <c r="DG352" s="239">
        <f t="shared" si="392"/>
        <v>2870638.1760867359</v>
      </c>
      <c r="DH352" s="248"/>
      <c r="DI352" s="238">
        <v>300</v>
      </c>
      <c r="DJ352" s="239">
        <f t="shared" si="393"/>
        <v>285136.33738483442</v>
      </c>
      <c r="DK352" s="239">
        <f t="shared" si="393"/>
        <v>8797.4583761157191</v>
      </c>
      <c r="DL352" s="239">
        <f t="shared" si="393"/>
        <v>8131.1091892958539</v>
      </c>
      <c r="DM352" s="239">
        <f t="shared" si="393"/>
        <v>666.34918681986551</v>
      </c>
      <c r="DN352" s="239">
        <f t="shared" si="393"/>
        <v>2529877.6289758398</v>
      </c>
      <c r="DP352" s="3">
        <f t="shared" si="370"/>
        <v>9099</v>
      </c>
      <c r="DQ352" s="238">
        <v>300</v>
      </c>
      <c r="DR352" s="239">
        <f t="shared" si="371"/>
        <v>0</v>
      </c>
      <c r="DS352" s="239">
        <f t="shared" si="372"/>
        <v>0</v>
      </c>
      <c r="DT352" s="239">
        <f t="shared" si="326"/>
        <v>0</v>
      </c>
      <c r="DU352" s="239">
        <f t="shared" si="373"/>
        <v>0</v>
      </c>
      <c r="DV352" s="240">
        <f t="shared" si="384"/>
        <v>0</v>
      </c>
      <c r="DX352" s="242">
        <f t="shared" si="299"/>
        <v>4.9000000000000002E-2</v>
      </c>
      <c r="DY352" s="242">
        <f t="shared" si="374"/>
        <v>4.0833333333333338E-3</v>
      </c>
      <c r="DZ352" s="238">
        <v>300</v>
      </c>
      <c r="EA352" s="243">
        <f t="shared" si="385"/>
        <v>156791.61842928661</v>
      </c>
      <c r="EB352" s="243">
        <f t="shared" si="386"/>
        <v>2908.963436965832</v>
      </c>
      <c r="EC352" s="243">
        <f t="shared" si="327"/>
        <v>2268.730995046245</v>
      </c>
      <c r="ED352" s="243">
        <f t="shared" si="337"/>
        <v>640.23244191958702</v>
      </c>
      <c r="EE352" s="244">
        <f t="shared" si="375"/>
        <v>809940.44975213765</v>
      </c>
      <c r="EF352" s="249"/>
      <c r="EG352" s="242">
        <f t="shared" si="300"/>
        <v>5.5E-2</v>
      </c>
      <c r="EH352" s="242">
        <f t="shared" si="376"/>
        <v>4.5833333333333334E-3</v>
      </c>
      <c r="EI352" s="238">
        <v>300</v>
      </c>
      <c r="EJ352" s="243">
        <f t="shared" si="387"/>
        <v>163705.26869998878</v>
      </c>
      <c r="EK352" s="243">
        <f t="shared" si="388"/>
        <v>3082.4150795582632</v>
      </c>
      <c r="EL352" s="243">
        <f t="shared" si="328"/>
        <v>2332.0992646833147</v>
      </c>
      <c r="EM352" s="243">
        <f t="shared" si="338"/>
        <v>750.31581487494861</v>
      </c>
      <c r="EN352" s="244">
        <f t="shared" si="377"/>
        <v>844021.15473390254</v>
      </c>
      <c r="EO352" s="249"/>
      <c r="EP352" s="242">
        <f t="shared" si="301"/>
        <v>2.5000000000000001E-2</v>
      </c>
      <c r="EQ352" s="242">
        <f t="shared" si="378"/>
        <v>2.0833333333333333E-3</v>
      </c>
      <c r="ER352" s="238">
        <v>300</v>
      </c>
      <c r="ES352" s="243">
        <f t="shared" si="389"/>
        <v>135669.92953886994</v>
      </c>
      <c r="ET352" s="243">
        <f t="shared" si="390"/>
        <v>2370.7253929063932</v>
      </c>
      <c r="EU352" s="243">
        <f t="shared" si="329"/>
        <v>2088.0797063670807</v>
      </c>
      <c r="EV352" s="243">
        <f t="shared" si="339"/>
        <v>282.64568653931235</v>
      </c>
      <c r="EW352" s="244">
        <f t="shared" si="379"/>
        <v>711217.61787191557</v>
      </c>
    </row>
    <row r="353" spans="1:153" ht="14.25" customHeight="1" thickBot="1" x14ac:dyDescent="0.25">
      <c r="A353" s="3">
        <f t="shared" si="340"/>
        <v>9129</v>
      </c>
      <c r="B353" s="238">
        <v>301</v>
      </c>
      <c r="C353" s="239">
        <f t="shared" si="341"/>
        <v>2.1873347577638924E-10</v>
      </c>
      <c r="D353" s="239">
        <f t="shared" si="302"/>
        <v>2410.2492634298383</v>
      </c>
      <c r="E353" s="239">
        <f t="shared" si="303"/>
        <v>2410.2492634298378</v>
      </c>
      <c r="F353" s="239">
        <f t="shared" si="304"/>
        <v>5.7417537391302181E-13</v>
      </c>
      <c r="G353" s="240">
        <f t="shared" si="342"/>
        <v>725485.02829237678</v>
      </c>
      <c r="I353" s="241">
        <f>VLOOKUP(K353,[2]תחזיות!$B$4:$H$1000,5)</f>
        <v>1.299853850000017E-2</v>
      </c>
      <c r="J353" s="135">
        <f t="shared" si="305"/>
        <v>1.0832115416666808E-3</v>
      </c>
      <c r="K353" s="238">
        <v>301</v>
      </c>
      <c r="L353" s="243">
        <f t="shared" si="343"/>
        <v>13517.618050564442</v>
      </c>
      <c r="M353" s="243">
        <f t="shared" si="330"/>
        <v>1139.9369936103924</v>
      </c>
      <c r="N353" s="243">
        <f t="shared" si="306"/>
        <v>1115.1546938510244</v>
      </c>
      <c r="O353" s="243">
        <f t="shared" si="307"/>
        <v>24.78229975936803</v>
      </c>
      <c r="P353" s="244">
        <f t="shared" si="344"/>
        <v>293968.47089365381</v>
      </c>
      <c r="Q353" s="245"/>
      <c r="R353" s="241">
        <f>VLOOKUP(T353,[2]תחזיות!$B$4:$H$1000,7)</f>
        <v>2.2097515450000289E-2</v>
      </c>
      <c r="S353" s="135">
        <f t="shared" si="308"/>
        <v>1.8414596208333573E-3</v>
      </c>
      <c r="T353" s="238">
        <v>301</v>
      </c>
      <c r="U353" s="243">
        <f t="shared" si="345"/>
        <v>16703.411747748301</v>
      </c>
      <c r="V353" s="243">
        <f t="shared" si="331"/>
        <v>1408.5940954641517</v>
      </c>
      <c r="W353" s="243">
        <f t="shared" si="309"/>
        <v>1377.9711739266133</v>
      </c>
      <c r="X353" s="243">
        <f t="shared" si="332"/>
        <v>30.62292153753841</v>
      </c>
      <c r="Y353" s="244">
        <f t="shared" si="346"/>
        <v>327579.29334775882</v>
      </c>
      <c r="Z353" s="246"/>
      <c r="AA353" s="241">
        <f>VLOOKUP(AC353,[2]תחזיות!$B$4:$H$1000,6)</f>
        <v>1.1816853181818335E-2</v>
      </c>
      <c r="AB353" s="135">
        <f t="shared" si="310"/>
        <v>9.8473776515152793E-4</v>
      </c>
      <c r="AC353" s="238">
        <v>301</v>
      </c>
      <c r="AD353" s="243">
        <f t="shared" si="347"/>
        <v>13151.145511031653</v>
      </c>
      <c r="AE353" s="243">
        <f t="shared" si="333"/>
        <v>1109.0324656533883</v>
      </c>
      <c r="AF353" s="243">
        <f t="shared" si="311"/>
        <v>1084.922032216497</v>
      </c>
      <c r="AG353" s="243">
        <f t="shared" si="334"/>
        <v>24.110433436891253</v>
      </c>
      <c r="AH353" s="244">
        <f t="shared" si="348"/>
        <v>289948.89460097515</v>
      </c>
      <c r="AI353" s="246"/>
      <c r="AJ353" s="242">
        <f>$AQ$45</f>
        <v>4.8766666666666597E-2</v>
      </c>
      <c r="AK353" s="242">
        <f t="shared" si="349"/>
        <v>4.0638888888888834E-3</v>
      </c>
      <c r="AL353" s="241">
        <f>VLOOKUP(AN353,[2]תחזיות!$B$4:$H$1000,5)</f>
        <v>1.299853850000017E-2</v>
      </c>
      <c r="AM353" s="135">
        <f t="shared" si="335"/>
        <v>1.0832115416666808E-3</v>
      </c>
      <c r="AN353" s="238">
        <v>301</v>
      </c>
      <c r="AO353" s="243">
        <f t="shared" si="350"/>
        <v>0</v>
      </c>
      <c r="AP353" s="243">
        <f t="shared" si="380"/>
        <v>0</v>
      </c>
      <c r="AQ353" s="243">
        <f t="shared" si="312"/>
        <v>0</v>
      </c>
      <c r="AR353" s="243">
        <f t="shared" si="351"/>
        <v>0</v>
      </c>
      <c r="AS353" s="244">
        <f t="shared" si="352"/>
        <v>170495.24078473489</v>
      </c>
      <c r="AT353" s="245"/>
      <c r="AU353" s="242">
        <f>$BB$45</f>
        <v>5.3666666666666606E-2</v>
      </c>
      <c r="AV353" s="242">
        <f t="shared" si="353"/>
        <v>4.4722222222222168E-3</v>
      </c>
      <c r="AW353" s="241">
        <f>VLOOKUP(AY353,[2]תחזיות!$B$4:$H$1000,7)</f>
        <v>2.2097515450000289E-2</v>
      </c>
      <c r="AX353" s="135">
        <f t="shared" si="313"/>
        <v>1.8414596208333573E-3</v>
      </c>
      <c r="AY353" s="238">
        <v>301</v>
      </c>
      <c r="AZ353" s="243">
        <f t="shared" si="354"/>
        <v>-1.1389618744270062E-13</v>
      </c>
      <c r="BA353" s="243">
        <f t="shared" si="381"/>
        <v>0</v>
      </c>
      <c r="BB353" s="243">
        <f t="shared" si="314"/>
        <v>5.0936906050763269E-16</v>
      </c>
      <c r="BC353" s="243">
        <f t="shared" si="355"/>
        <v>-5.0936906050763269E-16</v>
      </c>
      <c r="BD353" s="244">
        <f t="shared" si="356"/>
        <v>197884.14681572217</v>
      </c>
      <c r="BE353" s="246"/>
      <c r="BF353" s="246"/>
      <c r="BG353" s="246"/>
      <c r="BH353" s="241">
        <f>VLOOKUP(BJ353,[2]תחזיות!$B$4:$H$1000,6)</f>
        <v>1.1816853181818335E-2</v>
      </c>
      <c r="BI353" s="135">
        <f t="shared" si="315"/>
        <v>9.8473776515152793E-4</v>
      </c>
      <c r="BJ353" s="238">
        <v>301</v>
      </c>
      <c r="BK353" s="243">
        <f t="shared" si="357"/>
        <v>-7.7310592082660112E-2</v>
      </c>
      <c r="BL353" s="243">
        <f t="shared" si="382"/>
        <v>0</v>
      </c>
      <c r="BM353" s="243">
        <f t="shared" si="316"/>
        <v>1.417360854848762E-4</v>
      </c>
      <c r="BN353" s="243">
        <f t="shared" si="336"/>
        <v>-1.417360854848762E-4</v>
      </c>
      <c r="BO353" s="244">
        <f t="shared" si="358"/>
        <v>148276.55901072704</v>
      </c>
      <c r="BP353" s="246"/>
      <c r="BQ353" s="247">
        <f>VLOOKUP(BT353,[2]תחזיות!$B$4:$E$1000,2)</f>
        <v>4.3471679999999999E-2</v>
      </c>
      <c r="BR353" s="135">
        <f t="shared" si="317"/>
        <v>3.1226399999999999E-3</v>
      </c>
      <c r="BS353" s="3">
        <f t="shared" si="359"/>
        <v>9129</v>
      </c>
      <c r="BT353" s="238">
        <v>301</v>
      </c>
      <c r="BU353" s="239">
        <f t="shared" si="360"/>
        <v>136185.10181898825</v>
      </c>
      <c r="BV353" s="239">
        <f t="shared" si="361"/>
        <v>2492.547602495521</v>
      </c>
      <c r="BW353" s="239">
        <f t="shared" si="318"/>
        <v>2067.2905561514754</v>
      </c>
      <c r="BX353" s="239">
        <f t="shared" si="319"/>
        <v>425.25704634404542</v>
      </c>
      <c r="BY353" s="240">
        <f t="shared" si="362"/>
        <v>692497.07408768707</v>
      </c>
      <c r="CA353" s="247">
        <f>VLOOKUP(CD353,[2]תחזיות!$B$4:$E$1000,4)</f>
        <v>5.7382617599999998E-2</v>
      </c>
      <c r="CB353" s="135">
        <f t="shared" si="320"/>
        <v>4.2818848E-3</v>
      </c>
      <c r="CC353" s="3">
        <f t="shared" si="363"/>
        <v>9129</v>
      </c>
      <c r="CD353" s="238">
        <v>301</v>
      </c>
      <c r="CE353" s="239">
        <f t="shared" si="364"/>
        <v>151902.93196034888</v>
      </c>
      <c r="CF353" s="239">
        <f t="shared" si="365"/>
        <v>2876.227781842274</v>
      </c>
      <c r="CG353" s="239">
        <f t="shared" si="321"/>
        <v>2225.796926405822</v>
      </c>
      <c r="CH353" s="239">
        <f t="shared" si="322"/>
        <v>650.43085543645213</v>
      </c>
      <c r="CI353" s="240">
        <f t="shared" si="366"/>
        <v>782363.62403771153</v>
      </c>
      <c r="CJ353" s="1"/>
      <c r="CK353" s="247">
        <f>VLOOKUP(CN353,[2]תחזיות!$B$4:$E$1000,3)</f>
        <v>3.780146086956522E-2</v>
      </c>
      <c r="CL353" s="135">
        <f t="shared" si="323"/>
        <v>2.6501217391304353E-3</v>
      </c>
      <c r="CM353" s="3">
        <f t="shared" si="367"/>
        <v>9129</v>
      </c>
      <c r="CN353" s="238">
        <v>301</v>
      </c>
      <c r="CO353" s="239">
        <f t="shared" si="368"/>
        <v>130285.2477759485</v>
      </c>
      <c r="CP353" s="239">
        <f t="shared" si="383"/>
        <v>2351.4997659862634</v>
      </c>
      <c r="CQ353" s="239">
        <f t="shared" si="324"/>
        <v>2006.2279985672271</v>
      </c>
      <c r="CR353" s="239">
        <f t="shared" si="325"/>
        <v>345.27176741903634</v>
      </c>
      <c r="CS353" s="240">
        <f t="shared" si="369"/>
        <v>660820.31069491443</v>
      </c>
      <c r="CT353" s="1"/>
      <c r="CU353" s="238">
        <v>301</v>
      </c>
      <c r="CV353" s="239">
        <f t="shared" si="391"/>
        <v>304225.60730379331</v>
      </c>
      <c r="CW353" s="239">
        <f t="shared" si="391"/>
        <v>8963.7295285008968</v>
      </c>
      <c r="CX353" s="239">
        <f t="shared" si="391"/>
        <v>7860.8309829878162</v>
      </c>
      <c r="CY353" s="239">
        <f t="shared" si="391"/>
        <v>1102.8985455130796</v>
      </c>
      <c r="CZ353" s="239">
        <f t="shared" si="391"/>
        <v>2695307.2594795553</v>
      </c>
      <c r="DB353" s="238">
        <v>301</v>
      </c>
      <c r="DC353" s="239">
        <f t="shared" si="392"/>
        <v>329979.51314340287</v>
      </c>
      <c r="DD353" s="239">
        <f t="shared" si="392"/>
        <v>9777.486220294526</v>
      </c>
      <c r="DE353" s="239">
        <f t="shared" si="392"/>
        <v>8356.8054167420523</v>
      </c>
      <c r="DF353" s="239">
        <f t="shared" si="392"/>
        <v>1420.6808035524746</v>
      </c>
      <c r="DG353" s="239">
        <f t="shared" si="392"/>
        <v>2880415.6623070301</v>
      </c>
      <c r="DH353" s="248"/>
      <c r="DI353" s="238">
        <v>301</v>
      </c>
      <c r="DJ353" s="239">
        <f t="shared" si="393"/>
        <v>277018.16580889118</v>
      </c>
      <c r="DK353" s="239">
        <f t="shared" si="393"/>
        <v>8241.5068879758837</v>
      </c>
      <c r="DL353" s="239">
        <f t="shared" si="393"/>
        <v>7593.8293083716599</v>
      </c>
      <c r="DM353" s="239">
        <f t="shared" si="393"/>
        <v>647.67757960422364</v>
      </c>
      <c r="DN353" s="239">
        <f t="shared" si="393"/>
        <v>2538119.1358638154</v>
      </c>
      <c r="DP353" s="3">
        <f t="shared" si="370"/>
        <v>9129</v>
      </c>
      <c r="DQ353" s="238">
        <v>301</v>
      </c>
      <c r="DR353" s="239">
        <f t="shared" si="371"/>
        <v>0</v>
      </c>
      <c r="DS353" s="239">
        <f t="shared" si="372"/>
        <v>0</v>
      </c>
      <c r="DT353" s="239">
        <f t="shared" si="326"/>
        <v>0</v>
      </c>
      <c r="DU353" s="239">
        <f t="shared" si="373"/>
        <v>0</v>
      </c>
      <c r="DV353" s="240">
        <f t="shared" si="384"/>
        <v>0</v>
      </c>
      <c r="DX353" s="242">
        <f>$EC$45</f>
        <v>5.0700000000000002E-2</v>
      </c>
      <c r="DY353" s="242">
        <f t="shared" si="374"/>
        <v>4.2250000000000005E-3</v>
      </c>
      <c r="DZ353" s="238">
        <v>301</v>
      </c>
      <c r="EA353" s="243">
        <f t="shared" si="385"/>
        <v>154522.88743424037</v>
      </c>
      <c r="EB353" s="243">
        <f t="shared" si="386"/>
        <v>2920.9956689651444</v>
      </c>
      <c r="EC353" s="243">
        <f t="shared" si="327"/>
        <v>2268.1364695554789</v>
      </c>
      <c r="ED353" s="243">
        <f t="shared" si="337"/>
        <v>652.85919940966562</v>
      </c>
      <c r="EE353" s="244">
        <f t="shared" si="375"/>
        <v>812861.44542110281</v>
      </c>
      <c r="EF353" s="249"/>
      <c r="EG353" s="242">
        <f>$EL$45</f>
        <v>5.5E-2</v>
      </c>
      <c r="EH353" s="242">
        <f t="shared" si="376"/>
        <v>4.5833333333333334E-3</v>
      </c>
      <c r="EI353" s="238">
        <v>301</v>
      </c>
      <c r="EJ353" s="243">
        <f t="shared" si="387"/>
        <v>161373.16943530546</v>
      </c>
      <c r="EK353" s="243">
        <f t="shared" si="388"/>
        <v>3082.4150795582632</v>
      </c>
      <c r="EL353" s="243">
        <f t="shared" si="328"/>
        <v>2342.7880529797799</v>
      </c>
      <c r="EM353" s="243">
        <f t="shared" si="338"/>
        <v>739.62702657848342</v>
      </c>
      <c r="EN353" s="244">
        <f t="shared" si="377"/>
        <v>847103.56981346081</v>
      </c>
      <c r="EO353" s="249"/>
      <c r="EP353" s="242">
        <f>$EU$45</f>
        <v>2.5000000000000001E-2</v>
      </c>
      <c r="EQ353" s="242">
        <f t="shared" si="378"/>
        <v>2.0833333333333333E-3</v>
      </c>
      <c r="ER353" s="238">
        <v>301</v>
      </c>
      <c r="ES353" s="243">
        <f t="shared" si="389"/>
        <v>133581.84983250286</v>
      </c>
      <c r="ET353" s="243">
        <f t="shared" si="390"/>
        <v>2370.7253929063932</v>
      </c>
      <c r="EU353" s="243">
        <f t="shared" si="329"/>
        <v>2092.4298724220121</v>
      </c>
      <c r="EV353" s="243">
        <f t="shared" si="339"/>
        <v>278.29552048438097</v>
      </c>
      <c r="EW353" s="244">
        <f t="shared" si="379"/>
        <v>713588.34326482192</v>
      </c>
    </row>
    <row r="354" spans="1:153" ht="14.25" customHeight="1" thickBot="1" x14ac:dyDescent="0.25">
      <c r="A354" s="3">
        <f t="shared" si="340"/>
        <v>9160</v>
      </c>
      <c r="B354" s="238">
        <v>302</v>
      </c>
      <c r="C354" s="239">
        <f t="shared" si="341"/>
        <v>-2410.2492634296191</v>
      </c>
      <c r="D354" s="239">
        <f t="shared" si="302"/>
        <v>0</v>
      </c>
      <c r="E354" s="239">
        <f t="shared" si="303"/>
        <v>6.3269043165027501</v>
      </c>
      <c r="F354" s="239">
        <f t="shared" si="304"/>
        <v>-6.3269043165027501</v>
      </c>
      <c r="G354" s="240">
        <f t="shared" si="342"/>
        <v>725485.02829237678</v>
      </c>
      <c r="I354" s="241">
        <f>VLOOKUP(K354,[2]תחזיות!$B$4:$H$1000,5)</f>
        <v>1.2998557000000171E-2</v>
      </c>
      <c r="J354" s="135">
        <f t="shared" si="305"/>
        <v>1.0832130833333476E-3</v>
      </c>
      <c r="K354" s="238">
        <v>302</v>
      </c>
      <c r="L354" s="243">
        <f t="shared" si="343"/>
        <v>12415.897867286973</v>
      </c>
      <c r="M354" s="243">
        <f t="shared" si="330"/>
        <v>1141.1717882760468</v>
      </c>
      <c r="N354" s="243">
        <f t="shared" si="306"/>
        <v>1118.4093088526874</v>
      </c>
      <c r="O354" s="243">
        <f t="shared" si="307"/>
        <v>22.762479423359345</v>
      </c>
      <c r="P354" s="244">
        <f t="shared" si="344"/>
        <v>295109.64268192986</v>
      </c>
      <c r="Q354" s="245"/>
      <c r="R354" s="241">
        <f>VLOOKUP(T354,[2]תחזיות!$B$4:$H$1000,7)</f>
        <v>2.2097546900000289E-2</v>
      </c>
      <c r="S354" s="135">
        <f t="shared" si="308"/>
        <v>1.8414622416666907E-3</v>
      </c>
      <c r="T354" s="238">
        <v>302</v>
      </c>
      <c r="U354" s="243">
        <f t="shared" si="345"/>
        <v>15353.661793975289</v>
      </c>
      <c r="V354" s="243">
        <f t="shared" si="331"/>
        <v>1411.1879683047835</v>
      </c>
      <c r="W354" s="243">
        <f t="shared" si="309"/>
        <v>1383.0395883491622</v>
      </c>
      <c r="X354" s="243">
        <f t="shared" si="332"/>
        <v>28.148379955621234</v>
      </c>
      <c r="Y354" s="244">
        <f t="shared" si="346"/>
        <v>328990.48131606361</v>
      </c>
      <c r="Z354" s="246"/>
      <c r="AA354" s="241">
        <f>VLOOKUP(AC354,[2]תחזיות!$B$4:$H$1000,6)</f>
        <v>1.1816870000000155E-2</v>
      </c>
      <c r="AB354" s="135">
        <f t="shared" si="310"/>
        <v>9.8473916666667947E-4</v>
      </c>
      <c r="AC354" s="238">
        <v>302</v>
      </c>
      <c r="AD354" s="243">
        <f t="shared" si="347"/>
        <v>12078.105561668499</v>
      </c>
      <c r="AE354" s="243">
        <f t="shared" si="333"/>
        <v>1110.1245733594219</v>
      </c>
      <c r="AF354" s="243">
        <f t="shared" si="311"/>
        <v>1087.9813798296964</v>
      </c>
      <c r="AG354" s="243">
        <f t="shared" si="334"/>
        <v>22.14319352972548</v>
      </c>
      <c r="AH354" s="244">
        <f t="shared" si="348"/>
        <v>291059.01917433459</v>
      </c>
      <c r="AI354" s="246"/>
      <c r="AJ354" s="242">
        <f t="shared" ref="AJ354:AJ417" si="394">$AQ$45</f>
        <v>4.8766666666666597E-2</v>
      </c>
      <c r="AK354" s="242">
        <f t="shared" si="349"/>
        <v>4.0638888888888834E-3</v>
      </c>
      <c r="AL354" s="241">
        <f>VLOOKUP(AN354,[2]תחזיות!$B$4:$H$1000,5)</f>
        <v>1.2998557000000171E-2</v>
      </c>
      <c r="AM354" s="135">
        <f t="shared" si="335"/>
        <v>1.0832130833333476E-3</v>
      </c>
      <c r="AN354" s="238">
        <v>302</v>
      </c>
      <c r="AO354" s="243">
        <f t="shared" si="350"/>
        <v>0</v>
      </c>
      <c r="AP354" s="243">
        <f t="shared" si="380"/>
        <v>0</v>
      </c>
      <c r="AQ354" s="243">
        <f t="shared" si="312"/>
        <v>0</v>
      </c>
      <c r="AR354" s="243">
        <f t="shared" si="351"/>
        <v>0</v>
      </c>
      <c r="AS354" s="244">
        <f t="shared" si="352"/>
        <v>170495.24078473489</v>
      </c>
      <c r="AT354" s="245"/>
      <c r="AU354" s="242">
        <f t="shared" ref="AU354:AU417" si="395">$BB$45</f>
        <v>5.3666666666666606E-2</v>
      </c>
      <c r="AV354" s="242">
        <f t="shared" si="353"/>
        <v>4.4722222222222168E-3</v>
      </c>
      <c r="AW354" s="241">
        <f>VLOOKUP(AY354,[2]תחזיות!$B$4:$H$1000,7)</f>
        <v>2.2097546900000289E-2</v>
      </c>
      <c r="AX354" s="135">
        <f t="shared" si="313"/>
        <v>1.8414622416666907E-3</v>
      </c>
      <c r="AY354" s="238">
        <v>302</v>
      </c>
      <c r="AZ354" s="243">
        <f t="shared" si="354"/>
        <v>-1.1461623001574577E-13</v>
      </c>
      <c r="BA354" s="243">
        <f t="shared" si="381"/>
        <v>1.1461623001574577E-13</v>
      </c>
      <c r="BB354" s="243">
        <f t="shared" si="314"/>
        <v>1.1512881926664953E-13</v>
      </c>
      <c r="BC354" s="243">
        <f t="shared" si="355"/>
        <v>-5.1258925090375135E-16</v>
      </c>
      <c r="BD354" s="244">
        <f t="shared" si="356"/>
        <v>197884.14681572217</v>
      </c>
      <c r="BE354" s="246"/>
      <c r="BF354" s="246"/>
      <c r="BG354" s="246"/>
      <c r="BH354" s="241">
        <f>VLOOKUP(BJ354,[2]תחזיות!$B$4:$H$1000,6)</f>
        <v>1.1816870000000155E-2</v>
      </c>
      <c r="BI354" s="135">
        <f t="shared" si="315"/>
        <v>9.8473916666667947E-4</v>
      </c>
      <c r="BJ354" s="238">
        <v>302</v>
      </c>
      <c r="BK354" s="243">
        <f t="shared" si="357"/>
        <v>-7.7528598509241681E-2</v>
      </c>
      <c r="BL354" s="243">
        <f t="shared" si="382"/>
        <v>7.7528598509241681E-2</v>
      </c>
      <c r="BM354" s="243">
        <f t="shared" si="316"/>
        <v>7.7670734273175293E-2</v>
      </c>
      <c r="BN354" s="243">
        <f t="shared" si="336"/>
        <v>-1.421357639336091E-4</v>
      </c>
      <c r="BO354" s="244">
        <f t="shared" si="358"/>
        <v>148276.55901072704</v>
      </c>
      <c r="BP354" s="246"/>
      <c r="BQ354" s="247">
        <f>VLOOKUP(BT354,[2]תחזיות!$B$4:$E$1000,2)</f>
        <v>4.3499980000000001E-2</v>
      </c>
      <c r="BR354" s="135">
        <f t="shared" si="317"/>
        <v>3.1249983333333335E-3</v>
      </c>
      <c r="BS354" s="3">
        <f t="shared" si="359"/>
        <v>9160</v>
      </c>
      <c r="BT354" s="238">
        <v>302</v>
      </c>
      <c r="BU354" s="239">
        <f t="shared" si="360"/>
        <v>134117.81126283677</v>
      </c>
      <c r="BV354" s="239">
        <f t="shared" si="361"/>
        <v>2492.7181095957767</v>
      </c>
      <c r="BW354" s="239">
        <f t="shared" si="318"/>
        <v>2073.6001729290974</v>
      </c>
      <c r="BX354" s="239">
        <f t="shared" si="319"/>
        <v>419.1179366666795</v>
      </c>
      <c r="BY354" s="240">
        <f t="shared" si="362"/>
        <v>694989.79219728289</v>
      </c>
      <c r="CA354" s="247">
        <f>VLOOKUP(CD354,[2]תחזיות!$B$4:$E$1000,4)</f>
        <v>5.74199736E-2</v>
      </c>
      <c r="CB354" s="135">
        <f t="shared" si="320"/>
        <v>4.2849977999999999E-3</v>
      </c>
      <c r="CC354" s="3">
        <f t="shared" si="363"/>
        <v>9160</v>
      </c>
      <c r="CD354" s="238">
        <v>302</v>
      </c>
      <c r="CE354" s="239">
        <f t="shared" si="364"/>
        <v>149677.13503394305</v>
      </c>
      <c r="CF354" s="239">
        <f t="shared" si="365"/>
        <v>2876.4842190389991</v>
      </c>
      <c r="CG354" s="239">
        <f t="shared" si="321"/>
        <v>2235.1180247082502</v>
      </c>
      <c r="CH354" s="239">
        <f t="shared" si="322"/>
        <v>641.36619433074884</v>
      </c>
      <c r="CI354" s="240">
        <f t="shared" si="366"/>
        <v>785240.10825675051</v>
      </c>
      <c r="CJ354" s="1"/>
      <c r="CK354" s="247">
        <f>VLOOKUP(CN354,[2]תחזיות!$B$4:$E$1000,3)</f>
        <v>3.7826069565217398E-2</v>
      </c>
      <c r="CL354" s="135">
        <f t="shared" si="323"/>
        <v>2.6521724637681167E-3</v>
      </c>
      <c r="CM354" s="3">
        <f t="shared" si="367"/>
        <v>9160</v>
      </c>
      <c r="CN354" s="238">
        <v>302</v>
      </c>
      <c r="CO354" s="239">
        <f t="shared" si="368"/>
        <v>128279.01977738128</v>
      </c>
      <c r="CP354" s="239">
        <f t="shared" si="383"/>
        <v>2351.6403646939461</v>
      </c>
      <c r="CQ354" s="239">
        <f t="shared" si="324"/>
        <v>2011.4222807612098</v>
      </c>
      <c r="CR354" s="239">
        <f t="shared" si="325"/>
        <v>340.21808393273631</v>
      </c>
      <c r="CS354" s="240">
        <f t="shared" si="369"/>
        <v>663171.95105960837</v>
      </c>
      <c r="CT354" s="1"/>
      <c r="CU354" s="238">
        <v>302</v>
      </c>
      <c r="CV354" s="239">
        <f t="shared" si="391"/>
        <v>296378.21083137905</v>
      </c>
      <c r="CW354" s="239">
        <f t="shared" si="391"/>
        <v>6554.8855668369688</v>
      </c>
      <c r="CX354" s="239">
        <f t="shared" si="391"/>
        <v>5476.0557322376389</v>
      </c>
      <c r="CY354" s="239">
        <f t="shared" si="391"/>
        <v>1078.8298345993298</v>
      </c>
      <c r="CZ354" s="239">
        <f t="shared" si="391"/>
        <v>2701862.1450463925</v>
      </c>
      <c r="DB354" s="238">
        <v>302</v>
      </c>
      <c r="DC354" s="239">
        <f t="shared" si="392"/>
        <v>321650.92894681438</v>
      </c>
      <c r="DD354" s="239">
        <f t="shared" si="392"/>
        <v>7370.0872669020464</v>
      </c>
      <c r="DE354" s="239">
        <f t="shared" si="392"/>
        <v>5978.0103489298526</v>
      </c>
      <c r="DF354" s="239">
        <f t="shared" si="392"/>
        <v>1392.0769179721933</v>
      </c>
      <c r="DG354" s="239">
        <f t="shared" si="392"/>
        <v>2887785.749573932</v>
      </c>
      <c r="DH354" s="248"/>
      <c r="DI354" s="238">
        <v>302</v>
      </c>
      <c r="DJ354" s="239">
        <f t="shared" si="393"/>
        <v>269436.21850710246</v>
      </c>
      <c r="DK354" s="239">
        <f t="shared" si="393"/>
        <v>5832.5678595582704</v>
      </c>
      <c r="DL354" s="239">
        <f t="shared" si="393"/>
        <v>5202.5973369645735</v>
      </c>
      <c r="DM354" s="239">
        <f t="shared" si="393"/>
        <v>629.97052259369684</v>
      </c>
      <c r="DN354" s="239">
        <f t="shared" si="393"/>
        <v>2543951.6261947751</v>
      </c>
      <c r="DP354" s="3">
        <f t="shared" si="370"/>
        <v>9160</v>
      </c>
      <c r="DQ354" s="238">
        <v>302</v>
      </c>
      <c r="DR354" s="239">
        <f t="shared" si="371"/>
        <v>0</v>
      </c>
      <c r="DS354" s="239">
        <f t="shared" si="372"/>
        <v>0</v>
      </c>
      <c r="DT354" s="239">
        <f t="shared" si="326"/>
        <v>0</v>
      </c>
      <c r="DU354" s="239">
        <f t="shared" si="373"/>
        <v>0</v>
      </c>
      <c r="DV354" s="240">
        <f t="shared" si="384"/>
        <v>0</v>
      </c>
      <c r="DX354" s="242">
        <f t="shared" ref="DX354:DX417" si="396">$EC$45</f>
        <v>5.0700000000000002E-2</v>
      </c>
      <c r="DY354" s="242">
        <f t="shared" si="374"/>
        <v>4.2250000000000005E-3</v>
      </c>
      <c r="DZ354" s="238">
        <v>302</v>
      </c>
      <c r="EA354" s="243">
        <f t="shared" si="385"/>
        <v>152254.75096468491</v>
      </c>
      <c r="EB354" s="243">
        <f t="shared" si="386"/>
        <v>2920.9956689651449</v>
      </c>
      <c r="EC354" s="243">
        <f t="shared" si="327"/>
        <v>2277.7193461393508</v>
      </c>
      <c r="ED354" s="243">
        <f t="shared" si="337"/>
        <v>643.27632282579384</v>
      </c>
      <c r="EE354" s="244">
        <f t="shared" si="375"/>
        <v>815782.44109006796</v>
      </c>
      <c r="EF354" s="249"/>
      <c r="EG354" s="242">
        <f t="shared" ref="EG354:EG417" si="397">$EL$45</f>
        <v>5.5E-2</v>
      </c>
      <c r="EH354" s="242">
        <f t="shared" si="376"/>
        <v>4.5833333333333334E-3</v>
      </c>
      <c r="EI354" s="238">
        <v>302</v>
      </c>
      <c r="EJ354" s="243">
        <f t="shared" si="387"/>
        <v>159030.38138232569</v>
      </c>
      <c r="EK354" s="243">
        <f t="shared" si="388"/>
        <v>3082.4150795582632</v>
      </c>
      <c r="EL354" s="243">
        <f t="shared" si="328"/>
        <v>2353.5258315559372</v>
      </c>
      <c r="EM354" s="243">
        <f t="shared" si="338"/>
        <v>728.8892480023261</v>
      </c>
      <c r="EN354" s="244">
        <f t="shared" si="377"/>
        <v>850185.98489301908</v>
      </c>
      <c r="EO354" s="249"/>
      <c r="EP354" s="242">
        <f t="shared" ref="EP354:EP417" si="398">$EU$45</f>
        <v>2.5000000000000001E-2</v>
      </c>
      <c r="EQ354" s="242">
        <f t="shared" si="378"/>
        <v>2.0833333333333333E-3</v>
      </c>
      <c r="ER354" s="238">
        <v>302</v>
      </c>
      <c r="ES354" s="243">
        <f t="shared" si="389"/>
        <v>131489.41996008085</v>
      </c>
      <c r="ET354" s="243">
        <f t="shared" si="390"/>
        <v>2370.7253929063932</v>
      </c>
      <c r="EU354" s="243">
        <f t="shared" si="329"/>
        <v>2096.7891013228914</v>
      </c>
      <c r="EV354" s="243">
        <f t="shared" si="339"/>
        <v>273.93629158350177</v>
      </c>
      <c r="EW354" s="244">
        <f t="shared" si="379"/>
        <v>715959.06865772826</v>
      </c>
    </row>
    <row r="355" spans="1:153" ht="14.25" customHeight="1" thickBot="1" x14ac:dyDescent="0.25">
      <c r="A355" s="3">
        <f t="shared" si="340"/>
        <v>9191</v>
      </c>
      <c r="B355" s="238">
        <v>303</v>
      </c>
      <c r="C355" s="239">
        <f t="shared" si="341"/>
        <v>-2416.5761677461219</v>
      </c>
      <c r="D355" s="239">
        <f t="shared" si="302"/>
        <v>0</v>
      </c>
      <c r="E355" s="239">
        <f t="shared" si="303"/>
        <v>6.3435124403335701</v>
      </c>
      <c r="F355" s="239">
        <f t="shared" si="304"/>
        <v>-6.3435124403335701</v>
      </c>
      <c r="G355" s="240">
        <f t="shared" si="342"/>
        <v>725485.02829237678</v>
      </c>
      <c r="I355" s="241">
        <f>VLOOKUP(K355,[2]תחזיות!$B$4:$H$1000,5)</f>
        <v>1.2998575500000172E-2</v>
      </c>
      <c r="J355" s="135">
        <f t="shared" si="305"/>
        <v>1.0832146250000143E-3</v>
      </c>
      <c r="K355" s="238">
        <v>303</v>
      </c>
      <c r="L355" s="243">
        <f t="shared" si="343"/>
        <v>11309.72616326655</v>
      </c>
      <c r="M355" s="243">
        <f t="shared" si="330"/>
        <v>1142.4079222467446</v>
      </c>
      <c r="N355" s="243">
        <f t="shared" si="306"/>
        <v>1121.6734242807561</v>
      </c>
      <c r="O355" s="243">
        <f t="shared" si="307"/>
        <v>20.734497965988581</v>
      </c>
      <c r="P355" s="244">
        <f t="shared" si="344"/>
        <v>296252.05060417659</v>
      </c>
      <c r="Q355" s="245"/>
      <c r="R355" s="241">
        <f>VLOOKUP(T355,[2]תחזיות!$B$4:$H$1000,7)</f>
        <v>2.2097578350000292E-2</v>
      </c>
      <c r="S355" s="135">
        <f t="shared" si="308"/>
        <v>1.8414648625000244E-3</v>
      </c>
      <c r="T355" s="238">
        <v>303</v>
      </c>
      <c r="U355" s="243">
        <f t="shared" si="345"/>
        <v>13996.34861552505</v>
      </c>
      <c r="V355" s="243">
        <f t="shared" si="331"/>
        <v>1413.7866213627997</v>
      </c>
      <c r="W355" s="243">
        <f t="shared" si="309"/>
        <v>1388.1266489010038</v>
      </c>
      <c r="X355" s="243">
        <f t="shared" si="332"/>
        <v>25.659972461795807</v>
      </c>
      <c r="Y355" s="244">
        <f t="shared" si="346"/>
        <v>330404.2679374264</v>
      </c>
      <c r="Z355" s="246"/>
      <c r="AA355" s="241">
        <f>VLOOKUP(AC355,[2]תחזיות!$B$4:$H$1000,6)</f>
        <v>1.1816886818181974E-2</v>
      </c>
      <c r="AB355" s="135">
        <f t="shared" si="310"/>
        <v>9.8474056818183124E-4</v>
      </c>
      <c r="AC355" s="238">
        <v>303</v>
      </c>
      <c r="AD355" s="243">
        <f t="shared" si="347"/>
        <v>11000.946602970014</v>
      </c>
      <c r="AE355" s="243">
        <f t="shared" si="333"/>
        <v>1111.2177580625444</v>
      </c>
      <c r="AF355" s="243">
        <f t="shared" si="311"/>
        <v>1091.0493559570994</v>
      </c>
      <c r="AG355" s="243">
        <f t="shared" si="334"/>
        <v>20.168402105444933</v>
      </c>
      <c r="AH355" s="244">
        <f t="shared" si="348"/>
        <v>292170.23693239712</v>
      </c>
      <c r="AI355" s="246"/>
      <c r="AJ355" s="242">
        <f t="shared" si="394"/>
        <v>4.8766666666666597E-2</v>
      </c>
      <c r="AK355" s="242">
        <f t="shared" si="349"/>
        <v>4.0638888888888834E-3</v>
      </c>
      <c r="AL355" s="241">
        <f>VLOOKUP(AN355,[2]תחזיות!$B$4:$H$1000,5)</f>
        <v>1.2998575500000172E-2</v>
      </c>
      <c r="AM355" s="135">
        <f t="shared" si="335"/>
        <v>1.0832146250000143E-3</v>
      </c>
      <c r="AN355" s="238">
        <v>303</v>
      </c>
      <c r="AO355" s="243">
        <f t="shared" si="350"/>
        <v>0</v>
      </c>
      <c r="AP355" s="243">
        <f t="shared" si="380"/>
        <v>0</v>
      </c>
      <c r="AQ355" s="243">
        <f t="shared" si="312"/>
        <v>0</v>
      </c>
      <c r="AR355" s="243">
        <f t="shared" si="351"/>
        <v>0</v>
      </c>
      <c r="AS355" s="244">
        <f t="shared" si="352"/>
        <v>170495.24078473489</v>
      </c>
      <c r="AT355" s="245"/>
      <c r="AU355" s="242">
        <f t="shared" si="395"/>
        <v>5.3666666666666606E-2</v>
      </c>
      <c r="AV355" s="242">
        <f t="shared" si="353"/>
        <v>4.4722222222222168E-3</v>
      </c>
      <c r="AW355" s="241">
        <f>VLOOKUP(AY355,[2]תחזיות!$B$4:$H$1000,7)</f>
        <v>2.2097578350000292E-2</v>
      </c>
      <c r="AX355" s="135">
        <f t="shared" si="313"/>
        <v>1.8414648625000244E-3</v>
      </c>
      <c r="AY355" s="238">
        <v>303</v>
      </c>
      <c r="AZ355" s="243">
        <f t="shared" si="354"/>
        <v>-2.3016811671798215E-13</v>
      </c>
      <c r="BA355" s="243">
        <f t="shared" si="381"/>
        <v>1.1482729177599201E-13</v>
      </c>
      <c r="BB355" s="243">
        <f t="shared" si="314"/>
        <v>1.158566547424252E-13</v>
      </c>
      <c r="BC355" s="243">
        <f t="shared" si="355"/>
        <v>-1.0293629664331967E-15</v>
      </c>
      <c r="BD355" s="244">
        <f t="shared" si="356"/>
        <v>197884.14681572217</v>
      </c>
      <c r="BE355" s="246"/>
      <c r="BF355" s="246"/>
      <c r="BG355" s="246"/>
      <c r="BH355" s="241">
        <f>VLOOKUP(BJ355,[2]תחזיות!$B$4:$H$1000,6)</f>
        <v>1.1816886818181974E-2</v>
      </c>
      <c r="BI355" s="135">
        <f t="shared" si="315"/>
        <v>9.8474056818183124E-4</v>
      </c>
      <c r="BJ355" s="238">
        <v>303</v>
      </c>
      <c r="BK355" s="243">
        <f t="shared" si="357"/>
        <v>-0.15535216386156259</v>
      </c>
      <c r="BL355" s="243">
        <f t="shared" si="382"/>
        <v>7.7599560142307636E-2</v>
      </c>
      <c r="BM355" s="243">
        <f t="shared" si="316"/>
        <v>7.7884372442720493E-2</v>
      </c>
      <c r="BN355" s="243">
        <f t="shared" si="336"/>
        <v>-2.8481230041286343E-4</v>
      </c>
      <c r="BO355" s="244">
        <f t="shared" si="358"/>
        <v>148276.55901072704</v>
      </c>
      <c r="BP355" s="246"/>
      <c r="BQ355" s="247">
        <f>VLOOKUP(BT355,[2]תחזיות!$B$4:$E$1000,2)</f>
        <v>4.3528280000000003E-2</v>
      </c>
      <c r="BR355" s="135">
        <f t="shared" si="317"/>
        <v>3.1273566666666672E-3</v>
      </c>
      <c r="BS355" s="3">
        <f t="shared" si="359"/>
        <v>9191</v>
      </c>
      <c r="BT355" s="238">
        <v>303</v>
      </c>
      <c r="BU355" s="239">
        <f t="shared" si="360"/>
        <v>132044.21108990768</v>
      </c>
      <c r="BV355" s="239">
        <f t="shared" si="361"/>
        <v>2492.8858717612484</v>
      </c>
      <c r="BW355" s="239">
        <f t="shared" si="318"/>
        <v>2079.9365279144849</v>
      </c>
      <c r="BX355" s="239">
        <f t="shared" si="319"/>
        <v>412.94934384676344</v>
      </c>
      <c r="BY355" s="240">
        <f t="shared" si="362"/>
        <v>697482.67806904414</v>
      </c>
      <c r="CA355" s="247">
        <f>VLOOKUP(CD355,[2]תחזיות!$B$4:$E$1000,4)</f>
        <v>5.7457329600000009E-2</v>
      </c>
      <c r="CB355" s="135">
        <f t="shared" si="320"/>
        <v>4.2881108000000006E-3</v>
      </c>
      <c r="CC355" s="3">
        <f t="shared" si="363"/>
        <v>9191</v>
      </c>
      <c r="CD355" s="238">
        <v>303</v>
      </c>
      <c r="CE355" s="239">
        <f t="shared" si="364"/>
        <v>147442.01700923481</v>
      </c>
      <c r="CF355" s="239">
        <f t="shared" si="365"/>
        <v>2876.7365828897755</v>
      </c>
      <c r="CG355" s="239">
        <f t="shared" si="321"/>
        <v>2244.488877378692</v>
      </c>
      <c r="CH355" s="239">
        <f t="shared" si="322"/>
        <v>632.24770551108361</v>
      </c>
      <c r="CI355" s="240">
        <f t="shared" si="366"/>
        <v>788116.84483964031</v>
      </c>
      <c r="CJ355" s="1"/>
      <c r="CK355" s="247">
        <f>VLOOKUP(CN355,[2]תחזיות!$B$4:$E$1000,3)</f>
        <v>3.7850678260869568E-2</v>
      </c>
      <c r="CL355" s="135">
        <f t="shared" si="323"/>
        <v>2.6542231884057973E-3</v>
      </c>
      <c r="CM355" s="3">
        <f t="shared" si="367"/>
        <v>9191</v>
      </c>
      <c r="CN355" s="238">
        <v>303</v>
      </c>
      <c r="CO355" s="239">
        <f t="shared" si="368"/>
        <v>126267.59749662007</v>
      </c>
      <c r="CP355" s="239">
        <f t="shared" si="383"/>
        <v>2351.778687792133</v>
      </c>
      <c r="CQ355" s="239">
        <f t="shared" si="324"/>
        <v>2016.6363025723142</v>
      </c>
      <c r="CR355" s="239">
        <f t="shared" si="325"/>
        <v>335.14238521981878</v>
      </c>
      <c r="CS355" s="240">
        <f t="shared" si="369"/>
        <v>665523.7297474005</v>
      </c>
      <c r="CT355" s="1"/>
      <c r="CU355" s="238">
        <v>303</v>
      </c>
      <c r="CV355" s="239">
        <f t="shared" si="391"/>
        <v>290914.39270397369</v>
      </c>
      <c r="CW355" s="239">
        <f t="shared" si="391"/>
        <v>6556.2894629731381</v>
      </c>
      <c r="CX355" s="239">
        <f t="shared" si="391"/>
        <v>5495.296175012365</v>
      </c>
      <c r="CY355" s="239">
        <f t="shared" si="391"/>
        <v>1060.9932879607736</v>
      </c>
      <c r="CZ355" s="239">
        <f t="shared" si="391"/>
        <v>2708418.4345093658</v>
      </c>
      <c r="DB355" s="238">
        <v>303</v>
      </c>
      <c r="DC355" s="239">
        <f t="shared" si="392"/>
        <v>315698.64500778349</v>
      </c>
      <c r="DD355" s="239">
        <f t="shared" si="392"/>
        <v>7372.9382838108386</v>
      </c>
      <c r="DE355" s="239">
        <f t="shared" si="392"/>
        <v>6003.2718636705977</v>
      </c>
      <c r="DF355" s="239">
        <f t="shared" si="392"/>
        <v>1369.6664201402405</v>
      </c>
      <c r="DG355" s="239">
        <f t="shared" si="392"/>
        <v>2895158.6878577429</v>
      </c>
      <c r="DH355" s="248"/>
      <c r="DI355" s="238">
        <v>303</v>
      </c>
      <c r="DJ355" s="239">
        <f t="shared" si="393"/>
        <v>264244.44343843806</v>
      </c>
      <c r="DK355" s="239">
        <f t="shared" si="393"/>
        <v>5833.7994383212135</v>
      </c>
      <c r="DL355" s="239">
        <f t="shared" si="393"/>
        <v>5215.2644672928382</v>
      </c>
      <c r="DM355" s="239">
        <f t="shared" si="393"/>
        <v>618.53497102837537</v>
      </c>
      <c r="DN355" s="239">
        <f t="shared" si="393"/>
        <v>2549785.3480335362</v>
      </c>
      <c r="DP355" s="3">
        <f t="shared" si="370"/>
        <v>9191</v>
      </c>
      <c r="DQ355" s="238">
        <v>303</v>
      </c>
      <c r="DR355" s="239">
        <f t="shared" si="371"/>
        <v>0</v>
      </c>
      <c r="DS355" s="239">
        <f t="shared" si="372"/>
        <v>0</v>
      </c>
      <c r="DT355" s="239">
        <f t="shared" si="326"/>
        <v>0</v>
      </c>
      <c r="DU355" s="239">
        <f t="shared" si="373"/>
        <v>0</v>
      </c>
      <c r="DV355" s="240">
        <f t="shared" si="384"/>
        <v>0</v>
      </c>
      <c r="DX355" s="242">
        <f t="shared" si="396"/>
        <v>5.0700000000000002E-2</v>
      </c>
      <c r="DY355" s="242">
        <f t="shared" si="374"/>
        <v>4.2250000000000005E-3</v>
      </c>
      <c r="DZ355" s="238">
        <v>303</v>
      </c>
      <c r="EA355" s="243">
        <f t="shared" si="385"/>
        <v>149977.03161854556</v>
      </c>
      <c r="EB355" s="243">
        <f t="shared" si="386"/>
        <v>2920.9956689651449</v>
      </c>
      <c r="EC355" s="243">
        <f t="shared" si="327"/>
        <v>2287.3427103767899</v>
      </c>
      <c r="ED355" s="243">
        <f t="shared" si="337"/>
        <v>633.65295858835509</v>
      </c>
      <c r="EE355" s="244">
        <f t="shared" si="375"/>
        <v>818703.43675903312</v>
      </c>
      <c r="EF355" s="249"/>
      <c r="EG355" s="242">
        <f t="shared" si="397"/>
        <v>5.5E-2</v>
      </c>
      <c r="EH355" s="242">
        <f t="shared" si="376"/>
        <v>4.5833333333333334E-3</v>
      </c>
      <c r="EI355" s="238">
        <v>303</v>
      </c>
      <c r="EJ355" s="243">
        <f t="shared" si="387"/>
        <v>156676.85555076975</v>
      </c>
      <c r="EK355" s="243">
        <f t="shared" si="388"/>
        <v>3082.4150795582636</v>
      </c>
      <c r="EL355" s="243">
        <f t="shared" si="328"/>
        <v>2364.3128249505689</v>
      </c>
      <c r="EM355" s="243">
        <f t="shared" si="338"/>
        <v>718.1022546076947</v>
      </c>
      <c r="EN355" s="244">
        <f t="shared" si="377"/>
        <v>853268.39997257735</v>
      </c>
      <c r="EO355" s="249"/>
      <c r="EP355" s="242">
        <f t="shared" si="398"/>
        <v>2.5000000000000001E-2</v>
      </c>
      <c r="EQ355" s="242">
        <f t="shared" si="378"/>
        <v>2.0833333333333333E-3</v>
      </c>
      <c r="ER355" s="238">
        <v>303</v>
      </c>
      <c r="ES355" s="243">
        <f t="shared" si="389"/>
        <v>129392.63085875796</v>
      </c>
      <c r="ET355" s="243">
        <f t="shared" si="390"/>
        <v>2370.7253929063936</v>
      </c>
      <c r="EU355" s="243">
        <f t="shared" si="329"/>
        <v>2101.1574119506477</v>
      </c>
      <c r="EV355" s="243">
        <f t="shared" si="339"/>
        <v>269.56798095574572</v>
      </c>
      <c r="EW355" s="244">
        <f t="shared" si="379"/>
        <v>718329.79405063461</v>
      </c>
    </row>
    <row r="356" spans="1:153" ht="14.25" customHeight="1" thickBot="1" x14ac:dyDescent="0.25">
      <c r="A356" s="3">
        <f t="shared" si="340"/>
        <v>9219</v>
      </c>
      <c r="B356" s="238">
        <v>304</v>
      </c>
      <c r="C356" s="239">
        <f t="shared" si="341"/>
        <v>-2422.9196801864555</v>
      </c>
      <c r="D356" s="239">
        <f t="shared" si="302"/>
        <v>0</v>
      </c>
      <c r="E356" s="239">
        <f t="shared" si="303"/>
        <v>6.3601641604894459</v>
      </c>
      <c r="F356" s="239">
        <f t="shared" si="304"/>
        <v>-6.3601641604894459</v>
      </c>
      <c r="G356" s="240">
        <f t="shared" si="342"/>
        <v>725485.02829237678</v>
      </c>
      <c r="I356" s="241">
        <f>VLOOKUP(K356,[2]תחזיות!$B$4:$H$1000,5)</f>
        <v>1.2998594000000172E-2</v>
      </c>
      <c r="J356" s="135">
        <f t="shared" si="305"/>
        <v>1.083216166666681E-3</v>
      </c>
      <c r="K356" s="238">
        <v>304</v>
      </c>
      <c r="L356" s="243">
        <f t="shared" si="343"/>
        <v>10199.088602419517</v>
      </c>
      <c r="M356" s="243">
        <f t="shared" si="330"/>
        <v>1143.6453969770507</v>
      </c>
      <c r="N356" s="243">
        <f t="shared" si="306"/>
        <v>1124.947067872615</v>
      </c>
      <c r="O356" s="243">
        <f t="shared" si="307"/>
        <v>18.698329104435693</v>
      </c>
      <c r="P356" s="244">
        <f t="shared" si="344"/>
        <v>297395.69600115361</v>
      </c>
      <c r="Q356" s="245"/>
      <c r="R356" s="241">
        <f>VLOOKUP(T356,[2]תחזיות!$B$4:$H$1000,7)</f>
        <v>2.2097609800000292E-2</v>
      </c>
      <c r="S356" s="135">
        <f t="shared" si="308"/>
        <v>1.8414674833333578E-3</v>
      </c>
      <c r="T356" s="238">
        <v>304</v>
      </c>
      <c r="U356" s="243">
        <f t="shared" si="345"/>
        <v>12631.439597398235</v>
      </c>
      <c r="V356" s="243">
        <f t="shared" si="331"/>
        <v>1416.3900634544111</v>
      </c>
      <c r="W356" s="243">
        <f t="shared" si="309"/>
        <v>1393.2324241925144</v>
      </c>
      <c r="X356" s="243">
        <f t="shared" si="332"/>
        <v>23.157639261896659</v>
      </c>
      <c r="Y356" s="244">
        <f t="shared" si="346"/>
        <v>331820.65800088079</v>
      </c>
      <c r="Z356" s="246"/>
      <c r="AA356" s="241">
        <f>VLOOKUP(AC356,[2]תחזיות!$B$4:$H$1000,6)</f>
        <v>1.1816903636363792E-2</v>
      </c>
      <c r="AB356" s="135">
        <f t="shared" si="310"/>
        <v>9.8474196969698257E-4</v>
      </c>
      <c r="AC356" s="238">
        <v>304</v>
      </c>
      <c r="AD356" s="243">
        <f t="shared" si="347"/>
        <v>9919.6559387474335</v>
      </c>
      <c r="AE356" s="243">
        <f t="shared" si="333"/>
        <v>1112.3120208263815</v>
      </c>
      <c r="AF356" s="243">
        <f t="shared" si="311"/>
        <v>1094.1259849386779</v>
      </c>
      <c r="AG356" s="243">
        <f t="shared" si="334"/>
        <v>18.186035887703543</v>
      </c>
      <c r="AH356" s="244">
        <f t="shared" si="348"/>
        <v>293282.54895322351</v>
      </c>
      <c r="AI356" s="246"/>
      <c r="AJ356" s="242">
        <f t="shared" si="394"/>
        <v>4.8766666666666597E-2</v>
      </c>
      <c r="AK356" s="242">
        <f t="shared" si="349"/>
        <v>4.0638888888888834E-3</v>
      </c>
      <c r="AL356" s="241">
        <f>VLOOKUP(AN356,[2]תחזיות!$B$4:$H$1000,5)</f>
        <v>1.2998594000000172E-2</v>
      </c>
      <c r="AM356" s="135">
        <f t="shared" si="335"/>
        <v>1.083216166666681E-3</v>
      </c>
      <c r="AN356" s="238">
        <v>304</v>
      </c>
      <c r="AO356" s="243">
        <f t="shared" si="350"/>
        <v>0</v>
      </c>
      <c r="AP356" s="243">
        <f t="shared" si="380"/>
        <v>0</v>
      </c>
      <c r="AQ356" s="243">
        <f t="shared" si="312"/>
        <v>0</v>
      </c>
      <c r="AR356" s="243">
        <f t="shared" si="351"/>
        <v>0</v>
      </c>
      <c r="AS356" s="244">
        <f t="shared" si="352"/>
        <v>170495.24078473489</v>
      </c>
      <c r="AT356" s="245"/>
      <c r="AU356" s="242">
        <f t="shared" si="395"/>
        <v>5.3666666666666606E-2</v>
      </c>
      <c r="AV356" s="242">
        <f t="shared" si="353"/>
        <v>4.4722222222222168E-3</v>
      </c>
      <c r="AW356" s="241">
        <f>VLOOKUP(AY356,[2]תחזיות!$B$4:$H$1000,7)</f>
        <v>2.2097609800000292E-2</v>
      </c>
      <c r="AX356" s="135">
        <f t="shared" si="313"/>
        <v>1.8414674833333578E-3</v>
      </c>
      <c r="AY356" s="238">
        <v>304</v>
      </c>
      <c r="AZ356" s="243">
        <f t="shared" si="354"/>
        <v>-3.4666196482547953E-13</v>
      </c>
      <c r="BA356" s="243">
        <f t="shared" si="381"/>
        <v>1.1503874249999672E-13</v>
      </c>
      <c r="BB356" s="243">
        <f t="shared" si="314"/>
        <v>1.1658909184268844E-13</v>
      </c>
      <c r="BC356" s="243">
        <f t="shared" si="355"/>
        <v>-1.5503493426917261E-15</v>
      </c>
      <c r="BD356" s="244">
        <f t="shared" si="356"/>
        <v>197884.14681572217</v>
      </c>
      <c r="BE356" s="246"/>
      <c r="BF356" s="246"/>
      <c r="BG356" s="246"/>
      <c r="BH356" s="241">
        <f>VLOOKUP(BJ356,[2]תחזיות!$B$4:$H$1000,6)</f>
        <v>1.1816903636363792E-2</v>
      </c>
      <c r="BI356" s="135">
        <f t="shared" si="315"/>
        <v>9.8474196969698257E-4</v>
      </c>
      <c r="BJ356" s="238">
        <v>304</v>
      </c>
      <c r="BK356" s="243">
        <f t="shared" si="357"/>
        <v>-0.23346621411044866</v>
      </c>
      <c r="BL356" s="243">
        <f t="shared" si="382"/>
        <v>7.7668790553704348E-2</v>
      </c>
      <c r="BM356" s="243">
        <f t="shared" si="316"/>
        <v>7.8096811946240172E-2</v>
      </c>
      <c r="BN356" s="243">
        <f t="shared" si="336"/>
        <v>-4.2802139253582053E-4</v>
      </c>
      <c r="BO356" s="244">
        <f t="shared" si="358"/>
        <v>148276.55901072704</v>
      </c>
      <c r="BP356" s="246"/>
      <c r="BQ356" s="247">
        <f>VLOOKUP(BT356,[2]תחזיות!$B$4:$E$1000,2)</f>
        <v>4.3556580000000004E-2</v>
      </c>
      <c r="BR356" s="135">
        <f t="shared" si="317"/>
        <v>3.1297150000000004E-3</v>
      </c>
      <c r="BS356" s="3">
        <f t="shared" si="359"/>
        <v>9219</v>
      </c>
      <c r="BT356" s="238">
        <v>304</v>
      </c>
      <c r="BU356" s="239">
        <f t="shared" si="360"/>
        <v>129964.2745619932</v>
      </c>
      <c r="BV356" s="239">
        <f t="shared" si="361"/>
        <v>2493.0508856756078</v>
      </c>
      <c r="BW356" s="239">
        <f t="shared" si="318"/>
        <v>2086.2997461148193</v>
      </c>
      <c r="BX356" s="239">
        <f t="shared" si="319"/>
        <v>406.7511395607886</v>
      </c>
      <c r="BY356" s="240">
        <f t="shared" si="362"/>
        <v>699975.72895471973</v>
      </c>
      <c r="CA356" s="247">
        <f>VLOOKUP(CD356,[2]תחזיות!$B$4:$E$1000,4)</f>
        <v>5.7494685600000012E-2</v>
      </c>
      <c r="CB356" s="135">
        <f t="shared" si="320"/>
        <v>4.2912238000000014E-3</v>
      </c>
      <c r="CC356" s="3">
        <f t="shared" si="363"/>
        <v>9219</v>
      </c>
      <c r="CD356" s="238">
        <v>304</v>
      </c>
      <c r="CE356" s="239">
        <f t="shared" si="364"/>
        <v>145197.52813185612</v>
      </c>
      <c r="CF356" s="239">
        <f t="shared" si="365"/>
        <v>2876.9848665566165</v>
      </c>
      <c r="CG356" s="239">
        <f t="shared" si="321"/>
        <v>2253.9097781360256</v>
      </c>
      <c r="CH356" s="239">
        <f t="shared" si="322"/>
        <v>623.07508842059076</v>
      </c>
      <c r="CI356" s="240">
        <f t="shared" si="366"/>
        <v>790993.82970619691</v>
      </c>
      <c r="CJ356" s="1"/>
      <c r="CK356" s="247">
        <f>VLOOKUP(CN356,[2]תחזיות!$B$4:$E$1000,3)</f>
        <v>3.7875286956521745E-2</v>
      </c>
      <c r="CL356" s="135">
        <f t="shared" si="323"/>
        <v>2.6562739130434787E-3</v>
      </c>
      <c r="CM356" s="3">
        <f t="shared" si="367"/>
        <v>9219</v>
      </c>
      <c r="CN356" s="238">
        <v>304</v>
      </c>
      <c r="CO356" s="239">
        <f t="shared" si="368"/>
        <v>124250.96119404776</v>
      </c>
      <c r="CP356" s="239">
        <f t="shared" si="383"/>
        <v>2351.9147329580956</v>
      </c>
      <c r="CQ356" s="239">
        <f t="shared" si="324"/>
        <v>2021.8701460677689</v>
      </c>
      <c r="CR356" s="239">
        <f t="shared" si="325"/>
        <v>330.04458689032668</v>
      </c>
      <c r="CS356" s="240">
        <f t="shared" si="369"/>
        <v>667875.64448035858</v>
      </c>
      <c r="CT356" s="1"/>
      <c r="CU356" s="238">
        <v>304</v>
      </c>
      <c r="CV356" s="239">
        <f t="shared" si="391"/>
        <v>285430.132392395</v>
      </c>
      <c r="CW356" s="239">
        <f t="shared" si="391"/>
        <v>6557.6919516178032</v>
      </c>
      <c r="CX356" s="239">
        <f t="shared" si="391"/>
        <v>5514.613711476055</v>
      </c>
      <c r="CY356" s="239">
        <f t="shared" si="391"/>
        <v>1043.0782401417478</v>
      </c>
      <c r="CZ356" s="239">
        <f t="shared" si="391"/>
        <v>2714976.1264609834</v>
      </c>
      <c r="DB356" s="238">
        <v>304</v>
      </c>
      <c r="DC356" s="239">
        <f t="shared" si="392"/>
        <v>309718.59077488707</v>
      </c>
      <c r="DD356" s="239">
        <f t="shared" si="392"/>
        <v>7375.7900095692912</v>
      </c>
      <c r="DE356" s="239">
        <f t="shared" si="392"/>
        <v>6028.651625220622</v>
      </c>
      <c r="DF356" s="239">
        <f t="shared" si="392"/>
        <v>1347.1383843486692</v>
      </c>
      <c r="DG356" s="239">
        <f t="shared" si="392"/>
        <v>2902534.4778673123</v>
      </c>
      <c r="DH356" s="248"/>
      <c r="DI356" s="238">
        <v>304</v>
      </c>
      <c r="DJ356" s="239">
        <f t="shared" si="393"/>
        <v>259038.93743320191</v>
      </c>
      <c r="DK356" s="239">
        <f t="shared" si="393"/>
        <v>5835.0298154814245</v>
      </c>
      <c r="DL356" s="239">
        <f t="shared" si="393"/>
        <v>5227.9692152044272</v>
      </c>
      <c r="DM356" s="239">
        <f t="shared" si="393"/>
        <v>607.06060027699687</v>
      </c>
      <c r="DN356" s="239">
        <f t="shared" si="393"/>
        <v>2555620.300180227</v>
      </c>
      <c r="DP356" s="3">
        <f t="shared" si="370"/>
        <v>9219</v>
      </c>
      <c r="DQ356" s="238">
        <v>304</v>
      </c>
      <c r="DR356" s="239">
        <f t="shared" si="371"/>
        <v>0</v>
      </c>
      <c r="DS356" s="239">
        <f t="shared" si="372"/>
        <v>0</v>
      </c>
      <c r="DT356" s="239">
        <f t="shared" si="326"/>
        <v>0</v>
      </c>
      <c r="DU356" s="239">
        <f t="shared" si="373"/>
        <v>0</v>
      </c>
      <c r="DV356" s="240">
        <f t="shared" si="384"/>
        <v>0</v>
      </c>
      <c r="DX356" s="242">
        <f t="shared" si="396"/>
        <v>5.0700000000000002E-2</v>
      </c>
      <c r="DY356" s="242">
        <f t="shared" si="374"/>
        <v>4.2250000000000005E-3</v>
      </c>
      <c r="DZ356" s="238">
        <v>304</v>
      </c>
      <c r="EA356" s="243">
        <f t="shared" si="385"/>
        <v>147689.68890816876</v>
      </c>
      <c r="EB356" s="243">
        <f t="shared" si="386"/>
        <v>2920.9956689651444</v>
      </c>
      <c r="EC356" s="243">
        <f t="shared" si="327"/>
        <v>2297.0067333281313</v>
      </c>
      <c r="ED356" s="243">
        <f t="shared" si="337"/>
        <v>623.98893563701301</v>
      </c>
      <c r="EE356" s="244">
        <f t="shared" si="375"/>
        <v>821624.43242799828</v>
      </c>
      <c r="EF356" s="249"/>
      <c r="EG356" s="242">
        <f t="shared" si="397"/>
        <v>5.5E-2</v>
      </c>
      <c r="EH356" s="242">
        <f t="shared" si="376"/>
        <v>4.5833333333333334E-3</v>
      </c>
      <c r="EI356" s="238">
        <v>304</v>
      </c>
      <c r="EJ356" s="243">
        <f t="shared" si="387"/>
        <v>154312.54272581916</v>
      </c>
      <c r="EK356" s="243">
        <f t="shared" si="388"/>
        <v>3082.4150795582632</v>
      </c>
      <c r="EL356" s="243">
        <f t="shared" si="328"/>
        <v>2375.149258731592</v>
      </c>
      <c r="EM356" s="243">
        <f t="shared" si="338"/>
        <v>707.26582082667119</v>
      </c>
      <c r="EN356" s="244">
        <f t="shared" si="377"/>
        <v>856350.81505213561</v>
      </c>
      <c r="EO356" s="249"/>
      <c r="EP356" s="242">
        <f t="shared" si="398"/>
        <v>2.5000000000000001E-2</v>
      </c>
      <c r="EQ356" s="242">
        <f t="shared" si="378"/>
        <v>2.0833333333333333E-3</v>
      </c>
      <c r="ER356" s="238">
        <v>304</v>
      </c>
      <c r="ES356" s="243">
        <f t="shared" si="389"/>
        <v>127291.4734468073</v>
      </c>
      <c r="ET356" s="243">
        <f t="shared" si="390"/>
        <v>2370.7253929063932</v>
      </c>
      <c r="EU356" s="243">
        <f t="shared" si="329"/>
        <v>2105.5348232255446</v>
      </c>
      <c r="EV356" s="243">
        <f t="shared" si="339"/>
        <v>265.19056968084851</v>
      </c>
      <c r="EW356" s="244">
        <f t="shared" si="379"/>
        <v>720700.51944354095</v>
      </c>
    </row>
    <row r="357" spans="1:153" ht="14.25" customHeight="1" thickBot="1" x14ac:dyDescent="0.25">
      <c r="A357" s="3">
        <f t="shared" si="340"/>
        <v>9250</v>
      </c>
      <c r="B357" s="238">
        <v>305</v>
      </c>
      <c r="C357" s="239">
        <f t="shared" si="341"/>
        <v>-2429.2798443469451</v>
      </c>
      <c r="D357" s="239">
        <f t="shared" si="302"/>
        <v>0</v>
      </c>
      <c r="E357" s="239">
        <f t="shared" si="303"/>
        <v>6.3768595914107316</v>
      </c>
      <c r="F357" s="239">
        <f t="shared" si="304"/>
        <v>-6.3768595914107316</v>
      </c>
      <c r="G357" s="240">
        <f t="shared" si="342"/>
        <v>725485.02829237678</v>
      </c>
      <c r="I357" s="241">
        <f>VLOOKUP(K357,[2]תחזיות!$B$4:$H$1000,5)</f>
        <v>1.2998612500000173E-2</v>
      </c>
      <c r="J357" s="135">
        <f t="shared" si="305"/>
        <v>1.0832177083333477E-3</v>
      </c>
      <c r="K357" s="238">
        <v>305</v>
      </c>
      <c r="L357" s="243">
        <f t="shared" si="343"/>
        <v>9083.9708053450449</v>
      </c>
      <c r="M357" s="243">
        <f t="shared" si="330"/>
        <v>1144.8842139231097</v>
      </c>
      <c r="N357" s="243">
        <f t="shared" si="306"/>
        <v>1128.2302674466439</v>
      </c>
      <c r="O357" s="243">
        <f t="shared" si="307"/>
        <v>16.653946476465837</v>
      </c>
      <c r="P357" s="244">
        <f t="shared" si="344"/>
        <v>298540.58021507674</v>
      </c>
      <c r="Q357" s="245"/>
      <c r="R357" s="241">
        <f>VLOOKUP(T357,[2]תחזיות!$B$4:$H$1000,7)</f>
        <v>2.2097641250000293E-2</v>
      </c>
      <c r="S357" s="135">
        <f t="shared" si="308"/>
        <v>1.8414701041666911E-3</v>
      </c>
      <c r="T357" s="238">
        <v>305</v>
      </c>
      <c r="U357" s="243">
        <f t="shared" si="345"/>
        <v>11258.90199573961</v>
      </c>
      <c r="V357" s="243">
        <f t="shared" si="331"/>
        <v>1418.998303412101</v>
      </c>
      <c r="W357" s="243">
        <f t="shared" si="309"/>
        <v>1398.3569830865786</v>
      </c>
      <c r="X357" s="243">
        <f t="shared" si="332"/>
        <v>20.641320325522525</v>
      </c>
      <c r="Y357" s="244">
        <f t="shared" si="346"/>
        <v>333239.6563042929</v>
      </c>
      <c r="Z357" s="246"/>
      <c r="AA357" s="241">
        <f>VLOOKUP(AC357,[2]תחזיות!$B$4:$H$1000,6)</f>
        <v>1.1816920454545611E-2</v>
      </c>
      <c r="AB357" s="135">
        <f t="shared" si="310"/>
        <v>9.8474337121213433E-4</v>
      </c>
      <c r="AC357" s="238">
        <v>305</v>
      </c>
      <c r="AD357" s="243">
        <f t="shared" si="347"/>
        <v>8834.2208359282049</v>
      </c>
      <c r="AE357" s="243">
        <f t="shared" si="333"/>
        <v>1113.4073627156097</v>
      </c>
      <c r="AF357" s="243">
        <f t="shared" si="311"/>
        <v>1097.2112911830748</v>
      </c>
      <c r="AG357" s="243">
        <f t="shared" si="334"/>
        <v>16.196071532534969</v>
      </c>
      <c r="AH357" s="244">
        <f t="shared" si="348"/>
        <v>294395.95631593914</v>
      </c>
      <c r="AI357" s="246"/>
      <c r="AJ357" s="242">
        <f t="shared" si="394"/>
        <v>4.8766666666666597E-2</v>
      </c>
      <c r="AK357" s="242">
        <f t="shared" si="349"/>
        <v>4.0638888888888834E-3</v>
      </c>
      <c r="AL357" s="241">
        <f>VLOOKUP(AN357,[2]תחזיות!$B$4:$H$1000,5)</f>
        <v>1.2998612500000173E-2</v>
      </c>
      <c r="AM357" s="135">
        <f t="shared" si="335"/>
        <v>1.0832177083333477E-3</v>
      </c>
      <c r="AN357" s="238">
        <v>305</v>
      </c>
      <c r="AO357" s="243">
        <f t="shared" si="350"/>
        <v>0</v>
      </c>
      <c r="AP357" s="243">
        <f t="shared" si="380"/>
        <v>0</v>
      </c>
      <c r="AQ357" s="243">
        <f t="shared" si="312"/>
        <v>0</v>
      </c>
      <c r="AR357" s="243">
        <f t="shared" si="351"/>
        <v>0</v>
      </c>
      <c r="AS357" s="244">
        <f t="shared" si="352"/>
        <v>170495.24078473489</v>
      </c>
      <c r="AT357" s="245"/>
      <c r="AU357" s="242">
        <f t="shared" si="395"/>
        <v>5.3666666666666606E-2</v>
      </c>
      <c r="AV357" s="242">
        <f t="shared" si="353"/>
        <v>4.4722222222222168E-3</v>
      </c>
      <c r="AW357" s="241">
        <f>VLOOKUP(AY357,[2]תחזיות!$B$4:$H$1000,7)</f>
        <v>2.2097641250000293E-2</v>
      </c>
      <c r="AX357" s="135">
        <f t="shared" si="313"/>
        <v>1.8414701041666911E-3</v>
      </c>
      <c r="AY357" s="238">
        <v>305</v>
      </c>
      <c r="AZ357" s="243">
        <f t="shared" si="354"/>
        <v>-4.6410411963974601E-13</v>
      </c>
      <c r="BA357" s="243">
        <f t="shared" si="381"/>
        <v>1.1525058290513138E-13</v>
      </c>
      <c r="BB357" s="243">
        <f t="shared" si="314"/>
        <v>1.1732615966240913E-13</v>
      </c>
      <c r="BC357" s="243">
        <f t="shared" si="355"/>
        <v>-2.0755767572777506E-15</v>
      </c>
      <c r="BD357" s="244">
        <f t="shared" si="356"/>
        <v>197884.14681572217</v>
      </c>
      <c r="BE357" s="246"/>
      <c r="BF357" s="246"/>
      <c r="BG357" s="246"/>
      <c r="BH357" s="241">
        <f>VLOOKUP(BJ357,[2]תחזיות!$B$4:$H$1000,6)</f>
        <v>1.1816920454545611E-2</v>
      </c>
      <c r="BI357" s="135">
        <f t="shared" si="315"/>
        <v>9.8474337121213433E-4</v>
      </c>
      <c r="BJ357" s="238">
        <v>305</v>
      </c>
      <c r="BK357" s="243">
        <f t="shared" si="357"/>
        <v>-0.31186983568131299</v>
      </c>
      <c r="BL357" s="243">
        <f t="shared" si="382"/>
        <v>7.7737183897625517E-2</v>
      </c>
      <c r="BM357" s="243">
        <f t="shared" si="316"/>
        <v>7.830894526304126E-2</v>
      </c>
      <c r="BN357" s="243">
        <f t="shared" si="336"/>
        <v>-5.7176136541573787E-4</v>
      </c>
      <c r="BO357" s="244">
        <f t="shared" si="358"/>
        <v>148276.55901072704</v>
      </c>
      <c r="BP357" s="246"/>
      <c r="BQ357" s="247">
        <f>VLOOKUP(BT357,[2]תחזיות!$B$4:$E$1000,2)</f>
        <v>4.3584880000000006E-2</v>
      </c>
      <c r="BR357" s="135">
        <f t="shared" si="317"/>
        <v>3.132073333333334E-3</v>
      </c>
      <c r="BS357" s="3">
        <f t="shared" si="359"/>
        <v>9250</v>
      </c>
      <c r="BT357" s="238">
        <v>305</v>
      </c>
      <c r="BU357" s="239">
        <f t="shared" si="360"/>
        <v>127877.97481587838</v>
      </c>
      <c r="BV357" s="239">
        <f t="shared" si="361"/>
        <v>2493.2131480237276</v>
      </c>
      <c r="BW357" s="239">
        <f t="shared" si="318"/>
        <v>2092.6899531822432</v>
      </c>
      <c r="BX357" s="239">
        <f t="shared" si="319"/>
        <v>400.52319484148433</v>
      </c>
      <c r="BY357" s="240">
        <f t="shared" si="362"/>
        <v>702468.94210274343</v>
      </c>
      <c r="CA357" s="247">
        <f>VLOOKUP(CD357,[2]תחזיות!$B$4:$E$1000,4)</f>
        <v>5.7532041600000014E-2</v>
      </c>
      <c r="CB357" s="135">
        <f t="shared" si="320"/>
        <v>4.2943368000000013E-3</v>
      </c>
      <c r="CC357" s="3">
        <f t="shared" si="363"/>
        <v>9250</v>
      </c>
      <c r="CD357" s="238">
        <v>305</v>
      </c>
      <c r="CE357" s="239">
        <f t="shared" si="364"/>
        <v>142943.61835372008</v>
      </c>
      <c r="CF357" s="239">
        <f t="shared" si="365"/>
        <v>2877.2290632020336</v>
      </c>
      <c r="CG357" s="239">
        <f t="shared" si="321"/>
        <v>2263.3810225804978</v>
      </c>
      <c r="CH357" s="239">
        <f t="shared" si="322"/>
        <v>613.8480406215358</v>
      </c>
      <c r="CI357" s="240">
        <f t="shared" si="366"/>
        <v>793871.05876939895</v>
      </c>
      <c r="CJ357" s="1"/>
      <c r="CK357" s="247">
        <f>VLOOKUP(CN357,[2]תחזיות!$B$4:$E$1000,3)</f>
        <v>3.7899895652173922E-2</v>
      </c>
      <c r="CL357" s="135">
        <f t="shared" si="323"/>
        <v>2.6583246376811601E-3</v>
      </c>
      <c r="CM357" s="3">
        <f t="shared" si="367"/>
        <v>9250</v>
      </c>
      <c r="CN357" s="238">
        <v>305</v>
      </c>
      <c r="CO357" s="239">
        <f t="shared" si="368"/>
        <v>122229.09104797999</v>
      </c>
      <c r="CP357" s="239">
        <f t="shared" si="383"/>
        <v>2352.0484978702357</v>
      </c>
      <c r="CQ357" s="239">
        <f t="shared" si="324"/>
        <v>2027.1238936960167</v>
      </c>
      <c r="CR357" s="239">
        <f t="shared" si="325"/>
        <v>324.92460417421893</v>
      </c>
      <c r="CS357" s="240">
        <f t="shared" si="369"/>
        <v>670227.69297822879</v>
      </c>
      <c r="CT357" s="1"/>
      <c r="CU357" s="238">
        <v>305</v>
      </c>
      <c r="CV357" s="239">
        <f t="shared" si="391"/>
        <v>279925.34795171709</v>
      </c>
      <c r="CW357" s="239">
        <f t="shared" si="391"/>
        <v>6559.0930309119813</v>
      </c>
      <c r="CX357" s="239">
        <f t="shared" si="391"/>
        <v>5534.0086669967404</v>
      </c>
      <c r="CY357" s="239">
        <f t="shared" si="391"/>
        <v>1025.0843639152413</v>
      </c>
      <c r="CZ357" s="239">
        <f t="shared" si="391"/>
        <v>2721535.2194918953</v>
      </c>
      <c r="DB357" s="238">
        <v>305</v>
      </c>
      <c r="DC357" s="239">
        <f t="shared" si="392"/>
        <v>303710.63397220033</v>
      </c>
      <c r="DD357" s="239">
        <f t="shared" si="392"/>
        <v>7378.6424461723982</v>
      </c>
      <c r="DE357" s="239">
        <f t="shared" si="392"/>
        <v>6054.1502247592653</v>
      </c>
      <c r="DF357" s="239">
        <f t="shared" si="392"/>
        <v>1324.4922214131323</v>
      </c>
      <c r="DG357" s="239">
        <f t="shared" si="392"/>
        <v>2909913.1203134847</v>
      </c>
      <c r="DH357" s="248"/>
      <c r="DI357" s="238">
        <v>305</v>
      </c>
      <c r="DJ357" s="239">
        <f t="shared" si="393"/>
        <v>253819.65879330732</v>
      </c>
      <c r="DK357" s="239">
        <f t="shared" si="393"/>
        <v>5836.2589906761368</v>
      </c>
      <c r="DL357" s="239">
        <f t="shared" si="393"/>
        <v>5240.7117075230299</v>
      </c>
      <c r="DM357" s="239">
        <f t="shared" si="393"/>
        <v>595.54728315310649</v>
      </c>
      <c r="DN357" s="239">
        <f t="shared" si="393"/>
        <v>2561456.4814337194</v>
      </c>
      <c r="DP357" s="3">
        <f t="shared" si="370"/>
        <v>9250</v>
      </c>
      <c r="DQ357" s="238">
        <v>305</v>
      </c>
      <c r="DR357" s="239">
        <f t="shared" si="371"/>
        <v>0</v>
      </c>
      <c r="DS357" s="239">
        <f t="shared" si="372"/>
        <v>0</v>
      </c>
      <c r="DT357" s="239">
        <f t="shared" si="326"/>
        <v>0</v>
      </c>
      <c r="DU357" s="239">
        <f t="shared" si="373"/>
        <v>0</v>
      </c>
      <c r="DV357" s="240">
        <f t="shared" si="384"/>
        <v>0</v>
      </c>
      <c r="DX357" s="242">
        <f t="shared" si="396"/>
        <v>5.0700000000000002E-2</v>
      </c>
      <c r="DY357" s="242">
        <f t="shared" si="374"/>
        <v>4.2250000000000005E-3</v>
      </c>
      <c r="DZ357" s="238">
        <v>305</v>
      </c>
      <c r="EA357" s="243">
        <f t="shared" si="385"/>
        <v>145392.68217484062</v>
      </c>
      <c r="EB357" s="243">
        <f t="shared" si="386"/>
        <v>2920.9956689651444</v>
      </c>
      <c r="EC357" s="243">
        <f t="shared" si="327"/>
        <v>2306.7115867764428</v>
      </c>
      <c r="ED357" s="243">
        <f t="shared" si="337"/>
        <v>614.28408218870175</v>
      </c>
      <c r="EE357" s="244">
        <f t="shared" si="375"/>
        <v>824545.42809696344</v>
      </c>
      <c r="EF357" s="249"/>
      <c r="EG357" s="242">
        <f t="shared" si="397"/>
        <v>5.5E-2</v>
      </c>
      <c r="EH357" s="242">
        <f t="shared" si="376"/>
        <v>4.5833333333333334E-3</v>
      </c>
      <c r="EI357" s="238">
        <v>305</v>
      </c>
      <c r="EJ357" s="243">
        <f t="shared" si="387"/>
        <v>151937.39346708756</v>
      </c>
      <c r="EK357" s="243">
        <f t="shared" si="388"/>
        <v>3082.4150795582632</v>
      </c>
      <c r="EL357" s="243">
        <f t="shared" si="328"/>
        <v>2386.0353595007787</v>
      </c>
      <c r="EM357" s="243">
        <f t="shared" si="338"/>
        <v>696.37972005748463</v>
      </c>
      <c r="EN357" s="244">
        <f t="shared" si="377"/>
        <v>859433.23013169388</v>
      </c>
      <c r="EO357" s="249"/>
      <c r="EP357" s="242">
        <f t="shared" si="398"/>
        <v>2.5000000000000001E-2</v>
      </c>
      <c r="EQ357" s="242">
        <f t="shared" si="378"/>
        <v>2.0833333333333333E-3</v>
      </c>
      <c r="ER357" s="238">
        <v>305</v>
      </c>
      <c r="ES357" s="243">
        <f t="shared" si="389"/>
        <v>125185.93862358175</v>
      </c>
      <c r="ET357" s="243">
        <f t="shared" si="390"/>
        <v>2370.7253929063932</v>
      </c>
      <c r="EU357" s="243">
        <f t="shared" si="329"/>
        <v>2109.9213541072645</v>
      </c>
      <c r="EV357" s="243">
        <f t="shared" si="339"/>
        <v>260.80403879912865</v>
      </c>
      <c r="EW357" s="244">
        <f t="shared" si="379"/>
        <v>723071.24483644729</v>
      </c>
    </row>
    <row r="358" spans="1:153" ht="14.25" customHeight="1" thickBot="1" x14ac:dyDescent="0.25">
      <c r="A358" s="3">
        <f t="shared" si="340"/>
        <v>9280</v>
      </c>
      <c r="B358" s="238">
        <v>306</v>
      </c>
      <c r="C358" s="239">
        <f t="shared" si="341"/>
        <v>-2435.6567039383558</v>
      </c>
      <c r="D358" s="239">
        <f t="shared" si="302"/>
        <v>0</v>
      </c>
      <c r="E358" s="239">
        <f t="shared" si="303"/>
        <v>6.3935988478381844</v>
      </c>
      <c r="F358" s="239">
        <f t="shared" si="304"/>
        <v>-6.3935988478381844</v>
      </c>
      <c r="G358" s="240">
        <f t="shared" si="342"/>
        <v>725485.02829237678</v>
      </c>
      <c r="I358" s="241">
        <f>VLOOKUP(K358,[2]תחזיות!$B$4:$H$1000,5)</f>
        <v>1.2998631000000174E-2</v>
      </c>
      <c r="J358" s="135">
        <f t="shared" si="305"/>
        <v>1.0832192500000145E-3</v>
      </c>
      <c r="K358" s="238">
        <v>306</v>
      </c>
      <c r="L358" s="243">
        <f t="shared" si="343"/>
        <v>7964.3583491970594</v>
      </c>
      <c r="M358" s="243">
        <f t="shared" si="330"/>
        <v>1146.1243745426527</v>
      </c>
      <c r="N358" s="243">
        <f t="shared" si="306"/>
        <v>1131.5230509024582</v>
      </c>
      <c r="O358" s="243">
        <f t="shared" si="307"/>
        <v>14.601323640194542</v>
      </c>
      <c r="P358" s="244">
        <f t="shared" si="344"/>
        <v>299686.70458961942</v>
      </c>
      <c r="Q358" s="245"/>
      <c r="R358" s="241">
        <f>VLOOKUP(T358,[2]תחזיות!$B$4:$H$1000,7)</f>
        <v>2.2097672700000296E-2</v>
      </c>
      <c r="S358" s="135">
        <f t="shared" si="308"/>
        <v>1.8414727250000247E-3</v>
      </c>
      <c r="T358" s="238">
        <v>306</v>
      </c>
      <c r="U358" s="243">
        <f t="shared" si="345"/>
        <v>9878.702937347467</v>
      </c>
      <c r="V358" s="243">
        <f t="shared" si="331"/>
        <v>1421.6113500846557</v>
      </c>
      <c r="W358" s="243">
        <f t="shared" si="309"/>
        <v>1403.5003946995187</v>
      </c>
      <c r="X358" s="243">
        <f t="shared" si="332"/>
        <v>18.11095538513694</v>
      </c>
      <c r="Y358" s="244">
        <f t="shared" si="346"/>
        <v>334661.26765437756</v>
      </c>
      <c r="Z358" s="246"/>
      <c r="AA358" s="241">
        <f>VLOOKUP(AC358,[2]תחזיות!$B$4:$H$1000,6)</f>
        <v>1.1816937272727429E-2</v>
      </c>
      <c r="AB358" s="135">
        <f t="shared" si="310"/>
        <v>9.8474477272728566E-4</v>
      </c>
      <c r="AC358" s="238">
        <v>306</v>
      </c>
      <c r="AD358" s="243">
        <f t="shared" si="347"/>
        <v>7744.6285244508599</v>
      </c>
      <c r="AE358" s="243">
        <f t="shared" si="333"/>
        <v>1114.5037847959602</v>
      </c>
      <c r="AF358" s="243">
        <f t="shared" si="311"/>
        <v>1100.3052991678003</v>
      </c>
      <c r="AG358" s="243">
        <f t="shared" si="334"/>
        <v>14.198485628159844</v>
      </c>
      <c r="AH358" s="244">
        <f t="shared" si="348"/>
        <v>295510.46010073507</v>
      </c>
      <c r="AI358" s="246"/>
      <c r="AJ358" s="242">
        <f t="shared" si="394"/>
        <v>4.8766666666666597E-2</v>
      </c>
      <c r="AK358" s="242">
        <f t="shared" si="349"/>
        <v>4.0638888888888834E-3</v>
      </c>
      <c r="AL358" s="241">
        <f>VLOOKUP(AN358,[2]תחזיות!$B$4:$H$1000,5)</f>
        <v>1.2998631000000174E-2</v>
      </c>
      <c r="AM358" s="135">
        <f t="shared" si="335"/>
        <v>1.0832192500000145E-3</v>
      </c>
      <c r="AN358" s="238">
        <v>306</v>
      </c>
      <c r="AO358" s="243">
        <f t="shared" si="350"/>
        <v>0</v>
      </c>
      <c r="AP358" s="243">
        <f t="shared" si="380"/>
        <v>0</v>
      </c>
      <c r="AQ358" s="243">
        <f t="shared" si="312"/>
        <v>0</v>
      </c>
      <c r="AR358" s="243">
        <f t="shared" si="351"/>
        <v>0</v>
      </c>
      <c r="AS358" s="244">
        <f t="shared" si="352"/>
        <v>170495.24078473489</v>
      </c>
      <c r="AT358" s="245"/>
      <c r="AU358" s="242">
        <f t="shared" si="395"/>
        <v>5.3666666666666606E-2</v>
      </c>
      <c r="AV358" s="242">
        <f t="shared" si="353"/>
        <v>4.4722222222222168E-3</v>
      </c>
      <c r="AW358" s="241">
        <f>VLOOKUP(AY358,[2]תחזיות!$B$4:$H$1000,7)</f>
        <v>2.2097672700000296E-2</v>
      </c>
      <c r="AX358" s="135">
        <f t="shared" si="313"/>
        <v>1.8414727250000247E-3</v>
      </c>
      <c r="AY358" s="238">
        <v>306</v>
      </c>
      <c r="AZ358" s="243">
        <f t="shared" si="354"/>
        <v>-5.8250096730297913E-13</v>
      </c>
      <c r="BA358" s="243">
        <f t="shared" si="381"/>
        <v>1.1546281371009155E-13</v>
      </c>
      <c r="BB358" s="243">
        <f t="shared" si="314"/>
        <v>1.1806788748052987E-13</v>
      </c>
      <c r="BC358" s="243">
        <f t="shared" si="355"/>
        <v>-2.6050737704383204E-15</v>
      </c>
      <c r="BD358" s="244">
        <f t="shared" si="356"/>
        <v>197884.14681572217</v>
      </c>
      <c r="BE358" s="246"/>
      <c r="BF358" s="246"/>
      <c r="BG358" s="246"/>
      <c r="BH358" s="241">
        <f>VLOOKUP(BJ358,[2]תחזיות!$B$4:$H$1000,6)</f>
        <v>1.1816937272727429E-2</v>
      </c>
      <c r="BI358" s="135">
        <f t="shared" si="315"/>
        <v>9.8474477272728566E-4</v>
      </c>
      <c r="BJ358" s="238">
        <v>306</v>
      </c>
      <c r="BK358" s="243">
        <f t="shared" si="357"/>
        <v>-0.39056300745931838</v>
      </c>
      <c r="BL358" s="243">
        <f t="shared" si="382"/>
        <v>7.7805097738410434E-2</v>
      </c>
      <c r="BM358" s="243">
        <f t="shared" si="316"/>
        <v>7.8521129918752514E-2</v>
      </c>
      <c r="BN358" s="243">
        <f t="shared" si="336"/>
        <v>-7.1603218034208037E-4</v>
      </c>
      <c r="BO358" s="244">
        <f t="shared" si="358"/>
        <v>148276.55901072704</v>
      </c>
      <c r="BP358" s="246"/>
      <c r="BQ358" s="247">
        <f>VLOOKUP(BT358,[2]תחזיות!$B$4:$E$1000,2)</f>
        <v>4.3613180000000008E-2</v>
      </c>
      <c r="BR358" s="135">
        <f t="shared" si="317"/>
        <v>3.1344316666666676E-3</v>
      </c>
      <c r="BS358" s="3">
        <f t="shared" si="359"/>
        <v>9280</v>
      </c>
      <c r="BT358" s="238">
        <v>306</v>
      </c>
      <c r="BU358" s="239">
        <f t="shared" si="360"/>
        <v>125785.28486269613</v>
      </c>
      <c r="BV358" s="239">
        <f t="shared" si="361"/>
        <v>2493.3726554917221</v>
      </c>
      <c r="BW358" s="239">
        <f t="shared" si="318"/>
        <v>2099.1072754173997</v>
      </c>
      <c r="BX358" s="239">
        <f t="shared" si="319"/>
        <v>394.2653800743222</v>
      </c>
      <c r="BY358" s="240">
        <f t="shared" si="362"/>
        <v>704962.31475823512</v>
      </c>
      <c r="CA358" s="247">
        <f>VLOOKUP(CD358,[2]תחזיות!$B$4:$E$1000,4)</f>
        <v>5.7569397600000016E-2</v>
      </c>
      <c r="CB358" s="135">
        <f t="shared" si="320"/>
        <v>4.2974498000000012E-3</v>
      </c>
      <c r="CC358" s="3">
        <f t="shared" si="363"/>
        <v>9280</v>
      </c>
      <c r="CD358" s="238">
        <v>306</v>
      </c>
      <c r="CE358" s="239">
        <f t="shared" si="364"/>
        <v>140680.23733113959</v>
      </c>
      <c r="CF358" s="239">
        <f t="shared" si="365"/>
        <v>2877.4691659891319</v>
      </c>
      <c r="CG358" s="239">
        <f t="shared" si="321"/>
        <v>2272.9029082064735</v>
      </c>
      <c r="CH358" s="239">
        <f t="shared" si="322"/>
        <v>604.56625778265857</v>
      </c>
      <c r="CI358" s="240">
        <f t="shared" si="366"/>
        <v>796748.52793538803</v>
      </c>
      <c r="CJ358" s="1"/>
      <c r="CK358" s="247">
        <f>VLOOKUP(CN358,[2]תחזיות!$B$4:$E$1000,3)</f>
        <v>3.7924504347826099E-2</v>
      </c>
      <c r="CL358" s="135">
        <f t="shared" si="323"/>
        <v>2.6603753623188416E-3</v>
      </c>
      <c r="CM358" s="3">
        <f t="shared" si="367"/>
        <v>9280</v>
      </c>
      <c r="CN358" s="238">
        <v>306</v>
      </c>
      <c r="CO358" s="239">
        <f t="shared" si="368"/>
        <v>120201.96715428398</v>
      </c>
      <c r="CP358" s="239">
        <f t="shared" si="383"/>
        <v>2352.1799802080964</v>
      </c>
      <c r="CQ358" s="239">
        <f t="shared" si="324"/>
        <v>2032.3976282885806</v>
      </c>
      <c r="CR358" s="239">
        <f t="shared" si="325"/>
        <v>319.78235191951575</v>
      </c>
      <c r="CS358" s="240">
        <f t="shared" si="369"/>
        <v>672579.87295843684</v>
      </c>
      <c r="CT358" s="1"/>
      <c r="CU358" s="238">
        <v>306</v>
      </c>
      <c r="CV358" s="239">
        <f t="shared" si="391"/>
        <v>274399.957096019</v>
      </c>
      <c r="CW358" s="239">
        <f t="shared" si="391"/>
        <v>6560.4926989995183</v>
      </c>
      <c r="CX358" s="239">
        <f t="shared" si="391"/>
        <v>5553.4813683982684</v>
      </c>
      <c r="CY358" s="239">
        <f t="shared" si="391"/>
        <v>1007.0113306012497</v>
      </c>
      <c r="CZ358" s="239">
        <f t="shared" si="391"/>
        <v>2728095.7121908949</v>
      </c>
      <c r="DB358" s="238">
        <v>306</v>
      </c>
      <c r="DC358" s="239">
        <f t="shared" si="392"/>
        <v>297674.64167213545</v>
      </c>
      <c r="DD358" s="239">
        <f t="shared" si="392"/>
        <v>7381.49559563205</v>
      </c>
      <c r="DE358" s="239">
        <f t="shared" si="392"/>
        <v>6079.7682566523199</v>
      </c>
      <c r="DF358" s="239">
        <f t="shared" si="392"/>
        <v>1301.7273389797299</v>
      </c>
      <c r="DG358" s="239">
        <f t="shared" si="392"/>
        <v>2917294.6159091163</v>
      </c>
      <c r="DH358" s="248"/>
      <c r="DI358" s="238">
        <v>306</v>
      </c>
      <c r="DJ358" s="239">
        <f t="shared" si="393"/>
        <v>248586.56568126351</v>
      </c>
      <c r="DK358" s="239">
        <f t="shared" si="393"/>
        <v>5837.4869630081885</v>
      </c>
      <c r="DL358" s="239">
        <f t="shared" si="393"/>
        <v>5253.4920710291262</v>
      </c>
      <c r="DM358" s="239">
        <f t="shared" si="393"/>
        <v>583.99489197906223</v>
      </c>
      <c r="DN358" s="239">
        <f t="shared" si="393"/>
        <v>2567293.8905916293</v>
      </c>
      <c r="DP358" s="3">
        <f t="shared" si="370"/>
        <v>9280</v>
      </c>
      <c r="DQ358" s="238">
        <v>306</v>
      </c>
      <c r="DR358" s="239">
        <f t="shared" si="371"/>
        <v>0</v>
      </c>
      <c r="DS358" s="239">
        <f t="shared" si="372"/>
        <v>0</v>
      </c>
      <c r="DT358" s="239">
        <f t="shared" si="326"/>
        <v>0</v>
      </c>
      <c r="DU358" s="239">
        <f t="shared" si="373"/>
        <v>0</v>
      </c>
      <c r="DV358" s="240">
        <f t="shared" si="384"/>
        <v>0</v>
      </c>
      <c r="DX358" s="242">
        <f t="shared" si="396"/>
        <v>5.0700000000000002E-2</v>
      </c>
      <c r="DY358" s="242">
        <f t="shared" si="374"/>
        <v>4.2250000000000005E-3</v>
      </c>
      <c r="DZ358" s="238">
        <v>306</v>
      </c>
      <c r="EA358" s="243">
        <f t="shared" si="385"/>
        <v>143085.97058806417</v>
      </c>
      <c r="EB358" s="243">
        <f t="shared" si="386"/>
        <v>2920.995668965144</v>
      </c>
      <c r="EC358" s="243">
        <f t="shared" si="327"/>
        <v>2316.4574432305726</v>
      </c>
      <c r="ED358" s="243">
        <f t="shared" si="337"/>
        <v>604.53822573457114</v>
      </c>
      <c r="EE358" s="244">
        <f t="shared" si="375"/>
        <v>827466.4237659286</v>
      </c>
      <c r="EF358" s="249"/>
      <c r="EG358" s="242">
        <f t="shared" si="397"/>
        <v>5.5E-2</v>
      </c>
      <c r="EH358" s="242">
        <f t="shared" si="376"/>
        <v>4.5833333333333334E-3</v>
      </c>
      <c r="EI358" s="238">
        <v>306</v>
      </c>
      <c r="EJ358" s="243">
        <f t="shared" si="387"/>
        <v>149551.35810758677</v>
      </c>
      <c r="EK358" s="243">
        <f t="shared" si="388"/>
        <v>3082.4150795582627</v>
      </c>
      <c r="EL358" s="243">
        <f t="shared" si="328"/>
        <v>2396.9713548984901</v>
      </c>
      <c r="EM358" s="243">
        <f t="shared" si="338"/>
        <v>685.44372465977267</v>
      </c>
      <c r="EN358" s="244">
        <f t="shared" si="377"/>
        <v>862515.64521125215</v>
      </c>
      <c r="EO358" s="249"/>
      <c r="EP358" s="242">
        <f t="shared" si="398"/>
        <v>2.5000000000000001E-2</v>
      </c>
      <c r="EQ358" s="242">
        <f t="shared" si="378"/>
        <v>2.0833333333333333E-3</v>
      </c>
      <c r="ER358" s="238">
        <v>306</v>
      </c>
      <c r="ES358" s="243">
        <f t="shared" si="389"/>
        <v>123076.01726947448</v>
      </c>
      <c r="ET358" s="243">
        <f t="shared" si="390"/>
        <v>2370.7253929063932</v>
      </c>
      <c r="EU358" s="243">
        <f t="shared" si="329"/>
        <v>2114.3170235949879</v>
      </c>
      <c r="EV358" s="243">
        <f t="shared" si="339"/>
        <v>256.40836931140518</v>
      </c>
      <c r="EW358" s="244">
        <f t="shared" si="379"/>
        <v>725441.97022935364</v>
      </c>
    </row>
    <row r="359" spans="1:153" ht="14.25" customHeight="1" thickBot="1" x14ac:dyDescent="0.25">
      <c r="A359" s="3">
        <f t="shared" si="340"/>
        <v>9311</v>
      </c>
      <c r="B359" s="238">
        <v>307</v>
      </c>
      <c r="C359" s="239">
        <f t="shared" si="341"/>
        <v>-2442.0503027861942</v>
      </c>
      <c r="D359" s="239">
        <f t="shared" si="302"/>
        <v>0</v>
      </c>
      <c r="E359" s="239">
        <f t="shared" si="303"/>
        <v>6.4103820448137601</v>
      </c>
      <c r="F359" s="239">
        <f t="shared" si="304"/>
        <v>-6.4103820448137601</v>
      </c>
      <c r="G359" s="240">
        <f t="shared" si="342"/>
        <v>725485.02829237678</v>
      </c>
      <c r="I359" s="241">
        <f>VLOOKUP(K359,[2]תחזיות!$B$4:$H$1000,5)</f>
        <v>1.2998649500000174E-2</v>
      </c>
      <c r="J359" s="135">
        <f t="shared" si="305"/>
        <v>1.0832207916666812E-3</v>
      </c>
      <c r="K359" s="238">
        <v>307</v>
      </c>
      <c r="L359" s="243">
        <f t="shared" si="343"/>
        <v>6840.236767555748</v>
      </c>
      <c r="M359" s="243">
        <f t="shared" si="330"/>
        <v>1147.3658802949933</v>
      </c>
      <c r="N359" s="243">
        <f t="shared" si="306"/>
        <v>1134.8254462211412</v>
      </c>
      <c r="O359" s="243">
        <f t="shared" si="307"/>
        <v>12.540434073852147</v>
      </c>
      <c r="P359" s="244">
        <f t="shared" si="344"/>
        <v>300834.07046991441</v>
      </c>
      <c r="Q359" s="245"/>
      <c r="R359" s="241">
        <f>VLOOKUP(T359,[2]תחזיות!$B$4:$H$1000,7)</f>
        <v>2.2097704150000296E-2</v>
      </c>
      <c r="S359" s="135">
        <f t="shared" si="308"/>
        <v>1.841475345833358E-3</v>
      </c>
      <c r="T359" s="238">
        <v>307</v>
      </c>
      <c r="U359" s="243">
        <f t="shared" si="345"/>
        <v>8490.8094191811797</v>
      </c>
      <c r="V359" s="243">
        <f t="shared" si="331"/>
        <v>1424.2292123371938</v>
      </c>
      <c r="W359" s="243">
        <f t="shared" si="309"/>
        <v>1408.6627284020283</v>
      </c>
      <c r="X359" s="243">
        <f t="shared" si="332"/>
        <v>15.566483935165424</v>
      </c>
      <c r="Y359" s="244">
        <f t="shared" si="346"/>
        <v>336085.49686671473</v>
      </c>
      <c r="Z359" s="246"/>
      <c r="AA359" s="241">
        <f>VLOOKUP(AC359,[2]תחזיות!$B$4:$H$1000,6)</f>
        <v>1.1816954090909248E-2</v>
      </c>
      <c r="AB359" s="135">
        <f t="shared" si="310"/>
        <v>9.8474617424243742E-4</v>
      </c>
      <c r="AC359" s="238">
        <v>307</v>
      </c>
      <c r="AD359" s="243">
        <f t="shared" si="347"/>
        <v>6650.8661971595875</v>
      </c>
      <c r="AE359" s="243">
        <f t="shared" si="333"/>
        <v>1115.6012881342169</v>
      </c>
      <c r="AF359" s="243">
        <f t="shared" si="311"/>
        <v>1103.4080334394243</v>
      </c>
      <c r="AG359" s="243">
        <f t="shared" si="334"/>
        <v>12.19325469479252</v>
      </c>
      <c r="AH359" s="244">
        <f t="shared" si="348"/>
        <v>296626.0613888693</v>
      </c>
      <c r="AI359" s="246"/>
      <c r="AJ359" s="242">
        <f t="shared" si="394"/>
        <v>4.8766666666666597E-2</v>
      </c>
      <c r="AK359" s="242">
        <f t="shared" si="349"/>
        <v>4.0638888888888834E-3</v>
      </c>
      <c r="AL359" s="241">
        <f>VLOOKUP(AN359,[2]תחזיות!$B$4:$H$1000,5)</f>
        <v>1.2998649500000174E-2</v>
      </c>
      <c r="AM359" s="135">
        <f t="shared" si="335"/>
        <v>1.0832207916666812E-3</v>
      </c>
      <c r="AN359" s="238">
        <v>307</v>
      </c>
      <c r="AO359" s="243">
        <f t="shared" si="350"/>
        <v>0</v>
      </c>
      <c r="AP359" s="243">
        <f t="shared" si="380"/>
        <v>0</v>
      </c>
      <c r="AQ359" s="243">
        <f t="shared" si="312"/>
        <v>0</v>
      </c>
      <c r="AR359" s="243">
        <f t="shared" si="351"/>
        <v>0</v>
      </c>
      <c r="AS359" s="244">
        <f t="shared" si="352"/>
        <v>170495.24078473489</v>
      </c>
      <c r="AT359" s="245"/>
      <c r="AU359" s="242">
        <f t="shared" si="395"/>
        <v>5.3666666666666606E-2</v>
      </c>
      <c r="AV359" s="242">
        <f t="shared" si="353"/>
        <v>4.4722222222222168E-3</v>
      </c>
      <c r="AW359" s="241">
        <f>VLOOKUP(AY359,[2]תחזיות!$B$4:$H$1000,7)</f>
        <v>2.2097704150000296E-2</v>
      </c>
      <c r="AX359" s="135">
        <f t="shared" si="313"/>
        <v>1.841475345833358E-3</v>
      </c>
      <c r="AY359" s="238">
        <v>307</v>
      </c>
      <c r="AZ359" s="243">
        <f t="shared" si="354"/>
        <v>-7.0185893505765149E-13</v>
      </c>
      <c r="BA359" s="243">
        <f t="shared" si="381"/>
        <v>1.156754356348992E-13</v>
      </c>
      <c r="BB359" s="243">
        <f t="shared" si="314"/>
        <v>1.1881430476112926E-13</v>
      </c>
      <c r="BC359" s="243">
        <f t="shared" si="355"/>
        <v>-3.1388691262300485E-15</v>
      </c>
      <c r="BD359" s="244">
        <f t="shared" si="356"/>
        <v>197884.14681572217</v>
      </c>
      <c r="BE359" s="246"/>
      <c r="BF359" s="246"/>
      <c r="BG359" s="246"/>
      <c r="BH359" s="241">
        <f>VLOOKUP(BJ359,[2]תחזיות!$B$4:$H$1000,6)</f>
        <v>1.1816954090909248E-2</v>
      </c>
      <c r="BI359" s="135">
        <f t="shared" si="315"/>
        <v>9.8474617424243742E-4</v>
      </c>
      <c r="BJ359" s="238">
        <v>307</v>
      </c>
      <c r="BK359" s="243">
        <f t="shared" si="357"/>
        <v>-0.46954606618775174</v>
      </c>
      <c r="BL359" s="243">
        <f t="shared" si="382"/>
        <v>7.7872710815031415E-2</v>
      </c>
      <c r="BM359" s="243">
        <f t="shared" si="316"/>
        <v>7.8733545269708952E-2</v>
      </c>
      <c r="BN359" s="243">
        <f t="shared" si="336"/>
        <v>-8.6083445467754083E-4</v>
      </c>
      <c r="BO359" s="244">
        <f t="shared" si="358"/>
        <v>148276.55901072704</v>
      </c>
      <c r="BP359" s="246"/>
      <c r="BQ359" s="247">
        <f>VLOOKUP(BT359,[2]תחזיות!$B$4:$E$1000,2)</f>
        <v>4.364148000000001E-2</v>
      </c>
      <c r="BR359" s="135">
        <f t="shared" si="317"/>
        <v>3.1367900000000008E-3</v>
      </c>
      <c r="BS359" s="3">
        <f t="shared" si="359"/>
        <v>9311</v>
      </c>
      <c r="BT359" s="238">
        <v>307</v>
      </c>
      <c r="BU359" s="239">
        <f t="shared" si="360"/>
        <v>123686.17758727874</v>
      </c>
      <c r="BV359" s="239">
        <f t="shared" si="361"/>
        <v>2493.5294047669786</v>
      </c>
      <c r="BW359" s="239">
        <f t="shared" si="318"/>
        <v>2105.5518397729784</v>
      </c>
      <c r="BX359" s="239">
        <f t="shared" si="319"/>
        <v>387.9775649940002</v>
      </c>
      <c r="BY359" s="240">
        <f t="shared" si="362"/>
        <v>707455.8441630021</v>
      </c>
      <c r="CA359" s="247">
        <f>VLOOKUP(CD359,[2]תחזיות!$B$4:$E$1000,4)</f>
        <v>5.7606753600000019E-2</v>
      </c>
      <c r="CB359" s="135">
        <f t="shared" si="320"/>
        <v>4.300562800000002E-3</v>
      </c>
      <c r="CC359" s="3">
        <f t="shared" si="363"/>
        <v>9311</v>
      </c>
      <c r="CD359" s="238">
        <v>307</v>
      </c>
      <c r="CE359" s="239">
        <f t="shared" si="364"/>
        <v>138407.33442293311</v>
      </c>
      <c r="CF359" s="239">
        <f t="shared" si="365"/>
        <v>2877.7051680817035</v>
      </c>
      <c r="CG359" s="239">
        <f t="shared" si="321"/>
        <v>2282.4757344152777</v>
      </c>
      <c r="CH359" s="239">
        <f t="shared" si="322"/>
        <v>595.22943366642585</v>
      </c>
      <c r="CI359" s="240">
        <f t="shared" si="366"/>
        <v>799626.23310346971</v>
      </c>
      <c r="CJ359" s="1"/>
      <c r="CK359" s="247">
        <f>VLOOKUP(CN359,[2]תחזיות!$B$4:$E$1000,3)</f>
        <v>3.7949113043478276E-2</v>
      </c>
      <c r="CL359" s="135">
        <f t="shared" si="323"/>
        <v>2.662426086956523E-3</v>
      </c>
      <c r="CM359" s="3">
        <f t="shared" si="367"/>
        <v>9311</v>
      </c>
      <c r="CN359" s="238">
        <v>307</v>
      </c>
      <c r="CO359" s="239">
        <f t="shared" si="368"/>
        <v>118169.56952599539</v>
      </c>
      <c r="CP359" s="239">
        <f t="shared" si="383"/>
        <v>2352.309177652387</v>
      </c>
      <c r="CQ359" s="239">
        <f t="shared" si="324"/>
        <v>2037.6914330619543</v>
      </c>
      <c r="CR359" s="239">
        <f t="shared" si="325"/>
        <v>314.61774459043272</v>
      </c>
      <c r="CS359" s="240">
        <f t="shared" si="369"/>
        <v>674932.18213608919</v>
      </c>
      <c r="CT359" s="1"/>
      <c r="CU359" s="238">
        <v>307</v>
      </c>
      <c r="CV359" s="239">
        <f t="shared" si="391"/>
        <v>268853.87719688186</v>
      </c>
      <c r="CW359" s="239">
        <f t="shared" si="391"/>
        <v>6561.8909540271161</v>
      </c>
      <c r="CX359" s="239">
        <f t="shared" si="391"/>
        <v>5573.0321439671552</v>
      </c>
      <c r="CY359" s="239">
        <f t="shared" si="391"/>
        <v>988.85881005996066</v>
      </c>
      <c r="CZ359" s="239">
        <f t="shared" si="391"/>
        <v>2734657.6031449218</v>
      </c>
      <c r="DB359" s="238">
        <v>307</v>
      </c>
      <c r="DC359" s="239">
        <f t="shared" si="392"/>
        <v>291610.48029201635</v>
      </c>
      <c r="DD359" s="239">
        <f t="shared" si="392"/>
        <v>7384.3494599771593</v>
      </c>
      <c r="DE359" s="239">
        <f t="shared" si="392"/>
        <v>6105.5063184705596</v>
      </c>
      <c r="DF359" s="239">
        <f t="shared" si="392"/>
        <v>1278.8431415065988</v>
      </c>
      <c r="DG359" s="239">
        <f t="shared" si="392"/>
        <v>2924678.9653690937</v>
      </c>
      <c r="DH359" s="248"/>
      <c r="DI359" s="238">
        <v>307</v>
      </c>
      <c r="DJ359" s="239">
        <f t="shared" si="393"/>
        <v>243339.61612018209</v>
      </c>
      <c r="DK359" s="239">
        <f t="shared" si="393"/>
        <v>5838.7137314038118</v>
      </c>
      <c r="DL359" s="239">
        <f t="shared" si="393"/>
        <v>5266.3104328189402</v>
      </c>
      <c r="DM359" s="239">
        <f t="shared" si="393"/>
        <v>572.40329858487235</v>
      </c>
      <c r="DN359" s="239">
        <f t="shared" si="393"/>
        <v>2573132.5264503225</v>
      </c>
      <c r="DP359" s="3">
        <f t="shared" si="370"/>
        <v>9311</v>
      </c>
      <c r="DQ359" s="238">
        <v>307</v>
      </c>
      <c r="DR359" s="239">
        <f t="shared" si="371"/>
        <v>0</v>
      </c>
      <c r="DS359" s="239">
        <f t="shared" si="372"/>
        <v>0</v>
      </c>
      <c r="DT359" s="239">
        <f t="shared" si="326"/>
        <v>0</v>
      </c>
      <c r="DU359" s="239">
        <f t="shared" si="373"/>
        <v>0</v>
      </c>
      <c r="DV359" s="240">
        <f t="shared" si="384"/>
        <v>0</v>
      </c>
      <c r="DX359" s="242">
        <f t="shared" si="396"/>
        <v>5.0700000000000002E-2</v>
      </c>
      <c r="DY359" s="242">
        <f t="shared" si="374"/>
        <v>4.2250000000000005E-3</v>
      </c>
      <c r="DZ359" s="238">
        <v>307</v>
      </c>
      <c r="EA359" s="243">
        <f t="shared" si="385"/>
        <v>140769.51314483359</v>
      </c>
      <c r="EB359" s="243">
        <f t="shared" si="386"/>
        <v>2920.995668965144</v>
      </c>
      <c r="EC359" s="243">
        <f t="shared" si="327"/>
        <v>2326.2444759282221</v>
      </c>
      <c r="ED359" s="243">
        <f t="shared" si="337"/>
        <v>594.75119303692202</v>
      </c>
      <c r="EE359" s="244">
        <f t="shared" si="375"/>
        <v>830387.41943489376</v>
      </c>
      <c r="EF359" s="249"/>
      <c r="EG359" s="242">
        <f t="shared" si="397"/>
        <v>5.5E-2</v>
      </c>
      <c r="EH359" s="242">
        <f t="shared" si="376"/>
        <v>4.5833333333333334E-3</v>
      </c>
      <c r="EI359" s="238">
        <v>307</v>
      </c>
      <c r="EJ359" s="243">
        <f t="shared" si="387"/>
        <v>147154.38675268827</v>
      </c>
      <c r="EK359" s="243">
        <f t="shared" si="388"/>
        <v>3082.4150795582618</v>
      </c>
      <c r="EL359" s="243">
        <f t="shared" si="328"/>
        <v>2407.9574736084405</v>
      </c>
      <c r="EM359" s="243">
        <f t="shared" si="338"/>
        <v>674.45760594982119</v>
      </c>
      <c r="EN359" s="244">
        <f t="shared" si="377"/>
        <v>865598.06029081042</v>
      </c>
      <c r="EO359" s="249"/>
      <c r="EP359" s="242">
        <f t="shared" si="398"/>
        <v>2.5000000000000001E-2</v>
      </c>
      <c r="EQ359" s="242">
        <f t="shared" si="378"/>
        <v>2.0833333333333333E-3</v>
      </c>
      <c r="ER359" s="238">
        <v>307</v>
      </c>
      <c r="ES359" s="243">
        <f t="shared" si="389"/>
        <v>120961.70024587949</v>
      </c>
      <c r="ET359" s="243">
        <f t="shared" si="390"/>
        <v>2370.7253929063936</v>
      </c>
      <c r="EU359" s="243">
        <f t="shared" si="329"/>
        <v>2118.7218507274779</v>
      </c>
      <c r="EV359" s="243">
        <f t="shared" si="339"/>
        <v>252.00354217891561</v>
      </c>
      <c r="EW359" s="244">
        <f t="shared" si="379"/>
        <v>727812.69562225998</v>
      </c>
    </row>
    <row r="360" spans="1:153" ht="14.25" customHeight="1" thickBot="1" x14ac:dyDescent="0.25">
      <c r="A360" s="3">
        <f t="shared" si="340"/>
        <v>9341</v>
      </c>
      <c r="B360" s="238">
        <v>308</v>
      </c>
      <c r="C360" s="239">
        <f t="shared" si="341"/>
        <v>-2448.4606848310077</v>
      </c>
      <c r="D360" s="239">
        <f t="shared" si="302"/>
        <v>0</v>
      </c>
      <c r="E360" s="239">
        <f t="shared" si="303"/>
        <v>6.4272092976813955</v>
      </c>
      <c r="F360" s="239">
        <f t="shared" si="304"/>
        <v>-6.4272092976813955</v>
      </c>
      <c r="G360" s="240">
        <f t="shared" si="342"/>
        <v>725485.02829237678</v>
      </c>
      <c r="I360" s="241">
        <f>VLOOKUP(K360,[2]תחזיות!$B$4:$H$1000,5)</f>
        <v>1.2998668000000175E-2</v>
      </c>
      <c r="J360" s="135">
        <f t="shared" si="305"/>
        <v>1.0832223333333479E-3</v>
      </c>
      <c r="K360" s="238">
        <v>308</v>
      </c>
      <c r="L360" s="243">
        <f t="shared" si="343"/>
        <v>5711.5915502987282</v>
      </c>
      <c r="M360" s="243">
        <f t="shared" si="330"/>
        <v>1148.6087326410332</v>
      </c>
      <c r="N360" s="243">
        <f t="shared" si="306"/>
        <v>1138.1374814654855</v>
      </c>
      <c r="O360" s="243">
        <f t="shared" si="307"/>
        <v>10.47125117554762</v>
      </c>
      <c r="P360" s="244">
        <f t="shared" si="344"/>
        <v>301982.67920255545</v>
      </c>
      <c r="Q360" s="245"/>
      <c r="R360" s="241">
        <f>VLOOKUP(T360,[2]תחזיות!$B$4:$H$1000,7)</f>
        <v>2.2097735600000296E-2</v>
      </c>
      <c r="S360" s="135">
        <f t="shared" si="308"/>
        <v>1.8414779666666914E-3</v>
      </c>
      <c r="T360" s="238">
        <v>308</v>
      </c>
      <c r="U360" s="243">
        <f t="shared" si="345"/>
        <v>7095.1883078669216</v>
      </c>
      <c r="V360" s="243">
        <f t="shared" si="331"/>
        <v>1426.8518990511952</v>
      </c>
      <c r="W360" s="243">
        <f t="shared" si="309"/>
        <v>1413.844053820106</v>
      </c>
      <c r="X360" s="243">
        <f t="shared" si="332"/>
        <v>13.007845231089297</v>
      </c>
      <c r="Y360" s="244">
        <f t="shared" si="346"/>
        <v>337512.34876576596</v>
      </c>
      <c r="Z360" s="246"/>
      <c r="AA360" s="241">
        <f>VLOOKUP(AC360,[2]תחזיות!$B$4:$H$1000,6)</f>
        <v>1.1816970909091068E-2</v>
      </c>
      <c r="AB360" s="135">
        <f t="shared" si="310"/>
        <v>9.8474757575758897E-4</v>
      </c>
      <c r="AC360" s="238">
        <v>308</v>
      </c>
      <c r="AD360" s="243">
        <f t="shared" si="347"/>
        <v>5552.9210096985025</v>
      </c>
      <c r="AE360" s="243">
        <f t="shared" si="333"/>
        <v>1116.6998737982187</v>
      </c>
      <c r="AF360" s="243">
        <f t="shared" si="311"/>
        <v>1106.5195186137714</v>
      </c>
      <c r="AG360" s="243">
        <f t="shared" si="334"/>
        <v>10.180355184447208</v>
      </c>
      <c r="AH360" s="244">
        <f t="shared" si="348"/>
        <v>297742.76126266754</v>
      </c>
      <c r="AI360" s="246"/>
      <c r="AJ360" s="242">
        <f t="shared" si="394"/>
        <v>4.8766666666666597E-2</v>
      </c>
      <c r="AK360" s="242">
        <f t="shared" si="349"/>
        <v>4.0638888888888834E-3</v>
      </c>
      <c r="AL360" s="241">
        <f>VLOOKUP(AN360,[2]תחזיות!$B$4:$H$1000,5)</f>
        <v>1.2998668000000175E-2</v>
      </c>
      <c r="AM360" s="135">
        <f t="shared" si="335"/>
        <v>1.0832223333333479E-3</v>
      </c>
      <c r="AN360" s="238">
        <v>308</v>
      </c>
      <c r="AO360" s="243">
        <f t="shared" si="350"/>
        <v>0</v>
      </c>
      <c r="AP360" s="243">
        <f t="shared" si="380"/>
        <v>0</v>
      </c>
      <c r="AQ360" s="243">
        <f t="shared" si="312"/>
        <v>0</v>
      </c>
      <c r="AR360" s="243">
        <f t="shared" si="351"/>
        <v>0</v>
      </c>
      <c r="AS360" s="244">
        <f t="shared" si="352"/>
        <v>170495.24078473489</v>
      </c>
      <c r="AT360" s="245"/>
      <c r="AU360" s="242">
        <f t="shared" si="395"/>
        <v>5.3666666666666606E-2</v>
      </c>
      <c r="AV360" s="242">
        <f t="shared" si="353"/>
        <v>4.4722222222222168E-3</v>
      </c>
      <c r="AW360" s="241">
        <f>VLOOKUP(AY360,[2]תחזיות!$B$4:$H$1000,7)</f>
        <v>2.2097735600000296E-2</v>
      </c>
      <c r="AX360" s="135">
        <f t="shared" si="313"/>
        <v>1.8414779666666914E-3</v>
      </c>
      <c r="AY360" s="238">
        <v>308</v>
      </c>
      <c r="AZ360" s="243">
        <f t="shared" si="354"/>
        <v>-8.2218449150773995E-13</v>
      </c>
      <c r="BA360" s="243">
        <f t="shared" si="381"/>
        <v>1.1588844940090544E-13</v>
      </c>
      <c r="BB360" s="243">
        <f t="shared" si="314"/>
        <v>1.1956544115459283E-13</v>
      </c>
      <c r="BC360" s="243">
        <f t="shared" si="355"/>
        <v>-3.6769917536873878E-15</v>
      </c>
      <c r="BD360" s="244">
        <f t="shared" si="356"/>
        <v>197884.14681572217</v>
      </c>
      <c r="BE360" s="246"/>
      <c r="BF360" s="246"/>
      <c r="BG360" s="246"/>
      <c r="BH360" s="241">
        <f>VLOOKUP(BJ360,[2]תחזיות!$B$4:$H$1000,6)</f>
        <v>1.1816970909091068E-2</v>
      </c>
      <c r="BI360" s="135">
        <f t="shared" si="315"/>
        <v>9.8474757575758897E-4</v>
      </c>
      <c r="BJ360" s="238">
        <v>308</v>
      </c>
      <c r="BK360" s="243">
        <f t="shared" si="357"/>
        <v>-0.54881952847568083</v>
      </c>
      <c r="BL360" s="243">
        <f t="shared" si="382"/>
        <v>7.794012524503624E-2</v>
      </c>
      <c r="BM360" s="243">
        <f t="shared" si="316"/>
        <v>7.8946294380574988E-2</v>
      </c>
      <c r="BN360" s="243">
        <f t="shared" si="336"/>
        <v>-1.0061691355387435E-3</v>
      </c>
      <c r="BO360" s="244">
        <f t="shared" si="358"/>
        <v>148276.55901072704</v>
      </c>
      <c r="BP360" s="246"/>
      <c r="BQ360" s="247">
        <f>VLOOKUP(BT360,[2]תחזיות!$B$4:$E$1000,2)</f>
        <v>4.3669780000000012E-2</v>
      </c>
      <c r="BR360" s="135">
        <f t="shared" si="317"/>
        <v>3.1391483333333345E-3</v>
      </c>
      <c r="BS360" s="3">
        <f t="shared" si="359"/>
        <v>9341</v>
      </c>
      <c r="BT360" s="238">
        <v>308</v>
      </c>
      <c r="BU360" s="239">
        <f t="shared" si="360"/>
        <v>121580.62574750576</v>
      </c>
      <c r="BV360" s="239">
        <f t="shared" si="361"/>
        <v>2493.6833925381907</v>
      </c>
      <c r="BW360" s="239">
        <f t="shared" si="318"/>
        <v>2112.0237738572841</v>
      </c>
      <c r="BX360" s="239">
        <f t="shared" si="319"/>
        <v>381.65961868090659</v>
      </c>
      <c r="BY360" s="240">
        <f t="shared" si="362"/>
        <v>709949.52755554032</v>
      </c>
      <c r="CA360" s="247">
        <f>VLOOKUP(CD360,[2]תחזיות!$B$4:$E$1000,4)</f>
        <v>5.7644109600000021E-2</v>
      </c>
      <c r="CB360" s="135">
        <f t="shared" si="320"/>
        <v>4.3036758000000019E-3</v>
      </c>
      <c r="CC360" s="3">
        <f t="shared" si="363"/>
        <v>9341</v>
      </c>
      <c r="CD360" s="238">
        <v>308</v>
      </c>
      <c r="CE360" s="239">
        <f t="shared" si="364"/>
        <v>136124.85868851782</v>
      </c>
      <c r="CF360" s="239">
        <f t="shared" si="365"/>
        <v>2877.9370626443279</v>
      </c>
      <c r="CG360" s="239">
        <f t="shared" si="321"/>
        <v>2292.0998025281338</v>
      </c>
      <c r="CH360" s="239">
        <f t="shared" si="322"/>
        <v>585.8372601161941</v>
      </c>
      <c r="CI360" s="240">
        <f t="shared" si="366"/>
        <v>802504.170166114</v>
      </c>
      <c r="CJ360" s="1"/>
      <c r="CK360" s="247">
        <f>VLOOKUP(CN360,[2]תחזיות!$B$4:$E$1000,3)</f>
        <v>3.7973721739130446E-2</v>
      </c>
      <c r="CL360" s="135">
        <f t="shared" si="323"/>
        <v>2.664476811594204E-3</v>
      </c>
      <c r="CM360" s="3">
        <f t="shared" si="367"/>
        <v>9341</v>
      </c>
      <c r="CN360" s="238">
        <v>308</v>
      </c>
      <c r="CO360" s="239">
        <f t="shared" si="368"/>
        <v>116131.87809293345</v>
      </c>
      <c r="CP360" s="239">
        <f t="shared" si="383"/>
        <v>2352.4360878850075</v>
      </c>
      <c r="CQ360" s="239">
        <f t="shared" si="324"/>
        <v>2043.0053916195016</v>
      </c>
      <c r="CR360" s="239">
        <f t="shared" si="325"/>
        <v>309.43069626550607</v>
      </c>
      <c r="CS360" s="240">
        <f t="shared" si="369"/>
        <v>677284.61822397425</v>
      </c>
      <c r="CT360" s="1"/>
      <c r="CU360" s="238">
        <v>308</v>
      </c>
      <c r="CV360" s="239">
        <f t="shared" si="391"/>
        <v>263287.02528187889</v>
      </c>
      <c r="CW360" s="239">
        <f t="shared" si="391"/>
        <v>6563.2877941443676</v>
      </c>
      <c r="CX360" s="239">
        <f t="shared" si="391"/>
        <v>5592.6613234594697</v>
      </c>
      <c r="CY360" s="239">
        <f t="shared" si="391"/>
        <v>970.62647068489809</v>
      </c>
      <c r="CZ360" s="239">
        <f t="shared" si="391"/>
        <v>2741220.8909390662</v>
      </c>
      <c r="DB360" s="238">
        <v>308</v>
      </c>
      <c r="DC360" s="239">
        <f t="shared" si="392"/>
        <v>285518.01559063356</v>
      </c>
      <c r="DD360" s="239">
        <f t="shared" si="392"/>
        <v>7387.2040412537863</v>
      </c>
      <c r="DE360" s="239">
        <f t="shared" si="392"/>
        <v>6131.3650110084018</v>
      </c>
      <c r="DF360" s="239">
        <f t="shared" si="392"/>
        <v>1255.8390302453845</v>
      </c>
      <c r="DG360" s="239">
        <f t="shared" si="392"/>
        <v>2932066.1694103475</v>
      </c>
      <c r="DH360" s="248"/>
      <c r="DI360" s="238">
        <v>308</v>
      </c>
      <c r="DJ360" s="239">
        <f t="shared" si="393"/>
        <v>238078.7679934245</v>
      </c>
      <c r="DK360" s="239">
        <f t="shared" si="393"/>
        <v>5839.9392947148635</v>
      </c>
      <c r="DL360" s="239">
        <f t="shared" si="393"/>
        <v>5279.1669204084947</v>
      </c>
      <c r="DM360" s="239">
        <f t="shared" si="393"/>
        <v>560.77237430636967</v>
      </c>
      <c r="DN360" s="239">
        <f t="shared" si="393"/>
        <v>2578972.3878049119</v>
      </c>
      <c r="DP360" s="3">
        <f t="shared" si="370"/>
        <v>9341</v>
      </c>
      <c r="DQ360" s="238">
        <v>308</v>
      </c>
      <c r="DR360" s="239">
        <f t="shared" si="371"/>
        <v>0</v>
      </c>
      <c r="DS360" s="239">
        <f t="shared" si="372"/>
        <v>0</v>
      </c>
      <c r="DT360" s="239">
        <f t="shared" si="326"/>
        <v>0</v>
      </c>
      <c r="DU360" s="239">
        <f t="shared" si="373"/>
        <v>0</v>
      </c>
      <c r="DV360" s="240">
        <f t="shared" si="384"/>
        <v>0</v>
      </c>
      <c r="DX360" s="242">
        <f t="shared" si="396"/>
        <v>5.0700000000000002E-2</v>
      </c>
      <c r="DY360" s="242">
        <f t="shared" si="374"/>
        <v>4.2250000000000005E-3</v>
      </c>
      <c r="DZ360" s="238">
        <v>308</v>
      </c>
      <c r="EA360" s="243">
        <f t="shared" si="385"/>
        <v>138443.26866890537</v>
      </c>
      <c r="EB360" s="243">
        <f t="shared" si="386"/>
        <v>2920.995668965144</v>
      </c>
      <c r="EC360" s="243">
        <f t="shared" si="327"/>
        <v>2336.0728588390189</v>
      </c>
      <c r="ED360" s="243">
        <f t="shared" si="337"/>
        <v>584.92281012612523</v>
      </c>
      <c r="EE360" s="244">
        <f t="shared" si="375"/>
        <v>833308.41510385892</v>
      </c>
      <c r="EF360" s="249"/>
      <c r="EG360" s="242">
        <f t="shared" si="397"/>
        <v>5.5E-2</v>
      </c>
      <c r="EH360" s="242">
        <f t="shared" si="376"/>
        <v>4.5833333333333334E-3</v>
      </c>
      <c r="EI360" s="238">
        <v>308</v>
      </c>
      <c r="EJ360" s="243">
        <f t="shared" si="387"/>
        <v>144746.42927907984</v>
      </c>
      <c r="EK360" s="243">
        <f t="shared" si="388"/>
        <v>3082.4150795582627</v>
      </c>
      <c r="EL360" s="243">
        <f t="shared" si="328"/>
        <v>2418.9939453624802</v>
      </c>
      <c r="EM360" s="243">
        <f t="shared" si="338"/>
        <v>663.42113419578254</v>
      </c>
      <c r="EN360" s="244">
        <f t="shared" si="377"/>
        <v>868680.47537036869</v>
      </c>
      <c r="EO360" s="249"/>
      <c r="EP360" s="242">
        <f t="shared" si="398"/>
        <v>2.5000000000000001E-2</v>
      </c>
      <c r="EQ360" s="242">
        <f t="shared" si="378"/>
        <v>2.0833333333333333E-3</v>
      </c>
      <c r="ER360" s="238">
        <v>308</v>
      </c>
      <c r="ES360" s="243">
        <f t="shared" si="389"/>
        <v>118842.97839515201</v>
      </c>
      <c r="ET360" s="243">
        <f t="shared" si="390"/>
        <v>2370.7253929063927</v>
      </c>
      <c r="EU360" s="243">
        <f t="shared" si="329"/>
        <v>2123.1358545831595</v>
      </c>
      <c r="EV360" s="243">
        <f t="shared" si="339"/>
        <v>247.58953832323334</v>
      </c>
      <c r="EW360" s="244">
        <f t="shared" si="379"/>
        <v>730183.42101516633</v>
      </c>
    </row>
    <row r="361" spans="1:153" ht="14.25" customHeight="1" thickBot="1" x14ac:dyDescent="0.25">
      <c r="A361" s="3">
        <f t="shared" si="340"/>
        <v>9372</v>
      </c>
      <c r="B361" s="238">
        <v>309</v>
      </c>
      <c r="C361" s="239">
        <f t="shared" si="341"/>
        <v>-2454.8878941286889</v>
      </c>
      <c r="D361" s="239">
        <f t="shared" si="302"/>
        <v>0</v>
      </c>
      <c r="E361" s="239">
        <f t="shared" si="303"/>
        <v>6.4440807220878087</v>
      </c>
      <c r="F361" s="239">
        <f t="shared" si="304"/>
        <v>-6.4440807220878087</v>
      </c>
      <c r="G361" s="240">
        <f t="shared" si="342"/>
        <v>725485.02829237678</v>
      </c>
      <c r="I361" s="241">
        <f>VLOOKUP(K361,[2]תחזיות!$B$4:$H$1000,5)</f>
        <v>1.2998686500000176E-2</v>
      </c>
      <c r="J361" s="135">
        <f t="shared" si="305"/>
        <v>1.0832238750000146E-3</v>
      </c>
      <c r="K361" s="238">
        <v>309</v>
      </c>
      <c r="L361" s="243">
        <f t="shared" si="343"/>
        <v>4578.4081434718191</v>
      </c>
      <c r="M361" s="243">
        <f t="shared" si="330"/>
        <v>1149.8529330432639</v>
      </c>
      <c r="N361" s="243">
        <f t="shared" si="306"/>
        <v>1141.4591847802321</v>
      </c>
      <c r="O361" s="243">
        <f t="shared" si="307"/>
        <v>8.3937482630316289</v>
      </c>
      <c r="P361" s="244">
        <f t="shared" si="344"/>
        <v>303132.53213559871</v>
      </c>
      <c r="Q361" s="245"/>
      <c r="R361" s="241">
        <f>VLOOKUP(T361,[2]תחזיות!$B$4:$H$1000,7)</f>
        <v>2.2097767050000296E-2</v>
      </c>
      <c r="S361" s="135">
        <f t="shared" si="308"/>
        <v>1.8414805875000247E-3</v>
      </c>
      <c r="T361" s="238">
        <v>309</v>
      </c>
      <c r="U361" s="243">
        <f t="shared" si="345"/>
        <v>5691.8063392015474</v>
      </c>
      <c r="V361" s="243">
        <f t="shared" si="331"/>
        <v>1429.4794191245358</v>
      </c>
      <c r="W361" s="243">
        <f t="shared" si="309"/>
        <v>1419.0444408359997</v>
      </c>
      <c r="X361" s="243">
        <f t="shared" si="332"/>
        <v>10.434978288536122</v>
      </c>
      <c r="Y361" s="244">
        <f t="shared" si="346"/>
        <v>338941.8281848905</v>
      </c>
      <c r="Z361" s="246"/>
      <c r="AA361" s="241">
        <f>VLOOKUP(AC361,[2]תחזיות!$B$4:$H$1000,6)</f>
        <v>1.1816987727272885E-2</v>
      </c>
      <c r="AB361" s="135">
        <f t="shared" si="310"/>
        <v>9.8474897727274051E-4</v>
      </c>
      <c r="AC361" s="238">
        <v>309</v>
      </c>
      <c r="AD361" s="243">
        <f t="shared" si="347"/>
        <v>4450.7800804056205</v>
      </c>
      <c r="AE361" s="243">
        <f t="shared" si="333"/>
        <v>1117.7995428568624</v>
      </c>
      <c r="AF361" s="243">
        <f t="shared" si="311"/>
        <v>1109.6397793761189</v>
      </c>
      <c r="AG361" s="243">
        <f t="shared" si="334"/>
        <v>8.1597634807435995</v>
      </c>
      <c r="AH361" s="244">
        <f t="shared" si="348"/>
        <v>298860.56080552441</v>
      </c>
      <c r="AI361" s="246"/>
      <c r="AJ361" s="242">
        <f t="shared" si="394"/>
        <v>4.8766666666666597E-2</v>
      </c>
      <c r="AK361" s="242">
        <f t="shared" si="349"/>
        <v>4.0638888888888834E-3</v>
      </c>
      <c r="AL361" s="241">
        <f>VLOOKUP(AN361,[2]תחזיות!$B$4:$H$1000,5)</f>
        <v>1.2998686500000176E-2</v>
      </c>
      <c r="AM361" s="135">
        <f t="shared" si="335"/>
        <v>1.0832238750000146E-3</v>
      </c>
      <c r="AN361" s="238">
        <v>309</v>
      </c>
      <c r="AO361" s="243">
        <f t="shared" si="350"/>
        <v>0</v>
      </c>
      <c r="AP361" s="243">
        <f t="shared" si="380"/>
        <v>0</v>
      </c>
      <c r="AQ361" s="243">
        <f t="shared" si="312"/>
        <v>0</v>
      </c>
      <c r="AR361" s="243">
        <f t="shared" si="351"/>
        <v>0</v>
      </c>
      <c r="AS361" s="244">
        <f t="shared" si="352"/>
        <v>170495.24078473489</v>
      </c>
      <c r="AT361" s="245"/>
      <c r="AU361" s="242">
        <f t="shared" si="395"/>
        <v>5.3666666666666606E-2</v>
      </c>
      <c r="AV361" s="242">
        <f t="shared" si="353"/>
        <v>4.4722222222222168E-3</v>
      </c>
      <c r="AW361" s="241">
        <f>VLOOKUP(AY361,[2]תחזיות!$B$4:$H$1000,7)</f>
        <v>2.2097767050000296E-2</v>
      </c>
      <c r="AX361" s="135">
        <f t="shared" si="313"/>
        <v>1.8414805875000247E-3</v>
      </c>
      <c r="AY361" s="238">
        <v>309</v>
      </c>
      <c r="AZ361" s="243">
        <f t="shared" si="354"/>
        <v>-9.4348414688160998E-13</v>
      </c>
      <c r="BA361" s="243">
        <f t="shared" si="381"/>
        <v>1.161018557307927E-13</v>
      </c>
      <c r="BB361" s="243">
        <f t="shared" si="314"/>
        <v>1.2032132649879101E-13</v>
      </c>
      <c r="BC361" s="243">
        <f t="shared" si="355"/>
        <v>-4.2194707679983062E-15</v>
      </c>
      <c r="BD361" s="244">
        <f t="shared" si="356"/>
        <v>197884.14681572217</v>
      </c>
      <c r="BE361" s="246"/>
      <c r="BF361" s="246"/>
      <c r="BG361" s="246"/>
      <c r="BH361" s="241">
        <f>VLOOKUP(BJ361,[2]תחזיות!$B$4:$H$1000,6)</f>
        <v>1.1816987727272885E-2</v>
      </c>
      <c r="BI361" s="135">
        <f t="shared" si="315"/>
        <v>9.8474897727274051E-4</v>
      </c>
      <c r="BJ361" s="238">
        <v>309</v>
      </c>
      <c r="BK361" s="243">
        <f t="shared" si="357"/>
        <v>-0.62838401460828031</v>
      </c>
      <c r="BL361" s="243">
        <f t="shared" si="382"/>
        <v>7.8007404844713121E-2</v>
      </c>
      <c r="BM361" s="243">
        <f t="shared" si="316"/>
        <v>7.915944220482829E-2</v>
      </c>
      <c r="BN361" s="243">
        <f t="shared" si="336"/>
        <v>-1.1520373601151752E-3</v>
      </c>
      <c r="BO361" s="244">
        <f t="shared" si="358"/>
        <v>148276.55901072704</v>
      </c>
      <c r="BP361" s="246"/>
      <c r="BQ361" s="247">
        <f>VLOOKUP(BT361,[2]תחזיות!$B$4:$E$1000,2)</f>
        <v>4.3698080000000014E-2</v>
      </c>
      <c r="BR361" s="135">
        <f t="shared" si="317"/>
        <v>3.1415066666666681E-3</v>
      </c>
      <c r="BS361" s="3">
        <f t="shared" si="359"/>
        <v>9372</v>
      </c>
      <c r="BT361" s="238">
        <v>309</v>
      </c>
      <c r="BU361" s="239">
        <f t="shared" si="360"/>
        <v>119468.60197364847</v>
      </c>
      <c r="BV361" s="239">
        <f t="shared" si="361"/>
        <v>2493.8346154953961</v>
      </c>
      <c r="BW361" s="239">
        <f t="shared" si="318"/>
        <v>2118.5232059378327</v>
      </c>
      <c r="BX361" s="239">
        <f t="shared" si="319"/>
        <v>375.31140955756337</v>
      </c>
      <c r="BY361" s="240">
        <f t="shared" si="362"/>
        <v>712443.36217103573</v>
      </c>
      <c r="CA361" s="247">
        <f>VLOOKUP(CD361,[2]תחזיות!$B$4:$E$1000,4)</f>
        <v>5.7681465600000023E-2</v>
      </c>
      <c r="CB361" s="135">
        <f t="shared" si="320"/>
        <v>4.3067888000000018E-3</v>
      </c>
      <c r="CC361" s="3">
        <f t="shared" si="363"/>
        <v>9372</v>
      </c>
      <c r="CD361" s="238">
        <v>309</v>
      </c>
      <c r="CE361" s="239">
        <f t="shared" si="364"/>
        <v>133832.75888598969</v>
      </c>
      <c r="CF361" s="239">
        <f t="shared" si="365"/>
        <v>2878.1648428424678</v>
      </c>
      <c r="CG361" s="239">
        <f t="shared" si="321"/>
        <v>2301.7754157991867</v>
      </c>
      <c r="CH361" s="239">
        <f t="shared" si="322"/>
        <v>576.3894270432811</v>
      </c>
      <c r="CI361" s="240">
        <f t="shared" si="366"/>
        <v>805382.33500895649</v>
      </c>
      <c r="CJ361" s="1"/>
      <c r="CK361" s="247">
        <f>VLOOKUP(CN361,[2]תחזיות!$B$4:$E$1000,3)</f>
        <v>3.7998330434782623E-2</v>
      </c>
      <c r="CL361" s="135">
        <f t="shared" si="323"/>
        <v>2.6665275362318854E-3</v>
      </c>
      <c r="CM361" s="3">
        <f t="shared" si="367"/>
        <v>9372</v>
      </c>
      <c r="CN361" s="238">
        <v>309</v>
      </c>
      <c r="CO361" s="239">
        <f t="shared" si="368"/>
        <v>114088.87270131394</v>
      </c>
      <c r="CP361" s="239">
        <f t="shared" si="383"/>
        <v>2352.5607085890624</v>
      </c>
      <c r="CQ361" s="239">
        <f t="shared" si="324"/>
        <v>2048.3395879533546</v>
      </c>
      <c r="CR361" s="239">
        <f t="shared" si="325"/>
        <v>304.2211206357079</v>
      </c>
      <c r="CS361" s="240">
        <f t="shared" si="369"/>
        <v>679637.17893256329</v>
      </c>
      <c r="CT361" s="1"/>
      <c r="CU361" s="238">
        <v>309</v>
      </c>
      <c r="CV361" s="239">
        <f t="shared" si="391"/>
        <v>257699.31803305796</v>
      </c>
      <c r="CW361" s="239">
        <f t="shared" si="391"/>
        <v>6564.6832175038044</v>
      </c>
      <c r="CX361" s="239">
        <f t="shared" si="391"/>
        <v>5612.3692381077663</v>
      </c>
      <c r="CY361" s="239">
        <f t="shared" si="391"/>
        <v>952.31397939603767</v>
      </c>
      <c r="CZ361" s="239">
        <f t="shared" si="391"/>
        <v>2747785.5741565702</v>
      </c>
      <c r="DB361" s="238">
        <v>309</v>
      </c>
      <c r="DC361" s="239">
        <f t="shared" si="392"/>
        <v>279397.11266477988</v>
      </c>
      <c r="DD361" s="239">
        <f t="shared" si="392"/>
        <v>7390.0593415252661</v>
      </c>
      <c r="DE361" s="239">
        <f t="shared" si="392"/>
        <v>6157.3449383026655</v>
      </c>
      <c r="DF361" s="239">
        <f t="shared" si="392"/>
        <v>1232.7144032226006</v>
      </c>
      <c r="DG361" s="239">
        <f t="shared" si="392"/>
        <v>2939456.2287518727</v>
      </c>
      <c r="DH361" s="248"/>
      <c r="DI361" s="238">
        <v>309</v>
      </c>
      <c r="DJ361" s="239">
        <f t="shared" si="393"/>
        <v>232803.97904414512</v>
      </c>
      <c r="DK361" s="239">
        <f t="shared" si="393"/>
        <v>5841.1636517571624</v>
      </c>
      <c r="DL361" s="239">
        <f t="shared" si="393"/>
        <v>5292.0616617739743</v>
      </c>
      <c r="DM361" s="239">
        <f t="shared" si="393"/>
        <v>549.10198998318867</v>
      </c>
      <c r="DN361" s="239">
        <f t="shared" si="393"/>
        <v>2584813.4734492647</v>
      </c>
      <c r="DP361" s="3">
        <f t="shared" si="370"/>
        <v>9372</v>
      </c>
      <c r="DQ361" s="238">
        <v>309</v>
      </c>
      <c r="DR361" s="239">
        <f t="shared" si="371"/>
        <v>0</v>
      </c>
      <c r="DS361" s="239">
        <f t="shared" si="372"/>
        <v>0</v>
      </c>
      <c r="DT361" s="239">
        <f t="shared" si="326"/>
        <v>0</v>
      </c>
      <c r="DU361" s="239">
        <f t="shared" si="373"/>
        <v>0</v>
      </c>
      <c r="DV361" s="240">
        <f t="shared" si="384"/>
        <v>0</v>
      </c>
      <c r="DX361" s="242">
        <f t="shared" si="396"/>
        <v>5.0700000000000002E-2</v>
      </c>
      <c r="DY361" s="242">
        <f t="shared" si="374"/>
        <v>4.2250000000000005E-3</v>
      </c>
      <c r="DZ361" s="238">
        <v>309</v>
      </c>
      <c r="EA361" s="243">
        <f t="shared" si="385"/>
        <v>136107.19581006636</v>
      </c>
      <c r="EB361" s="243">
        <f t="shared" si="386"/>
        <v>2920.9956689651444</v>
      </c>
      <c r="EC361" s="243">
        <f t="shared" si="327"/>
        <v>2345.9427666676138</v>
      </c>
      <c r="ED361" s="243">
        <f t="shared" si="337"/>
        <v>575.05290229753041</v>
      </c>
      <c r="EE361" s="244">
        <f t="shared" si="375"/>
        <v>836229.41077282408</v>
      </c>
      <c r="EF361" s="249"/>
      <c r="EG361" s="242">
        <f t="shared" si="397"/>
        <v>5.5E-2</v>
      </c>
      <c r="EH361" s="242">
        <f t="shared" si="376"/>
        <v>4.5833333333333334E-3</v>
      </c>
      <c r="EI361" s="238">
        <v>309</v>
      </c>
      <c r="EJ361" s="243">
        <f t="shared" si="387"/>
        <v>142327.43533371735</v>
      </c>
      <c r="EK361" s="243">
        <f t="shared" si="388"/>
        <v>3082.4150795582627</v>
      </c>
      <c r="EL361" s="243">
        <f t="shared" si="328"/>
        <v>2430.0810009453917</v>
      </c>
      <c r="EM361" s="243">
        <f t="shared" si="338"/>
        <v>652.33407861287117</v>
      </c>
      <c r="EN361" s="244">
        <f t="shared" si="377"/>
        <v>871762.89044992696</v>
      </c>
      <c r="EO361" s="249"/>
      <c r="EP361" s="242">
        <f t="shared" si="398"/>
        <v>2.5000000000000001E-2</v>
      </c>
      <c r="EQ361" s="242">
        <f t="shared" si="378"/>
        <v>2.0833333333333333E-3</v>
      </c>
      <c r="ER361" s="238">
        <v>309</v>
      </c>
      <c r="ES361" s="243">
        <f t="shared" si="389"/>
        <v>116719.84254056885</v>
      </c>
      <c r="ET361" s="243">
        <f t="shared" si="390"/>
        <v>2370.7253929063932</v>
      </c>
      <c r="EU361" s="243">
        <f t="shared" si="329"/>
        <v>2127.5590542802079</v>
      </c>
      <c r="EV361" s="243">
        <f t="shared" si="339"/>
        <v>243.16633862618508</v>
      </c>
      <c r="EW361" s="244">
        <f t="shared" si="379"/>
        <v>732554.14640807267</v>
      </c>
    </row>
    <row r="362" spans="1:153" ht="14.25" customHeight="1" thickBot="1" x14ac:dyDescent="0.25">
      <c r="A362" s="3">
        <f t="shared" si="340"/>
        <v>9403</v>
      </c>
      <c r="B362" s="238">
        <v>310</v>
      </c>
      <c r="C362" s="239">
        <f t="shared" si="341"/>
        <v>-2461.3319748507765</v>
      </c>
      <c r="D362" s="239">
        <f t="shared" si="302"/>
        <v>0</v>
      </c>
      <c r="E362" s="239">
        <f t="shared" si="303"/>
        <v>6.460996433983289</v>
      </c>
      <c r="F362" s="239">
        <f t="shared" si="304"/>
        <v>-6.460996433983289</v>
      </c>
      <c r="G362" s="240">
        <f t="shared" si="342"/>
        <v>725485.02829237678</v>
      </c>
      <c r="I362" s="241">
        <f>VLOOKUP(K362,[2]תחזיות!$B$4:$H$1000,5)</f>
        <v>1.2998705000000176E-2</v>
      </c>
      <c r="J362" s="135">
        <f t="shared" si="305"/>
        <v>1.0832254166666814E-3</v>
      </c>
      <c r="K362" s="238">
        <v>310</v>
      </c>
      <c r="L362" s="243">
        <f t="shared" si="343"/>
        <v>3440.6719491594276</v>
      </c>
      <c r="M362" s="243">
        <f t="shared" si="330"/>
        <v>1151.0984829657648</v>
      </c>
      <c r="N362" s="243">
        <f t="shared" si="306"/>
        <v>1144.7905843923058</v>
      </c>
      <c r="O362" s="243">
        <f t="shared" si="307"/>
        <v>6.307898573458921</v>
      </c>
      <c r="P362" s="244">
        <f t="shared" si="344"/>
        <v>304283.63061856449</v>
      </c>
      <c r="Q362" s="245"/>
      <c r="R362" s="241">
        <f>VLOOKUP(T362,[2]תחזיות!$B$4:$H$1000,7)</f>
        <v>2.20977985000003E-2</v>
      </c>
      <c r="S362" s="135">
        <f t="shared" si="308"/>
        <v>1.8414832083333583E-3</v>
      </c>
      <c r="T362" s="238">
        <v>310</v>
      </c>
      <c r="U362" s="243">
        <f t="shared" si="345"/>
        <v>4280.630117654594</v>
      </c>
      <c r="V362" s="243">
        <f t="shared" si="331"/>
        <v>1432.1117814715114</v>
      </c>
      <c r="W362" s="243">
        <f t="shared" si="309"/>
        <v>1424.2639595891446</v>
      </c>
      <c r="X362" s="243">
        <f t="shared" si="332"/>
        <v>7.847821882366719</v>
      </c>
      <c r="Y362" s="244">
        <f t="shared" si="346"/>
        <v>340373.93996636203</v>
      </c>
      <c r="Z362" s="246"/>
      <c r="AA362" s="241">
        <f>VLOOKUP(AC362,[2]תחזיות!$B$4:$H$1000,6)</f>
        <v>1.1817004545454705E-2</v>
      </c>
      <c r="AB362" s="135">
        <f t="shared" si="310"/>
        <v>9.8475037878789206E-4</v>
      </c>
      <c r="AC362" s="238">
        <v>310</v>
      </c>
      <c r="AD362" s="243">
        <f t="shared" si="347"/>
        <v>3344.4304902065237</v>
      </c>
      <c r="AE362" s="243">
        <f t="shared" si="333"/>
        <v>1118.9002963800995</v>
      </c>
      <c r="AF362" s="243">
        <f t="shared" si="311"/>
        <v>1112.7688404813875</v>
      </c>
      <c r="AG362" s="243">
        <f t="shared" si="334"/>
        <v>6.1314558987119314</v>
      </c>
      <c r="AH362" s="244">
        <f t="shared" si="348"/>
        <v>299979.46110190451</v>
      </c>
      <c r="AI362" s="246"/>
      <c r="AJ362" s="242">
        <f t="shared" si="394"/>
        <v>4.8766666666666597E-2</v>
      </c>
      <c r="AK362" s="242">
        <f t="shared" si="349"/>
        <v>4.0638888888888834E-3</v>
      </c>
      <c r="AL362" s="241">
        <f>VLOOKUP(AN362,[2]תחזיות!$B$4:$H$1000,5)</f>
        <v>1.2998705000000176E-2</v>
      </c>
      <c r="AM362" s="135">
        <f t="shared" si="335"/>
        <v>1.0832254166666814E-3</v>
      </c>
      <c r="AN362" s="238">
        <v>310</v>
      </c>
      <c r="AO362" s="243">
        <f t="shared" si="350"/>
        <v>0</v>
      </c>
      <c r="AP362" s="243">
        <f t="shared" si="380"/>
        <v>0</v>
      </c>
      <c r="AQ362" s="243">
        <f t="shared" si="312"/>
        <v>0</v>
      </c>
      <c r="AR362" s="243">
        <f t="shared" si="351"/>
        <v>0</v>
      </c>
      <c r="AS362" s="244">
        <f t="shared" si="352"/>
        <v>170495.24078473489</v>
      </c>
      <c r="AT362" s="245"/>
      <c r="AU362" s="242">
        <f t="shared" si="395"/>
        <v>5.3666666666666606E-2</v>
      </c>
      <c r="AV362" s="242">
        <f t="shared" si="353"/>
        <v>4.4722222222222168E-3</v>
      </c>
      <c r="AW362" s="241">
        <f>VLOOKUP(AY362,[2]תחזיות!$B$4:$H$1000,7)</f>
        <v>2.20977985000003E-2</v>
      </c>
      <c r="AX362" s="135">
        <f t="shared" si="313"/>
        <v>1.8414832083333583E-3</v>
      </c>
      <c r="AY362" s="238">
        <v>310</v>
      </c>
      <c r="AZ362" s="243">
        <f t="shared" si="354"/>
        <v>-1.0657644532965642E-12</v>
      </c>
      <c r="BA362" s="243">
        <f t="shared" si="381"/>
        <v>1.163156553485773E-13</v>
      </c>
      <c r="BB362" s="243">
        <f t="shared" si="314"/>
        <v>1.210819908202647E-13</v>
      </c>
      <c r="BC362" s="243">
        <f t="shared" si="355"/>
        <v>-4.7663354716874067E-15</v>
      </c>
      <c r="BD362" s="244">
        <f t="shared" si="356"/>
        <v>197884.14681572217</v>
      </c>
      <c r="BE362" s="246"/>
      <c r="BF362" s="246"/>
      <c r="BG362" s="246"/>
      <c r="BH362" s="241">
        <f>VLOOKUP(BJ362,[2]תחזיות!$B$4:$H$1000,6)</f>
        <v>1.1817004545454705E-2</v>
      </c>
      <c r="BI362" s="135">
        <f t="shared" si="315"/>
        <v>9.8475037878789206E-4</v>
      </c>
      <c r="BJ362" s="238">
        <v>310</v>
      </c>
      <c r="BK362" s="243">
        <f t="shared" si="357"/>
        <v>-0.70824021050021413</v>
      </c>
      <c r="BL362" s="243">
        <f t="shared" si="382"/>
        <v>7.8074592157274122E-2</v>
      </c>
      <c r="BM362" s="243">
        <f t="shared" si="316"/>
        <v>7.9373032543191169E-2</v>
      </c>
      <c r="BN362" s="243">
        <f t="shared" si="336"/>
        <v>-1.2984403859170532E-3</v>
      </c>
      <c r="BO362" s="244">
        <f t="shared" si="358"/>
        <v>148276.55901072704</v>
      </c>
      <c r="BP362" s="246"/>
      <c r="BQ362" s="247">
        <f>VLOOKUP(BT362,[2]תחזיות!$B$4:$E$1000,2)</f>
        <v>4.3726380000000016E-2</v>
      </c>
      <c r="BR362" s="135">
        <f t="shared" si="317"/>
        <v>3.1438650000000013E-3</v>
      </c>
      <c r="BS362" s="3">
        <f t="shared" si="359"/>
        <v>9403</v>
      </c>
      <c r="BT362" s="238">
        <v>310</v>
      </c>
      <c r="BU362" s="239">
        <f t="shared" si="360"/>
        <v>117350.07876771064</v>
      </c>
      <c r="BV362" s="239">
        <f t="shared" si="361"/>
        <v>2493.9830703300113</v>
      </c>
      <c r="BW362" s="239">
        <f t="shared" si="318"/>
        <v>2125.0502649449627</v>
      </c>
      <c r="BX362" s="239">
        <f t="shared" si="319"/>
        <v>368.93280538504877</v>
      </c>
      <c r="BY362" s="240">
        <f t="shared" si="362"/>
        <v>714937.34524136572</v>
      </c>
      <c r="CA362" s="247">
        <f>VLOOKUP(CD362,[2]תחזיות!$B$4:$E$1000,4)</f>
        <v>5.7718821600000025E-2</v>
      </c>
      <c r="CB362" s="135">
        <f t="shared" si="320"/>
        <v>4.3099018000000025E-3</v>
      </c>
      <c r="CC362" s="3">
        <f t="shared" si="363"/>
        <v>9403</v>
      </c>
      <c r="CD362" s="238">
        <v>310</v>
      </c>
      <c r="CE362" s="239">
        <f t="shared" si="364"/>
        <v>131530.98347019052</v>
      </c>
      <c r="CF362" s="239">
        <f t="shared" si="365"/>
        <v>2878.3885018425658</v>
      </c>
      <c r="CG362" s="239">
        <f t="shared" si="321"/>
        <v>2311.5028794286209</v>
      </c>
      <c r="CH362" s="239">
        <f t="shared" si="322"/>
        <v>566.8856224139447</v>
      </c>
      <c r="CI362" s="240">
        <f t="shared" si="366"/>
        <v>808260.72351079911</v>
      </c>
      <c r="CJ362" s="1"/>
      <c r="CK362" s="247">
        <f>VLOOKUP(CN362,[2]תחזיות!$B$4:$E$1000,3)</f>
        <v>3.8022939130434801E-2</v>
      </c>
      <c r="CL362" s="135">
        <f t="shared" si="323"/>
        <v>2.6685782608695668E-3</v>
      </c>
      <c r="CM362" s="3">
        <f t="shared" si="367"/>
        <v>9403</v>
      </c>
      <c r="CN362" s="238">
        <v>310</v>
      </c>
      <c r="CO362" s="239">
        <f t="shared" si="368"/>
        <v>112040.53311336059</v>
      </c>
      <c r="CP362" s="239">
        <f t="shared" si="383"/>
        <v>2352.6830374488859</v>
      </c>
      <c r="CQ362" s="239">
        <f t="shared" si="324"/>
        <v>2053.6941064463349</v>
      </c>
      <c r="CR362" s="239">
        <f t="shared" si="325"/>
        <v>298.98893100255094</v>
      </c>
      <c r="CS362" s="240">
        <f t="shared" si="369"/>
        <v>681989.86197001219</v>
      </c>
      <c r="CT362" s="1"/>
      <c r="CU362" s="238">
        <v>310</v>
      </c>
      <c r="CV362" s="239">
        <f t="shared" si="391"/>
        <v>252090.67178541806</v>
      </c>
      <c r="CW362" s="239">
        <f t="shared" si="391"/>
        <v>6566.0772222609203</v>
      </c>
      <c r="CX362" s="239">
        <f t="shared" si="391"/>
        <v>5632.156220628036</v>
      </c>
      <c r="CY362" s="239">
        <f t="shared" si="391"/>
        <v>933.92100163288433</v>
      </c>
      <c r="CZ362" s="239">
        <f t="shared" si="391"/>
        <v>2754351.6513788314</v>
      </c>
      <c r="DB362" s="238">
        <v>310</v>
      </c>
      <c r="DC362" s="239">
        <f t="shared" si="392"/>
        <v>273247.63594576635</v>
      </c>
      <c r="DD362" s="239">
        <f t="shared" si="392"/>
        <v>7392.9153628723398</v>
      </c>
      <c r="DE362" s="239">
        <f t="shared" si="392"/>
        <v>6183.4467076514738</v>
      </c>
      <c r="DF362" s="239">
        <f t="shared" si="392"/>
        <v>1209.4686552208664</v>
      </c>
      <c r="DG362" s="239">
        <f t="shared" si="392"/>
        <v>2946849.1441147453</v>
      </c>
      <c r="DH362" s="248"/>
      <c r="DI362" s="238">
        <v>310</v>
      </c>
      <c r="DJ362" s="239">
        <f t="shared" si="393"/>
        <v>227515.20687479447</v>
      </c>
      <c r="DK362" s="239">
        <f t="shared" si="393"/>
        <v>5842.3868013275351</v>
      </c>
      <c r="DL362" s="239">
        <f t="shared" si="393"/>
        <v>5304.9947853708736</v>
      </c>
      <c r="DM362" s="239">
        <f t="shared" si="393"/>
        <v>537.39201595666168</v>
      </c>
      <c r="DN362" s="239">
        <f t="shared" si="393"/>
        <v>2590655.7821759996</v>
      </c>
      <c r="DP362" s="3">
        <f t="shared" si="370"/>
        <v>9403</v>
      </c>
      <c r="DQ362" s="238">
        <v>310</v>
      </c>
      <c r="DR362" s="239">
        <f t="shared" si="371"/>
        <v>0</v>
      </c>
      <c r="DS362" s="239">
        <f t="shared" si="372"/>
        <v>0</v>
      </c>
      <c r="DT362" s="239">
        <f t="shared" si="326"/>
        <v>0</v>
      </c>
      <c r="DU362" s="239">
        <f t="shared" si="373"/>
        <v>0</v>
      </c>
      <c r="DV362" s="240">
        <f t="shared" si="384"/>
        <v>0</v>
      </c>
      <c r="DX362" s="242">
        <f t="shared" si="396"/>
        <v>5.0700000000000002E-2</v>
      </c>
      <c r="DY362" s="242">
        <f t="shared" si="374"/>
        <v>4.2250000000000005E-3</v>
      </c>
      <c r="DZ362" s="238">
        <v>310</v>
      </c>
      <c r="EA362" s="243">
        <f t="shared" si="385"/>
        <v>133761.25304339876</v>
      </c>
      <c r="EB362" s="243">
        <f t="shared" si="386"/>
        <v>2920.9956689651444</v>
      </c>
      <c r="EC362" s="243">
        <f t="shared" si="327"/>
        <v>2355.8543748567845</v>
      </c>
      <c r="ED362" s="243">
        <f t="shared" si="337"/>
        <v>565.14129410835983</v>
      </c>
      <c r="EE362" s="244">
        <f t="shared" si="375"/>
        <v>839150.40644178924</v>
      </c>
      <c r="EF362" s="249"/>
      <c r="EG362" s="242">
        <f t="shared" si="397"/>
        <v>5.5E-2</v>
      </c>
      <c r="EH362" s="242">
        <f t="shared" si="376"/>
        <v>4.5833333333333334E-3</v>
      </c>
      <c r="EI362" s="238">
        <v>310</v>
      </c>
      <c r="EJ362" s="243">
        <f t="shared" si="387"/>
        <v>139897.35433277197</v>
      </c>
      <c r="EK362" s="243">
        <f t="shared" si="388"/>
        <v>3082.4150795582627</v>
      </c>
      <c r="EL362" s="243">
        <f t="shared" si="328"/>
        <v>2441.2188721997245</v>
      </c>
      <c r="EM362" s="243">
        <f t="shared" si="338"/>
        <v>641.19620735853823</v>
      </c>
      <c r="EN362" s="244">
        <f t="shared" si="377"/>
        <v>874845.30552948522</v>
      </c>
      <c r="EO362" s="249"/>
      <c r="EP362" s="242">
        <f t="shared" si="398"/>
        <v>2.5000000000000001E-2</v>
      </c>
      <c r="EQ362" s="242">
        <f t="shared" si="378"/>
        <v>2.0833333333333333E-3</v>
      </c>
      <c r="ER362" s="238">
        <v>310</v>
      </c>
      <c r="ES362" s="243">
        <f t="shared" si="389"/>
        <v>114592.28348628864</v>
      </c>
      <c r="ET362" s="243">
        <f t="shared" si="390"/>
        <v>2370.7253929063927</v>
      </c>
      <c r="EU362" s="243">
        <f t="shared" si="329"/>
        <v>2131.9914689766247</v>
      </c>
      <c r="EV362" s="243">
        <f t="shared" si="339"/>
        <v>238.733923929768</v>
      </c>
      <c r="EW362" s="244">
        <f t="shared" si="379"/>
        <v>734924.87180097902</v>
      </c>
    </row>
    <row r="363" spans="1:153" ht="14.25" customHeight="1" thickBot="1" x14ac:dyDescent="0.25">
      <c r="A363" s="3">
        <f t="shared" si="340"/>
        <v>9433</v>
      </c>
      <c r="B363" s="238">
        <v>311</v>
      </c>
      <c r="C363" s="239">
        <f t="shared" si="341"/>
        <v>-2467.7929712847599</v>
      </c>
      <c r="D363" s="239">
        <f t="shared" si="302"/>
        <v>0</v>
      </c>
      <c r="E363" s="239">
        <f t="shared" si="303"/>
        <v>6.4779565496224949</v>
      </c>
      <c r="F363" s="239">
        <f t="shared" si="304"/>
        <v>-6.4779565496224949</v>
      </c>
      <c r="G363" s="240">
        <f t="shared" si="342"/>
        <v>725485.02829237678</v>
      </c>
      <c r="I363" s="241">
        <f>VLOOKUP(K363,[2]תחזיות!$B$4:$H$1000,5)</f>
        <v>1.2998723500000177E-2</v>
      </c>
      <c r="J363" s="135">
        <f t="shared" si="305"/>
        <v>1.0832269583333481E-3</v>
      </c>
      <c r="K363" s="238">
        <v>311</v>
      </c>
      <c r="L363" s="243">
        <f t="shared" si="343"/>
        <v>2298.3683253545728</v>
      </c>
      <c r="M363" s="243">
        <f t="shared" si="330"/>
        <v>1152.3453838742098</v>
      </c>
      <c r="N363" s="243">
        <f t="shared" si="306"/>
        <v>1148.1317086110598</v>
      </c>
      <c r="O363" s="243">
        <f t="shared" si="307"/>
        <v>4.2136752631500309</v>
      </c>
      <c r="P363" s="244">
        <f t="shared" si="344"/>
        <v>305435.97600243869</v>
      </c>
      <c r="Q363" s="245"/>
      <c r="R363" s="241">
        <f>VLOOKUP(T363,[2]תחזיות!$B$4:$H$1000,7)</f>
        <v>2.20978299500003E-2</v>
      </c>
      <c r="S363" s="135">
        <f t="shared" si="308"/>
        <v>1.8414858291666916E-3</v>
      </c>
      <c r="T363" s="238">
        <v>311</v>
      </c>
      <c r="U363" s="243">
        <f t="shared" si="345"/>
        <v>2861.6261158684379</v>
      </c>
      <c r="V363" s="243">
        <f t="shared" si="331"/>
        <v>1434.7489950228737</v>
      </c>
      <c r="W363" s="243">
        <f t="shared" si="309"/>
        <v>1429.5026804771148</v>
      </c>
      <c r="X363" s="243">
        <f t="shared" si="332"/>
        <v>5.2463145457587785</v>
      </c>
      <c r="Y363" s="244">
        <f t="shared" si="346"/>
        <v>341808.68896138488</v>
      </c>
      <c r="Z363" s="246"/>
      <c r="AA363" s="241">
        <f>VLOOKUP(AC363,[2]תחזיות!$B$4:$H$1000,6)</f>
        <v>1.1817021363636524E-2</v>
      </c>
      <c r="AB363" s="135">
        <f t="shared" si="310"/>
        <v>9.8475178030304361E-4</v>
      </c>
      <c r="AC363" s="238">
        <v>311</v>
      </c>
      <c r="AD363" s="243">
        <f t="shared" si="347"/>
        <v>2233.8592825077367</v>
      </c>
      <c r="AE363" s="243">
        <f t="shared" si="333"/>
        <v>1120.0021354389412</v>
      </c>
      <c r="AF363" s="243">
        <f t="shared" si="311"/>
        <v>1115.9067267543437</v>
      </c>
      <c r="AG363" s="243">
        <f t="shared" si="334"/>
        <v>4.0954086845974986</v>
      </c>
      <c r="AH363" s="244">
        <f t="shared" si="348"/>
        <v>301099.46323734347</v>
      </c>
      <c r="AI363" s="246"/>
      <c r="AJ363" s="242">
        <f t="shared" si="394"/>
        <v>4.8766666666666597E-2</v>
      </c>
      <c r="AK363" s="242">
        <f t="shared" si="349"/>
        <v>4.0638888888888834E-3</v>
      </c>
      <c r="AL363" s="241">
        <f>VLOOKUP(AN363,[2]תחזיות!$B$4:$H$1000,5)</f>
        <v>1.2998723500000177E-2</v>
      </c>
      <c r="AM363" s="135">
        <f t="shared" si="335"/>
        <v>1.0832269583333481E-3</v>
      </c>
      <c r="AN363" s="238">
        <v>311</v>
      </c>
      <c r="AO363" s="243">
        <f t="shared" si="350"/>
        <v>0</v>
      </c>
      <c r="AP363" s="243">
        <f t="shared" si="380"/>
        <v>0</v>
      </c>
      <c r="AQ363" s="243">
        <f t="shared" si="312"/>
        <v>0</v>
      </c>
      <c r="AR363" s="243">
        <f t="shared" si="351"/>
        <v>0</v>
      </c>
      <c r="AS363" s="244">
        <f t="shared" si="352"/>
        <v>170495.24078473489</v>
      </c>
      <c r="AT363" s="245"/>
      <c r="AU363" s="242">
        <f t="shared" si="395"/>
        <v>5.3666666666666606E-2</v>
      </c>
      <c r="AV363" s="242">
        <f t="shared" si="353"/>
        <v>4.4722222222222168E-3</v>
      </c>
      <c r="AW363" s="241">
        <f>VLOOKUP(AY363,[2]תחזיות!$B$4:$H$1000,7)</f>
        <v>2.20978299500003E-2</v>
      </c>
      <c r="AX363" s="135">
        <f t="shared" si="313"/>
        <v>1.8414858291666916E-3</v>
      </c>
      <c r="AY363" s="238">
        <v>311</v>
      </c>
      <c r="AZ363" s="243">
        <f t="shared" si="354"/>
        <v>-1.1890320050250669E-12</v>
      </c>
      <c r="BA363" s="243">
        <f t="shared" si="381"/>
        <v>1.1652984897961193E-13</v>
      </c>
      <c r="BB363" s="243">
        <f t="shared" si="314"/>
        <v>1.2184746433541846E-13</v>
      </c>
      <c r="BC363" s="243">
        <f t="shared" si="355"/>
        <v>-5.3176153558065423E-15</v>
      </c>
      <c r="BD363" s="244">
        <f t="shared" si="356"/>
        <v>197884.14681572217</v>
      </c>
      <c r="BE363" s="246"/>
      <c r="BF363" s="246"/>
      <c r="BG363" s="246"/>
      <c r="BH363" s="241">
        <f>VLOOKUP(BJ363,[2]תחזיות!$B$4:$H$1000,6)</f>
        <v>1.1817021363636524E-2</v>
      </c>
      <c r="BI363" s="135">
        <f t="shared" si="315"/>
        <v>9.8475178030304361E-4</v>
      </c>
      <c r="BJ363" s="238">
        <v>311</v>
      </c>
      <c r="BK363" s="243">
        <f t="shared" si="357"/>
        <v>-0.78838884658668251</v>
      </c>
      <c r="BL363" s="243">
        <f t="shared" si="382"/>
        <v>7.8141716965387756E-2</v>
      </c>
      <c r="BM363" s="243">
        <f t="shared" si="316"/>
        <v>7.9587096517463332E-2</v>
      </c>
      <c r="BN363" s="243">
        <f t="shared" si="336"/>
        <v>-1.4453795520755779E-3</v>
      </c>
      <c r="BO363" s="244">
        <f t="shared" si="358"/>
        <v>148276.55901072704</v>
      </c>
      <c r="BP363" s="246"/>
      <c r="BQ363" s="247">
        <f>VLOOKUP(BT363,[2]תחזיות!$B$4:$E$1000,2)</f>
        <v>4.3754680000000018E-2</v>
      </c>
      <c r="BR363" s="135">
        <f t="shared" si="317"/>
        <v>3.146223333333335E-3</v>
      </c>
      <c r="BS363" s="3">
        <f t="shared" si="359"/>
        <v>9433</v>
      </c>
      <c r="BT363" s="238">
        <v>311</v>
      </c>
      <c r="BU363" s="239">
        <f t="shared" si="360"/>
        <v>115225.02850276568</v>
      </c>
      <c r="BV363" s="239">
        <f t="shared" si="361"/>
        <v>2494.1287537348639</v>
      </c>
      <c r="BW363" s="239">
        <f t="shared" si="318"/>
        <v>2131.6050804754641</v>
      </c>
      <c r="BX363" s="239">
        <f t="shared" si="319"/>
        <v>362.52367325939997</v>
      </c>
      <c r="BY363" s="240">
        <f t="shared" si="362"/>
        <v>717431.47399510059</v>
      </c>
      <c r="CA363" s="247">
        <f>VLOOKUP(CD363,[2]תחזיות!$B$4:$E$1000,4)</f>
        <v>5.7756177600000028E-2</v>
      </c>
      <c r="CB363" s="135">
        <f t="shared" si="320"/>
        <v>4.3130148000000024E-3</v>
      </c>
      <c r="CC363" s="3">
        <f t="shared" si="363"/>
        <v>9433</v>
      </c>
      <c r="CD363" s="238">
        <v>311</v>
      </c>
      <c r="CE363" s="239">
        <f t="shared" si="364"/>
        <v>129219.4805907619</v>
      </c>
      <c r="CF363" s="239">
        <f t="shared" si="365"/>
        <v>2878.608032812142</v>
      </c>
      <c r="CG363" s="239">
        <f t="shared" si="321"/>
        <v>2321.2825005758727</v>
      </c>
      <c r="CH363" s="239">
        <f t="shared" si="322"/>
        <v>557.32553223626917</v>
      </c>
      <c r="CI363" s="240">
        <f t="shared" si="366"/>
        <v>811139.33154361125</v>
      </c>
      <c r="CJ363" s="1"/>
      <c r="CK363" s="247">
        <f>VLOOKUP(CN363,[2]תחזיות!$B$4:$E$1000,3)</f>
        <v>3.8047547826086978E-2</v>
      </c>
      <c r="CL363" s="135">
        <f t="shared" si="323"/>
        <v>2.6706289855072483E-3</v>
      </c>
      <c r="CM363" s="3">
        <f t="shared" si="367"/>
        <v>9433</v>
      </c>
      <c r="CN363" s="238">
        <v>311</v>
      </c>
      <c r="CO363" s="239">
        <f t="shared" si="368"/>
        <v>109986.83900691426</v>
      </c>
      <c r="CP363" s="239">
        <f t="shared" si="383"/>
        <v>2352.8030721500636</v>
      </c>
      <c r="CQ363" s="239">
        <f t="shared" si="324"/>
        <v>2059.0690318738789</v>
      </c>
      <c r="CR363" s="239">
        <f t="shared" si="325"/>
        <v>293.73404027618449</v>
      </c>
      <c r="CS363" s="240">
        <f t="shared" si="369"/>
        <v>684342.66504216229</v>
      </c>
      <c r="CT363" s="1"/>
      <c r="CU363" s="238">
        <v>311</v>
      </c>
      <c r="CV363" s="239">
        <f t="shared" si="391"/>
        <v>246461.00252537749</v>
      </c>
      <c r="CW363" s="239">
        <f t="shared" si="391"/>
        <v>6567.4698065742186</v>
      </c>
      <c r="CX363" s="239">
        <f t="shared" si="391"/>
        <v>5652.0226052267008</v>
      </c>
      <c r="CY363" s="239">
        <f t="shared" si="391"/>
        <v>915.44720134751742</v>
      </c>
      <c r="CZ363" s="239">
        <f t="shared" si="391"/>
        <v>2760919.1211854056</v>
      </c>
      <c r="DB363" s="238">
        <v>311</v>
      </c>
      <c r="DC363" s="239">
        <f t="shared" si="392"/>
        <v>267069.44919591781</v>
      </c>
      <c r="DD363" s="239">
        <f t="shared" si="392"/>
        <v>7395.7721073932789</v>
      </c>
      <c r="DE363" s="239">
        <f t="shared" si="392"/>
        <v>6209.6709296332501</v>
      </c>
      <c r="DF363" s="239">
        <f t="shared" si="392"/>
        <v>1186.1011777600281</v>
      </c>
      <c r="DG363" s="239">
        <f t="shared" si="392"/>
        <v>2954244.9162221383</v>
      </c>
      <c r="DH363" s="248"/>
      <c r="DI363" s="238">
        <v>311</v>
      </c>
      <c r="DJ363" s="239">
        <f t="shared" si="393"/>
        <v>222212.40894660266</v>
      </c>
      <c r="DK363" s="239">
        <f t="shared" si="393"/>
        <v>5843.6087422123628</v>
      </c>
      <c r="DL363" s="239">
        <f t="shared" si="393"/>
        <v>5317.9664201446885</v>
      </c>
      <c r="DM363" s="239">
        <f t="shared" si="393"/>
        <v>525.64232206767406</v>
      </c>
      <c r="DN363" s="239">
        <f t="shared" si="393"/>
        <v>2596499.3127764948</v>
      </c>
      <c r="DP363" s="3">
        <f t="shared" si="370"/>
        <v>9433</v>
      </c>
      <c r="DQ363" s="238">
        <v>311</v>
      </c>
      <c r="DR363" s="239">
        <f t="shared" si="371"/>
        <v>0</v>
      </c>
      <c r="DS363" s="239">
        <f t="shared" si="372"/>
        <v>0</v>
      </c>
      <c r="DT363" s="239">
        <f t="shared" si="326"/>
        <v>0</v>
      </c>
      <c r="DU363" s="239">
        <f t="shared" si="373"/>
        <v>0</v>
      </c>
      <c r="DV363" s="240">
        <f t="shared" si="384"/>
        <v>0</v>
      </c>
      <c r="DX363" s="242">
        <f t="shared" si="396"/>
        <v>5.0700000000000002E-2</v>
      </c>
      <c r="DY363" s="242">
        <f t="shared" si="374"/>
        <v>4.2250000000000005E-3</v>
      </c>
      <c r="DZ363" s="238">
        <v>311</v>
      </c>
      <c r="EA363" s="243">
        <f t="shared" si="385"/>
        <v>131405.39866854198</v>
      </c>
      <c r="EB363" s="243">
        <f t="shared" si="386"/>
        <v>2920.9956689651449</v>
      </c>
      <c r="EC363" s="243">
        <f t="shared" si="327"/>
        <v>2365.8078595905549</v>
      </c>
      <c r="ED363" s="243">
        <f t="shared" si="337"/>
        <v>555.18780937458996</v>
      </c>
      <c r="EE363" s="244">
        <f t="shared" si="375"/>
        <v>842071.4021107544</v>
      </c>
      <c r="EF363" s="249"/>
      <c r="EG363" s="242">
        <f t="shared" si="397"/>
        <v>5.5E-2</v>
      </c>
      <c r="EH363" s="242">
        <f t="shared" si="376"/>
        <v>4.5833333333333334E-3</v>
      </c>
      <c r="EI363" s="238">
        <v>311</v>
      </c>
      <c r="EJ363" s="243">
        <f t="shared" si="387"/>
        <v>137456.13546057223</v>
      </c>
      <c r="EK363" s="243">
        <f t="shared" si="388"/>
        <v>3082.4150795582627</v>
      </c>
      <c r="EL363" s="243">
        <f t="shared" si="328"/>
        <v>2452.4077920306399</v>
      </c>
      <c r="EM363" s="243">
        <f t="shared" si="338"/>
        <v>630.00728752762268</v>
      </c>
      <c r="EN363" s="244">
        <f t="shared" si="377"/>
        <v>877927.72060904349</v>
      </c>
      <c r="EO363" s="249"/>
      <c r="EP363" s="242">
        <f t="shared" si="398"/>
        <v>2.5000000000000001E-2</v>
      </c>
      <c r="EQ363" s="242">
        <f t="shared" si="378"/>
        <v>2.0833333333333333E-3</v>
      </c>
      <c r="ER363" s="238">
        <v>311</v>
      </c>
      <c r="ES363" s="243">
        <f t="shared" si="389"/>
        <v>112460.29201731201</v>
      </c>
      <c r="ET363" s="243">
        <f t="shared" si="390"/>
        <v>2370.7253929063927</v>
      </c>
      <c r="EU363" s="243">
        <f t="shared" si="329"/>
        <v>2136.433117870326</v>
      </c>
      <c r="EV363" s="243">
        <f t="shared" si="339"/>
        <v>234.29227503606668</v>
      </c>
      <c r="EW363" s="244">
        <f t="shared" si="379"/>
        <v>737295.59719388536</v>
      </c>
    </row>
    <row r="364" spans="1:153" ht="14.25" customHeight="1" thickBot="1" x14ac:dyDescent="0.25">
      <c r="A364" s="3">
        <f t="shared" si="340"/>
        <v>9464</v>
      </c>
      <c r="B364" s="238">
        <v>312</v>
      </c>
      <c r="C364" s="239">
        <f t="shared" si="341"/>
        <v>-2474.2709278343823</v>
      </c>
      <c r="D364" s="239">
        <f t="shared" si="302"/>
        <v>0</v>
      </c>
      <c r="E364" s="239">
        <f t="shared" si="303"/>
        <v>6.4949611855652538</v>
      </c>
      <c r="F364" s="239">
        <f t="shared" si="304"/>
        <v>-6.4949611855652538</v>
      </c>
      <c r="G364" s="240">
        <f t="shared" si="342"/>
        <v>725485.02829237678</v>
      </c>
      <c r="I364" s="241">
        <f>VLOOKUP(K364,[2]תחזיות!$B$4:$H$1000,5)</f>
        <v>1.2998742000000178E-2</v>
      </c>
      <c r="J364" s="135">
        <f t="shared" si="305"/>
        <v>1.0832285000000148E-3</v>
      </c>
      <c r="K364" s="238">
        <v>312</v>
      </c>
      <c r="L364" s="243">
        <f t="shared" si="343"/>
        <v>1151.482585828513</v>
      </c>
      <c r="M364" s="243">
        <f t="shared" si="330"/>
        <v>1153.5936372358653</v>
      </c>
      <c r="N364" s="243">
        <f t="shared" si="306"/>
        <v>1151.482585828513</v>
      </c>
      <c r="O364" s="243">
        <f t="shared" si="307"/>
        <v>2.1110514073522642</v>
      </c>
      <c r="P364" s="244">
        <f t="shared" si="344"/>
        <v>306589.56963967456</v>
      </c>
      <c r="Q364" s="245"/>
      <c r="R364" s="241">
        <f>VLOOKUP(T364,[2]תחזיות!$B$4:$H$1000,7)</f>
        <v>2.20978614000003E-2</v>
      </c>
      <c r="S364" s="135">
        <f t="shared" si="308"/>
        <v>1.8414884500000249E-3</v>
      </c>
      <c r="T364" s="238">
        <v>312</v>
      </c>
      <c r="U364" s="243">
        <f t="shared" si="345"/>
        <v>1434.7606741565705</v>
      </c>
      <c r="V364" s="243">
        <f t="shared" si="331"/>
        <v>1437.3910687258576</v>
      </c>
      <c r="W364" s="243">
        <f t="shared" si="309"/>
        <v>1434.7606741565705</v>
      </c>
      <c r="X364" s="243">
        <f t="shared" si="332"/>
        <v>2.6303945692870339</v>
      </c>
      <c r="Y364" s="244">
        <f t="shared" si="346"/>
        <v>343246.08003011072</v>
      </c>
      <c r="Z364" s="246"/>
      <c r="AA364" s="241">
        <f>VLOOKUP(AC364,[2]תחזיות!$B$4:$H$1000,6)</f>
        <v>1.1817038181818342E-2</v>
      </c>
      <c r="AB364" s="135">
        <f t="shared" si="310"/>
        <v>9.8475318181819515E-4</v>
      </c>
      <c r="AC364" s="238">
        <v>312</v>
      </c>
      <c r="AD364" s="243">
        <f t="shared" si="347"/>
        <v>1119.0534630897928</v>
      </c>
      <c r="AE364" s="243">
        <f t="shared" si="333"/>
        <v>1121.1050611054575</v>
      </c>
      <c r="AF364" s="243">
        <f t="shared" si="311"/>
        <v>1119.0534630897928</v>
      </c>
      <c r="AG364" s="243">
        <f t="shared" si="334"/>
        <v>2.0515980156646108</v>
      </c>
      <c r="AH364" s="244">
        <f t="shared" si="348"/>
        <v>302220.56829844892</v>
      </c>
      <c r="AI364" s="246"/>
      <c r="AJ364" s="242">
        <f t="shared" si="394"/>
        <v>4.8766666666666597E-2</v>
      </c>
      <c r="AK364" s="242">
        <f t="shared" si="349"/>
        <v>4.0638888888888834E-3</v>
      </c>
      <c r="AL364" s="241">
        <f>VLOOKUP(AN364,[2]תחזיות!$B$4:$H$1000,5)</f>
        <v>1.2998742000000178E-2</v>
      </c>
      <c r="AM364" s="135">
        <f t="shared" si="335"/>
        <v>1.0832285000000148E-3</v>
      </c>
      <c r="AN364" s="238">
        <v>312</v>
      </c>
      <c r="AO364" s="243">
        <f t="shared" si="350"/>
        <v>0</v>
      </c>
      <c r="AP364" s="243">
        <f t="shared" si="380"/>
        <v>0</v>
      </c>
      <c r="AQ364" s="243">
        <f t="shared" si="312"/>
        <v>0</v>
      </c>
      <c r="AR364" s="243">
        <f t="shared" si="351"/>
        <v>0</v>
      </c>
      <c r="AS364" s="244">
        <f t="shared" si="352"/>
        <v>170495.24078473489</v>
      </c>
      <c r="AT364" s="245"/>
      <c r="AU364" s="242">
        <f t="shared" si="395"/>
        <v>5.3666666666666606E-2</v>
      </c>
      <c r="AV364" s="242">
        <f t="shared" si="353"/>
        <v>4.4722222222222168E-3</v>
      </c>
      <c r="AW364" s="241">
        <f>VLOOKUP(AY364,[2]תחזיות!$B$4:$H$1000,7)</f>
        <v>2.20978614000003E-2</v>
      </c>
      <c r="AX364" s="135">
        <f t="shared" si="313"/>
        <v>1.8414884500000249E-3</v>
      </c>
      <c r="AY364" s="238">
        <v>312</v>
      </c>
      <c r="AZ364" s="243">
        <f t="shared" si="354"/>
        <v>-1.3132934387626548E-12</v>
      </c>
      <c r="BA364" s="243">
        <f t="shared" si="381"/>
        <v>1.1674443735058813E-13</v>
      </c>
      <c r="BB364" s="243">
        <f t="shared" si="314"/>
        <v>1.2261777745172112E-13</v>
      </c>
      <c r="BC364" s="243">
        <f t="shared" si="355"/>
        <v>-5.8733401011329771E-15</v>
      </c>
      <c r="BD364" s="244">
        <f t="shared" si="356"/>
        <v>197884.14681572217</v>
      </c>
      <c r="BE364" s="246"/>
      <c r="BF364" s="246"/>
      <c r="BG364" s="246"/>
      <c r="BH364" s="241">
        <f>VLOOKUP(BJ364,[2]תחזיות!$B$4:$H$1000,6)</f>
        <v>1.1817038181818342E-2</v>
      </c>
      <c r="BI364" s="135">
        <f t="shared" si="315"/>
        <v>9.8475318181819515E-4</v>
      </c>
      <c r="BJ364" s="238">
        <v>312</v>
      </c>
      <c r="BK364" s="243">
        <f t="shared" si="357"/>
        <v>-0.86883068517585926</v>
      </c>
      <c r="BL364" s="243">
        <f t="shared" si="382"/>
        <v>7.8208800933507724E-2</v>
      </c>
      <c r="BM364" s="243">
        <f t="shared" si="316"/>
        <v>7.9801657189663464E-2</v>
      </c>
      <c r="BN364" s="243">
        <f t="shared" si="336"/>
        <v>-1.5928562561557346E-3</v>
      </c>
      <c r="BO364" s="244">
        <f t="shared" si="358"/>
        <v>148276.55901072704</v>
      </c>
      <c r="BP364" s="246"/>
      <c r="BQ364" s="247">
        <f>VLOOKUP(BT364,[2]תחזיות!$B$4:$E$1000,2)</f>
        <v>4.378298000000002E-2</v>
      </c>
      <c r="BR364" s="135">
        <f t="shared" si="317"/>
        <v>3.1485816666666686E-3</v>
      </c>
      <c r="BS364" s="3">
        <f t="shared" si="359"/>
        <v>9464</v>
      </c>
      <c r="BT364" s="238">
        <v>312</v>
      </c>
      <c r="BU364" s="239">
        <f t="shared" si="360"/>
        <v>113093.42342229022</v>
      </c>
      <c r="BV364" s="239">
        <f t="shared" si="361"/>
        <v>2494.2716624042309</v>
      </c>
      <c r="BW364" s="239">
        <f t="shared" si="318"/>
        <v>2138.1877827962371</v>
      </c>
      <c r="BX364" s="239">
        <f t="shared" si="319"/>
        <v>356.08387960799377</v>
      </c>
      <c r="BY364" s="240">
        <f t="shared" si="362"/>
        <v>719925.74565750477</v>
      </c>
      <c r="CA364" s="247">
        <f>VLOOKUP(CD364,[2]תחזיות!$B$4:$E$1000,4)</f>
        <v>5.779353360000003E-2</v>
      </c>
      <c r="CB364" s="135">
        <f t="shared" si="320"/>
        <v>4.3161278000000023E-3</v>
      </c>
      <c r="CC364" s="3">
        <f t="shared" si="363"/>
        <v>9464</v>
      </c>
      <c r="CD364" s="238">
        <v>312</v>
      </c>
      <c r="CE364" s="239">
        <f t="shared" si="364"/>
        <v>126898.19809018602</v>
      </c>
      <c r="CF364" s="239">
        <f t="shared" si="365"/>
        <v>2878.8234289198967</v>
      </c>
      <c r="CG364" s="239">
        <f t="shared" si="321"/>
        <v>2331.1145883729378</v>
      </c>
      <c r="CH364" s="239">
        <f t="shared" si="322"/>
        <v>547.7088405469591</v>
      </c>
      <c r="CI364" s="240">
        <f t="shared" si="366"/>
        <v>814018.15497253113</v>
      </c>
      <c r="CJ364" s="1"/>
      <c r="CK364" s="247">
        <f>VLOOKUP(CN364,[2]תחזיות!$B$4:$E$1000,3)</f>
        <v>3.8072156521739148E-2</v>
      </c>
      <c r="CL364" s="135">
        <f t="shared" si="323"/>
        <v>2.6726797101449293E-3</v>
      </c>
      <c r="CM364" s="3">
        <f t="shared" si="367"/>
        <v>9464</v>
      </c>
      <c r="CN364" s="238">
        <v>312</v>
      </c>
      <c r="CO364" s="239">
        <f t="shared" si="368"/>
        <v>107927.76997504038</v>
      </c>
      <c r="CP364" s="239">
        <f t="shared" si="383"/>
        <v>2352.9208103794508</v>
      </c>
      <c r="CQ364" s="239">
        <f t="shared" si="324"/>
        <v>2064.4644494059712</v>
      </c>
      <c r="CR364" s="239">
        <f t="shared" si="325"/>
        <v>288.45636097347955</v>
      </c>
      <c r="CS364" s="240">
        <f t="shared" si="369"/>
        <v>686695.58585254173</v>
      </c>
      <c r="CT364" s="1"/>
      <c r="CU364" s="238">
        <v>312</v>
      </c>
      <c r="CV364" s="239">
        <f t="shared" si="391"/>
        <v>240810.22588923579</v>
      </c>
      <c r="CW364" s="239">
        <f t="shared" si="391"/>
        <v>6568.8609686052405</v>
      </c>
      <c r="CX364" s="239">
        <f t="shared" si="391"/>
        <v>5671.9687276076402</v>
      </c>
      <c r="CY364" s="239">
        <f t="shared" si="391"/>
        <v>896.89224099760054</v>
      </c>
      <c r="CZ364" s="239">
        <f t="shared" si="391"/>
        <v>2767487.9821540108</v>
      </c>
      <c r="DB364" s="238">
        <v>312</v>
      </c>
      <c r="DC364" s="239">
        <f t="shared" si="392"/>
        <v>260862.41550504981</v>
      </c>
      <c r="DD364" s="239">
        <f t="shared" si="392"/>
        <v>7398.6295772040176</v>
      </c>
      <c r="DE364" s="239">
        <f t="shared" si="392"/>
        <v>6236.0182181258542</v>
      </c>
      <c r="DF364" s="239">
        <f t="shared" si="392"/>
        <v>1162.6113590781633</v>
      </c>
      <c r="DG364" s="239">
        <f t="shared" si="392"/>
        <v>2961643.5457993424</v>
      </c>
      <c r="DH364" s="248"/>
      <c r="DI364" s="238">
        <v>312</v>
      </c>
      <c r="DJ364" s="239">
        <f t="shared" si="393"/>
        <v>216895.5425790523</v>
      </c>
      <c r="DK364" s="239">
        <f t="shared" si="393"/>
        <v>5844.8294731922342</v>
      </c>
      <c r="DL364" s="239">
        <f t="shared" si="393"/>
        <v>5330.9766955377418</v>
      </c>
      <c r="DM364" s="239">
        <f t="shared" si="393"/>
        <v>513.85277765449291</v>
      </c>
      <c r="DN364" s="239">
        <f t="shared" si="393"/>
        <v>2602344.0640408862</v>
      </c>
      <c r="DP364" s="3">
        <f t="shared" si="370"/>
        <v>9464</v>
      </c>
      <c r="DQ364" s="238">
        <v>312</v>
      </c>
      <c r="DR364" s="239">
        <f t="shared" si="371"/>
        <v>0</v>
      </c>
      <c r="DS364" s="239">
        <f t="shared" si="372"/>
        <v>0</v>
      </c>
      <c r="DT364" s="239">
        <f t="shared" si="326"/>
        <v>0</v>
      </c>
      <c r="DU364" s="239">
        <f t="shared" si="373"/>
        <v>0</v>
      </c>
      <c r="DV364" s="240">
        <f t="shared" si="384"/>
        <v>0</v>
      </c>
      <c r="DX364" s="242">
        <f t="shared" si="396"/>
        <v>5.0700000000000002E-2</v>
      </c>
      <c r="DY364" s="242">
        <f t="shared" si="374"/>
        <v>4.2250000000000005E-3</v>
      </c>
      <c r="DZ364" s="238">
        <v>312</v>
      </c>
      <c r="EA364" s="243">
        <f t="shared" si="385"/>
        <v>129039.59080895143</v>
      </c>
      <c r="EB364" s="243">
        <f t="shared" si="386"/>
        <v>2920.9956689651449</v>
      </c>
      <c r="EC364" s="243">
        <f t="shared" si="327"/>
        <v>2375.803397797325</v>
      </c>
      <c r="ED364" s="243">
        <f t="shared" si="337"/>
        <v>545.19227116781985</v>
      </c>
      <c r="EE364" s="244">
        <f t="shared" si="375"/>
        <v>844992.39777971955</v>
      </c>
      <c r="EF364" s="249"/>
      <c r="EG364" s="242">
        <f t="shared" si="397"/>
        <v>5.5E-2</v>
      </c>
      <c r="EH364" s="242">
        <f t="shared" si="376"/>
        <v>4.5833333333333334E-3</v>
      </c>
      <c r="EI364" s="238">
        <v>312</v>
      </c>
      <c r="EJ364" s="243">
        <f t="shared" si="387"/>
        <v>135003.7276685416</v>
      </c>
      <c r="EK364" s="243">
        <f t="shared" si="388"/>
        <v>3082.4150795582627</v>
      </c>
      <c r="EL364" s="243">
        <f t="shared" si="328"/>
        <v>2463.6479944107805</v>
      </c>
      <c r="EM364" s="243">
        <f t="shared" si="338"/>
        <v>618.76708514748236</v>
      </c>
      <c r="EN364" s="244">
        <f t="shared" si="377"/>
        <v>881010.13568860176</v>
      </c>
      <c r="EO364" s="249"/>
      <c r="EP364" s="242">
        <f t="shared" si="398"/>
        <v>2.5000000000000001E-2</v>
      </c>
      <c r="EQ364" s="242">
        <f t="shared" si="378"/>
        <v>2.0833333333333333E-3</v>
      </c>
      <c r="ER364" s="238">
        <v>312</v>
      </c>
      <c r="ES364" s="243">
        <f t="shared" si="389"/>
        <v>110323.85889944168</v>
      </c>
      <c r="ET364" s="243">
        <f t="shared" si="390"/>
        <v>2370.7253929063927</v>
      </c>
      <c r="EU364" s="243">
        <f t="shared" si="329"/>
        <v>2140.8840201992225</v>
      </c>
      <c r="EV364" s="243">
        <f t="shared" si="339"/>
        <v>229.84137270717017</v>
      </c>
      <c r="EW364" s="244">
        <f t="shared" si="379"/>
        <v>739666.32258679171</v>
      </c>
    </row>
    <row r="365" spans="1:153" ht="14.25" customHeight="1" thickBot="1" x14ac:dyDescent="0.25">
      <c r="A365" s="3">
        <f t="shared" si="340"/>
        <v>9494</v>
      </c>
      <c r="B365" s="238">
        <v>313</v>
      </c>
      <c r="C365" s="239">
        <f t="shared" si="341"/>
        <v>-2480.7658890199477</v>
      </c>
      <c r="D365" s="239">
        <f t="shared" si="302"/>
        <v>0</v>
      </c>
      <c r="E365" s="239">
        <f t="shared" si="303"/>
        <v>6.5120104586773628</v>
      </c>
      <c r="F365" s="239">
        <f t="shared" si="304"/>
        <v>-6.5120104586773628</v>
      </c>
      <c r="G365" s="240">
        <f t="shared" si="342"/>
        <v>725485.02829237678</v>
      </c>
      <c r="I365" s="241">
        <f>VLOOKUP(K365,[2]תחזיות!$B$4:$H$1000,5)</f>
        <v>1.2998760500000178E-2</v>
      </c>
      <c r="J365" s="135">
        <f t="shared" si="305"/>
        <v>1.0832300416666815E-3</v>
      </c>
      <c r="K365" s="238">
        <v>313</v>
      </c>
      <c r="L365" s="243">
        <f t="shared" si="343"/>
        <v>0</v>
      </c>
      <c r="M365" s="243">
        <f t="shared" si="330"/>
        <v>0</v>
      </c>
      <c r="N365" s="243">
        <f t="shared" si="306"/>
        <v>0</v>
      </c>
      <c r="O365" s="243">
        <f t="shared" si="307"/>
        <v>0</v>
      </c>
      <c r="P365" s="244">
        <f t="shared" si="344"/>
        <v>306589.56963967456</v>
      </c>
      <c r="Q365" s="245"/>
      <c r="R365" s="241">
        <f>VLOOKUP(T365,[2]תחזיות!$B$4:$H$1000,7)</f>
        <v>2.2097892850000304E-2</v>
      </c>
      <c r="S365" s="135">
        <f t="shared" si="308"/>
        <v>1.8414910708333587E-3</v>
      </c>
      <c r="T365" s="238">
        <v>313</v>
      </c>
      <c r="U365" s="243">
        <f t="shared" si="345"/>
        <v>0</v>
      </c>
      <c r="V365" s="243">
        <f t="shared" si="331"/>
        <v>0</v>
      </c>
      <c r="W365" s="243">
        <f t="shared" si="309"/>
        <v>0</v>
      </c>
      <c r="X365" s="243">
        <f t="shared" si="332"/>
        <v>0</v>
      </c>
      <c r="Y365" s="244">
        <f t="shared" si="346"/>
        <v>343246.08003011072</v>
      </c>
      <c r="Z365" s="246"/>
      <c r="AA365" s="241">
        <f>VLOOKUP(AC365,[2]תחזיות!$B$4:$H$1000,6)</f>
        <v>1.1817055000000161E-2</v>
      </c>
      <c r="AB365" s="135">
        <f t="shared" si="310"/>
        <v>9.847545833333467E-4</v>
      </c>
      <c r="AC365" s="238">
        <v>313</v>
      </c>
      <c r="AD365" s="243">
        <f t="shared" si="347"/>
        <v>0</v>
      </c>
      <c r="AE365" s="243">
        <f t="shared" si="333"/>
        <v>0</v>
      </c>
      <c r="AF365" s="243">
        <f t="shared" si="311"/>
        <v>0</v>
      </c>
      <c r="AG365" s="243">
        <f t="shared" si="334"/>
        <v>0</v>
      </c>
      <c r="AH365" s="244">
        <f t="shared" si="348"/>
        <v>302220.56829844892</v>
      </c>
      <c r="AI365" s="246"/>
      <c r="AJ365" s="242">
        <f t="shared" si="394"/>
        <v>4.8766666666666597E-2</v>
      </c>
      <c r="AK365" s="242">
        <f t="shared" si="349"/>
        <v>4.0638888888888834E-3</v>
      </c>
      <c r="AL365" s="241">
        <f>VLOOKUP(AN365,[2]תחזיות!$B$4:$H$1000,5)</f>
        <v>1.2998760500000178E-2</v>
      </c>
      <c r="AM365" s="135">
        <f t="shared" si="335"/>
        <v>1.0832300416666815E-3</v>
      </c>
      <c r="AN365" s="238">
        <v>313</v>
      </c>
      <c r="AO365" s="243">
        <f t="shared" si="350"/>
        <v>0</v>
      </c>
      <c r="AP365" s="243">
        <f t="shared" si="380"/>
        <v>0</v>
      </c>
      <c r="AQ365" s="243">
        <f t="shared" si="312"/>
        <v>0</v>
      </c>
      <c r="AR365" s="243">
        <f t="shared" si="351"/>
        <v>0</v>
      </c>
      <c r="AS365" s="244">
        <f t="shared" si="352"/>
        <v>170495.24078473489</v>
      </c>
      <c r="AT365" s="245"/>
      <c r="AU365" s="242">
        <f t="shared" si="395"/>
        <v>5.3666666666666606E-2</v>
      </c>
      <c r="AV365" s="242">
        <f t="shared" si="353"/>
        <v>4.4722222222222168E-3</v>
      </c>
      <c r="AW365" s="241">
        <f>VLOOKUP(AY365,[2]תחזיות!$B$4:$H$1000,7)</f>
        <v>2.2097892850000304E-2</v>
      </c>
      <c r="AX365" s="135">
        <f t="shared" si="313"/>
        <v>1.8414910708333587E-3</v>
      </c>
      <c r="AY365" s="238">
        <v>313</v>
      </c>
      <c r="AZ365" s="243">
        <f t="shared" si="354"/>
        <v>-1.4385554338975441E-12</v>
      </c>
      <c r="BA365" s="243">
        <f t="shared" si="381"/>
        <v>1.169594211895387E-13</v>
      </c>
      <c r="BB365" s="243">
        <f t="shared" si="314"/>
        <v>1.2339296076891382E-13</v>
      </c>
      <c r="BC365" s="243">
        <f t="shared" si="355"/>
        <v>-6.4335395793751197E-15</v>
      </c>
      <c r="BD365" s="244">
        <f t="shared" si="356"/>
        <v>197884.14681572217</v>
      </c>
      <c r="BE365" s="246"/>
      <c r="BF365" s="246"/>
      <c r="BG365" s="246"/>
      <c r="BH365" s="241">
        <f>VLOOKUP(BJ365,[2]תחזיות!$B$4:$H$1000,6)</f>
        <v>1.1817055000000161E-2</v>
      </c>
      <c r="BI365" s="135">
        <f t="shared" si="315"/>
        <v>9.847545833333467E-4</v>
      </c>
      <c r="BJ365" s="238">
        <v>313</v>
      </c>
      <c r="BK365" s="243">
        <f t="shared" si="357"/>
        <v>-0.94956651241256529</v>
      </c>
      <c r="BL365" s="243">
        <f t="shared" si="382"/>
        <v>7.8275860315381043E-2</v>
      </c>
      <c r="BM365" s="243">
        <f t="shared" si="316"/>
        <v>8.0016732254804074E-2</v>
      </c>
      <c r="BN365" s="243">
        <f t="shared" si="336"/>
        <v>-1.7408719394230283E-3</v>
      </c>
      <c r="BO365" s="244">
        <f t="shared" si="358"/>
        <v>148276.55901072704</v>
      </c>
      <c r="BP365" s="246"/>
      <c r="BQ365" s="247">
        <f>VLOOKUP(BT365,[2]תחזיות!$B$4:$E$1000,2)</f>
        <v>4.3811280000000022E-2</v>
      </c>
      <c r="BR365" s="135">
        <f t="shared" si="317"/>
        <v>3.1509400000000018E-3</v>
      </c>
      <c r="BS365" s="3">
        <f t="shared" si="359"/>
        <v>9494</v>
      </c>
      <c r="BT365" s="238">
        <v>313</v>
      </c>
      <c r="BU365" s="239">
        <f t="shared" si="360"/>
        <v>110955.23563949399</v>
      </c>
      <c r="BV365" s="239">
        <f t="shared" si="361"/>
        <v>2494.4117930338725</v>
      </c>
      <c r="BW365" s="239">
        <f t="shared" si="318"/>
        <v>2144.7985028479652</v>
      </c>
      <c r="BX365" s="239">
        <f t="shared" si="319"/>
        <v>349.61329018590737</v>
      </c>
      <c r="BY365" s="240">
        <f t="shared" si="362"/>
        <v>722420.15745053859</v>
      </c>
      <c r="CA365" s="247">
        <f>VLOOKUP(CD365,[2]תחזיות!$B$4:$E$1000,4)</f>
        <v>5.7830889600000032E-2</v>
      </c>
      <c r="CB365" s="135">
        <f t="shared" si="320"/>
        <v>4.3192408000000031E-3</v>
      </c>
      <c r="CC365" s="3">
        <f t="shared" si="363"/>
        <v>9494</v>
      </c>
      <c r="CD365" s="238">
        <v>313</v>
      </c>
      <c r="CE365" s="239">
        <f t="shared" si="364"/>
        <v>124567.08350181309</v>
      </c>
      <c r="CF365" s="239">
        <f t="shared" si="365"/>
        <v>2879.0346833358089</v>
      </c>
      <c r="CG365" s="239">
        <f t="shared" si="321"/>
        <v>2340.9994539377703</v>
      </c>
      <c r="CH365" s="239">
        <f t="shared" si="322"/>
        <v>538.03522939803838</v>
      </c>
      <c r="CI365" s="240">
        <f t="shared" si="366"/>
        <v>816897.18965586694</v>
      </c>
      <c r="CJ365" s="1"/>
      <c r="CK365" s="247">
        <f>VLOOKUP(CN365,[2]תחזיות!$B$4:$E$1000,3)</f>
        <v>3.8096765217391325E-2</v>
      </c>
      <c r="CL365" s="135">
        <f t="shared" si="323"/>
        <v>2.6747304347826107E-3</v>
      </c>
      <c r="CM365" s="3">
        <f t="shared" si="367"/>
        <v>9494</v>
      </c>
      <c r="CN365" s="238">
        <v>313</v>
      </c>
      <c r="CO365" s="239">
        <f t="shared" si="368"/>
        <v>105863.30552563441</v>
      </c>
      <c r="CP365" s="239">
        <f t="shared" si="383"/>
        <v>2353.036249825198</v>
      </c>
      <c r="CQ365" s="239">
        <f t="shared" si="324"/>
        <v>2069.8804446090935</v>
      </c>
      <c r="CR365" s="239">
        <f t="shared" si="325"/>
        <v>283.15580521610445</v>
      </c>
      <c r="CS365" s="240">
        <f t="shared" si="369"/>
        <v>689048.62210236688</v>
      </c>
      <c r="CT365" s="1"/>
      <c r="CU365" s="238">
        <v>313</v>
      </c>
      <c r="CV365" s="239">
        <f t="shared" si="391"/>
        <v>235138.25716162813</v>
      </c>
      <c r="CW365" s="239">
        <f t="shared" si="391"/>
        <v>5415.407461999017</v>
      </c>
      <c r="CX365" s="239">
        <f t="shared" si="391"/>
        <v>4537.1516804596613</v>
      </c>
      <c r="CY365" s="239">
        <f t="shared" si="391"/>
        <v>878.25578153935612</v>
      </c>
      <c r="CZ365" s="239">
        <f t="shared" si="391"/>
        <v>2772903.3896160098</v>
      </c>
      <c r="DB365" s="238">
        <v>313</v>
      </c>
      <c r="DC365" s="239">
        <f t="shared" si="392"/>
        <v>254626.39728692395</v>
      </c>
      <c r="DD365" s="239">
        <f t="shared" si="392"/>
        <v>5961.4497628940717</v>
      </c>
      <c r="DE365" s="239">
        <f t="shared" si="392"/>
        <v>4822.4511787816118</v>
      </c>
      <c r="DF365" s="239">
        <f t="shared" si="392"/>
        <v>1138.9985841124608</v>
      </c>
      <c r="DG365" s="239">
        <f t="shared" si="392"/>
        <v>2967604.9955622368</v>
      </c>
      <c r="DH365" s="248"/>
      <c r="DI365" s="238">
        <v>313</v>
      </c>
      <c r="DJ365" s="239">
        <f t="shared" si="393"/>
        <v>211564.56494934449</v>
      </c>
      <c r="DK365" s="239">
        <f t="shared" si="393"/>
        <v>4723.8399185919061</v>
      </c>
      <c r="DL365" s="239">
        <f t="shared" si="393"/>
        <v>4221.8166670413302</v>
      </c>
      <c r="DM365" s="239">
        <f t="shared" si="393"/>
        <v>502.02325155057611</v>
      </c>
      <c r="DN365" s="239">
        <f t="shared" si="393"/>
        <v>2607067.825683618</v>
      </c>
      <c r="DP365" s="3">
        <f t="shared" si="370"/>
        <v>9494</v>
      </c>
      <c r="DQ365" s="238">
        <v>313</v>
      </c>
      <c r="DR365" s="239">
        <f t="shared" si="371"/>
        <v>0</v>
      </c>
      <c r="DS365" s="239">
        <f t="shared" si="372"/>
        <v>0</v>
      </c>
      <c r="DT365" s="239">
        <f t="shared" si="326"/>
        <v>0</v>
      </c>
      <c r="DU365" s="239">
        <f t="shared" si="373"/>
        <v>0</v>
      </c>
      <c r="DV365" s="240">
        <f t="shared" si="384"/>
        <v>0</v>
      </c>
      <c r="DX365" s="242">
        <f t="shared" si="396"/>
        <v>5.0700000000000002E-2</v>
      </c>
      <c r="DY365" s="242">
        <f t="shared" si="374"/>
        <v>4.2250000000000005E-3</v>
      </c>
      <c r="DZ365" s="238">
        <v>313</v>
      </c>
      <c r="EA365" s="243">
        <f t="shared" si="385"/>
        <v>126663.7874111541</v>
      </c>
      <c r="EB365" s="243">
        <f t="shared" si="386"/>
        <v>2920.9956689651449</v>
      </c>
      <c r="EC365" s="243">
        <f t="shared" si="327"/>
        <v>2385.8411671530189</v>
      </c>
      <c r="ED365" s="243">
        <f t="shared" si="337"/>
        <v>535.15450181212611</v>
      </c>
      <c r="EE365" s="244">
        <f t="shared" si="375"/>
        <v>847913.39344868471</v>
      </c>
      <c r="EF365" s="249"/>
      <c r="EG365" s="242">
        <f t="shared" si="397"/>
        <v>5.5E-2</v>
      </c>
      <c r="EH365" s="242">
        <f t="shared" si="376"/>
        <v>4.5833333333333334E-3</v>
      </c>
      <c r="EI365" s="238">
        <v>313</v>
      </c>
      <c r="EJ365" s="243">
        <f t="shared" si="387"/>
        <v>132540.07967413083</v>
      </c>
      <c r="EK365" s="243">
        <f t="shared" si="388"/>
        <v>3082.4150795582632</v>
      </c>
      <c r="EL365" s="243">
        <f t="shared" si="328"/>
        <v>2474.9397143851638</v>
      </c>
      <c r="EM365" s="243">
        <f t="shared" si="338"/>
        <v>607.47536517309959</v>
      </c>
      <c r="EN365" s="244">
        <f t="shared" si="377"/>
        <v>884092.55076816003</v>
      </c>
      <c r="EO365" s="249"/>
      <c r="EP365" s="242">
        <f t="shared" si="398"/>
        <v>2.5000000000000001E-2</v>
      </c>
      <c r="EQ365" s="242">
        <f t="shared" si="378"/>
        <v>2.0833333333333333E-3</v>
      </c>
      <c r="ER365" s="238">
        <v>313</v>
      </c>
      <c r="ES365" s="243">
        <f t="shared" si="389"/>
        <v>108182.97487924245</v>
      </c>
      <c r="ET365" s="243">
        <f t="shared" si="390"/>
        <v>2370.7253929063927</v>
      </c>
      <c r="EU365" s="243">
        <f t="shared" si="329"/>
        <v>2145.3441952413041</v>
      </c>
      <c r="EV365" s="243">
        <f t="shared" si="339"/>
        <v>225.38119766508842</v>
      </c>
      <c r="EW365" s="244">
        <f t="shared" si="379"/>
        <v>742037.04797969805</v>
      </c>
    </row>
    <row r="366" spans="1:153" ht="14.25" customHeight="1" thickBot="1" x14ac:dyDescent="0.25">
      <c r="A366" s="3">
        <f t="shared" si="340"/>
        <v>9525</v>
      </c>
      <c r="B366" s="238">
        <v>314</v>
      </c>
      <c r="C366" s="239">
        <f t="shared" si="341"/>
        <v>-2487.2778994786249</v>
      </c>
      <c r="D366" s="239">
        <f t="shared" si="302"/>
        <v>0</v>
      </c>
      <c r="E366" s="239">
        <f t="shared" si="303"/>
        <v>6.5291044861313905</v>
      </c>
      <c r="F366" s="239">
        <f t="shared" si="304"/>
        <v>-6.5291044861313905</v>
      </c>
      <c r="G366" s="240">
        <f t="shared" si="342"/>
        <v>725485.02829237678</v>
      </c>
      <c r="I366" s="241">
        <f>VLOOKUP(K366,[2]תחזיות!$B$4:$H$1000,5)</f>
        <v>1.2998779000000179E-2</v>
      </c>
      <c r="J366" s="135">
        <f t="shared" si="305"/>
        <v>1.0832315833333482E-3</v>
      </c>
      <c r="K366" s="238">
        <v>314</v>
      </c>
      <c r="L366" s="243">
        <f t="shared" si="343"/>
        <v>0</v>
      </c>
      <c r="M366" s="243">
        <f t="shared" si="330"/>
        <v>0</v>
      </c>
      <c r="N366" s="243">
        <f t="shared" si="306"/>
        <v>0</v>
      </c>
      <c r="O366" s="243">
        <f t="shared" si="307"/>
        <v>0</v>
      </c>
      <c r="P366" s="244">
        <f t="shared" si="344"/>
        <v>306589.56963967456</v>
      </c>
      <c r="Q366" s="245"/>
      <c r="R366" s="241">
        <f>VLOOKUP(T366,[2]תחזיות!$B$4:$H$1000,7)</f>
        <v>2.2097924300000304E-2</v>
      </c>
      <c r="S366" s="135">
        <f t="shared" si="308"/>
        <v>1.8414936916666921E-3</v>
      </c>
      <c r="T366" s="238">
        <v>314</v>
      </c>
      <c r="U366" s="243">
        <f t="shared" si="345"/>
        <v>0</v>
      </c>
      <c r="V366" s="243">
        <f t="shared" si="331"/>
        <v>0</v>
      </c>
      <c r="W366" s="243">
        <f t="shared" si="309"/>
        <v>0</v>
      </c>
      <c r="X366" s="243">
        <f t="shared" si="332"/>
        <v>0</v>
      </c>
      <c r="Y366" s="244">
        <f t="shared" si="346"/>
        <v>343246.08003011072</v>
      </c>
      <c r="Z366" s="246"/>
      <c r="AA366" s="241">
        <f>VLOOKUP(AC366,[2]תחזיות!$B$4:$H$1000,6)</f>
        <v>1.1817071818181981E-2</v>
      </c>
      <c r="AB366" s="135">
        <f t="shared" si="310"/>
        <v>9.8475598484849846E-4</v>
      </c>
      <c r="AC366" s="238">
        <v>314</v>
      </c>
      <c r="AD366" s="243">
        <f t="shared" si="347"/>
        <v>0</v>
      </c>
      <c r="AE366" s="243">
        <f t="shared" si="333"/>
        <v>0</v>
      </c>
      <c r="AF366" s="243">
        <f t="shared" si="311"/>
        <v>0</v>
      </c>
      <c r="AG366" s="243">
        <f t="shared" si="334"/>
        <v>0</v>
      </c>
      <c r="AH366" s="244">
        <f t="shared" si="348"/>
        <v>302220.56829844892</v>
      </c>
      <c r="AI366" s="246"/>
      <c r="AJ366" s="242">
        <f t="shared" si="394"/>
        <v>4.8766666666666597E-2</v>
      </c>
      <c r="AK366" s="242">
        <f t="shared" si="349"/>
        <v>4.0638888888888834E-3</v>
      </c>
      <c r="AL366" s="241">
        <f>VLOOKUP(AN366,[2]תחזיות!$B$4:$H$1000,5)</f>
        <v>1.2998779000000179E-2</v>
      </c>
      <c r="AM366" s="135">
        <f t="shared" si="335"/>
        <v>1.0832315833333482E-3</v>
      </c>
      <c r="AN366" s="238">
        <v>314</v>
      </c>
      <c r="AO366" s="243">
        <f t="shared" si="350"/>
        <v>0</v>
      </c>
      <c r="AP366" s="243">
        <f t="shared" si="380"/>
        <v>0</v>
      </c>
      <c r="AQ366" s="243">
        <f t="shared" si="312"/>
        <v>0</v>
      </c>
      <c r="AR366" s="243">
        <f t="shared" si="351"/>
        <v>0</v>
      </c>
      <c r="AS366" s="244">
        <f t="shared" si="352"/>
        <v>170495.24078473489</v>
      </c>
      <c r="AT366" s="245"/>
      <c r="AU366" s="242">
        <f t="shared" si="395"/>
        <v>5.3666666666666606E-2</v>
      </c>
      <c r="AV366" s="242">
        <f t="shared" si="353"/>
        <v>4.4722222222222168E-3</v>
      </c>
      <c r="AW366" s="241">
        <f>VLOOKUP(AY366,[2]תחזיות!$B$4:$H$1000,7)</f>
        <v>2.2097924300000304E-2</v>
      </c>
      <c r="AX366" s="135">
        <f t="shared" si="313"/>
        <v>1.8414936916666921E-3</v>
      </c>
      <c r="AY366" s="238">
        <v>314</v>
      </c>
      <c r="AZ366" s="243">
        <f t="shared" si="354"/>
        <v>-1.5648247127819449E-12</v>
      </c>
      <c r="BA366" s="243">
        <f t="shared" si="381"/>
        <v>1.1717480122584021E-13</v>
      </c>
      <c r="BB366" s="243">
        <f t="shared" si="314"/>
        <v>1.2417304508022611E-13</v>
      </c>
      <c r="BC366" s="243">
        <f t="shared" si="355"/>
        <v>-6.998243854385912E-15</v>
      </c>
      <c r="BD366" s="244">
        <f t="shared" si="356"/>
        <v>197884.14681572217</v>
      </c>
      <c r="BE366" s="246"/>
      <c r="BF366" s="246"/>
      <c r="BG366" s="246"/>
      <c r="BH366" s="241">
        <f>VLOOKUP(BJ366,[2]תחזיות!$B$4:$H$1000,6)</f>
        <v>1.1817071818181981E-2</v>
      </c>
      <c r="BI366" s="135">
        <f t="shared" si="315"/>
        <v>9.8475598484849846E-4</v>
      </c>
      <c r="BJ366" s="238">
        <v>314</v>
      </c>
      <c r="BK366" s="243">
        <f t="shared" si="357"/>
        <v>-1.0305971329294554</v>
      </c>
      <c r="BL366" s="243">
        <f t="shared" si="382"/>
        <v>7.8342907619884855E-2</v>
      </c>
      <c r="BM366" s="243">
        <f t="shared" si="316"/>
        <v>8.0232335696922175E-2</v>
      </c>
      <c r="BN366" s="243">
        <f t="shared" si="336"/>
        <v>-1.8894280770373262E-3</v>
      </c>
      <c r="BO366" s="244">
        <f t="shared" si="358"/>
        <v>148276.55901072704</v>
      </c>
      <c r="BP366" s="246"/>
      <c r="BQ366" s="247">
        <f>VLOOKUP(BT366,[2]תחזיות!$B$4:$E$1000,2)</f>
        <v>4.3839580000000024E-2</v>
      </c>
      <c r="BR366" s="135">
        <f t="shared" si="317"/>
        <v>3.1532983333333355E-3</v>
      </c>
      <c r="BS366" s="3">
        <f t="shared" si="359"/>
        <v>9525</v>
      </c>
      <c r="BT366" s="238">
        <v>314</v>
      </c>
      <c r="BU366" s="239">
        <f t="shared" si="360"/>
        <v>108810.43713664603</v>
      </c>
      <c r="BV366" s="239">
        <f t="shared" si="361"/>
        <v>2494.5491423210692</v>
      </c>
      <c r="BW366" s="239">
        <f t="shared" si="318"/>
        <v>2151.4373722488117</v>
      </c>
      <c r="BX366" s="239">
        <f t="shared" si="319"/>
        <v>343.11177007225757</v>
      </c>
      <c r="BY366" s="240">
        <f t="shared" si="362"/>
        <v>724914.7065928597</v>
      </c>
      <c r="CA366" s="247">
        <f>VLOOKUP(CD366,[2]תחזיות!$B$4:$E$1000,4)</f>
        <v>5.7868245600000034E-2</v>
      </c>
      <c r="CB366" s="135">
        <f t="shared" si="320"/>
        <v>4.322353800000003E-3</v>
      </c>
      <c r="CC366" s="3">
        <f t="shared" si="363"/>
        <v>9525</v>
      </c>
      <c r="CD366" s="238">
        <v>314</v>
      </c>
      <c r="CE366" s="239">
        <f t="shared" si="364"/>
        <v>122226.08404787532</v>
      </c>
      <c r="CF366" s="239">
        <f t="shared" si="365"/>
        <v>2879.2417892312333</v>
      </c>
      <c r="CG366" s="239">
        <f t="shared" si="321"/>
        <v>2350.9374103877799</v>
      </c>
      <c r="CH366" s="239">
        <f t="shared" si="322"/>
        <v>528.30437884345361</v>
      </c>
      <c r="CI366" s="240">
        <f t="shared" si="366"/>
        <v>819776.43144509813</v>
      </c>
      <c r="CJ366" s="1"/>
      <c r="CK366" s="247">
        <f>VLOOKUP(CN366,[2]תחזיות!$B$4:$E$1000,3)</f>
        <v>3.8121373913043502E-2</v>
      </c>
      <c r="CL366" s="135">
        <f t="shared" si="323"/>
        <v>2.6767811594202921E-3</v>
      </c>
      <c r="CM366" s="3">
        <f t="shared" si="367"/>
        <v>9525</v>
      </c>
      <c r="CN366" s="238">
        <v>314</v>
      </c>
      <c r="CO366" s="239">
        <f t="shared" si="368"/>
        <v>103793.42508102531</v>
      </c>
      <c r="CP366" s="239">
        <f t="shared" si="383"/>
        <v>2353.1493881767678</v>
      </c>
      <c r="CQ366" s="239">
        <f t="shared" si="324"/>
        <v>2075.3171034481775</v>
      </c>
      <c r="CR366" s="239">
        <f t="shared" si="325"/>
        <v>277.8322847285902</v>
      </c>
      <c r="CS366" s="240">
        <f t="shared" si="369"/>
        <v>691401.77149054362</v>
      </c>
      <c r="CT366" s="1"/>
      <c r="CU366" s="238">
        <v>314</v>
      </c>
      <c r="CV366" s="239">
        <f t="shared" si="391"/>
        <v>230601.10548116849</v>
      </c>
      <c r="CW366" s="239">
        <f t="shared" si="391"/>
        <v>5415.5448112862141</v>
      </c>
      <c r="CX366" s="239">
        <f t="shared" si="391"/>
        <v>4553.8878228191843</v>
      </c>
      <c r="CY366" s="239">
        <f t="shared" si="391"/>
        <v>861.65698846703083</v>
      </c>
      <c r="CZ366" s="239">
        <f t="shared" si="391"/>
        <v>2778318.9344272958</v>
      </c>
      <c r="DB366" s="238">
        <v>314</v>
      </c>
      <c r="DC366" s="239">
        <f t="shared" si="392"/>
        <v>249803.94610814238</v>
      </c>
      <c r="DD366" s="239">
        <f t="shared" si="392"/>
        <v>5961.6568687894951</v>
      </c>
      <c r="DE366" s="239">
        <f t="shared" si="392"/>
        <v>4843.7497029500055</v>
      </c>
      <c r="DF366" s="239">
        <f t="shared" si="392"/>
        <v>1117.9071658394898</v>
      </c>
      <c r="DG366" s="239">
        <f t="shared" si="392"/>
        <v>2973566.6524310261</v>
      </c>
      <c r="DH366" s="248"/>
      <c r="DI366" s="238">
        <v>314</v>
      </c>
      <c r="DJ366" s="239">
        <f t="shared" si="393"/>
        <v>207342.74726841491</v>
      </c>
      <c r="DK366" s="239">
        <f t="shared" si="393"/>
        <v>4723.953123990781</v>
      </c>
      <c r="DL366" s="239">
        <f t="shared" si="393"/>
        <v>4231.7401025847303</v>
      </c>
      <c r="DM366" s="239">
        <f t="shared" si="393"/>
        <v>492.21302140605076</v>
      </c>
      <c r="DN366" s="239">
        <f t="shared" si="393"/>
        <v>2611791.7004647008</v>
      </c>
      <c r="DP366" s="3">
        <f t="shared" si="370"/>
        <v>9525</v>
      </c>
      <c r="DQ366" s="238">
        <v>314</v>
      </c>
      <c r="DR366" s="239">
        <f t="shared" si="371"/>
        <v>0</v>
      </c>
      <c r="DS366" s="239">
        <f t="shared" si="372"/>
        <v>0</v>
      </c>
      <c r="DT366" s="239">
        <f t="shared" si="326"/>
        <v>0</v>
      </c>
      <c r="DU366" s="239">
        <f t="shared" si="373"/>
        <v>0</v>
      </c>
      <c r="DV366" s="240">
        <f t="shared" si="384"/>
        <v>0</v>
      </c>
      <c r="DX366" s="242">
        <f t="shared" si="396"/>
        <v>5.0700000000000002E-2</v>
      </c>
      <c r="DY366" s="242">
        <f t="shared" si="374"/>
        <v>4.2250000000000005E-3</v>
      </c>
      <c r="DZ366" s="238">
        <v>314</v>
      </c>
      <c r="EA366" s="243">
        <f t="shared" si="385"/>
        <v>124277.94624400108</v>
      </c>
      <c r="EB366" s="243">
        <f t="shared" si="386"/>
        <v>2920.9956689651453</v>
      </c>
      <c r="EC366" s="243">
        <f t="shared" si="327"/>
        <v>2395.9213460842407</v>
      </c>
      <c r="ED366" s="243">
        <f t="shared" si="337"/>
        <v>525.07432288090467</v>
      </c>
      <c r="EE366" s="244">
        <f t="shared" si="375"/>
        <v>850834.38911764987</v>
      </c>
      <c r="EF366" s="249"/>
      <c r="EG366" s="242">
        <f t="shared" si="397"/>
        <v>5.5E-2</v>
      </c>
      <c r="EH366" s="242">
        <f t="shared" si="376"/>
        <v>4.5833333333333334E-3</v>
      </c>
      <c r="EI366" s="238">
        <v>314</v>
      </c>
      <c r="EJ366" s="243">
        <f t="shared" si="387"/>
        <v>130065.13995974566</v>
      </c>
      <c r="EK366" s="243">
        <f t="shared" si="388"/>
        <v>3082.4150795582618</v>
      </c>
      <c r="EL366" s="243">
        <f t="shared" si="328"/>
        <v>2486.2831880760941</v>
      </c>
      <c r="EM366" s="243">
        <f t="shared" si="338"/>
        <v>596.13189148216759</v>
      </c>
      <c r="EN366" s="244">
        <f t="shared" si="377"/>
        <v>887174.9658477183</v>
      </c>
      <c r="EO366" s="249"/>
      <c r="EP366" s="242">
        <f t="shared" si="398"/>
        <v>2.5000000000000001E-2</v>
      </c>
      <c r="EQ366" s="242">
        <f t="shared" si="378"/>
        <v>2.0833333333333333E-3</v>
      </c>
      <c r="ER366" s="238">
        <v>314</v>
      </c>
      <c r="ES366" s="243">
        <f t="shared" si="389"/>
        <v>106037.63068400115</v>
      </c>
      <c r="ET366" s="243">
        <f t="shared" si="390"/>
        <v>2370.7253929063932</v>
      </c>
      <c r="EU366" s="243">
        <f t="shared" si="329"/>
        <v>2149.8136623147243</v>
      </c>
      <c r="EV366" s="243">
        <f t="shared" si="339"/>
        <v>220.91173059166906</v>
      </c>
      <c r="EW366" s="244">
        <f t="shared" si="379"/>
        <v>744407.7733726044</v>
      </c>
    </row>
    <row r="367" spans="1:153" ht="14.25" customHeight="1" thickBot="1" x14ac:dyDescent="0.25">
      <c r="A367" s="3">
        <f t="shared" si="340"/>
        <v>9556</v>
      </c>
      <c r="B367" s="238">
        <v>315</v>
      </c>
      <c r="C367" s="239">
        <f t="shared" si="341"/>
        <v>-2493.8070039647564</v>
      </c>
      <c r="D367" s="239">
        <f t="shared" si="302"/>
        <v>0</v>
      </c>
      <c r="E367" s="239">
        <f t="shared" si="303"/>
        <v>6.546243385407486</v>
      </c>
      <c r="F367" s="239">
        <f t="shared" si="304"/>
        <v>-6.546243385407486</v>
      </c>
      <c r="G367" s="240">
        <f t="shared" si="342"/>
        <v>725485.02829237678</v>
      </c>
      <c r="I367" s="241">
        <f>VLOOKUP(K367,[2]תחזיות!$B$4:$H$1000,5)</f>
        <v>1.299879750000018E-2</v>
      </c>
      <c r="J367" s="135">
        <f t="shared" si="305"/>
        <v>1.083233125000015E-3</v>
      </c>
      <c r="K367" s="238">
        <v>315</v>
      </c>
      <c r="L367" s="243">
        <f t="shared" si="343"/>
        <v>0</v>
      </c>
      <c r="M367" s="243">
        <f t="shared" si="330"/>
        <v>0</v>
      </c>
      <c r="N367" s="243">
        <f t="shared" si="306"/>
        <v>0</v>
      </c>
      <c r="O367" s="243">
        <f t="shared" si="307"/>
        <v>0</v>
      </c>
      <c r="P367" s="244">
        <f t="shared" si="344"/>
        <v>306589.56963967456</v>
      </c>
      <c r="Q367" s="245"/>
      <c r="R367" s="241">
        <f>VLOOKUP(T367,[2]תחזיות!$B$4:$H$1000,7)</f>
        <v>2.2097955750000304E-2</v>
      </c>
      <c r="S367" s="135">
        <f t="shared" si="308"/>
        <v>1.8414963125000254E-3</v>
      </c>
      <c r="T367" s="238">
        <v>315</v>
      </c>
      <c r="U367" s="243">
        <f t="shared" si="345"/>
        <v>0</v>
      </c>
      <c r="V367" s="243">
        <f t="shared" si="331"/>
        <v>0</v>
      </c>
      <c r="W367" s="243">
        <f t="shared" si="309"/>
        <v>0</v>
      </c>
      <c r="X367" s="243">
        <f t="shared" si="332"/>
        <v>0</v>
      </c>
      <c r="Y367" s="244">
        <f t="shared" si="346"/>
        <v>343246.08003011072</v>
      </c>
      <c r="Z367" s="246"/>
      <c r="AA367" s="241">
        <f>VLOOKUP(AC367,[2]תחזיות!$B$4:$H$1000,6)</f>
        <v>1.1817088636363798E-2</v>
      </c>
      <c r="AB367" s="135">
        <f t="shared" si="310"/>
        <v>9.8475738636364979E-4</v>
      </c>
      <c r="AC367" s="238">
        <v>315</v>
      </c>
      <c r="AD367" s="243">
        <f t="shared" si="347"/>
        <v>0</v>
      </c>
      <c r="AE367" s="243">
        <f t="shared" si="333"/>
        <v>0</v>
      </c>
      <c r="AF367" s="243">
        <f t="shared" si="311"/>
        <v>0</v>
      </c>
      <c r="AG367" s="243">
        <f t="shared" si="334"/>
        <v>0</v>
      </c>
      <c r="AH367" s="244">
        <f t="shared" si="348"/>
        <v>302220.56829844892</v>
      </c>
      <c r="AI367" s="246"/>
      <c r="AJ367" s="242">
        <f t="shared" si="394"/>
        <v>4.8766666666666597E-2</v>
      </c>
      <c r="AK367" s="242">
        <f t="shared" si="349"/>
        <v>4.0638888888888834E-3</v>
      </c>
      <c r="AL367" s="241">
        <f>VLOOKUP(AN367,[2]תחזיות!$B$4:$H$1000,5)</f>
        <v>1.299879750000018E-2</v>
      </c>
      <c r="AM367" s="135">
        <f t="shared" si="335"/>
        <v>1.083233125000015E-3</v>
      </c>
      <c r="AN367" s="238">
        <v>315</v>
      </c>
      <c r="AO367" s="243">
        <f t="shared" si="350"/>
        <v>0</v>
      </c>
      <c r="AP367" s="243">
        <f t="shared" si="380"/>
        <v>0</v>
      </c>
      <c r="AQ367" s="243">
        <f t="shared" si="312"/>
        <v>0</v>
      </c>
      <c r="AR367" s="243">
        <f t="shared" si="351"/>
        <v>0</v>
      </c>
      <c r="AS367" s="244">
        <f t="shared" si="352"/>
        <v>170495.24078473489</v>
      </c>
      <c r="AT367" s="245"/>
      <c r="AU367" s="242">
        <f t="shared" si="395"/>
        <v>5.3666666666666606E-2</v>
      </c>
      <c r="AV367" s="242">
        <f t="shared" si="353"/>
        <v>4.4722222222222168E-3</v>
      </c>
      <c r="AW367" s="241">
        <f>VLOOKUP(AY367,[2]תחזיות!$B$4:$H$1000,7)</f>
        <v>2.2097955750000304E-2</v>
      </c>
      <c r="AX367" s="135">
        <f t="shared" si="313"/>
        <v>1.8414963125000254E-3</v>
      </c>
      <c r="AY367" s="238">
        <v>315</v>
      </c>
      <c r="AZ367" s="243">
        <f t="shared" si="354"/>
        <v>-1.6921080410050949E-12</v>
      </c>
      <c r="BA367" s="243">
        <f t="shared" si="381"/>
        <v>1.173905781902155E-13</v>
      </c>
      <c r="BB367" s="243">
        <f t="shared" si="314"/>
        <v>1.2495806137359939E-13</v>
      </c>
      <c r="BC367" s="243">
        <f t="shared" si="355"/>
        <v>-7.5674831833838881E-15</v>
      </c>
      <c r="BD367" s="244">
        <f t="shared" si="356"/>
        <v>197884.14681572217</v>
      </c>
      <c r="BE367" s="246"/>
      <c r="BF367" s="246"/>
      <c r="BG367" s="246"/>
      <c r="BH367" s="241">
        <f>VLOOKUP(BJ367,[2]תחזיות!$B$4:$H$1000,6)</f>
        <v>1.1817088636363798E-2</v>
      </c>
      <c r="BI367" s="135">
        <f t="shared" si="315"/>
        <v>9.8475738636364979E-4</v>
      </c>
      <c r="BJ367" s="238">
        <v>315</v>
      </c>
      <c r="BK367" s="243">
        <f t="shared" si="357"/>
        <v>-1.1119233661505978</v>
      </c>
      <c r="BL367" s="243">
        <f t="shared" si="382"/>
        <v>7.8409952681712553E-2</v>
      </c>
      <c r="BM367" s="243">
        <f t="shared" si="316"/>
        <v>8.0448478852988642E-2</v>
      </c>
      <c r="BN367" s="243">
        <f t="shared" si="336"/>
        <v>-2.0385261712760868E-3</v>
      </c>
      <c r="BO367" s="244">
        <f t="shared" si="358"/>
        <v>148276.55901072704</v>
      </c>
      <c r="BP367" s="246"/>
      <c r="BQ367" s="247">
        <f>VLOOKUP(BT367,[2]תחזיות!$B$4:$E$1000,2)</f>
        <v>4.3867880000000026E-2</v>
      </c>
      <c r="BR367" s="135">
        <f t="shared" si="317"/>
        <v>3.1556566666666691E-3</v>
      </c>
      <c r="BS367" s="3">
        <f t="shared" si="359"/>
        <v>9556</v>
      </c>
      <c r="BT367" s="238">
        <v>315</v>
      </c>
      <c r="BU367" s="239">
        <f t="shared" si="360"/>
        <v>106658.99976439722</v>
      </c>
      <c r="BV367" s="239">
        <f t="shared" si="361"/>
        <v>2494.6837069646572</v>
      </c>
      <c r="BW367" s="239">
        <f t="shared" si="318"/>
        <v>2158.1045232981382</v>
      </c>
      <c r="BX367" s="239">
        <f t="shared" si="319"/>
        <v>336.57918366651876</v>
      </c>
      <c r="BY367" s="240">
        <f t="shared" si="362"/>
        <v>727409.3902998243</v>
      </c>
      <c r="CA367" s="247">
        <f>VLOOKUP(CD367,[2]תחזיות!$B$4:$E$1000,4)</f>
        <v>5.7905601600000037E-2</v>
      </c>
      <c r="CB367" s="135">
        <f t="shared" si="320"/>
        <v>4.3254668000000029E-3</v>
      </c>
      <c r="CC367" s="3">
        <f t="shared" si="363"/>
        <v>9556</v>
      </c>
      <c r="CD367" s="238">
        <v>315</v>
      </c>
      <c r="CE367" s="239">
        <f t="shared" si="364"/>
        <v>119875.14663748755</v>
      </c>
      <c r="CF367" s="239">
        <f t="shared" si="365"/>
        <v>2879.4447397790036</v>
      </c>
      <c r="CG367" s="239">
        <f t="shared" si="321"/>
        <v>2360.9287728534191</v>
      </c>
      <c r="CH367" s="239">
        <f t="shared" si="322"/>
        <v>518.51596692558439</v>
      </c>
      <c r="CI367" s="240">
        <f t="shared" si="366"/>
        <v>822655.87618487712</v>
      </c>
      <c r="CJ367" s="1"/>
      <c r="CK367" s="247">
        <f>VLOOKUP(CN367,[2]תחזיות!$B$4:$E$1000,3)</f>
        <v>3.8145982608695679E-2</v>
      </c>
      <c r="CL367" s="135">
        <f t="shared" si="323"/>
        <v>2.6788318840579735E-3</v>
      </c>
      <c r="CM367" s="3">
        <f t="shared" si="367"/>
        <v>9556</v>
      </c>
      <c r="CN367" s="238">
        <v>315</v>
      </c>
      <c r="CO367" s="239">
        <f t="shared" si="368"/>
        <v>101718.10797757714</v>
      </c>
      <c r="CP367" s="239">
        <f t="shared" si="383"/>
        <v>2353.2602231249593</v>
      </c>
      <c r="CQ367" s="239">
        <f t="shared" si="324"/>
        <v>2080.774512288574</v>
      </c>
      <c r="CR367" s="239">
        <f t="shared" si="325"/>
        <v>272.48571083638535</v>
      </c>
      <c r="CS367" s="240">
        <f t="shared" si="369"/>
        <v>693755.03171366861</v>
      </c>
      <c r="CT367" s="1"/>
      <c r="CU367" s="238">
        <v>315</v>
      </c>
      <c r="CV367" s="239">
        <f t="shared" si="391"/>
        <v>226047.21765834931</v>
      </c>
      <c r="CW367" s="239">
        <f t="shared" si="391"/>
        <v>5415.6793759298016</v>
      </c>
      <c r="CX367" s="239">
        <f t="shared" si="391"/>
        <v>4570.694880454992</v>
      </c>
      <c r="CY367" s="239">
        <f t="shared" si="391"/>
        <v>844.98449547481005</v>
      </c>
      <c r="CZ367" s="239">
        <f t="shared" si="391"/>
        <v>2783734.6138032256</v>
      </c>
      <c r="DB367" s="238">
        <v>315</v>
      </c>
      <c r="DC367" s="239">
        <f t="shared" si="392"/>
        <v>244960.19640519237</v>
      </c>
      <c r="DD367" s="239">
        <f t="shared" si="392"/>
        <v>5961.8598193372663</v>
      </c>
      <c r="DE367" s="239">
        <f t="shared" si="392"/>
        <v>4865.1536689269378</v>
      </c>
      <c r="DF367" s="239">
        <f t="shared" si="392"/>
        <v>1096.706150410329</v>
      </c>
      <c r="DG367" s="239">
        <f t="shared" si="392"/>
        <v>2979528.5122503634</v>
      </c>
      <c r="DH367" s="248"/>
      <c r="DI367" s="238">
        <v>315</v>
      </c>
      <c r="DJ367" s="239">
        <f t="shared" si="393"/>
        <v>203111.00607193267</v>
      </c>
      <c r="DK367" s="239">
        <f t="shared" si="393"/>
        <v>4724.0640259840338</v>
      </c>
      <c r="DL367" s="239">
        <f t="shared" si="393"/>
        <v>4241.6936449307141</v>
      </c>
      <c r="DM367" s="239">
        <f t="shared" si="393"/>
        <v>482.37038105331999</v>
      </c>
      <c r="DN367" s="239">
        <f t="shared" si="393"/>
        <v>2616515.6860807324</v>
      </c>
      <c r="DP367" s="3">
        <f t="shared" si="370"/>
        <v>9556</v>
      </c>
      <c r="DQ367" s="238">
        <v>315</v>
      </c>
      <c r="DR367" s="239">
        <f t="shared" si="371"/>
        <v>0</v>
      </c>
      <c r="DS367" s="239">
        <f t="shared" si="372"/>
        <v>0</v>
      </c>
      <c r="DT367" s="239">
        <f t="shared" si="326"/>
        <v>0</v>
      </c>
      <c r="DU367" s="239">
        <f t="shared" si="373"/>
        <v>0</v>
      </c>
      <c r="DV367" s="240">
        <f t="shared" si="384"/>
        <v>0</v>
      </c>
      <c r="DX367" s="242">
        <f t="shared" si="396"/>
        <v>5.0700000000000002E-2</v>
      </c>
      <c r="DY367" s="242">
        <f t="shared" si="374"/>
        <v>4.2250000000000005E-3</v>
      </c>
      <c r="DZ367" s="238">
        <v>315</v>
      </c>
      <c r="EA367" s="243">
        <f t="shared" si="385"/>
        <v>121882.02489791684</v>
      </c>
      <c r="EB367" s="243">
        <f t="shared" si="386"/>
        <v>2920.9956689651449</v>
      </c>
      <c r="EC367" s="243">
        <f t="shared" si="327"/>
        <v>2406.0441137714461</v>
      </c>
      <c r="ED367" s="243">
        <f t="shared" si="337"/>
        <v>514.95155519369871</v>
      </c>
      <c r="EE367" s="244">
        <f t="shared" si="375"/>
        <v>853755.38478661503</v>
      </c>
      <c r="EF367" s="249"/>
      <c r="EG367" s="242">
        <f t="shared" si="397"/>
        <v>5.5E-2</v>
      </c>
      <c r="EH367" s="242">
        <f t="shared" si="376"/>
        <v>4.5833333333333334E-3</v>
      </c>
      <c r="EI367" s="238">
        <v>315</v>
      </c>
      <c r="EJ367" s="243">
        <f t="shared" si="387"/>
        <v>127578.85677166957</v>
      </c>
      <c r="EK367" s="243">
        <f t="shared" si="388"/>
        <v>3082.4150795582627</v>
      </c>
      <c r="EL367" s="243">
        <f t="shared" si="328"/>
        <v>2497.6786526881106</v>
      </c>
      <c r="EM367" s="243">
        <f t="shared" si="338"/>
        <v>584.73642687015217</v>
      </c>
      <c r="EN367" s="244">
        <f t="shared" si="377"/>
        <v>890257.38092727656</v>
      </c>
      <c r="EO367" s="249"/>
      <c r="EP367" s="242">
        <f t="shared" si="398"/>
        <v>2.5000000000000001E-2</v>
      </c>
      <c r="EQ367" s="242">
        <f t="shared" si="378"/>
        <v>2.0833333333333333E-3</v>
      </c>
      <c r="ER367" s="238">
        <v>315</v>
      </c>
      <c r="ES367" s="243">
        <f t="shared" si="389"/>
        <v>103887.81702168642</v>
      </c>
      <c r="ET367" s="243">
        <f t="shared" si="390"/>
        <v>2370.7253929063927</v>
      </c>
      <c r="EU367" s="243">
        <f t="shared" si="329"/>
        <v>2154.2924407778792</v>
      </c>
      <c r="EV367" s="243">
        <f t="shared" si="339"/>
        <v>216.43295212851339</v>
      </c>
      <c r="EW367" s="244">
        <f t="shared" si="379"/>
        <v>746778.49876551074</v>
      </c>
    </row>
    <row r="368" spans="1:153" ht="14.25" customHeight="1" thickBot="1" x14ac:dyDescent="0.25">
      <c r="A368" s="3">
        <f t="shared" si="340"/>
        <v>9584</v>
      </c>
      <c r="B368" s="238">
        <v>316</v>
      </c>
      <c r="C368" s="239">
        <f t="shared" si="341"/>
        <v>-2500.3532473501641</v>
      </c>
      <c r="D368" s="239">
        <f t="shared" si="302"/>
        <v>0</v>
      </c>
      <c r="E368" s="239">
        <f t="shared" si="303"/>
        <v>6.563427274294181</v>
      </c>
      <c r="F368" s="239">
        <f t="shared" si="304"/>
        <v>-6.563427274294181</v>
      </c>
      <c r="G368" s="240">
        <f t="shared" si="342"/>
        <v>725485.02829237678</v>
      </c>
      <c r="I368" s="241">
        <f>VLOOKUP(K368,[2]תחזיות!$B$4:$H$1000,5)</f>
        <v>1.299881600000018E-2</v>
      </c>
      <c r="J368" s="135">
        <f t="shared" si="305"/>
        <v>1.0832346666666817E-3</v>
      </c>
      <c r="K368" s="238">
        <v>316</v>
      </c>
      <c r="L368" s="243">
        <f t="shared" si="343"/>
        <v>0</v>
      </c>
      <c r="M368" s="243">
        <f t="shared" si="330"/>
        <v>0</v>
      </c>
      <c r="N368" s="243">
        <f t="shared" si="306"/>
        <v>0</v>
      </c>
      <c r="O368" s="243">
        <f t="shared" si="307"/>
        <v>0</v>
      </c>
      <c r="P368" s="244">
        <f t="shared" si="344"/>
        <v>306589.56963967456</v>
      </c>
      <c r="Q368" s="245"/>
      <c r="R368" s="241">
        <f>VLOOKUP(T368,[2]תחזיות!$B$4:$H$1000,7)</f>
        <v>2.2097987200000307E-2</v>
      </c>
      <c r="S368" s="135">
        <f t="shared" si="308"/>
        <v>1.841498933333359E-3</v>
      </c>
      <c r="T368" s="238">
        <v>316</v>
      </c>
      <c r="U368" s="243">
        <f t="shared" si="345"/>
        <v>0</v>
      </c>
      <c r="V368" s="243">
        <f t="shared" si="331"/>
        <v>0</v>
      </c>
      <c r="W368" s="243">
        <f t="shared" si="309"/>
        <v>0</v>
      </c>
      <c r="X368" s="243">
        <f t="shared" si="332"/>
        <v>0</v>
      </c>
      <c r="Y368" s="244">
        <f t="shared" si="346"/>
        <v>343246.08003011072</v>
      </c>
      <c r="Z368" s="246"/>
      <c r="AA368" s="241">
        <f>VLOOKUP(AC368,[2]תחזיות!$B$4:$H$1000,6)</f>
        <v>1.1817105454545618E-2</v>
      </c>
      <c r="AB368" s="135">
        <f t="shared" si="310"/>
        <v>9.8475878787880155E-4</v>
      </c>
      <c r="AC368" s="238">
        <v>316</v>
      </c>
      <c r="AD368" s="243">
        <f t="shared" si="347"/>
        <v>0</v>
      </c>
      <c r="AE368" s="243">
        <f t="shared" si="333"/>
        <v>0</v>
      </c>
      <c r="AF368" s="243">
        <f t="shared" si="311"/>
        <v>0</v>
      </c>
      <c r="AG368" s="243">
        <f t="shared" si="334"/>
        <v>0</v>
      </c>
      <c r="AH368" s="244">
        <f t="shared" si="348"/>
        <v>302220.56829844892</v>
      </c>
      <c r="AI368" s="246"/>
      <c r="AJ368" s="242">
        <f t="shared" si="394"/>
        <v>4.8766666666666597E-2</v>
      </c>
      <c r="AK368" s="242">
        <f t="shared" si="349"/>
        <v>4.0638888888888834E-3</v>
      </c>
      <c r="AL368" s="241">
        <f>VLOOKUP(AN368,[2]תחזיות!$B$4:$H$1000,5)</f>
        <v>1.299881600000018E-2</v>
      </c>
      <c r="AM368" s="135">
        <f t="shared" si="335"/>
        <v>1.0832346666666817E-3</v>
      </c>
      <c r="AN368" s="238">
        <v>316</v>
      </c>
      <c r="AO368" s="243">
        <f t="shared" si="350"/>
        <v>0</v>
      </c>
      <c r="AP368" s="243">
        <f t="shared" si="380"/>
        <v>0</v>
      </c>
      <c r="AQ368" s="243">
        <f t="shared" si="312"/>
        <v>0</v>
      </c>
      <c r="AR368" s="243">
        <f t="shared" si="351"/>
        <v>0</v>
      </c>
      <c r="AS368" s="244">
        <f t="shared" si="352"/>
        <v>170495.24078473489</v>
      </c>
      <c r="AT368" s="245"/>
      <c r="AU368" s="242">
        <f t="shared" si="395"/>
        <v>5.3666666666666606E-2</v>
      </c>
      <c r="AV368" s="242">
        <f t="shared" si="353"/>
        <v>4.4722222222222168E-3</v>
      </c>
      <c r="AW368" s="241">
        <f>VLOOKUP(AY368,[2]תחזיות!$B$4:$H$1000,7)</f>
        <v>2.2097987200000307E-2</v>
      </c>
      <c r="AX368" s="135">
        <f t="shared" si="313"/>
        <v>1.841498933333359E-3</v>
      </c>
      <c r="AY368" s="238">
        <v>316</v>
      </c>
      <c r="AZ368" s="243">
        <f t="shared" si="354"/>
        <v>-1.8204122276680206E-12</v>
      </c>
      <c r="BA368" s="243">
        <f t="shared" si="381"/>
        <v>1.1760675281473614E-13</v>
      </c>
      <c r="BB368" s="243">
        <f t="shared" si="314"/>
        <v>1.2574804083291811E-13</v>
      </c>
      <c r="BC368" s="243">
        <f t="shared" si="355"/>
        <v>-8.1412880181819712E-15</v>
      </c>
      <c r="BD368" s="244">
        <f t="shared" si="356"/>
        <v>197884.14681572217</v>
      </c>
      <c r="BE368" s="246"/>
      <c r="BF368" s="246"/>
      <c r="BG368" s="246"/>
      <c r="BH368" s="241">
        <f>VLOOKUP(BJ368,[2]תחזיות!$B$4:$H$1000,6)</f>
        <v>1.1817105454545618E-2</v>
      </c>
      <c r="BI368" s="135">
        <f t="shared" si="315"/>
        <v>9.8475878787880155E-4</v>
      </c>
      <c r="BJ368" s="238">
        <v>316</v>
      </c>
      <c r="BK368" s="243">
        <f t="shared" si="357"/>
        <v>-1.1935460436563732</v>
      </c>
      <c r="BL368" s="243">
        <f t="shared" si="382"/>
        <v>7.8477003375024459E-2</v>
      </c>
      <c r="BM368" s="243">
        <f t="shared" si="316"/>
        <v>8.0665171121727802E-2</v>
      </c>
      <c r="BN368" s="243">
        <f t="shared" si="336"/>
        <v>-2.1881677467033406E-3</v>
      </c>
      <c r="BO368" s="244">
        <f t="shared" si="358"/>
        <v>148276.55901072704</v>
      </c>
      <c r="BP368" s="246"/>
      <c r="BQ368" s="247">
        <f>VLOOKUP(BT368,[2]תחזיות!$B$4:$E$1000,2)</f>
        <v>4.3896180000000028E-2</v>
      </c>
      <c r="BR368" s="135">
        <f t="shared" si="317"/>
        <v>3.1580150000000023E-3</v>
      </c>
      <c r="BS368" s="3">
        <f t="shared" si="359"/>
        <v>9584</v>
      </c>
      <c r="BT368" s="238">
        <v>316</v>
      </c>
      <c r="BU368" s="239">
        <f t="shared" si="360"/>
        <v>104500.89524109908</v>
      </c>
      <c r="BV368" s="239">
        <f t="shared" si="361"/>
        <v>2494.8154836650615</v>
      </c>
      <c r="BW368" s="239">
        <f t="shared" si="318"/>
        <v>2164.8000889802415</v>
      </c>
      <c r="BX368" s="239">
        <f t="shared" si="319"/>
        <v>330.01539468481974</v>
      </c>
      <c r="BY368" s="240">
        <f t="shared" si="362"/>
        <v>729904.20578348939</v>
      </c>
      <c r="CA368" s="247">
        <f>VLOOKUP(CD368,[2]תחזיות!$B$4:$E$1000,4)</f>
        <v>5.7942957600000039E-2</v>
      </c>
      <c r="CB368" s="135">
        <f t="shared" si="320"/>
        <v>4.3285798000000037E-3</v>
      </c>
      <c r="CC368" s="3">
        <f t="shared" si="363"/>
        <v>9584</v>
      </c>
      <c r="CD368" s="238">
        <v>316</v>
      </c>
      <c r="CE368" s="239">
        <f t="shared" si="364"/>
        <v>117514.21786463412</v>
      </c>
      <c r="CF368" s="239">
        <f t="shared" si="365"/>
        <v>2879.6435281535355</v>
      </c>
      <c r="CG368" s="239">
        <f t="shared" si="321"/>
        <v>2370.9738584918805</v>
      </c>
      <c r="CH368" s="239">
        <f t="shared" si="322"/>
        <v>508.66966966165484</v>
      </c>
      <c r="CI368" s="240">
        <f t="shared" si="366"/>
        <v>825535.51971303066</v>
      </c>
      <c r="CJ368" s="1"/>
      <c r="CK368" s="247">
        <f>VLOOKUP(CN368,[2]תחזיות!$B$4:$E$1000,3)</f>
        <v>3.8170591304347856E-2</v>
      </c>
      <c r="CL368" s="135">
        <f t="shared" si="323"/>
        <v>2.680882608695655E-3</v>
      </c>
      <c r="CM368" s="3">
        <f t="shared" si="367"/>
        <v>9584</v>
      </c>
      <c r="CN368" s="238">
        <v>316</v>
      </c>
      <c r="CO368" s="239">
        <f t="shared" si="368"/>
        <v>99637.333465288568</v>
      </c>
      <c r="CP368" s="239">
        <f t="shared" si="383"/>
        <v>2353.3687523619305</v>
      </c>
      <c r="CQ368" s="239">
        <f t="shared" si="324"/>
        <v>2086.2527578980289</v>
      </c>
      <c r="CR368" s="239">
        <f t="shared" si="325"/>
        <v>267.1159944639017</v>
      </c>
      <c r="CS368" s="240">
        <f t="shared" si="369"/>
        <v>696108.40046603058</v>
      </c>
      <c r="CT368" s="1"/>
      <c r="CU368" s="238">
        <v>316</v>
      </c>
      <c r="CV368" s="239">
        <f t="shared" si="391"/>
        <v>221476.52277789428</v>
      </c>
      <c r="CW368" s="239">
        <f t="shared" si="391"/>
        <v>5415.8111526302064</v>
      </c>
      <c r="CX368" s="239">
        <f t="shared" si="391"/>
        <v>4587.5731664066661</v>
      </c>
      <c r="CY368" s="239">
        <f t="shared" si="391"/>
        <v>828.23798622353991</v>
      </c>
      <c r="CZ368" s="239">
        <f t="shared" si="391"/>
        <v>2789150.4249558561</v>
      </c>
      <c r="DB368" s="238">
        <v>316</v>
      </c>
      <c r="DC368" s="239">
        <f t="shared" si="392"/>
        <v>240095.0427362654</v>
      </c>
      <c r="DD368" s="239">
        <f t="shared" si="392"/>
        <v>5962.0586077117987</v>
      </c>
      <c r="DE368" s="239">
        <f t="shared" si="392"/>
        <v>4886.6636322791055</v>
      </c>
      <c r="DF368" s="239">
        <f t="shared" si="392"/>
        <v>1075.3949754326923</v>
      </c>
      <c r="DG368" s="239">
        <f t="shared" si="392"/>
        <v>2985490.5708580753</v>
      </c>
      <c r="DH368" s="248"/>
      <c r="DI368" s="238">
        <v>316</v>
      </c>
      <c r="DJ368" s="239">
        <f t="shared" si="393"/>
        <v>198869.31125280331</v>
      </c>
      <c r="DK368" s="239">
        <f t="shared" si="393"/>
        <v>4724.1726222716989</v>
      </c>
      <c r="DL368" s="239">
        <f t="shared" si="393"/>
        <v>4251.6774003729442</v>
      </c>
      <c r="DM368" s="239">
        <f t="shared" si="393"/>
        <v>472.4952218987537</v>
      </c>
      <c r="DN368" s="239">
        <f t="shared" si="393"/>
        <v>2621239.7802260006</v>
      </c>
      <c r="DP368" s="3">
        <f t="shared" si="370"/>
        <v>9584</v>
      </c>
      <c r="DQ368" s="238">
        <v>316</v>
      </c>
      <c r="DR368" s="239">
        <f t="shared" si="371"/>
        <v>0</v>
      </c>
      <c r="DS368" s="239">
        <f t="shared" si="372"/>
        <v>0</v>
      </c>
      <c r="DT368" s="239">
        <f t="shared" si="326"/>
        <v>0</v>
      </c>
      <c r="DU368" s="239">
        <f t="shared" si="373"/>
        <v>0</v>
      </c>
      <c r="DV368" s="240">
        <f t="shared" si="384"/>
        <v>0</v>
      </c>
      <c r="DX368" s="242">
        <f t="shared" si="396"/>
        <v>5.0700000000000002E-2</v>
      </c>
      <c r="DY368" s="242">
        <f t="shared" si="374"/>
        <v>4.2250000000000005E-3</v>
      </c>
      <c r="DZ368" s="238">
        <v>316</v>
      </c>
      <c r="EA368" s="243">
        <f t="shared" si="385"/>
        <v>119475.98078414539</v>
      </c>
      <c r="EB368" s="243">
        <f t="shared" si="386"/>
        <v>2920.9956689651449</v>
      </c>
      <c r="EC368" s="243">
        <f t="shared" si="327"/>
        <v>2416.2096501521305</v>
      </c>
      <c r="ED368" s="243">
        <f t="shared" si="337"/>
        <v>504.78601881301432</v>
      </c>
      <c r="EE368" s="244">
        <f t="shared" si="375"/>
        <v>856676.38045558019</v>
      </c>
      <c r="EF368" s="249"/>
      <c r="EG368" s="242">
        <f t="shared" si="397"/>
        <v>5.5E-2</v>
      </c>
      <c r="EH368" s="242">
        <f t="shared" si="376"/>
        <v>4.5833333333333334E-3</v>
      </c>
      <c r="EI368" s="238">
        <v>316</v>
      </c>
      <c r="EJ368" s="243">
        <f t="shared" si="387"/>
        <v>125081.17811898146</v>
      </c>
      <c r="EK368" s="243">
        <f t="shared" si="388"/>
        <v>3082.4150795582627</v>
      </c>
      <c r="EL368" s="243">
        <f t="shared" si="328"/>
        <v>2509.1263465129309</v>
      </c>
      <c r="EM368" s="243">
        <f t="shared" si="338"/>
        <v>573.2887330453317</v>
      </c>
      <c r="EN368" s="244">
        <f t="shared" si="377"/>
        <v>893339.79600683483</v>
      </c>
      <c r="EO368" s="249"/>
      <c r="EP368" s="242">
        <f t="shared" si="398"/>
        <v>2.5000000000000001E-2</v>
      </c>
      <c r="EQ368" s="242">
        <f t="shared" si="378"/>
        <v>2.0833333333333333E-3</v>
      </c>
      <c r="ER368" s="238">
        <v>316</v>
      </c>
      <c r="ES368" s="243">
        <f t="shared" si="389"/>
        <v>101733.52458090855</v>
      </c>
      <c r="ET368" s="243">
        <f t="shared" si="390"/>
        <v>2370.7253929063927</v>
      </c>
      <c r="EU368" s="243">
        <f t="shared" si="329"/>
        <v>2158.7805500294999</v>
      </c>
      <c r="EV368" s="243">
        <f t="shared" si="339"/>
        <v>211.94484287689281</v>
      </c>
      <c r="EW368" s="244">
        <f t="shared" si="379"/>
        <v>749149.22415841708</v>
      </c>
    </row>
    <row r="369" spans="1:153" ht="14.25" customHeight="1" thickBot="1" x14ac:dyDescent="0.25">
      <c r="A369" s="3">
        <f t="shared" si="340"/>
        <v>9615</v>
      </c>
      <c r="B369" s="238">
        <v>317</v>
      </c>
      <c r="C369" s="239">
        <f t="shared" si="341"/>
        <v>-2506.9166746244582</v>
      </c>
      <c r="D369" s="239">
        <f t="shared" si="302"/>
        <v>0</v>
      </c>
      <c r="E369" s="239">
        <f t="shared" si="303"/>
        <v>6.5806562708892029</v>
      </c>
      <c r="F369" s="239">
        <f t="shared" si="304"/>
        <v>-6.5806562708892029</v>
      </c>
      <c r="G369" s="240">
        <f t="shared" si="342"/>
        <v>725485.02829237678</v>
      </c>
      <c r="I369" s="241">
        <f>VLOOKUP(K369,[2]תחזיות!$B$4:$H$1000,5)</f>
        <v>1.2998834500000181E-2</v>
      </c>
      <c r="J369" s="135">
        <f t="shared" si="305"/>
        <v>1.0832362083333484E-3</v>
      </c>
      <c r="K369" s="238">
        <v>317</v>
      </c>
      <c r="L369" s="243">
        <f t="shared" si="343"/>
        <v>0</v>
      </c>
      <c r="M369" s="243">
        <f t="shared" si="330"/>
        <v>0</v>
      </c>
      <c r="N369" s="243">
        <f t="shared" si="306"/>
        <v>0</v>
      </c>
      <c r="O369" s="243">
        <f t="shared" si="307"/>
        <v>0</v>
      </c>
      <c r="P369" s="244">
        <f t="shared" si="344"/>
        <v>306589.56963967456</v>
      </c>
      <c r="Q369" s="245"/>
      <c r="R369" s="241">
        <f>VLOOKUP(T369,[2]תחזיות!$B$4:$H$1000,7)</f>
        <v>2.2098018650000308E-2</v>
      </c>
      <c r="S369" s="135">
        <f t="shared" si="308"/>
        <v>1.8415015541666923E-3</v>
      </c>
      <c r="T369" s="238">
        <v>317</v>
      </c>
      <c r="U369" s="243">
        <f t="shared" si="345"/>
        <v>0</v>
      </c>
      <c r="V369" s="243">
        <f t="shared" si="331"/>
        <v>0</v>
      </c>
      <c r="W369" s="243">
        <f t="shared" si="309"/>
        <v>0</v>
      </c>
      <c r="X369" s="243">
        <f t="shared" si="332"/>
        <v>0</v>
      </c>
      <c r="Y369" s="244">
        <f t="shared" si="346"/>
        <v>343246.08003011072</v>
      </c>
      <c r="Z369" s="246"/>
      <c r="AA369" s="241">
        <f>VLOOKUP(AC369,[2]תחזיות!$B$4:$H$1000,6)</f>
        <v>1.1817122272727435E-2</v>
      </c>
      <c r="AB369" s="135">
        <f t="shared" si="310"/>
        <v>9.8476018939395288E-4</v>
      </c>
      <c r="AC369" s="238">
        <v>317</v>
      </c>
      <c r="AD369" s="243">
        <f t="shared" si="347"/>
        <v>0</v>
      </c>
      <c r="AE369" s="243">
        <f t="shared" si="333"/>
        <v>0</v>
      </c>
      <c r="AF369" s="243">
        <f t="shared" si="311"/>
        <v>0</v>
      </c>
      <c r="AG369" s="243">
        <f t="shared" si="334"/>
        <v>0</v>
      </c>
      <c r="AH369" s="244">
        <f t="shared" si="348"/>
        <v>302220.56829844892</v>
      </c>
      <c r="AI369" s="246"/>
      <c r="AJ369" s="242">
        <f t="shared" si="394"/>
        <v>4.8766666666666597E-2</v>
      </c>
      <c r="AK369" s="242">
        <f t="shared" si="349"/>
        <v>4.0638888888888834E-3</v>
      </c>
      <c r="AL369" s="241">
        <f>VLOOKUP(AN369,[2]תחזיות!$B$4:$H$1000,5)</f>
        <v>1.2998834500000181E-2</v>
      </c>
      <c r="AM369" s="135">
        <f t="shared" si="335"/>
        <v>1.0832362083333484E-3</v>
      </c>
      <c r="AN369" s="238">
        <v>317</v>
      </c>
      <c r="AO369" s="243">
        <f t="shared" si="350"/>
        <v>0</v>
      </c>
      <c r="AP369" s="243">
        <f t="shared" si="380"/>
        <v>0</v>
      </c>
      <c r="AQ369" s="243">
        <f t="shared" si="312"/>
        <v>0</v>
      </c>
      <c r="AR369" s="243">
        <f t="shared" si="351"/>
        <v>0</v>
      </c>
      <c r="AS369" s="244">
        <f t="shared" si="352"/>
        <v>170495.24078473489</v>
      </c>
      <c r="AT369" s="245"/>
      <c r="AU369" s="242">
        <f t="shared" si="395"/>
        <v>5.3666666666666606E-2</v>
      </c>
      <c r="AV369" s="242">
        <f t="shared" si="353"/>
        <v>4.4722222222222168E-3</v>
      </c>
      <c r="AW369" s="241">
        <f>VLOOKUP(AY369,[2]תחזיות!$B$4:$H$1000,7)</f>
        <v>2.2098018650000308E-2</v>
      </c>
      <c r="AX369" s="135">
        <f t="shared" si="313"/>
        <v>1.8415015541666923E-3</v>
      </c>
      <c r="AY369" s="238">
        <v>317</v>
      </c>
      <c r="AZ369" s="243">
        <f t="shared" si="354"/>
        <v>-1.9497441256600401E-12</v>
      </c>
      <c r="BA369" s="243">
        <f t="shared" si="381"/>
        <v>1.1782332583282497E-13</v>
      </c>
      <c r="BB369" s="243">
        <f t="shared" si="314"/>
        <v>1.2654301483924903E-13</v>
      </c>
      <c r="BC369" s="243">
        <f t="shared" si="355"/>
        <v>-8.7196890064240577E-15</v>
      </c>
      <c r="BD369" s="244">
        <f t="shared" si="356"/>
        <v>197884.14681572217</v>
      </c>
      <c r="BE369" s="246"/>
      <c r="BF369" s="246"/>
      <c r="BG369" s="246"/>
      <c r="BH369" s="241">
        <f>VLOOKUP(BJ369,[2]תחזיות!$B$4:$H$1000,6)</f>
        <v>1.1817122272727435E-2</v>
      </c>
      <c r="BI369" s="135">
        <f t="shared" si="315"/>
        <v>9.8476018939395288E-4</v>
      </c>
      <c r="BJ369" s="238">
        <v>317</v>
      </c>
      <c r="BK369" s="243">
        <f t="shared" si="357"/>
        <v>-1.2754660072552939</v>
      </c>
      <c r="BL369" s="243">
        <f t="shared" si="382"/>
        <v>7.8544066103985302E-2</v>
      </c>
      <c r="BM369" s="243">
        <f t="shared" si="316"/>
        <v>8.0882420450619996E-2</v>
      </c>
      <c r="BN369" s="243">
        <f t="shared" si="336"/>
        <v>-2.3383543466346949E-3</v>
      </c>
      <c r="BO369" s="244">
        <f t="shared" si="358"/>
        <v>148276.55901072704</v>
      </c>
      <c r="BP369" s="246"/>
      <c r="BQ369" s="247">
        <f>VLOOKUP(BT369,[2]תחזיות!$B$4:$E$1000,2)</f>
        <v>4.392448000000003E-2</v>
      </c>
      <c r="BR369" s="135">
        <f t="shared" si="317"/>
        <v>3.1603733333333359E-3</v>
      </c>
      <c r="BS369" s="3">
        <f t="shared" si="359"/>
        <v>9615</v>
      </c>
      <c r="BT369" s="238">
        <v>317</v>
      </c>
      <c r="BU369" s="239">
        <f t="shared" si="360"/>
        <v>102336.09515211884</v>
      </c>
      <c r="BV369" s="239">
        <f t="shared" si="361"/>
        <v>2494.9444691243393</v>
      </c>
      <c r="BW369" s="239">
        <f t="shared" si="318"/>
        <v>2171.5242029681199</v>
      </c>
      <c r="BX369" s="239">
        <f t="shared" si="319"/>
        <v>323.42026615621927</v>
      </c>
      <c r="BY369" s="240">
        <f t="shared" si="362"/>
        <v>732399.1502526137</v>
      </c>
      <c r="CA369" s="247">
        <f>VLOOKUP(CD369,[2]תחזיות!$B$4:$E$1000,4)</f>
        <v>5.7980313600000041E-2</v>
      </c>
      <c r="CB369" s="135">
        <f t="shared" si="320"/>
        <v>4.3316928000000036E-3</v>
      </c>
      <c r="CC369" s="3">
        <f t="shared" si="363"/>
        <v>9615</v>
      </c>
      <c r="CD369" s="238">
        <v>317</v>
      </c>
      <c r="CE369" s="239">
        <f t="shared" si="364"/>
        <v>115143.24400614224</v>
      </c>
      <c r="CF369" s="239">
        <f t="shared" si="365"/>
        <v>2879.8381475309252</v>
      </c>
      <c r="CG369" s="239">
        <f t="shared" si="321"/>
        <v>2381.0729865008752</v>
      </c>
      <c r="CH369" s="239">
        <f t="shared" si="322"/>
        <v>498.76516103004991</v>
      </c>
      <c r="CI369" s="240">
        <f t="shared" si="366"/>
        <v>828415.35786056158</v>
      </c>
      <c r="CJ369" s="1"/>
      <c r="CK369" s="247">
        <f>VLOOKUP(CN369,[2]תחזיות!$B$4:$E$1000,3)</f>
        <v>3.8195200000000026E-2</v>
      </c>
      <c r="CL369" s="135">
        <f t="shared" si="323"/>
        <v>2.6829333333333355E-3</v>
      </c>
      <c r="CM369" s="3">
        <f t="shared" si="367"/>
        <v>9615</v>
      </c>
      <c r="CN369" s="238">
        <v>317</v>
      </c>
      <c r="CO369" s="239">
        <f t="shared" si="368"/>
        <v>97551.080707390545</v>
      </c>
      <c r="CP369" s="239">
        <f t="shared" si="383"/>
        <v>2353.4749735812152</v>
      </c>
      <c r="CQ369" s="239">
        <f t="shared" si="324"/>
        <v>2091.7519274486667</v>
      </c>
      <c r="CR369" s="239">
        <f t="shared" si="325"/>
        <v>261.72304613254857</v>
      </c>
      <c r="CS369" s="240">
        <f t="shared" si="369"/>
        <v>698461.87543961185</v>
      </c>
      <c r="CT369" s="1"/>
      <c r="CU369" s="238">
        <v>317</v>
      </c>
      <c r="CV369" s="239">
        <f t="shared" si="391"/>
        <v>216888.94961148762</v>
      </c>
      <c r="CW369" s="239">
        <f t="shared" si="391"/>
        <v>5415.9401380894842</v>
      </c>
      <c r="CX369" s="239">
        <f t="shared" si="391"/>
        <v>4604.5229951630317</v>
      </c>
      <c r="CY369" s="239">
        <f t="shared" si="391"/>
        <v>811.41714292645156</v>
      </c>
      <c r="CZ369" s="239">
        <f t="shared" si="391"/>
        <v>2794566.3650939455</v>
      </c>
      <c r="DB369" s="238">
        <v>317</v>
      </c>
      <c r="DC369" s="239">
        <f t="shared" si="392"/>
        <v>235208.37910398631</v>
      </c>
      <c r="DD369" s="239">
        <f t="shared" si="392"/>
        <v>5962.2532270891879</v>
      </c>
      <c r="DE369" s="239">
        <f t="shared" si="392"/>
        <v>4908.2801517062126</v>
      </c>
      <c r="DF369" s="239">
        <f t="shared" si="392"/>
        <v>1053.9730753829749</v>
      </c>
      <c r="DG369" s="239">
        <f t="shared" si="392"/>
        <v>2991452.8240851643</v>
      </c>
      <c r="DH369" s="248"/>
      <c r="DI369" s="238">
        <v>317</v>
      </c>
      <c r="DJ369" s="239">
        <f t="shared" si="393"/>
        <v>194617.63259763789</v>
      </c>
      <c r="DK369" s="239">
        <f t="shared" si="393"/>
        <v>4724.2789105537122</v>
      </c>
      <c r="DL369" s="239">
        <f t="shared" si="393"/>
        <v>4261.6914756487349</v>
      </c>
      <c r="DM369" s="239">
        <f t="shared" si="393"/>
        <v>462.58743490497739</v>
      </c>
      <c r="DN369" s="239">
        <f t="shared" si="393"/>
        <v>2625963.9805924883</v>
      </c>
      <c r="DP369" s="3">
        <f t="shared" si="370"/>
        <v>9615</v>
      </c>
      <c r="DQ369" s="238">
        <v>317</v>
      </c>
      <c r="DR369" s="239">
        <f t="shared" si="371"/>
        <v>0</v>
      </c>
      <c r="DS369" s="239">
        <f t="shared" si="372"/>
        <v>0</v>
      </c>
      <c r="DT369" s="239">
        <f t="shared" si="326"/>
        <v>0</v>
      </c>
      <c r="DU369" s="239">
        <f t="shared" si="373"/>
        <v>0</v>
      </c>
      <c r="DV369" s="240">
        <f t="shared" si="384"/>
        <v>0</v>
      </c>
      <c r="DX369" s="242">
        <f t="shared" si="396"/>
        <v>5.0700000000000002E-2</v>
      </c>
      <c r="DY369" s="242">
        <f t="shared" si="374"/>
        <v>4.2250000000000005E-3</v>
      </c>
      <c r="DZ369" s="238">
        <v>317</v>
      </c>
      <c r="EA369" s="243">
        <f t="shared" si="385"/>
        <v>117059.77113399326</v>
      </c>
      <c r="EB369" s="243">
        <f t="shared" si="386"/>
        <v>2920.9956689651449</v>
      </c>
      <c r="EC369" s="243">
        <f t="shared" si="327"/>
        <v>2426.4181359240233</v>
      </c>
      <c r="ED369" s="243">
        <f t="shared" si="337"/>
        <v>494.57753304112157</v>
      </c>
      <c r="EE369" s="244">
        <f t="shared" si="375"/>
        <v>859597.37612454535</v>
      </c>
      <c r="EF369" s="249"/>
      <c r="EG369" s="242">
        <f t="shared" si="397"/>
        <v>5.5E-2</v>
      </c>
      <c r="EH369" s="242">
        <f t="shared" si="376"/>
        <v>4.5833333333333334E-3</v>
      </c>
      <c r="EI369" s="238">
        <v>317</v>
      </c>
      <c r="EJ369" s="243">
        <f t="shared" si="387"/>
        <v>122572.05177246853</v>
      </c>
      <c r="EK369" s="243">
        <f t="shared" si="388"/>
        <v>3082.4150795582627</v>
      </c>
      <c r="EL369" s="243">
        <f t="shared" si="328"/>
        <v>2520.6265089344488</v>
      </c>
      <c r="EM369" s="243">
        <f t="shared" si="338"/>
        <v>561.78857062381417</v>
      </c>
      <c r="EN369" s="244">
        <f t="shared" si="377"/>
        <v>896422.2110863931</v>
      </c>
      <c r="EO369" s="249"/>
      <c r="EP369" s="242">
        <f t="shared" si="398"/>
        <v>2.5000000000000001E-2</v>
      </c>
      <c r="EQ369" s="242">
        <f t="shared" si="378"/>
        <v>2.0833333333333333E-3</v>
      </c>
      <c r="ER369" s="238">
        <v>317</v>
      </c>
      <c r="ES369" s="243">
        <f t="shared" si="389"/>
        <v>99574.744030879054</v>
      </c>
      <c r="ET369" s="243">
        <f t="shared" si="390"/>
        <v>2370.7253929063927</v>
      </c>
      <c r="EU369" s="243">
        <f t="shared" si="329"/>
        <v>2163.2780095087282</v>
      </c>
      <c r="EV369" s="243">
        <f t="shared" si="339"/>
        <v>207.44738339766468</v>
      </c>
      <c r="EW369" s="244">
        <f t="shared" si="379"/>
        <v>751519.94955132343</v>
      </c>
    </row>
    <row r="370" spans="1:153" ht="14.25" customHeight="1" thickBot="1" x14ac:dyDescent="0.25">
      <c r="A370" s="3">
        <f t="shared" si="340"/>
        <v>9645</v>
      </c>
      <c r="B370" s="238">
        <v>318</v>
      </c>
      <c r="C370" s="239">
        <f t="shared" si="341"/>
        <v>-2513.4973308953472</v>
      </c>
      <c r="D370" s="239">
        <f t="shared" si="302"/>
        <v>0</v>
      </c>
      <c r="E370" s="239">
        <f t="shared" si="303"/>
        <v>6.5979304936002867</v>
      </c>
      <c r="F370" s="239">
        <f t="shared" si="304"/>
        <v>-6.5979304936002867</v>
      </c>
      <c r="G370" s="240">
        <f t="shared" si="342"/>
        <v>725485.02829237678</v>
      </c>
      <c r="I370" s="241">
        <f>VLOOKUP(K370,[2]תחזיות!$B$4:$H$1000,5)</f>
        <v>1.2998853000000182E-2</v>
      </c>
      <c r="J370" s="135">
        <f t="shared" si="305"/>
        <v>1.0832377500000151E-3</v>
      </c>
      <c r="K370" s="238">
        <v>318</v>
      </c>
      <c r="L370" s="243">
        <f t="shared" si="343"/>
        <v>0</v>
      </c>
      <c r="M370" s="243">
        <f t="shared" si="330"/>
        <v>0</v>
      </c>
      <c r="N370" s="243">
        <f t="shared" si="306"/>
        <v>0</v>
      </c>
      <c r="O370" s="243">
        <f t="shared" si="307"/>
        <v>0</v>
      </c>
      <c r="P370" s="244">
        <f t="shared" si="344"/>
        <v>306589.56963967456</v>
      </c>
      <c r="Q370" s="245"/>
      <c r="R370" s="241">
        <f>VLOOKUP(T370,[2]תחזיות!$B$4:$H$1000,7)</f>
        <v>2.2098050100000308E-2</v>
      </c>
      <c r="S370" s="135">
        <f t="shared" si="308"/>
        <v>1.8415041750000256E-3</v>
      </c>
      <c r="T370" s="238">
        <v>318</v>
      </c>
      <c r="U370" s="243">
        <f t="shared" si="345"/>
        <v>0</v>
      </c>
      <c r="V370" s="243">
        <f t="shared" si="331"/>
        <v>0</v>
      </c>
      <c r="W370" s="243">
        <f t="shared" si="309"/>
        <v>0</v>
      </c>
      <c r="X370" s="243">
        <f t="shared" si="332"/>
        <v>0</v>
      </c>
      <c r="Y370" s="244">
        <f t="shared" si="346"/>
        <v>343246.08003011072</v>
      </c>
      <c r="Z370" s="246"/>
      <c r="AA370" s="241">
        <f>VLOOKUP(AC370,[2]תחזיות!$B$4:$H$1000,6)</f>
        <v>1.1817139090909255E-2</v>
      </c>
      <c r="AB370" s="135">
        <f t="shared" si="310"/>
        <v>9.8476159090910465E-4</v>
      </c>
      <c r="AC370" s="238">
        <v>318</v>
      </c>
      <c r="AD370" s="243">
        <f t="shared" si="347"/>
        <v>0</v>
      </c>
      <c r="AE370" s="243">
        <f t="shared" si="333"/>
        <v>0</v>
      </c>
      <c r="AF370" s="243">
        <f t="shared" si="311"/>
        <v>0</v>
      </c>
      <c r="AG370" s="243">
        <f t="shared" si="334"/>
        <v>0</v>
      </c>
      <c r="AH370" s="244">
        <f t="shared" si="348"/>
        <v>302220.56829844892</v>
      </c>
      <c r="AI370" s="246"/>
      <c r="AJ370" s="242">
        <f t="shared" si="394"/>
        <v>4.8766666666666597E-2</v>
      </c>
      <c r="AK370" s="242">
        <f t="shared" si="349"/>
        <v>4.0638888888888834E-3</v>
      </c>
      <c r="AL370" s="241">
        <f>VLOOKUP(AN370,[2]תחזיות!$B$4:$H$1000,5)</f>
        <v>1.2998853000000182E-2</v>
      </c>
      <c r="AM370" s="135">
        <f t="shared" si="335"/>
        <v>1.0832377500000151E-3</v>
      </c>
      <c r="AN370" s="238">
        <v>318</v>
      </c>
      <c r="AO370" s="243">
        <f t="shared" si="350"/>
        <v>0</v>
      </c>
      <c r="AP370" s="243">
        <f t="shared" si="380"/>
        <v>0</v>
      </c>
      <c r="AQ370" s="243">
        <f t="shared" si="312"/>
        <v>0</v>
      </c>
      <c r="AR370" s="243">
        <f t="shared" si="351"/>
        <v>0</v>
      </c>
      <c r="AS370" s="244">
        <f t="shared" si="352"/>
        <v>170495.24078473489</v>
      </c>
      <c r="AT370" s="245"/>
      <c r="AU370" s="242">
        <f t="shared" si="395"/>
        <v>5.3666666666666606E-2</v>
      </c>
      <c r="AV370" s="242">
        <f t="shared" si="353"/>
        <v>4.4722222222222168E-3</v>
      </c>
      <c r="AW370" s="241">
        <f>VLOOKUP(AY370,[2]תחזיות!$B$4:$H$1000,7)</f>
        <v>2.2098050100000308E-2</v>
      </c>
      <c r="AX370" s="135">
        <f t="shared" si="313"/>
        <v>1.8415041750000256E-3</v>
      </c>
      <c r="AY370" s="238">
        <v>318</v>
      </c>
      <c r="AZ370" s="243">
        <f t="shared" si="354"/>
        <v>-2.0801106319370174E-12</v>
      </c>
      <c r="BA370" s="243">
        <f t="shared" si="381"/>
        <v>1.1804029797925852E-13</v>
      </c>
      <c r="BB370" s="243">
        <f t="shared" si="314"/>
        <v>1.2734301497208794E-13</v>
      </c>
      <c r="BC370" s="243">
        <f t="shared" si="355"/>
        <v>-9.3027169928294283E-15</v>
      </c>
      <c r="BD370" s="244">
        <f t="shared" si="356"/>
        <v>197884.14681572217</v>
      </c>
      <c r="BE370" s="246"/>
      <c r="BF370" s="246"/>
      <c r="BG370" s="246"/>
      <c r="BH370" s="241">
        <f>VLOOKUP(BJ370,[2]תחזיות!$B$4:$H$1000,6)</f>
        <v>1.1817139090909255E-2</v>
      </c>
      <c r="BI370" s="135">
        <f t="shared" si="315"/>
        <v>9.8476159090910465E-4</v>
      </c>
      <c r="BJ370" s="238">
        <v>318</v>
      </c>
      <c r="BK370" s="243">
        <f t="shared" si="357"/>
        <v>-1.3576841075414086</v>
      </c>
      <c r="BL370" s="243">
        <f t="shared" si="382"/>
        <v>7.8611146148957395E-2</v>
      </c>
      <c r="BM370" s="243">
        <f t="shared" si="316"/>
        <v>8.1100233679449962E-2</v>
      </c>
      <c r="BN370" s="243">
        <f t="shared" si="336"/>
        <v>-2.4890875304925709E-3</v>
      </c>
      <c r="BO370" s="244">
        <f t="shared" si="358"/>
        <v>148276.55901072704</v>
      </c>
      <c r="BP370" s="246"/>
      <c r="BQ370" s="247">
        <f>VLOOKUP(BT370,[2]תחזיות!$B$4:$E$1000,2)</f>
        <v>4.3952780000000032E-2</v>
      </c>
      <c r="BR370" s="135">
        <f t="shared" si="317"/>
        <v>3.1627316666666696E-3</v>
      </c>
      <c r="BS370" s="3">
        <f t="shared" si="359"/>
        <v>9645</v>
      </c>
      <c r="BT370" s="238">
        <v>318</v>
      </c>
      <c r="BU370" s="239">
        <f t="shared" si="360"/>
        <v>100164.57094915072</v>
      </c>
      <c r="BV370" s="239">
        <f t="shared" si="361"/>
        <v>2495.0706600462072</v>
      </c>
      <c r="BW370" s="239">
        <f t="shared" si="318"/>
        <v>2178.2769996272477</v>
      </c>
      <c r="BX370" s="239">
        <f t="shared" si="319"/>
        <v>316.79366041895929</v>
      </c>
      <c r="BY370" s="240">
        <f t="shared" si="362"/>
        <v>734894.22091265989</v>
      </c>
      <c r="CA370" s="247">
        <f>VLOOKUP(CD370,[2]תחזיות!$B$4:$E$1000,4)</f>
        <v>5.8017669600000044E-2</v>
      </c>
      <c r="CB370" s="135">
        <f t="shared" si="320"/>
        <v>4.3348058000000035E-3</v>
      </c>
      <c r="CC370" s="3">
        <f t="shared" si="363"/>
        <v>9645</v>
      </c>
      <c r="CD370" s="238">
        <v>318</v>
      </c>
      <c r="CE370" s="239">
        <f t="shared" si="364"/>
        <v>112762.17101964136</v>
      </c>
      <c r="CF370" s="239">
        <f t="shared" si="365"/>
        <v>2880.0285910890534</v>
      </c>
      <c r="CG370" s="239">
        <f t="shared" si="321"/>
        <v>2391.2264781325198</v>
      </c>
      <c r="CH370" s="239">
        <f t="shared" si="322"/>
        <v>488.80211295653368</v>
      </c>
      <c r="CI370" s="240">
        <f t="shared" si="366"/>
        <v>831295.38645165064</v>
      </c>
      <c r="CJ370" s="1"/>
      <c r="CK370" s="247">
        <f>VLOOKUP(CN370,[2]תחזיות!$B$4:$E$1000,3)</f>
        <v>3.8219808695652203E-2</v>
      </c>
      <c r="CL370" s="135">
        <f t="shared" si="323"/>
        <v>2.6849840579710169E-3</v>
      </c>
      <c r="CM370" s="3">
        <f t="shared" si="367"/>
        <v>9645</v>
      </c>
      <c r="CN370" s="238">
        <v>318</v>
      </c>
      <c r="CO370" s="239">
        <f t="shared" si="368"/>
        <v>95459.328779941876</v>
      </c>
      <c r="CP370" s="239">
        <f t="shared" si="383"/>
        <v>2353.5788844777503</v>
      </c>
      <c r="CQ370" s="239">
        <f t="shared" si="324"/>
        <v>2097.2721085189924</v>
      </c>
      <c r="CR370" s="239">
        <f t="shared" si="325"/>
        <v>256.30677595875784</v>
      </c>
      <c r="CS370" s="240">
        <f t="shared" si="369"/>
        <v>700815.45432408957</v>
      </c>
      <c r="CT370" s="1"/>
      <c r="CU370" s="238">
        <v>318</v>
      </c>
      <c r="CV370" s="239">
        <f t="shared" si="391"/>
        <v>212284.42661632461</v>
      </c>
      <c r="CW370" s="239">
        <f t="shared" si="391"/>
        <v>5416.0663290113516</v>
      </c>
      <c r="CX370" s="239">
        <f t="shared" si="391"/>
        <v>4621.5446826691505</v>
      </c>
      <c r="CY370" s="239">
        <f t="shared" si="391"/>
        <v>794.52164634220162</v>
      </c>
      <c r="CZ370" s="239">
        <f t="shared" si="391"/>
        <v>2799982.4314229568</v>
      </c>
      <c r="DB370" s="238">
        <v>318</v>
      </c>
      <c r="DC370" s="239">
        <f t="shared" si="392"/>
        <v>230300.0989522801</v>
      </c>
      <c r="DD370" s="239">
        <f t="shared" si="392"/>
        <v>5962.4436706473161</v>
      </c>
      <c r="DE370" s="239">
        <f t="shared" si="392"/>
        <v>4930.0037890598514</v>
      </c>
      <c r="DF370" s="239">
        <f t="shared" si="392"/>
        <v>1032.4398815874647</v>
      </c>
      <c r="DG370" s="239">
        <f t="shared" si="392"/>
        <v>2997415.267755812</v>
      </c>
      <c r="DH370" s="248"/>
      <c r="DI370" s="238">
        <v>318</v>
      </c>
      <c r="DJ370" s="239">
        <f t="shared" si="393"/>
        <v>190355.93978630932</v>
      </c>
      <c r="DK370" s="239">
        <f t="shared" si="393"/>
        <v>4724.3828885302919</v>
      </c>
      <c r="DL370" s="239">
        <f t="shared" si="393"/>
        <v>4271.7359779414764</v>
      </c>
      <c r="DM370" s="239">
        <f t="shared" si="393"/>
        <v>452.64691058881522</v>
      </c>
      <c r="DN370" s="239">
        <f t="shared" si="393"/>
        <v>2630688.284869872</v>
      </c>
      <c r="DP370" s="3">
        <f t="shared" si="370"/>
        <v>9645</v>
      </c>
      <c r="DQ370" s="238">
        <v>318</v>
      </c>
      <c r="DR370" s="239">
        <f t="shared" si="371"/>
        <v>0</v>
      </c>
      <c r="DS370" s="239">
        <f t="shared" si="372"/>
        <v>0</v>
      </c>
      <c r="DT370" s="239">
        <f t="shared" si="326"/>
        <v>0</v>
      </c>
      <c r="DU370" s="239">
        <f t="shared" si="373"/>
        <v>0</v>
      </c>
      <c r="DV370" s="240">
        <f t="shared" si="384"/>
        <v>0</v>
      </c>
      <c r="DX370" s="242">
        <f t="shared" si="396"/>
        <v>5.0700000000000002E-2</v>
      </c>
      <c r="DY370" s="242">
        <f t="shared" si="374"/>
        <v>4.2250000000000005E-3</v>
      </c>
      <c r="DZ370" s="238">
        <v>318</v>
      </c>
      <c r="EA370" s="243">
        <f t="shared" si="385"/>
        <v>114633.35299806924</v>
      </c>
      <c r="EB370" s="243">
        <f t="shared" si="386"/>
        <v>2920.9956689651449</v>
      </c>
      <c r="EC370" s="243">
        <f t="shared" si="327"/>
        <v>2436.6697525483023</v>
      </c>
      <c r="ED370" s="243">
        <f t="shared" si="337"/>
        <v>484.32591641684257</v>
      </c>
      <c r="EE370" s="244">
        <f t="shared" si="375"/>
        <v>862518.37179351051</v>
      </c>
      <c r="EF370" s="249"/>
      <c r="EG370" s="242">
        <f t="shared" si="397"/>
        <v>5.5E-2</v>
      </c>
      <c r="EH370" s="242">
        <f t="shared" si="376"/>
        <v>4.5833333333333334E-3</v>
      </c>
      <c r="EI370" s="238">
        <v>318</v>
      </c>
      <c r="EJ370" s="243">
        <f t="shared" si="387"/>
        <v>120051.42526353408</v>
      </c>
      <c r="EK370" s="243">
        <f t="shared" si="388"/>
        <v>3082.4150795582627</v>
      </c>
      <c r="EL370" s="243">
        <f t="shared" si="328"/>
        <v>2532.1793804337312</v>
      </c>
      <c r="EM370" s="243">
        <f t="shared" si="338"/>
        <v>550.23569912453127</v>
      </c>
      <c r="EN370" s="244">
        <f t="shared" si="377"/>
        <v>899504.62616595137</v>
      </c>
      <c r="EO370" s="249"/>
      <c r="EP370" s="242">
        <f t="shared" si="398"/>
        <v>2.5000000000000001E-2</v>
      </c>
      <c r="EQ370" s="242">
        <f t="shared" si="378"/>
        <v>2.0833333333333333E-3</v>
      </c>
      <c r="ER370" s="238">
        <v>318</v>
      </c>
      <c r="ES370" s="243">
        <f t="shared" si="389"/>
        <v>97411.466021370332</v>
      </c>
      <c r="ET370" s="243">
        <f t="shared" si="390"/>
        <v>2370.7253929063927</v>
      </c>
      <c r="EU370" s="243">
        <f t="shared" si="329"/>
        <v>2167.7848386952046</v>
      </c>
      <c r="EV370" s="243">
        <f t="shared" si="339"/>
        <v>202.94055421118819</v>
      </c>
      <c r="EW370" s="244">
        <f t="shared" si="379"/>
        <v>753890.67494422977</v>
      </c>
    </row>
    <row r="371" spans="1:153" ht="14.25" customHeight="1" thickBot="1" x14ac:dyDescent="0.25">
      <c r="A371" s="3">
        <f t="shared" si="340"/>
        <v>9676</v>
      </c>
      <c r="B371" s="238">
        <v>319</v>
      </c>
      <c r="C371" s="239">
        <f t="shared" si="341"/>
        <v>-2520.0952613889476</v>
      </c>
      <c r="D371" s="239">
        <f t="shared" si="302"/>
        <v>0</v>
      </c>
      <c r="E371" s="239">
        <f t="shared" si="303"/>
        <v>6.6152500611459883</v>
      </c>
      <c r="F371" s="239">
        <f t="shared" si="304"/>
        <v>-6.6152500611459883</v>
      </c>
      <c r="G371" s="240">
        <f t="shared" si="342"/>
        <v>725485.02829237678</v>
      </c>
      <c r="I371" s="241">
        <f>VLOOKUP(K371,[2]תחזיות!$B$4:$H$1000,5)</f>
        <v>1.2998871500000182E-2</v>
      </c>
      <c r="J371" s="135">
        <f t="shared" si="305"/>
        <v>1.0832392916666819E-3</v>
      </c>
      <c r="K371" s="238">
        <v>319</v>
      </c>
      <c r="L371" s="243">
        <f t="shared" si="343"/>
        <v>0</v>
      </c>
      <c r="M371" s="243">
        <f t="shared" si="330"/>
        <v>0</v>
      </c>
      <c r="N371" s="243">
        <f t="shared" si="306"/>
        <v>0</v>
      </c>
      <c r="O371" s="243">
        <f t="shared" si="307"/>
        <v>0</v>
      </c>
      <c r="P371" s="244">
        <f t="shared" si="344"/>
        <v>306589.56963967456</v>
      </c>
      <c r="Q371" s="245"/>
      <c r="R371" s="241">
        <f>VLOOKUP(T371,[2]תחזיות!$B$4:$H$1000,7)</f>
        <v>2.2098081550000308E-2</v>
      </c>
      <c r="S371" s="135">
        <f t="shared" si="308"/>
        <v>1.841506795833359E-3</v>
      </c>
      <c r="T371" s="238">
        <v>319</v>
      </c>
      <c r="U371" s="243">
        <f t="shared" si="345"/>
        <v>0</v>
      </c>
      <c r="V371" s="243">
        <f t="shared" si="331"/>
        <v>0</v>
      </c>
      <c r="W371" s="243">
        <f t="shared" si="309"/>
        <v>0</v>
      </c>
      <c r="X371" s="243">
        <f t="shared" si="332"/>
        <v>0</v>
      </c>
      <c r="Y371" s="244">
        <f t="shared" si="346"/>
        <v>343246.08003011072</v>
      </c>
      <c r="Z371" s="246"/>
      <c r="AA371" s="241">
        <f>VLOOKUP(AC371,[2]תחזיות!$B$4:$H$1000,6)</f>
        <v>1.1817155909091074E-2</v>
      </c>
      <c r="AB371" s="135">
        <f t="shared" si="310"/>
        <v>9.8476299242425619E-4</v>
      </c>
      <c r="AC371" s="238">
        <v>319</v>
      </c>
      <c r="AD371" s="243">
        <f t="shared" si="347"/>
        <v>0</v>
      </c>
      <c r="AE371" s="243">
        <f t="shared" si="333"/>
        <v>0</v>
      </c>
      <c r="AF371" s="243">
        <f t="shared" si="311"/>
        <v>0</v>
      </c>
      <c r="AG371" s="243">
        <f t="shared" si="334"/>
        <v>0</v>
      </c>
      <c r="AH371" s="244">
        <f t="shared" si="348"/>
        <v>302220.56829844892</v>
      </c>
      <c r="AI371" s="246"/>
      <c r="AJ371" s="242">
        <f t="shared" si="394"/>
        <v>4.8766666666666597E-2</v>
      </c>
      <c r="AK371" s="242">
        <f t="shared" si="349"/>
        <v>4.0638888888888834E-3</v>
      </c>
      <c r="AL371" s="241">
        <f>VLOOKUP(AN371,[2]תחזיות!$B$4:$H$1000,5)</f>
        <v>1.2998871500000182E-2</v>
      </c>
      <c r="AM371" s="135">
        <f t="shared" si="335"/>
        <v>1.0832392916666819E-3</v>
      </c>
      <c r="AN371" s="238">
        <v>319</v>
      </c>
      <c r="AO371" s="243">
        <f t="shared" si="350"/>
        <v>0</v>
      </c>
      <c r="AP371" s="243">
        <f t="shared" si="380"/>
        <v>0</v>
      </c>
      <c r="AQ371" s="243">
        <f t="shared" si="312"/>
        <v>0</v>
      </c>
      <c r="AR371" s="243">
        <f t="shared" si="351"/>
        <v>0</v>
      </c>
      <c r="AS371" s="244">
        <f t="shared" si="352"/>
        <v>170495.24078473489</v>
      </c>
      <c r="AT371" s="245"/>
      <c r="AU371" s="242">
        <f t="shared" si="395"/>
        <v>5.3666666666666606E-2</v>
      </c>
      <c r="AV371" s="242">
        <f t="shared" si="353"/>
        <v>4.4722222222222168E-3</v>
      </c>
      <c r="AW371" s="241">
        <f>VLOOKUP(AY371,[2]תחזיות!$B$4:$H$1000,7)</f>
        <v>2.2098081550000308E-2</v>
      </c>
      <c r="AX371" s="135">
        <f t="shared" si="313"/>
        <v>1.841506795833359E-3</v>
      </c>
      <c r="AY371" s="238">
        <v>319</v>
      </c>
      <c r="AZ371" s="243">
        <f t="shared" si="354"/>
        <v>-2.2115186878013756E-12</v>
      </c>
      <c r="BA371" s="243">
        <f t="shared" si="381"/>
        <v>1.1825766999016948E-13</v>
      </c>
      <c r="BB371" s="243">
        <f t="shared" si="314"/>
        <v>1.2814807301061451E-13</v>
      </c>
      <c r="BC371" s="243">
        <f t="shared" si="355"/>
        <v>-9.890403020445029E-15</v>
      </c>
      <c r="BD371" s="244">
        <f t="shared" si="356"/>
        <v>197884.14681572217</v>
      </c>
      <c r="BE371" s="246"/>
      <c r="BF371" s="246"/>
      <c r="BG371" s="246"/>
      <c r="BH371" s="241">
        <f>VLOOKUP(BJ371,[2]תחזיות!$B$4:$H$1000,6)</f>
        <v>1.1817155909091074E-2</v>
      </c>
      <c r="BI371" s="135">
        <f t="shared" si="315"/>
        <v>9.8476299242425619E-4</v>
      </c>
      <c r="BJ371" s="238">
        <v>319</v>
      </c>
      <c r="BK371" s="243">
        <f t="shared" si="357"/>
        <v>-1.4402012027941722</v>
      </c>
      <c r="BL371" s="243">
        <f t="shared" si="382"/>
        <v>7.8678247916479149E-2</v>
      </c>
      <c r="BM371" s="243">
        <f t="shared" si="316"/>
        <v>8.1318616788268447E-2</v>
      </c>
      <c r="BN371" s="243">
        <f t="shared" si="336"/>
        <v>-2.6403688717893036E-3</v>
      </c>
      <c r="BO371" s="244">
        <f t="shared" si="358"/>
        <v>148276.55901072704</v>
      </c>
      <c r="BP371" s="246"/>
      <c r="BQ371" s="247">
        <f>VLOOKUP(BT371,[2]תחזיות!$B$4:$E$1000,2)</f>
        <v>4.3981080000000033E-2</v>
      </c>
      <c r="BR371" s="135">
        <f t="shared" si="317"/>
        <v>3.1650900000000028E-3</v>
      </c>
      <c r="BS371" s="3">
        <f t="shared" si="359"/>
        <v>9676</v>
      </c>
      <c r="BT371" s="238">
        <v>319</v>
      </c>
      <c r="BU371" s="239">
        <f t="shared" si="360"/>
        <v>97986.29394952346</v>
      </c>
      <c r="BV371" s="239">
        <f t="shared" si="361"/>
        <v>2495.1940531360851</v>
      </c>
      <c r="BW371" s="239">
        <f t="shared" si="318"/>
        <v>2185.0586140193877</v>
      </c>
      <c r="BX371" s="239">
        <f t="shared" si="319"/>
        <v>310.13543911669746</v>
      </c>
      <c r="BY371" s="240">
        <f t="shared" si="362"/>
        <v>737389.41496579594</v>
      </c>
      <c r="CA371" s="247">
        <f>VLOOKUP(CD371,[2]תחזיות!$B$4:$E$1000,4)</f>
        <v>5.8055025600000046E-2</v>
      </c>
      <c r="CB371" s="135">
        <f t="shared" si="320"/>
        <v>4.3379188000000042E-3</v>
      </c>
      <c r="CC371" s="3">
        <f t="shared" si="363"/>
        <v>9676</v>
      </c>
      <c r="CD371" s="238">
        <v>319</v>
      </c>
      <c r="CE371" s="239">
        <f t="shared" si="364"/>
        <v>110370.94454150884</v>
      </c>
      <c r="CF371" s="239">
        <f t="shared" si="365"/>
        <v>2880.2148520076894</v>
      </c>
      <c r="CG371" s="239">
        <f t="shared" si="321"/>
        <v>2401.4346567073203</v>
      </c>
      <c r="CH371" s="239">
        <f t="shared" si="322"/>
        <v>478.78019530036903</v>
      </c>
      <c r="CI371" s="240">
        <f t="shared" si="366"/>
        <v>834175.60130365833</v>
      </c>
      <c r="CJ371" s="1"/>
      <c r="CK371" s="247">
        <f>VLOOKUP(CN371,[2]תחזיות!$B$4:$E$1000,3)</f>
        <v>3.8244417391304381E-2</v>
      </c>
      <c r="CL371" s="135">
        <f t="shared" si="323"/>
        <v>2.6870347826086984E-3</v>
      </c>
      <c r="CM371" s="3">
        <f t="shared" si="367"/>
        <v>9676</v>
      </c>
      <c r="CN371" s="238">
        <v>319</v>
      </c>
      <c r="CO371" s="239">
        <f t="shared" si="368"/>
        <v>93362.056671422877</v>
      </c>
      <c r="CP371" s="239">
        <f t="shared" si="383"/>
        <v>2353.680482747895</v>
      </c>
      <c r="CQ371" s="239">
        <f t="shared" si="324"/>
        <v>2102.813389095897</v>
      </c>
      <c r="CR371" s="239">
        <f t="shared" si="325"/>
        <v>250.86709365199775</v>
      </c>
      <c r="CS371" s="240">
        <f t="shared" si="369"/>
        <v>703169.13480683742</v>
      </c>
      <c r="CT371" s="1"/>
      <c r="CU371" s="238">
        <v>319</v>
      </c>
      <c r="CV371" s="239">
        <f t="shared" si="391"/>
        <v>207662.88193365544</v>
      </c>
      <c r="CW371" s="239">
        <f t="shared" si="391"/>
        <v>5416.1897221012296</v>
      </c>
      <c r="CX371" s="239">
        <f t="shared" si="391"/>
        <v>4638.6385463333527</v>
      </c>
      <c r="CY371" s="239">
        <f t="shared" si="391"/>
        <v>777.55117576787745</v>
      </c>
      <c r="CZ371" s="239">
        <f t="shared" si="391"/>
        <v>2805398.621145058</v>
      </c>
      <c r="DB371" s="238">
        <v>319</v>
      </c>
      <c r="DC371" s="239">
        <f t="shared" si="392"/>
        <v>225370.09516322025</v>
      </c>
      <c r="DD371" s="239">
        <f t="shared" si="392"/>
        <v>5962.6299315659526</v>
      </c>
      <c r="DE371" s="239">
        <f t="shared" si="392"/>
        <v>4951.8351093625188</v>
      </c>
      <c r="DF371" s="239">
        <f t="shared" si="392"/>
        <v>1010.7948222034329</v>
      </c>
      <c r="DG371" s="239">
        <f t="shared" si="392"/>
        <v>3003377.8976873774</v>
      </c>
      <c r="DH371" s="248"/>
      <c r="DI371" s="238">
        <v>319</v>
      </c>
      <c r="DJ371" s="239">
        <f t="shared" si="393"/>
        <v>186084.20239150623</v>
      </c>
      <c r="DK371" s="239">
        <f t="shared" si="393"/>
        <v>4724.4845539022044</v>
      </c>
      <c r="DL371" s="239">
        <f t="shared" si="393"/>
        <v>4281.8110148829837</v>
      </c>
      <c r="DM371" s="239">
        <f t="shared" si="393"/>
        <v>442.67353901921979</v>
      </c>
      <c r="DN371" s="239">
        <f t="shared" si="393"/>
        <v>2635412.6907455265</v>
      </c>
      <c r="DP371" s="3">
        <f t="shared" si="370"/>
        <v>9676</v>
      </c>
      <c r="DQ371" s="238">
        <v>319</v>
      </c>
      <c r="DR371" s="239">
        <f t="shared" si="371"/>
        <v>0</v>
      </c>
      <c r="DS371" s="239">
        <f t="shared" si="372"/>
        <v>0</v>
      </c>
      <c r="DT371" s="239">
        <f t="shared" si="326"/>
        <v>0</v>
      </c>
      <c r="DU371" s="239">
        <f t="shared" si="373"/>
        <v>0</v>
      </c>
      <c r="DV371" s="240">
        <f t="shared" si="384"/>
        <v>0</v>
      </c>
      <c r="DX371" s="242">
        <f t="shared" si="396"/>
        <v>5.0700000000000002E-2</v>
      </c>
      <c r="DY371" s="242">
        <f t="shared" si="374"/>
        <v>4.2250000000000005E-3</v>
      </c>
      <c r="DZ371" s="238">
        <v>319</v>
      </c>
      <c r="EA371" s="243">
        <f t="shared" si="385"/>
        <v>112196.68324552094</v>
      </c>
      <c r="EB371" s="243">
        <f t="shared" si="386"/>
        <v>2920.9956689651449</v>
      </c>
      <c r="EC371" s="243">
        <f t="shared" si="327"/>
        <v>2446.9646822528189</v>
      </c>
      <c r="ED371" s="243">
        <f t="shared" si="337"/>
        <v>474.03098671232601</v>
      </c>
      <c r="EE371" s="244">
        <f t="shared" si="375"/>
        <v>865439.36746247567</v>
      </c>
      <c r="EF371" s="249"/>
      <c r="EG371" s="242">
        <f t="shared" si="397"/>
        <v>5.5E-2</v>
      </c>
      <c r="EH371" s="242">
        <f t="shared" si="376"/>
        <v>4.5833333333333334E-3</v>
      </c>
      <c r="EI371" s="238">
        <v>319</v>
      </c>
      <c r="EJ371" s="243">
        <f t="shared" si="387"/>
        <v>117519.24588310035</v>
      </c>
      <c r="EK371" s="243">
        <f t="shared" si="388"/>
        <v>3082.4150795582627</v>
      </c>
      <c r="EL371" s="243">
        <f t="shared" si="328"/>
        <v>2543.7852025940529</v>
      </c>
      <c r="EM371" s="243">
        <f t="shared" si="338"/>
        <v>538.62987696420987</v>
      </c>
      <c r="EN371" s="244">
        <f t="shared" si="377"/>
        <v>902587.04124550964</v>
      </c>
      <c r="EO371" s="249"/>
      <c r="EP371" s="242">
        <f t="shared" si="398"/>
        <v>2.5000000000000001E-2</v>
      </c>
      <c r="EQ371" s="242">
        <f t="shared" si="378"/>
        <v>2.0833333333333333E-3</v>
      </c>
      <c r="ER371" s="238">
        <v>319</v>
      </c>
      <c r="ES371" s="243">
        <f t="shared" si="389"/>
        <v>95243.681182675122</v>
      </c>
      <c r="ET371" s="243">
        <f t="shared" si="390"/>
        <v>2370.7253929063927</v>
      </c>
      <c r="EU371" s="243">
        <f t="shared" si="329"/>
        <v>2172.3010571091527</v>
      </c>
      <c r="EV371" s="243">
        <f t="shared" si="339"/>
        <v>198.42433579723985</v>
      </c>
      <c r="EW371" s="244">
        <f t="shared" si="379"/>
        <v>756261.40033713612</v>
      </c>
    </row>
    <row r="372" spans="1:153" ht="14.25" customHeight="1" thickBot="1" x14ac:dyDescent="0.25">
      <c r="A372" s="3">
        <f t="shared" si="340"/>
        <v>9706</v>
      </c>
      <c r="B372" s="238">
        <v>320</v>
      </c>
      <c r="C372" s="239">
        <f t="shared" si="341"/>
        <v>-2526.7105114500937</v>
      </c>
      <c r="D372" s="239">
        <f t="shared" ref="D372:D435" si="399">IF(C372&lt;=0,0,$C$48)</f>
        <v>0</v>
      </c>
      <c r="E372" s="239">
        <f t="shared" ref="E372:E435" si="400">D372-F372</f>
        <v>6.6326150925564962</v>
      </c>
      <c r="F372" s="239">
        <f t="shared" ref="F372:F435" si="401">C372*$C$44</f>
        <v>-6.6326150925564962</v>
      </c>
      <c r="G372" s="240">
        <f t="shared" si="342"/>
        <v>725485.02829237678</v>
      </c>
      <c r="I372" s="241">
        <f>VLOOKUP(K372,[2]תחזיות!$B$4:$H$1000,5)</f>
        <v>1.2998890000000183E-2</v>
      </c>
      <c r="J372" s="135">
        <f t="shared" ref="J372:J435" si="402">I372/12</f>
        <v>1.0832408333333486E-3</v>
      </c>
      <c r="K372" s="238">
        <v>320</v>
      </c>
      <c r="L372" s="243">
        <f t="shared" si="343"/>
        <v>0</v>
      </c>
      <c r="M372" s="243">
        <f t="shared" si="330"/>
        <v>0</v>
      </c>
      <c r="N372" s="243">
        <f t="shared" ref="N372:N435" si="403">M372-O372</f>
        <v>0</v>
      </c>
      <c r="O372" s="243">
        <f t="shared" ref="O372:O435" si="404">L372*$K$44</f>
        <v>0</v>
      </c>
      <c r="P372" s="244">
        <f t="shared" si="344"/>
        <v>306589.56963967456</v>
      </c>
      <c r="Q372" s="245"/>
      <c r="R372" s="241">
        <f>VLOOKUP(T372,[2]תחזיות!$B$4:$H$1000,7)</f>
        <v>2.2098113000000311E-2</v>
      </c>
      <c r="S372" s="135">
        <f t="shared" ref="S372:S435" si="405">R372/12</f>
        <v>1.8415094166666925E-3</v>
      </c>
      <c r="T372" s="238">
        <v>320</v>
      </c>
      <c r="U372" s="243">
        <f t="shared" si="345"/>
        <v>0</v>
      </c>
      <c r="V372" s="243">
        <f t="shared" si="331"/>
        <v>0</v>
      </c>
      <c r="W372" s="243">
        <f t="shared" ref="W372:W435" si="406">V372-X372</f>
        <v>0</v>
      </c>
      <c r="X372" s="243">
        <f t="shared" si="332"/>
        <v>0</v>
      </c>
      <c r="Y372" s="244">
        <f t="shared" si="346"/>
        <v>343246.08003011072</v>
      </c>
      <c r="Z372" s="246"/>
      <c r="AA372" s="241">
        <f>VLOOKUP(AC372,[2]תחזיות!$B$4:$H$1000,6)</f>
        <v>1.1817172727272892E-2</v>
      </c>
      <c r="AB372" s="135">
        <f t="shared" ref="AB372:AB435" si="407">AA372/12</f>
        <v>9.8476439393940774E-4</v>
      </c>
      <c r="AC372" s="238">
        <v>320</v>
      </c>
      <c r="AD372" s="243">
        <f t="shared" si="347"/>
        <v>0</v>
      </c>
      <c r="AE372" s="243">
        <f t="shared" si="333"/>
        <v>0</v>
      </c>
      <c r="AF372" s="243">
        <f t="shared" ref="AF372:AF435" si="408">AE372-AG372</f>
        <v>0</v>
      </c>
      <c r="AG372" s="243">
        <f t="shared" si="334"/>
        <v>0</v>
      </c>
      <c r="AH372" s="244">
        <f t="shared" si="348"/>
        <v>302220.56829844892</v>
      </c>
      <c r="AI372" s="246"/>
      <c r="AJ372" s="242">
        <f t="shared" si="394"/>
        <v>4.8766666666666597E-2</v>
      </c>
      <c r="AK372" s="242">
        <f t="shared" si="349"/>
        <v>4.0638888888888834E-3</v>
      </c>
      <c r="AL372" s="241">
        <f>VLOOKUP(AN372,[2]תחזיות!$B$4:$H$1000,5)</f>
        <v>1.2998890000000183E-2</v>
      </c>
      <c r="AM372" s="135">
        <f t="shared" si="335"/>
        <v>1.0832408333333486E-3</v>
      </c>
      <c r="AN372" s="238">
        <v>320</v>
      </c>
      <c r="AO372" s="243">
        <f t="shared" si="350"/>
        <v>0</v>
      </c>
      <c r="AP372" s="243">
        <f t="shared" si="380"/>
        <v>0</v>
      </c>
      <c r="AQ372" s="243">
        <f t="shared" ref="AQ372:AQ435" si="409">AP372-AR372</f>
        <v>0</v>
      </c>
      <c r="AR372" s="243">
        <f t="shared" si="351"/>
        <v>0</v>
      </c>
      <c r="AS372" s="244">
        <f t="shared" si="352"/>
        <v>170495.24078473489</v>
      </c>
      <c r="AT372" s="245"/>
      <c r="AU372" s="242">
        <f t="shared" si="395"/>
        <v>5.3666666666666606E-2</v>
      </c>
      <c r="AV372" s="242">
        <f t="shared" si="353"/>
        <v>4.4722222222222168E-3</v>
      </c>
      <c r="AW372" s="241">
        <f>VLOOKUP(AY372,[2]תחזיות!$B$4:$H$1000,7)</f>
        <v>2.2098113000000311E-2</v>
      </c>
      <c r="AX372" s="135">
        <f t="shared" ref="AX372:AX435" si="410">AW372/12</f>
        <v>1.8415094166666925E-3</v>
      </c>
      <c r="AY372" s="238">
        <v>320</v>
      </c>
      <c r="AZ372" s="243">
        <f t="shared" si="354"/>
        <v>-2.3439752791838872E-12</v>
      </c>
      <c r="BA372" s="243">
        <f t="shared" si="381"/>
        <v>1.1847544260304944E-13</v>
      </c>
      <c r="BB372" s="243">
        <f t="shared" ref="BB372:BB435" si="411">BA372-BC372</f>
        <v>1.2895822093495515E-13</v>
      </c>
      <c r="BC372" s="243">
        <f t="shared" si="355"/>
        <v>-1.0482778331905705E-14</v>
      </c>
      <c r="BD372" s="244">
        <f t="shared" si="356"/>
        <v>197884.14681572217</v>
      </c>
      <c r="BE372" s="246"/>
      <c r="BF372" s="246"/>
      <c r="BG372" s="246"/>
      <c r="BH372" s="241">
        <f>VLOOKUP(BJ372,[2]תחזיות!$B$4:$H$1000,6)</f>
        <v>1.1817172727272892E-2</v>
      </c>
      <c r="BI372" s="135">
        <f t="shared" ref="BI372:BI435" si="412">BH372/12</f>
        <v>9.8476439393940774E-4</v>
      </c>
      <c r="BJ372" s="238">
        <v>320</v>
      </c>
      <c r="BK372" s="243">
        <f t="shared" si="357"/>
        <v>-1.5230181581254385</v>
      </c>
      <c r="BL372" s="243">
        <f t="shared" si="382"/>
        <v>7.8745375123422667E-2</v>
      </c>
      <c r="BM372" s="243">
        <f t="shared" ref="BM372:BM435" si="413">BL372-BN372</f>
        <v>8.1537575079985963E-2</v>
      </c>
      <c r="BN372" s="243">
        <f t="shared" si="336"/>
        <v>-2.7921999565632908E-3</v>
      </c>
      <c r="BO372" s="244">
        <f t="shared" si="358"/>
        <v>148276.55901072704</v>
      </c>
      <c r="BP372" s="246"/>
      <c r="BQ372" s="247">
        <f>VLOOKUP(BT372,[2]תחזיות!$B$4:$E$1000,2)</f>
        <v>4.4009380000000035E-2</v>
      </c>
      <c r="BR372" s="135">
        <f t="shared" ref="BR372:BR435" si="414">(BQ372+$BS$43)/12</f>
        <v>3.1674483333333364E-3</v>
      </c>
      <c r="BS372" s="3">
        <f t="shared" si="359"/>
        <v>9706</v>
      </c>
      <c r="BT372" s="238">
        <v>320</v>
      </c>
      <c r="BU372" s="239">
        <f t="shared" si="360"/>
        <v>95801.235335504069</v>
      </c>
      <c r="BV372" s="239">
        <f t="shared" si="361"/>
        <v>2495.3146451011294</v>
      </c>
      <c r="BW372" s="239">
        <f t="shared" ref="BW372:BW435" si="415">BV372-BX372</f>
        <v>2191.8691819064125</v>
      </c>
      <c r="BX372" s="239">
        <f t="shared" ref="BX372:BX435" si="416">BU372*BR372</f>
        <v>303.44546319471709</v>
      </c>
      <c r="BY372" s="240">
        <f t="shared" si="362"/>
        <v>739884.72961089702</v>
      </c>
      <c r="CA372" s="247">
        <f>VLOOKUP(CD372,[2]תחזיות!$B$4:$E$1000,4)</f>
        <v>5.8092381600000048E-2</v>
      </c>
      <c r="CB372" s="135">
        <f t="shared" ref="CB372:CB435" si="417">(CA372+$CD$43)/12</f>
        <v>4.3410318000000041E-3</v>
      </c>
      <c r="CC372" s="3">
        <f t="shared" si="363"/>
        <v>9706</v>
      </c>
      <c r="CD372" s="238">
        <v>320</v>
      </c>
      <c r="CE372" s="239">
        <f t="shared" si="364"/>
        <v>107969.50988480152</v>
      </c>
      <c r="CF372" s="239">
        <f t="shared" si="365"/>
        <v>2880.396923468591</v>
      </c>
      <c r="CG372" s="239">
        <f t="shared" ref="CG372:CG435" si="418">CF372-CH372</f>
        <v>2411.6978476282529</v>
      </c>
      <c r="CH372" s="239">
        <f t="shared" ref="CH372:CH435" si="419">CE372*CB372</f>
        <v>468.6990758403382</v>
      </c>
      <c r="CI372" s="240">
        <f t="shared" si="366"/>
        <v>837055.9982271269</v>
      </c>
      <c r="CJ372" s="1"/>
      <c r="CK372" s="247">
        <f>VLOOKUP(CN372,[2]תחזיות!$B$4:$E$1000,3)</f>
        <v>3.8269026086956558E-2</v>
      </c>
      <c r="CL372" s="135">
        <f t="shared" ref="CL372:CL435" si="420">(CK372+$CD$43)/12</f>
        <v>2.6890855072463798E-3</v>
      </c>
      <c r="CM372" s="3">
        <f t="shared" si="367"/>
        <v>9706</v>
      </c>
      <c r="CN372" s="238">
        <v>320</v>
      </c>
      <c r="CO372" s="239">
        <f t="shared" si="368"/>
        <v>91259.243282326977</v>
      </c>
      <c r="CP372" s="239">
        <f t="shared" si="383"/>
        <v>2353.7797660894544</v>
      </c>
      <c r="CQ372" s="239">
        <f t="shared" ref="CQ372:CQ435" si="421">CP372-CR372</f>
        <v>2108.3758575766774</v>
      </c>
      <c r="CR372" s="239">
        <f t="shared" ref="CR372:CR435" si="422">CO372*CL372</f>
        <v>245.40390851277701</v>
      </c>
      <c r="CS372" s="240">
        <f t="shared" si="369"/>
        <v>705522.91457292682</v>
      </c>
      <c r="CT372" s="1"/>
      <c r="CU372" s="238">
        <v>320</v>
      </c>
      <c r="CV372" s="239">
        <f t="shared" ref="CV372:CZ422" si="423">BU372+L372+C372+AO372+DR372+EA372</f>
        <v>203024.24338732212</v>
      </c>
      <c r="CW372" s="239">
        <f t="shared" si="423"/>
        <v>5416.3103140662743</v>
      </c>
      <c r="CX372" s="239">
        <f t="shared" si="423"/>
        <v>4655.8049050343061</v>
      </c>
      <c r="CY372" s="239">
        <f t="shared" si="423"/>
        <v>760.5054090319685</v>
      </c>
      <c r="CZ372" s="239">
        <f t="shared" si="423"/>
        <v>2810814.9314591242</v>
      </c>
      <c r="DB372" s="238">
        <v>320</v>
      </c>
      <c r="DC372" s="239">
        <f t="shared" ref="DC372:DG422" si="424">CE372+U372+C372+AZ372+DR372+EJ372</f>
        <v>220418.26005385772</v>
      </c>
      <c r="DD372" s="239">
        <f t="shared" si="424"/>
        <v>5962.8120030268537</v>
      </c>
      <c r="DE372" s="239">
        <f t="shared" si="424"/>
        <v>4973.7746808267511</v>
      </c>
      <c r="DF372" s="239">
        <f t="shared" si="424"/>
        <v>989.03732220010215</v>
      </c>
      <c r="DG372" s="239">
        <f t="shared" si="424"/>
        <v>3009340.7096904041</v>
      </c>
      <c r="DH372" s="248"/>
      <c r="DI372" s="238">
        <v>320</v>
      </c>
      <c r="DJ372" s="239">
        <f t="shared" ref="DJ372:DN422" si="425">C372+AD372+CO372+BK372+DR372+ES372</f>
        <v>181802.38987828471</v>
      </c>
      <c r="DK372" s="239">
        <f t="shared" si="425"/>
        <v>4724.5839043709693</v>
      </c>
      <c r="DL372" s="239">
        <f t="shared" si="425"/>
        <v>4291.9166945557763</v>
      </c>
      <c r="DM372" s="239">
        <f t="shared" si="425"/>
        <v>432.66720981519302</v>
      </c>
      <c r="DN372" s="239">
        <f t="shared" si="425"/>
        <v>2640137.1959045222</v>
      </c>
      <c r="DP372" s="3">
        <f t="shared" si="370"/>
        <v>9706</v>
      </c>
      <c r="DQ372" s="238">
        <v>320</v>
      </c>
      <c r="DR372" s="239">
        <f t="shared" si="371"/>
        <v>0</v>
      </c>
      <c r="DS372" s="239">
        <f t="shared" si="372"/>
        <v>0</v>
      </c>
      <c r="DT372" s="239">
        <f t="shared" ref="DT372:DT435" si="426">DS372-DU372</f>
        <v>0</v>
      </c>
      <c r="DU372" s="239">
        <f t="shared" si="373"/>
        <v>0</v>
      </c>
      <c r="DV372" s="240">
        <f t="shared" si="384"/>
        <v>0</v>
      </c>
      <c r="DX372" s="242">
        <f t="shared" si="396"/>
        <v>5.0700000000000002E-2</v>
      </c>
      <c r="DY372" s="242">
        <f t="shared" si="374"/>
        <v>4.2250000000000005E-3</v>
      </c>
      <c r="DZ372" s="238">
        <v>320</v>
      </c>
      <c r="EA372" s="243">
        <f t="shared" si="385"/>
        <v>109749.71856326812</v>
      </c>
      <c r="EB372" s="243">
        <f t="shared" si="386"/>
        <v>2920.9956689651449</v>
      </c>
      <c r="EC372" s="243">
        <f t="shared" ref="EC372:EC435" si="427">EB372-ED372</f>
        <v>2457.3031080353371</v>
      </c>
      <c r="ED372" s="243">
        <f t="shared" si="337"/>
        <v>463.69256092980788</v>
      </c>
      <c r="EE372" s="244">
        <f t="shared" si="375"/>
        <v>868360.36313144083</v>
      </c>
      <c r="EF372" s="249"/>
      <c r="EG372" s="242">
        <f t="shared" si="397"/>
        <v>5.5E-2</v>
      </c>
      <c r="EH372" s="242">
        <f t="shared" si="376"/>
        <v>4.5833333333333334E-3</v>
      </c>
      <c r="EI372" s="238">
        <v>320</v>
      </c>
      <c r="EJ372" s="243">
        <f t="shared" si="387"/>
        <v>114975.46068050629</v>
      </c>
      <c r="EK372" s="243">
        <f t="shared" si="388"/>
        <v>3082.4150795582627</v>
      </c>
      <c r="EL372" s="243">
        <f t="shared" ref="EL372:EL435" si="428">EK372-EM372</f>
        <v>2555.4442181059421</v>
      </c>
      <c r="EM372" s="243">
        <f t="shared" si="338"/>
        <v>526.97086145232049</v>
      </c>
      <c r="EN372" s="244">
        <f t="shared" si="377"/>
        <v>905669.45632506791</v>
      </c>
      <c r="EO372" s="249"/>
      <c r="EP372" s="242">
        <f t="shared" si="398"/>
        <v>2.5000000000000001E-2</v>
      </c>
      <c r="EQ372" s="242">
        <f t="shared" si="378"/>
        <v>2.0833333333333333E-3</v>
      </c>
      <c r="ER372" s="238">
        <v>320</v>
      </c>
      <c r="ES372" s="243">
        <f t="shared" si="389"/>
        <v>93071.380125565964</v>
      </c>
      <c r="ET372" s="243">
        <f t="shared" si="390"/>
        <v>2370.7253929063918</v>
      </c>
      <c r="EU372" s="243">
        <f t="shared" ref="EU372:EU435" si="429">ET372-EV372</f>
        <v>2176.8266843114625</v>
      </c>
      <c r="EV372" s="243">
        <f t="shared" si="339"/>
        <v>193.89870859492908</v>
      </c>
      <c r="EW372" s="244">
        <f t="shared" si="379"/>
        <v>758632.12573004246</v>
      </c>
    </row>
    <row r="373" spans="1:153" ht="14.25" customHeight="1" thickBot="1" x14ac:dyDescent="0.25">
      <c r="A373" s="3">
        <f t="shared" si="340"/>
        <v>9737</v>
      </c>
      <c r="B373" s="238">
        <v>321</v>
      </c>
      <c r="C373" s="239">
        <f t="shared" si="341"/>
        <v>-2533.3431265426502</v>
      </c>
      <c r="D373" s="239">
        <f t="shared" si="399"/>
        <v>0</v>
      </c>
      <c r="E373" s="239">
        <f t="shared" si="400"/>
        <v>6.6500257071744571</v>
      </c>
      <c r="F373" s="239">
        <f t="shared" si="401"/>
        <v>-6.6500257071744571</v>
      </c>
      <c r="G373" s="240">
        <f t="shared" si="342"/>
        <v>725485.02829237678</v>
      </c>
      <c r="I373" s="241">
        <f>VLOOKUP(K373,[2]תחזיות!$B$4:$H$1000,5)</f>
        <v>1.2998908500000184E-2</v>
      </c>
      <c r="J373" s="135">
        <f t="shared" si="402"/>
        <v>1.0832423750000153E-3</v>
      </c>
      <c r="K373" s="238">
        <v>321</v>
      </c>
      <c r="L373" s="243">
        <f t="shared" si="343"/>
        <v>0</v>
      </c>
      <c r="M373" s="243">
        <f t="shared" ref="M373:M436" si="430">IF(K372=$K$42,0,(PMT($K$44,$K$42-K372,L373))*-1)</f>
        <v>0</v>
      </c>
      <c r="N373" s="243">
        <f t="shared" si="403"/>
        <v>0</v>
      </c>
      <c r="O373" s="243">
        <f t="shared" si="404"/>
        <v>0</v>
      </c>
      <c r="P373" s="244">
        <f t="shared" si="344"/>
        <v>306589.56963967456</v>
      </c>
      <c r="Q373" s="245"/>
      <c r="R373" s="241">
        <f>VLOOKUP(T373,[2]תחזיות!$B$4:$H$1000,7)</f>
        <v>2.2098144450000311E-2</v>
      </c>
      <c r="S373" s="135">
        <f t="shared" si="405"/>
        <v>1.8415120375000259E-3</v>
      </c>
      <c r="T373" s="238">
        <v>321</v>
      </c>
      <c r="U373" s="243">
        <f t="shared" si="345"/>
        <v>0</v>
      </c>
      <c r="V373" s="243">
        <f t="shared" ref="V373:V436" si="431">IF(T372=$K$42,0,(PMT($K$44,$K$42-T372,U373))*-1)</f>
        <v>0</v>
      </c>
      <c r="W373" s="243">
        <f t="shared" si="406"/>
        <v>0</v>
      </c>
      <c r="X373" s="243">
        <f t="shared" ref="X373:X436" si="432">U373*$K$44</f>
        <v>0</v>
      </c>
      <c r="Y373" s="244">
        <f t="shared" si="346"/>
        <v>343246.08003011072</v>
      </c>
      <c r="Z373" s="246"/>
      <c r="AA373" s="241">
        <f>VLOOKUP(AC373,[2]תחזיות!$B$4:$H$1000,6)</f>
        <v>1.1817189545454711E-2</v>
      </c>
      <c r="AB373" s="135">
        <f t="shared" si="407"/>
        <v>9.8476579545455929E-4</v>
      </c>
      <c r="AC373" s="238">
        <v>321</v>
      </c>
      <c r="AD373" s="243">
        <f t="shared" si="347"/>
        <v>0</v>
      </c>
      <c r="AE373" s="243">
        <f t="shared" ref="AE373:AE436" si="433">IF(AC372=$K$42,0,(PMT($K$44,$K$42-AC372,AD373))*-1)</f>
        <v>0</v>
      </c>
      <c r="AF373" s="243">
        <f t="shared" si="408"/>
        <v>0</v>
      </c>
      <c r="AG373" s="243">
        <f t="shared" ref="AG373:AG436" si="434">AD373*$K$44</f>
        <v>0</v>
      </c>
      <c r="AH373" s="244">
        <f t="shared" si="348"/>
        <v>302220.56829844892</v>
      </c>
      <c r="AI373" s="246"/>
      <c r="AJ373" s="242">
        <f t="shared" si="394"/>
        <v>4.8766666666666597E-2</v>
      </c>
      <c r="AK373" s="242">
        <f t="shared" si="349"/>
        <v>4.0638888888888834E-3</v>
      </c>
      <c r="AL373" s="241">
        <f>VLOOKUP(AN373,[2]תחזיות!$B$4:$H$1000,5)</f>
        <v>1.2998908500000184E-2</v>
      </c>
      <c r="AM373" s="135">
        <f t="shared" ref="AM373:AM436" si="435">AL373/12</f>
        <v>1.0832423750000153E-3</v>
      </c>
      <c r="AN373" s="238">
        <v>321</v>
      </c>
      <c r="AO373" s="243">
        <f t="shared" si="350"/>
        <v>0</v>
      </c>
      <c r="AP373" s="243">
        <f t="shared" si="380"/>
        <v>0</v>
      </c>
      <c r="AQ373" s="243">
        <f t="shared" si="409"/>
        <v>0</v>
      </c>
      <c r="AR373" s="243">
        <f t="shared" si="351"/>
        <v>0</v>
      </c>
      <c r="AS373" s="244">
        <f t="shared" si="352"/>
        <v>170495.24078473489</v>
      </c>
      <c r="AT373" s="245"/>
      <c r="AU373" s="242">
        <f t="shared" si="395"/>
        <v>5.3666666666666606E-2</v>
      </c>
      <c r="AV373" s="242">
        <f t="shared" si="353"/>
        <v>4.4722222222222168E-3</v>
      </c>
      <c r="AW373" s="241">
        <f>VLOOKUP(AY373,[2]תחזיות!$B$4:$H$1000,7)</f>
        <v>2.2098144450000311E-2</v>
      </c>
      <c r="AX373" s="135">
        <f t="shared" si="410"/>
        <v>1.8415120375000259E-3</v>
      </c>
      <c r="AY373" s="238">
        <v>321</v>
      </c>
      <c r="AZ373" s="243">
        <f t="shared" si="354"/>
        <v>-2.477487436927248E-12</v>
      </c>
      <c r="BA373" s="243">
        <f t="shared" si="381"/>
        <v>1.1869361655675112E-13</v>
      </c>
      <c r="BB373" s="243">
        <f t="shared" si="411"/>
        <v>1.2977349092745352E-13</v>
      </c>
      <c r="BC373" s="243">
        <f t="shared" si="355"/>
        <v>-1.1079874370702401E-14</v>
      </c>
      <c r="BD373" s="244">
        <f t="shared" si="356"/>
        <v>197884.14681572217</v>
      </c>
      <c r="BE373" s="246"/>
      <c r="BF373" s="246"/>
      <c r="BG373" s="246"/>
      <c r="BH373" s="241">
        <f>VLOOKUP(BJ373,[2]תחזיות!$B$4:$H$1000,6)</f>
        <v>1.1817189545454711E-2</v>
      </c>
      <c r="BI373" s="135">
        <f t="shared" si="412"/>
        <v>9.8476579545455929E-4</v>
      </c>
      <c r="BJ373" s="238">
        <v>321</v>
      </c>
      <c r="BK373" s="243">
        <f t="shared" si="357"/>
        <v>-1.6061358448083856</v>
      </c>
      <c r="BL373" s="243">
        <f t="shared" si="382"/>
        <v>7.8812530935084529E-2</v>
      </c>
      <c r="BM373" s="243">
        <f t="shared" si="413"/>
        <v>8.1757113317233218E-2</v>
      </c>
      <c r="BN373" s="243">
        <f t="shared" ref="BN373:BN436" si="436">BK373*$K$44</f>
        <v>-2.9445823821486932E-3</v>
      </c>
      <c r="BO373" s="244">
        <f t="shared" si="358"/>
        <v>148276.55901072704</v>
      </c>
      <c r="BP373" s="246"/>
      <c r="BQ373" s="247">
        <f>VLOOKUP(BT373,[2]תחזיות!$B$4:$E$1000,2)</f>
        <v>4.4037680000000037E-2</v>
      </c>
      <c r="BR373" s="135">
        <f t="shared" si="414"/>
        <v>3.1698066666666701E-3</v>
      </c>
      <c r="BS373" s="3">
        <f t="shared" si="359"/>
        <v>9737</v>
      </c>
      <c r="BT373" s="238">
        <v>321</v>
      </c>
      <c r="BU373" s="239">
        <f t="shared" si="360"/>
        <v>93609.366153597657</v>
      </c>
      <c r="BV373" s="239">
        <f t="shared" si="361"/>
        <v>2495.4324326502719</v>
      </c>
      <c r="BW373" s="239">
        <f t="shared" si="415"/>
        <v>2198.7088397541565</v>
      </c>
      <c r="BX373" s="239">
        <f t="shared" si="416"/>
        <v>296.72359289611518</v>
      </c>
      <c r="BY373" s="240">
        <f t="shared" si="362"/>
        <v>742380.16204354726</v>
      </c>
      <c r="CA373" s="247">
        <f>VLOOKUP(CD373,[2]תחזיות!$B$4:$E$1000,4)</f>
        <v>5.812973760000005E-2</v>
      </c>
      <c r="CB373" s="135">
        <f t="shared" si="417"/>
        <v>4.344144800000004E-3</v>
      </c>
      <c r="CC373" s="3">
        <f t="shared" si="363"/>
        <v>9737</v>
      </c>
      <c r="CD373" s="238">
        <v>321</v>
      </c>
      <c r="CE373" s="239">
        <f t="shared" si="364"/>
        <v>105557.81203717327</v>
      </c>
      <c r="CF373" s="239">
        <f t="shared" si="365"/>
        <v>2880.5747986556162</v>
      </c>
      <c r="CG373" s="239">
        <f t="shared" si="418"/>
        <v>2422.016378394952</v>
      </c>
      <c r="CH373" s="239">
        <f t="shared" si="419"/>
        <v>458.55842026066409</v>
      </c>
      <c r="CI373" s="240">
        <f t="shared" si="366"/>
        <v>839936.57302578248</v>
      </c>
      <c r="CJ373" s="1"/>
      <c r="CK373" s="247">
        <f>VLOOKUP(CN373,[2]תחזיות!$B$4:$E$1000,3)</f>
        <v>3.8293634782608728E-2</v>
      </c>
      <c r="CL373" s="135">
        <f t="shared" si="420"/>
        <v>2.6911362318840608E-3</v>
      </c>
      <c r="CM373" s="3">
        <f t="shared" si="367"/>
        <v>9737</v>
      </c>
      <c r="CN373" s="238">
        <v>321</v>
      </c>
      <c r="CO373" s="239">
        <f t="shared" si="368"/>
        <v>89150.867424750293</v>
      </c>
      <c r="CP373" s="239">
        <f t="shared" si="383"/>
        <v>2353.8767322016988</v>
      </c>
      <c r="CQ373" s="239">
        <f t="shared" si="421"/>
        <v>2113.9596027710609</v>
      </c>
      <c r="CR373" s="239">
        <f t="shared" si="422"/>
        <v>239.91712943063797</v>
      </c>
      <c r="CS373" s="240">
        <f t="shared" si="369"/>
        <v>707876.79130512848</v>
      </c>
      <c r="CT373" s="1"/>
      <c r="CU373" s="238">
        <v>321</v>
      </c>
      <c r="CV373" s="239">
        <f t="shared" si="423"/>
        <v>198368.43848228781</v>
      </c>
      <c r="CW373" s="239">
        <f t="shared" si="423"/>
        <v>5416.4281016154164</v>
      </c>
      <c r="CX373" s="239">
        <f t="shared" si="423"/>
        <v>4673.0440791281162</v>
      </c>
      <c r="CY373" s="239">
        <f t="shared" si="423"/>
        <v>743.38402248729926</v>
      </c>
      <c r="CZ373" s="239">
        <f t="shared" si="423"/>
        <v>2816231.3595607397</v>
      </c>
      <c r="DB373" s="238">
        <v>321</v>
      </c>
      <c r="DC373" s="239">
        <f t="shared" si="424"/>
        <v>215444.48537303097</v>
      </c>
      <c r="DD373" s="239">
        <f t="shared" si="424"/>
        <v>5962.989878213878</v>
      </c>
      <c r="DE373" s="239">
        <f t="shared" si="424"/>
        <v>4995.8230748743863</v>
      </c>
      <c r="DF373" s="239">
        <f t="shared" si="424"/>
        <v>967.16680333949125</v>
      </c>
      <c r="DG373" s="239">
        <f t="shared" si="424"/>
        <v>3015303.6995686181</v>
      </c>
      <c r="DH373" s="248"/>
      <c r="DI373" s="238">
        <v>321</v>
      </c>
      <c r="DJ373" s="239">
        <f t="shared" si="425"/>
        <v>177510.47160361733</v>
      </c>
      <c r="DK373" s="239">
        <f t="shared" si="425"/>
        <v>4724.6809376390265</v>
      </c>
      <c r="DL373" s="239">
        <f t="shared" si="425"/>
        <v>4302.0531254953312</v>
      </c>
      <c r="DM373" s="239">
        <f t="shared" si="425"/>
        <v>422.62781214369488</v>
      </c>
      <c r="DN373" s="239">
        <f t="shared" si="425"/>
        <v>2644861.7980296304</v>
      </c>
      <c r="DP373" s="3">
        <f t="shared" si="370"/>
        <v>9737</v>
      </c>
      <c r="DQ373" s="238">
        <v>321</v>
      </c>
      <c r="DR373" s="239">
        <f t="shared" si="371"/>
        <v>0</v>
      </c>
      <c r="DS373" s="239">
        <f t="shared" si="372"/>
        <v>0</v>
      </c>
      <c r="DT373" s="239">
        <f t="shared" si="426"/>
        <v>0</v>
      </c>
      <c r="DU373" s="239">
        <f t="shared" si="373"/>
        <v>0</v>
      </c>
      <c r="DV373" s="240">
        <f t="shared" si="384"/>
        <v>0</v>
      </c>
      <c r="DX373" s="242">
        <f t="shared" si="396"/>
        <v>5.0700000000000002E-2</v>
      </c>
      <c r="DY373" s="242">
        <f t="shared" si="374"/>
        <v>4.2250000000000005E-3</v>
      </c>
      <c r="DZ373" s="238">
        <v>321</v>
      </c>
      <c r="EA373" s="243">
        <f t="shared" si="385"/>
        <v>107292.41545523278</v>
      </c>
      <c r="EB373" s="243">
        <f t="shared" si="386"/>
        <v>2920.9956689651444</v>
      </c>
      <c r="EC373" s="243">
        <f t="shared" si="427"/>
        <v>2467.6852136667858</v>
      </c>
      <c r="ED373" s="243">
        <f t="shared" ref="ED373:ED436" si="437">EA373*DY373</f>
        <v>453.31045529835853</v>
      </c>
      <c r="EE373" s="244">
        <f t="shared" si="375"/>
        <v>871281.35880040599</v>
      </c>
      <c r="EF373" s="249"/>
      <c r="EG373" s="242">
        <f t="shared" si="397"/>
        <v>5.5E-2</v>
      </c>
      <c r="EH373" s="242">
        <f t="shared" si="376"/>
        <v>4.5833333333333334E-3</v>
      </c>
      <c r="EI373" s="238">
        <v>321</v>
      </c>
      <c r="EJ373" s="243">
        <f t="shared" si="387"/>
        <v>112420.01646240035</v>
      </c>
      <c r="EK373" s="243">
        <f t="shared" si="388"/>
        <v>3082.4150795582618</v>
      </c>
      <c r="EL373" s="243">
        <f t="shared" si="428"/>
        <v>2567.1566707722604</v>
      </c>
      <c r="EM373" s="243">
        <f t="shared" ref="EM373:EM436" si="438">EJ373*EH373</f>
        <v>515.25840878600161</v>
      </c>
      <c r="EN373" s="244">
        <f t="shared" si="377"/>
        <v>908751.87140462617</v>
      </c>
      <c r="EO373" s="249"/>
      <c r="EP373" s="242">
        <f t="shared" si="398"/>
        <v>2.5000000000000001E-2</v>
      </c>
      <c r="EQ373" s="242">
        <f t="shared" si="378"/>
        <v>2.0833333333333333E-3</v>
      </c>
      <c r="ER373" s="238">
        <v>321</v>
      </c>
      <c r="ES373" s="243">
        <f t="shared" si="389"/>
        <v>90894.553441254495</v>
      </c>
      <c r="ET373" s="243">
        <f t="shared" si="390"/>
        <v>2370.7253929063927</v>
      </c>
      <c r="EU373" s="243">
        <f t="shared" si="429"/>
        <v>2181.3617399037794</v>
      </c>
      <c r="EV373" s="243">
        <f t="shared" ref="EV373:EV436" si="439">ES373*EQ373</f>
        <v>189.36365300261352</v>
      </c>
      <c r="EW373" s="244">
        <f t="shared" si="379"/>
        <v>761002.85112294881</v>
      </c>
    </row>
    <row r="374" spans="1:153" ht="14.25" customHeight="1" thickBot="1" x14ac:dyDescent="0.25">
      <c r="A374" s="3">
        <f t="shared" ref="A374:A437" si="440">EDATE(A373,1)</f>
        <v>9768</v>
      </c>
      <c r="B374" s="238">
        <v>322</v>
      </c>
      <c r="C374" s="239">
        <f t="shared" ref="C374:C437" si="441">C373-E373</f>
        <v>-2539.9931522498246</v>
      </c>
      <c r="D374" s="239">
        <f t="shared" si="399"/>
        <v>0</v>
      </c>
      <c r="E374" s="239">
        <f t="shared" si="400"/>
        <v>6.66748202465579</v>
      </c>
      <c r="F374" s="239">
        <f t="shared" si="401"/>
        <v>-6.66748202465579</v>
      </c>
      <c r="G374" s="240">
        <f t="shared" ref="G374:G437" si="442">IF(C374&gt;0,G373+D374,G373)</f>
        <v>725485.02829237678</v>
      </c>
      <c r="I374" s="241">
        <f>VLOOKUP(K374,[2]תחזיות!$B$4:$H$1000,5)</f>
        <v>1.2998927000000184E-2</v>
      </c>
      <c r="J374" s="135">
        <f t="shared" si="402"/>
        <v>1.083243916666682E-3</v>
      </c>
      <c r="K374" s="238">
        <v>322</v>
      </c>
      <c r="L374" s="243">
        <f t="shared" ref="L374:L437" si="443">(L373-N373)*(1+J374)</f>
        <v>0</v>
      </c>
      <c r="M374" s="243">
        <f t="shared" si="430"/>
        <v>0</v>
      </c>
      <c r="N374" s="243">
        <f t="shared" si="403"/>
        <v>0</v>
      </c>
      <c r="O374" s="243">
        <f t="shared" si="404"/>
        <v>0</v>
      </c>
      <c r="P374" s="244">
        <f t="shared" ref="P374:P437" si="444">IF(L374&gt;0,P373+M374,P373)</f>
        <v>306589.56963967456</v>
      </c>
      <c r="Q374" s="245"/>
      <c r="R374" s="241">
        <f>VLOOKUP(T374,[2]תחזיות!$B$4:$H$1000,7)</f>
        <v>2.2098175900000312E-2</v>
      </c>
      <c r="S374" s="135">
        <f t="shared" si="405"/>
        <v>1.8415146583333592E-3</v>
      </c>
      <c r="T374" s="238">
        <v>322</v>
      </c>
      <c r="U374" s="243">
        <f t="shared" ref="U374:U437" si="445">(U373-W373)*(1+S374)</f>
        <v>0</v>
      </c>
      <c r="V374" s="243">
        <f t="shared" si="431"/>
        <v>0</v>
      </c>
      <c r="W374" s="243">
        <f t="shared" si="406"/>
        <v>0</v>
      </c>
      <c r="X374" s="243">
        <f t="shared" si="432"/>
        <v>0</v>
      </c>
      <c r="Y374" s="244">
        <f t="shared" ref="Y374:Y437" si="446">IF(U374&gt;0,Y373+V374,Y373)</f>
        <v>343246.08003011072</v>
      </c>
      <c r="Z374" s="246"/>
      <c r="AA374" s="241">
        <f>VLOOKUP(AC374,[2]תחזיות!$B$4:$H$1000,6)</f>
        <v>1.1817206363636531E-2</v>
      </c>
      <c r="AB374" s="135">
        <f t="shared" si="407"/>
        <v>9.8476719696971083E-4</v>
      </c>
      <c r="AC374" s="238">
        <v>322</v>
      </c>
      <c r="AD374" s="243">
        <f t="shared" ref="AD374:AD437" si="447">(AD373-AF373)*(1+AB374)</f>
        <v>0</v>
      </c>
      <c r="AE374" s="243">
        <f t="shared" si="433"/>
        <v>0</v>
      </c>
      <c r="AF374" s="243">
        <f t="shared" si="408"/>
        <v>0</v>
      </c>
      <c r="AG374" s="243">
        <f t="shared" si="434"/>
        <v>0</v>
      </c>
      <c r="AH374" s="244">
        <f t="shared" ref="AH374:AH437" si="448">IF(AD374&gt;0,AH373+AE374,AH373)</f>
        <v>302220.56829844892</v>
      </c>
      <c r="AI374" s="246"/>
      <c r="AJ374" s="242">
        <f t="shared" si="394"/>
        <v>4.8766666666666597E-2</v>
      </c>
      <c r="AK374" s="242">
        <f t="shared" ref="AK374:AK437" si="449">AJ374/12</f>
        <v>4.0638888888888834E-3</v>
      </c>
      <c r="AL374" s="241">
        <f>VLOOKUP(AN374,[2]תחזיות!$B$4:$H$1000,5)</f>
        <v>1.2998927000000184E-2</v>
      </c>
      <c r="AM374" s="135">
        <f t="shared" si="435"/>
        <v>1.083243916666682E-3</v>
      </c>
      <c r="AN374" s="238">
        <v>322</v>
      </c>
      <c r="AO374" s="243">
        <f t="shared" ref="AO374:AO437" si="450">(AO373-AQ373)*(1+AM374)</f>
        <v>0</v>
      </c>
      <c r="AP374" s="243">
        <f t="shared" si="380"/>
        <v>0</v>
      </c>
      <c r="AQ374" s="243">
        <f t="shared" si="409"/>
        <v>0</v>
      </c>
      <c r="AR374" s="243">
        <f t="shared" ref="AR374:AR437" si="451">AO374*AK374</f>
        <v>0</v>
      </c>
      <c r="AS374" s="244">
        <f t="shared" ref="AS374:AS437" si="452">IF(AO374&gt;0,AS373+AP374,AS373)</f>
        <v>170495.24078473489</v>
      </c>
      <c r="AT374" s="245"/>
      <c r="AU374" s="242">
        <f t="shared" si="395"/>
        <v>5.3666666666666606E-2</v>
      </c>
      <c r="AV374" s="242">
        <f t="shared" ref="AV374:AV437" si="453">AU374/12</f>
        <v>4.4722222222222168E-3</v>
      </c>
      <c r="AW374" s="241">
        <f>VLOOKUP(AY374,[2]תחזיות!$B$4:$H$1000,7)</f>
        <v>2.2098175900000312E-2</v>
      </c>
      <c r="AX374" s="135">
        <f t="shared" si="410"/>
        <v>1.8415146583333592E-3</v>
      </c>
      <c r="AY374" s="238">
        <v>322</v>
      </c>
      <c r="AZ374" s="243">
        <f t="shared" ref="AZ374:AZ437" si="454">(AZ373-BB373)*(1+AX374)</f>
        <v>-2.6120622370714455E-12</v>
      </c>
      <c r="BA374" s="243">
        <f t="shared" si="381"/>
        <v>1.1891219259149092E-13</v>
      </c>
      <c r="BB374" s="243">
        <f t="shared" si="411"/>
        <v>1.3059391537394931E-13</v>
      </c>
      <c r="BC374" s="243">
        <f t="shared" ref="BC374:BC437" si="455">AZ374*AV374</f>
        <v>-1.1681722782458395E-14</v>
      </c>
      <c r="BD374" s="244">
        <f t="shared" ref="BD374:BD437" si="456">IF(AZ374&gt;0,BD373+BA374,BD373)</f>
        <v>197884.14681572217</v>
      </c>
      <c r="BE374" s="246"/>
      <c r="BF374" s="246"/>
      <c r="BG374" s="246"/>
      <c r="BH374" s="241">
        <f>VLOOKUP(BJ374,[2]תחזיות!$B$4:$H$1000,6)</f>
        <v>1.1817206363636531E-2</v>
      </c>
      <c r="BI374" s="135">
        <f t="shared" si="412"/>
        <v>9.8476719696971083E-4</v>
      </c>
      <c r="BJ374" s="238">
        <v>322</v>
      </c>
      <c r="BK374" s="243">
        <f t="shared" ref="BK374:BK437" si="457">(BK373-BM373)*(1+BI374)</f>
        <v>-1.6895551397427768</v>
      </c>
      <c r="BL374" s="243">
        <f t="shared" si="382"/>
        <v>7.8879718070376345E-2</v>
      </c>
      <c r="BM374" s="243">
        <f t="shared" si="413"/>
        <v>8.1977235826571418E-2</v>
      </c>
      <c r="BN374" s="243">
        <f t="shared" si="436"/>
        <v>-3.0975177561950763E-3</v>
      </c>
      <c r="BO374" s="244">
        <f t="shared" ref="BO374:BO437" si="458">IF(BK374&gt;0,BO373+BL374,BO373)</f>
        <v>148276.55901072704</v>
      </c>
      <c r="BP374" s="246"/>
      <c r="BQ374" s="247">
        <f>VLOOKUP(BT374,[2]תחזיות!$B$4:$E$1000,2)</f>
        <v>4.4065980000000039E-2</v>
      </c>
      <c r="BR374" s="135">
        <f t="shared" si="414"/>
        <v>3.1721650000000033E-3</v>
      </c>
      <c r="BS374" s="3">
        <f t="shared" ref="BS374:BS437" si="459">EDATE(A373,1)</f>
        <v>9768</v>
      </c>
      <c r="BT374" s="238">
        <v>322</v>
      </c>
      <c r="BU374" s="239">
        <f t="shared" ref="BU374:BU437" si="460">BU373-BW373</f>
        <v>91410.657313843505</v>
      </c>
      <c r="BV374" s="239">
        <f t="shared" ref="BV374:BV532" si="461">IF(BU374&lt;=0,0,(PMT(BR374,$BS$42-BT373,BU374))*-1)</f>
        <v>2495.5474124942534</v>
      </c>
      <c r="BW374" s="239">
        <f t="shared" si="415"/>
        <v>2205.5777247362848</v>
      </c>
      <c r="BX374" s="239">
        <f t="shared" si="416"/>
        <v>289.9696877579687</v>
      </c>
      <c r="BY374" s="240">
        <f t="shared" ref="BY374:BY437" si="462">BY373+BV374</f>
        <v>744875.70945604146</v>
      </c>
      <c r="CA374" s="247">
        <f>VLOOKUP(CD374,[2]תחזיות!$B$4:$E$1000,4)</f>
        <v>5.8167093600000053E-2</v>
      </c>
      <c r="CB374" s="135">
        <f t="shared" si="417"/>
        <v>4.3472578000000048E-3</v>
      </c>
      <c r="CC374" s="3">
        <f t="shared" ref="CC374:CC437" si="463">EDATE(A373,1)</f>
        <v>9768</v>
      </c>
      <c r="CD374" s="238">
        <v>322</v>
      </c>
      <c r="CE374" s="239">
        <f t="shared" ref="CE374:CE437" si="464">CE373-CG373</f>
        <v>103135.79565877831</v>
      </c>
      <c r="CF374" s="239">
        <f t="shared" ref="CF374:CF437" si="465">IF(CE374&lt;=0,0,(PMT(CB374,$CD$42-CD373,CE374))*-1)</f>
        <v>2880.7484707548206</v>
      </c>
      <c r="CG374" s="239">
        <f t="shared" si="418"/>
        <v>2432.3905786179898</v>
      </c>
      <c r="CH374" s="239">
        <f t="shared" si="419"/>
        <v>448.35789213683063</v>
      </c>
      <c r="CI374" s="240">
        <f t="shared" ref="CI374:CI437" si="466">CI373+CF374</f>
        <v>842817.3214965373</v>
      </c>
      <c r="CJ374" s="1"/>
      <c r="CK374" s="247">
        <f>VLOOKUP(CN374,[2]תחזיות!$B$4:$E$1000,3)</f>
        <v>3.8318243478260905E-2</v>
      </c>
      <c r="CL374" s="135">
        <f t="shared" si="420"/>
        <v>2.6931869565217422E-3</v>
      </c>
      <c r="CM374" s="3">
        <f t="shared" ref="CM374:CM437" si="467">CC374</f>
        <v>9768</v>
      </c>
      <c r="CN374" s="238">
        <v>322</v>
      </c>
      <c r="CO374" s="239">
        <f t="shared" ref="CO374:CO437" si="468">CO373-CQ373</f>
        <v>87036.907821979228</v>
      </c>
      <c r="CP374" s="239">
        <f t="shared" si="383"/>
        <v>2353.9713787853875</v>
      </c>
      <c r="CQ374" s="239">
        <f t="shared" si="421"/>
        <v>2119.564713903248</v>
      </c>
      <c r="CR374" s="239">
        <f t="shared" si="422"/>
        <v>234.40666488213967</v>
      </c>
      <c r="CS374" s="240">
        <f t="shared" ref="CS374:CS437" si="469">CS373+CP374</f>
        <v>710230.76268391393</v>
      </c>
      <c r="CT374" s="1"/>
      <c r="CU374" s="238">
        <v>322</v>
      </c>
      <c r="CV374" s="239">
        <f t="shared" si="423"/>
        <v>193695.39440315968</v>
      </c>
      <c r="CW374" s="239">
        <f t="shared" si="423"/>
        <v>5416.5430814593983</v>
      </c>
      <c r="CX374" s="239">
        <f t="shared" si="423"/>
        <v>4690.3563904554685</v>
      </c>
      <c r="CY374" s="239">
        <f t="shared" si="423"/>
        <v>726.18669100392935</v>
      </c>
      <c r="CZ374" s="239">
        <f t="shared" si="423"/>
        <v>2821647.9026421988</v>
      </c>
      <c r="DB374" s="238">
        <v>322</v>
      </c>
      <c r="DC374" s="239">
        <f t="shared" si="424"/>
        <v>210448.66229815659</v>
      </c>
      <c r="DD374" s="239">
        <f t="shared" si="424"/>
        <v>5963.1635503130819</v>
      </c>
      <c r="DE374" s="239">
        <f t="shared" si="424"/>
        <v>5017.9808661559455</v>
      </c>
      <c r="DF374" s="239">
        <f t="shared" si="424"/>
        <v>945.18268415713692</v>
      </c>
      <c r="DG374" s="239">
        <f t="shared" si="424"/>
        <v>3021266.8631189317</v>
      </c>
      <c r="DH374" s="248"/>
      <c r="DI374" s="238">
        <v>322</v>
      </c>
      <c r="DJ374" s="239">
        <f t="shared" si="425"/>
        <v>173208.41681594038</v>
      </c>
      <c r="DK374" s="239">
        <f t="shared" si="425"/>
        <v>4724.775651409851</v>
      </c>
      <c r="DL374" s="239">
        <f t="shared" si="425"/>
        <v>4312.2204166923093</v>
      </c>
      <c r="DM374" s="239">
        <f t="shared" si="425"/>
        <v>412.55523471754168</v>
      </c>
      <c r="DN374" s="239">
        <f t="shared" si="425"/>
        <v>2649586.494801322</v>
      </c>
      <c r="DP374" s="3">
        <f t="shared" ref="DP374:DP437" si="470">EDATE(DP373,1)</f>
        <v>9768</v>
      </c>
      <c r="DQ374" s="238">
        <v>322</v>
      </c>
      <c r="DR374" s="239">
        <f t="shared" ref="DR374:DR437" si="471">DR373-DT373</f>
        <v>0</v>
      </c>
      <c r="DS374" s="239">
        <f t="shared" ref="DS374:DS437" si="472">IF(DR374&lt;=0,0,$DR$48)</f>
        <v>0</v>
      </c>
      <c r="DT374" s="239">
        <f t="shared" si="426"/>
        <v>0</v>
      </c>
      <c r="DU374" s="239">
        <f t="shared" ref="DU374:DU437" si="473">DR374*$DR$44</f>
        <v>0</v>
      </c>
      <c r="DV374" s="240">
        <f t="shared" si="384"/>
        <v>0</v>
      </c>
      <c r="DX374" s="242">
        <f t="shared" si="396"/>
        <v>5.0700000000000002E-2</v>
      </c>
      <c r="DY374" s="242">
        <f t="shared" ref="DY374:DY437" si="474">DX374/12</f>
        <v>4.2250000000000005E-3</v>
      </c>
      <c r="DZ374" s="238">
        <v>322</v>
      </c>
      <c r="EA374" s="243">
        <f t="shared" si="385"/>
        <v>104824.73024156599</v>
      </c>
      <c r="EB374" s="243">
        <f t="shared" si="386"/>
        <v>2920.9956689651444</v>
      </c>
      <c r="EC374" s="243">
        <f t="shared" si="427"/>
        <v>2478.1111836945279</v>
      </c>
      <c r="ED374" s="243">
        <f t="shared" si="437"/>
        <v>442.88448527061638</v>
      </c>
      <c r="EE374" s="244">
        <f t="shared" ref="EE374:EE437" si="475">IF(EA374&gt;0,EE373+EB374,EE373)</f>
        <v>874202.35446937114</v>
      </c>
      <c r="EF374" s="249"/>
      <c r="EG374" s="242">
        <f t="shared" si="397"/>
        <v>5.5E-2</v>
      </c>
      <c r="EH374" s="242">
        <f t="shared" ref="EH374:EH437" si="476">EG374/12</f>
        <v>4.5833333333333334E-3</v>
      </c>
      <c r="EI374" s="238">
        <v>322</v>
      </c>
      <c r="EJ374" s="243">
        <f t="shared" si="387"/>
        <v>109852.85979162809</v>
      </c>
      <c r="EK374" s="243">
        <f t="shared" si="388"/>
        <v>3082.4150795582618</v>
      </c>
      <c r="EL374" s="243">
        <f t="shared" si="428"/>
        <v>2578.9228055132999</v>
      </c>
      <c r="EM374" s="243">
        <f t="shared" si="438"/>
        <v>503.49227404496207</v>
      </c>
      <c r="EN374" s="244">
        <f t="shared" ref="EN374:EN437" si="477">IF(EJ374&gt;0,EN373+EK374,EN373)</f>
        <v>911834.28648418444</v>
      </c>
      <c r="EO374" s="249"/>
      <c r="EP374" s="242">
        <f t="shared" si="398"/>
        <v>2.5000000000000001E-2</v>
      </c>
      <c r="EQ374" s="242">
        <f t="shared" ref="EQ374:EQ437" si="478">EP374/12</f>
        <v>2.0833333333333333E-3</v>
      </c>
      <c r="ER374" s="238">
        <v>322</v>
      </c>
      <c r="ES374" s="243">
        <f t="shared" si="389"/>
        <v>88713.191701350719</v>
      </c>
      <c r="ET374" s="243">
        <f t="shared" si="390"/>
        <v>2370.7253929063927</v>
      </c>
      <c r="EU374" s="243">
        <f t="shared" si="429"/>
        <v>2185.9062435285787</v>
      </c>
      <c r="EV374" s="243">
        <f t="shared" si="439"/>
        <v>184.819149377814</v>
      </c>
      <c r="EW374" s="244">
        <f t="shared" ref="EW374:EW437" si="479">IF(ES374&gt;0,EW373+ET374,EW373)</f>
        <v>763373.57651585515</v>
      </c>
    </row>
    <row r="375" spans="1:153" ht="14.25" customHeight="1" thickBot="1" x14ac:dyDescent="0.25">
      <c r="A375" s="3">
        <f t="shared" si="440"/>
        <v>9798</v>
      </c>
      <c r="B375" s="238">
        <v>323</v>
      </c>
      <c r="C375" s="239">
        <f t="shared" si="441"/>
        <v>-2546.6606342744803</v>
      </c>
      <c r="D375" s="239">
        <f t="shared" si="399"/>
        <v>0</v>
      </c>
      <c r="E375" s="239">
        <f t="shared" si="400"/>
        <v>6.6849841649705111</v>
      </c>
      <c r="F375" s="239">
        <f t="shared" si="401"/>
        <v>-6.6849841649705111</v>
      </c>
      <c r="G375" s="240">
        <f t="shared" si="442"/>
        <v>725485.02829237678</v>
      </c>
      <c r="I375" s="241">
        <f>VLOOKUP(K375,[2]תחזיות!$B$4:$H$1000,5)</f>
        <v>1.2998945500000185E-2</v>
      </c>
      <c r="J375" s="135">
        <f t="shared" si="402"/>
        <v>1.0832454583333487E-3</v>
      </c>
      <c r="K375" s="238">
        <v>323</v>
      </c>
      <c r="L375" s="243">
        <f t="shared" si="443"/>
        <v>0</v>
      </c>
      <c r="M375" s="243">
        <f t="shared" si="430"/>
        <v>0</v>
      </c>
      <c r="N375" s="243">
        <f t="shared" si="403"/>
        <v>0</v>
      </c>
      <c r="O375" s="243">
        <f t="shared" si="404"/>
        <v>0</v>
      </c>
      <c r="P375" s="244">
        <f t="shared" si="444"/>
        <v>306589.56963967456</v>
      </c>
      <c r="Q375" s="245"/>
      <c r="R375" s="241">
        <f>VLOOKUP(T375,[2]תחזיות!$B$4:$H$1000,7)</f>
        <v>2.2098207350000315E-2</v>
      </c>
      <c r="S375" s="135">
        <f t="shared" si="405"/>
        <v>1.841517279166693E-3</v>
      </c>
      <c r="T375" s="238">
        <v>323</v>
      </c>
      <c r="U375" s="243">
        <f t="shared" si="445"/>
        <v>0</v>
      </c>
      <c r="V375" s="243">
        <f t="shared" si="431"/>
        <v>0</v>
      </c>
      <c r="W375" s="243">
        <f t="shared" si="406"/>
        <v>0</v>
      </c>
      <c r="X375" s="243">
        <f t="shared" si="432"/>
        <v>0</v>
      </c>
      <c r="Y375" s="244">
        <f t="shared" si="446"/>
        <v>343246.08003011072</v>
      </c>
      <c r="Z375" s="246"/>
      <c r="AA375" s="241">
        <f>VLOOKUP(AC375,[2]תחזיות!$B$4:$H$1000,6)</f>
        <v>1.1817223181818349E-2</v>
      </c>
      <c r="AB375" s="135">
        <f t="shared" si="407"/>
        <v>9.8476859848486238E-4</v>
      </c>
      <c r="AC375" s="238">
        <v>323</v>
      </c>
      <c r="AD375" s="243">
        <f t="shared" si="447"/>
        <v>0</v>
      </c>
      <c r="AE375" s="243">
        <f t="shared" si="433"/>
        <v>0</v>
      </c>
      <c r="AF375" s="243">
        <f t="shared" si="408"/>
        <v>0</v>
      </c>
      <c r="AG375" s="243">
        <f t="shared" si="434"/>
        <v>0</v>
      </c>
      <c r="AH375" s="244">
        <f t="shared" si="448"/>
        <v>302220.56829844892</v>
      </c>
      <c r="AI375" s="246"/>
      <c r="AJ375" s="242">
        <f t="shared" si="394"/>
        <v>4.8766666666666597E-2</v>
      </c>
      <c r="AK375" s="242">
        <f t="shared" si="449"/>
        <v>4.0638888888888834E-3</v>
      </c>
      <c r="AL375" s="241">
        <f>VLOOKUP(AN375,[2]תחזיות!$B$4:$H$1000,5)</f>
        <v>1.2998945500000185E-2</v>
      </c>
      <c r="AM375" s="135">
        <f t="shared" si="435"/>
        <v>1.0832454583333487E-3</v>
      </c>
      <c r="AN375" s="238">
        <v>323</v>
      </c>
      <c r="AO375" s="243">
        <f t="shared" si="450"/>
        <v>0</v>
      </c>
      <c r="AP375" s="243">
        <f t="shared" ref="AP375:AP438" si="480">IF(AN374=$AN$42,0,(PMT(AK375,$AN$42-AN374,AO375))*-1)</f>
        <v>0</v>
      </c>
      <c r="AQ375" s="243">
        <f t="shared" si="409"/>
        <v>0</v>
      </c>
      <c r="AR375" s="243">
        <f t="shared" si="451"/>
        <v>0</v>
      </c>
      <c r="AS375" s="244">
        <f t="shared" si="452"/>
        <v>170495.24078473489</v>
      </c>
      <c r="AT375" s="245"/>
      <c r="AU375" s="242">
        <f t="shared" si="395"/>
        <v>5.3666666666666606E-2</v>
      </c>
      <c r="AV375" s="242">
        <f t="shared" si="453"/>
        <v>4.4722222222222168E-3</v>
      </c>
      <c r="AW375" s="241">
        <f>VLOOKUP(AY375,[2]תחזיות!$B$4:$H$1000,7)</f>
        <v>2.2098207350000315E-2</v>
      </c>
      <c r="AX375" s="135">
        <f t="shared" si="410"/>
        <v>1.841517279166693E-3</v>
      </c>
      <c r="AY375" s="238">
        <v>323</v>
      </c>
      <c r="AZ375" s="243">
        <f t="shared" si="454"/>
        <v>-2.7477068011409357E-12</v>
      </c>
      <c r="BA375" s="243">
        <f t="shared" ref="BA375:BA438" si="481">IF(AY374=$AY$42,0,(PMT(AV375,$AY$42-AY374,AZ375))*-1)</f>
        <v>1.1913117144885177E-13</v>
      </c>
      <c r="BB375" s="243">
        <f t="shared" si="411"/>
        <v>1.3141952686506538E-13</v>
      </c>
      <c r="BC375" s="243">
        <f t="shared" si="455"/>
        <v>-1.2288355416213614E-14</v>
      </c>
      <c r="BD375" s="244">
        <f t="shared" si="456"/>
        <v>197884.14681572217</v>
      </c>
      <c r="BE375" s="246"/>
      <c r="BF375" s="246"/>
      <c r="BG375" s="246"/>
      <c r="BH375" s="241">
        <f>VLOOKUP(BJ375,[2]תחזיות!$B$4:$H$1000,6)</f>
        <v>1.1817223181818349E-2</v>
      </c>
      <c r="BI375" s="135">
        <f t="shared" si="412"/>
        <v>9.8476859848486238E-4</v>
      </c>
      <c r="BJ375" s="238">
        <v>323</v>
      </c>
      <c r="BK375" s="243">
        <f t="shared" si="457"/>
        <v>-1.7732769250240084</v>
      </c>
      <c r="BL375" s="243">
        <f t="shared" ref="BL375:BL438" si="482">IF(BJ374=$BJ$42,0,(PMT($BJ$44,$BJ$42-BJ374,BK375))*-1)</f>
        <v>7.8946938883092233E-2</v>
      </c>
      <c r="BM375" s="243">
        <f t="shared" si="413"/>
        <v>8.2197946578969561E-2</v>
      </c>
      <c r="BN375" s="243">
        <f t="shared" si="436"/>
        <v>-3.2510076958773334E-3</v>
      </c>
      <c r="BO375" s="244">
        <f t="shared" si="458"/>
        <v>148276.55901072704</v>
      </c>
      <c r="BP375" s="246"/>
      <c r="BQ375" s="247">
        <f>VLOOKUP(BT375,[2]תחזיות!$B$4:$E$1000,2)</f>
        <v>4.4094280000000041E-2</v>
      </c>
      <c r="BR375" s="135">
        <f t="shared" si="414"/>
        <v>3.1745233333333369E-3</v>
      </c>
      <c r="BS375" s="3">
        <f t="shared" si="459"/>
        <v>9798</v>
      </c>
      <c r="BT375" s="238">
        <v>323</v>
      </c>
      <c r="BU375" s="239">
        <f t="shared" si="460"/>
        <v>89205.079589107219</v>
      </c>
      <c r="BV375" s="239">
        <f t="shared" si="461"/>
        <v>2495.6595813456634</v>
      </c>
      <c r="BW375" s="239">
        <f t="shared" si="415"/>
        <v>2212.475974738185</v>
      </c>
      <c r="BX375" s="239">
        <f t="shared" si="416"/>
        <v>283.18360660747828</v>
      </c>
      <c r="BY375" s="240">
        <f t="shared" si="462"/>
        <v>747371.36903738708</v>
      </c>
      <c r="CA375" s="247">
        <f>VLOOKUP(CD375,[2]תחזיות!$B$4:$E$1000,4)</f>
        <v>5.8204449600000055E-2</v>
      </c>
      <c r="CB375" s="135">
        <f t="shared" si="417"/>
        <v>4.3503708000000047E-3</v>
      </c>
      <c r="CC375" s="3">
        <f t="shared" si="463"/>
        <v>9798</v>
      </c>
      <c r="CD375" s="238">
        <v>323</v>
      </c>
      <c r="CE375" s="239">
        <f t="shared" si="464"/>
        <v>100703.40508016032</v>
      </c>
      <c r="CF375" s="239">
        <f t="shared" si="465"/>
        <v>2880.917932954565</v>
      </c>
      <c r="CG375" s="239">
        <f t="shared" si="418"/>
        <v>2442.8207800332634</v>
      </c>
      <c r="CH375" s="239">
        <f t="shared" si="419"/>
        <v>438.09715292130159</v>
      </c>
      <c r="CI375" s="240">
        <f t="shared" si="466"/>
        <v>845698.23942949192</v>
      </c>
      <c r="CJ375" s="1"/>
      <c r="CK375" s="247">
        <f>VLOOKUP(CN375,[2]תחזיות!$B$4:$E$1000,3)</f>
        <v>3.8342852173913082E-2</v>
      </c>
      <c r="CL375" s="135">
        <f t="shared" si="420"/>
        <v>2.6952376811594236E-3</v>
      </c>
      <c r="CM375" s="3">
        <f t="shared" si="467"/>
        <v>9798</v>
      </c>
      <c r="CN375" s="238">
        <v>323</v>
      </c>
      <c r="CO375" s="239">
        <f t="shared" si="468"/>
        <v>84917.343108075976</v>
      </c>
      <c r="CP375" s="239">
        <f t="shared" ref="CP375:CP438" si="483">IF(CO375&lt;=0,0,(PMT(CL375,$CN$42-CN374,CO375))*-1)</f>
        <v>2354.0637035427935</v>
      </c>
      <c r="CQ375" s="239">
        <f t="shared" si="421"/>
        <v>2125.1912806139635</v>
      </c>
      <c r="CR375" s="239">
        <f t="shared" si="422"/>
        <v>228.87242292882985</v>
      </c>
      <c r="CS375" s="240">
        <f t="shared" si="469"/>
        <v>712584.82638745673</v>
      </c>
      <c r="CT375" s="1"/>
      <c r="CU375" s="238">
        <v>323</v>
      </c>
      <c r="CV375" s="239">
        <f t="shared" si="423"/>
        <v>189005.0380127042</v>
      </c>
      <c r="CW375" s="239">
        <f t="shared" si="423"/>
        <v>5416.6552503108087</v>
      </c>
      <c r="CX375" s="239">
        <f t="shared" si="423"/>
        <v>4707.7421623487935</v>
      </c>
      <c r="CY375" s="239">
        <f t="shared" si="423"/>
        <v>708.91308796201474</v>
      </c>
      <c r="CZ375" s="239">
        <f t="shared" si="423"/>
        <v>2827064.5578925097</v>
      </c>
      <c r="DB375" s="238">
        <v>323</v>
      </c>
      <c r="DC375" s="239">
        <f t="shared" si="424"/>
        <v>205430.68143200062</v>
      </c>
      <c r="DD375" s="239">
        <f t="shared" si="424"/>
        <v>5963.3330125128277</v>
      </c>
      <c r="DE375" s="239">
        <f t="shared" si="424"/>
        <v>5040.2486325701375</v>
      </c>
      <c r="DF375" s="239">
        <f t="shared" si="424"/>
        <v>923.08437994269048</v>
      </c>
      <c r="DG375" s="239">
        <f t="shared" si="424"/>
        <v>3027230.1961314445</v>
      </c>
      <c r="DH375" s="248"/>
      <c r="DI375" s="238">
        <v>323</v>
      </c>
      <c r="DJ375" s="239">
        <f t="shared" si="425"/>
        <v>168896.1946546986</v>
      </c>
      <c r="DK375" s="239">
        <f t="shared" si="425"/>
        <v>4724.86804338807</v>
      </c>
      <c r="DL375" s="239">
        <f t="shared" si="425"/>
        <v>4322.4186775947765</v>
      </c>
      <c r="DM375" s="239">
        <f t="shared" si="425"/>
        <v>402.44936579329294</v>
      </c>
      <c r="DN375" s="239">
        <f t="shared" si="425"/>
        <v>2654311.283897771</v>
      </c>
      <c r="DP375" s="3">
        <f t="shared" si="470"/>
        <v>9798</v>
      </c>
      <c r="DQ375" s="238">
        <v>323</v>
      </c>
      <c r="DR375" s="239">
        <f t="shared" si="471"/>
        <v>0</v>
      </c>
      <c r="DS375" s="239">
        <f t="shared" si="472"/>
        <v>0</v>
      </c>
      <c r="DT375" s="239">
        <f t="shared" si="426"/>
        <v>0</v>
      </c>
      <c r="DU375" s="239">
        <f t="shared" si="473"/>
        <v>0</v>
      </c>
      <c r="DV375" s="240">
        <f t="shared" ref="DV375:DV438" si="484">IF(DR375&gt;0,DV374+DS375,DV374)</f>
        <v>0</v>
      </c>
      <c r="DX375" s="242">
        <f t="shared" si="396"/>
        <v>5.0700000000000002E-2</v>
      </c>
      <c r="DY375" s="242">
        <f t="shared" si="474"/>
        <v>4.2250000000000005E-3</v>
      </c>
      <c r="DZ375" s="238">
        <v>323</v>
      </c>
      <c r="EA375" s="243">
        <f t="shared" ref="EA375:EA438" si="485">(EA374-EC374)</f>
        <v>102346.61905787146</v>
      </c>
      <c r="EB375" s="243">
        <f t="shared" ref="EB375:EB438" si="486">IF(DZ374&gt;=$DZ$42,0,(PMT(DY375,$DZ$42-DZ374,EA375))*-1)</f>
        <v>2920.9956689651449</v>
      </c>
      <c r="EC375" s="243">
        <f t="shared" si="427"/>
        <v>2488.581203445638</v>
      </c>
      <c r="ED375" s="243">
        <f t="shared" si="437"/>
        <v>432.41446551950696</v>
      </c>
      <c r="EE375" s="244">
        <f t="shared" si="475"/>
        <v>877123.3501383363</v>
      </c>
      <c r="EF375" s="249"/>
      <c r="EG375" s="242">
        <f t="shared" si="397"/>
        <v>5.5E-2</v>
      </c>
      <c r="EH375" s="242">
        <f t="shared" si="476"/>
        <v>4.5833333333333334E-3</v>
      </c>
      <c r="EI375" s="238">
        <v>323</v>
      </c>
      <c r="EJ375" s="243">
        <f t="shared" ref="EJ375:EJ438" si="487">(EJ374-EL374)</f>
        <v>107273.93698611479</v>
      </c>
      <c r="EK375" s="243">
        <f t="shared" ref="EK375:EK438" si="488">IF(EI374&gt;=$EI$42,0,(PMT(EH375,$EI$42-EI374,EJ375))*-1)</f>
        <v>3082.4150795582627</v>
      </c>
      <c r="EL375" s="243">
        <f t="shared" si="428"/>
        <v>2590.7428683719031</v>
      </c>
      <c r="EM375" s="243">
        <f t="shared" si="438"/>
        <v>491.67221118635945</v>
      </c>
      <c r="EN375" s="244">
        <f t="shared" si="477"/>
        <v>914916.70156374271</v>
      </c>
      <c r="EO375" s="249"/>
      <c r="EP375" s="242">
        <f t="shared" si="398"/>
        <v>2.5000000000000001E-2</v>
      </c>
      <c r="EQ375" s="242">
        <f t="shared" si="478"/>
        <v>2.0833333333333333E-3</v>
      </c>
      <c r="ER375" s="238">
        <v>323</v>
      </c>
      <c r="ES375" s="243">
        <f t="shared" ref="ES375:ES438" si="489">(ES374-EU374)</f>
        <v>86527.285457822145</v>
      </c>
      <c r="ET375" s="243">
        <f t="shared" ref="ET375:ET438" si="490">IF(ER374&gt;=$ER$42,0,(PMT(EQ375,$ER$42-ER374,ES375))*-1)</f>
        <v>2370.7253929063932</v>
      </c>
      <c r="EU375" s="243">
        <f t="shared" si="429"/>
        <v>2190.4602148692638</v>
      </c>
      <c r="EV375" s="243">
        <f t="shared" si="439"/>
        <v>180.26517803712946</v>
      </c>
      <c r="EW375" s="244">
        <f t="shared" si="479"/>
        <v>765744.3019087615</v>
      </c>
    </row>
    <row r="376" spans="1:153" ht="14.25" customHeight="1" thickBot="1" x14ac:dyDescent="0.25">
      <c r="A376" s="3">
        <f t="shared" si="440"/>
        <v>9829</v>
      </c>
      <c r="B376" s="238">
        <v>324</v>
      </c>
      <c r="C376" s="239">
        <f t="shared" si="441"/>
        <v>-2553.3456184394508</v>
      </c>
      <c r="D376" s="239">
        <f t="shared" si="399"/>
        <v>0</v>
      </c>
      <c r="E376" s="239">
        <f t="shared" si="400"/>
        <v>6.7025322484035588</v>
      </c>
      <c r="F376" s="239">
        <f t="shared" si="401"/>
        <v>-6.7025322484035588</v>
      </c>
      <c r="G376" s="240">
        <f t="shared" si="442"/>
        <v>725485.02829237678</v>
      </c>
      <c r="I376" s="241">
        <f>VLOOKUP(K376,[2]תחזיות!$B$4:$H$1000,5)</f>
        <v>1.2998964000000186E-2</v>
      </c>
      <c r="J376" s="135">
        <f t="shared" si="402"/>
        <v>1.0832470000000155E-3</v>
      </c>
      <c r="K376" s="238">
        <v>324</v>
      </c>
      <c r="L376" s="243">
        <f t="shared" si="443"/>
        <v>0</v>
      </c>
      <c r="M376" s="243">
        <f t="shared" si="430"/>
        <v>0</v>
      </c>
      <c r="N376" s="243">
        <f t="shared" si="403"/>
        <v>0</v>
      </c>
      <c r="O376" s="243">
        <f t="shared" si="404"/>
        <v>0</v>
      </c>
      <c r="P376" s="244">
        <f t="shared" si="444"/>
        <v>306589.56963967456</v>
      </c>
      <c r="Q376" s="245"/>
      <c r="R376" s="241">
        <f>VLOOKUP(T376,[2]תחזיות!$B$4:$H$1000,7)</f>
        <v>2.2098238800000315E-2</v>
      </c>
      <c r="S376" s="135">
        <f t="shared" si="405"/>
        <v>1.8415199000000263E-3</v>
      </c>
      <c r="T376" s="238">
        <v>324</v>
      </c>
      <c r="U376" s="243">
        <f t="shared" si="445"/>
        <v>0</v>
      </c>
      <c r="V376" s="243">
        <f t="shared" si="431"/>
        <v>0</v>
      </c>
      <c r="W376" s="243">
        <f t="shared" si="406"/>
        <v>0</v>
      </c>
      <c r="X376" s="243">
        <f t="shared" si="432"/>
        <v>0</v>
      </c>
      <c r="Y376" s="244">
        <f t="shared" si="446"/>
        <v>343246.08003011072</v>
      </c>
      <c r="Z376" s="246"/>
      <c r="AA376" s="241">
        <f>VLOOKUP(AC376,[2]תחזיות!$B$4:$H$1000,6)</f>
        <v>1.1817240000000168E-2</v>
      </c>
      <c r="AB376" s="135">
        <f t="shared" si="407"/>
        <v>9.8477000000001392E-4</v>
      </c>
      <c r="AC376" s="238">
        <v>324</v>
      </c>
      <c r="AD376" s="243">
        <f t="shared" si="447"/>
        <v>0</v>
      </c>
      <c r="AE376" s="243">
        <f t="shared" si="433"/>
        <v>0</v>
      </c>
      <c r="AF376" s="243">
        <f t="shared" si="408"/>
        <v>0</v>
      </c>
      <c r="AG376" s="243">
        <f t="shared" si="434"/>
        <v>0</v>
      </c>
      <c r="AH376" s="244">
        <f t="shared" si="448"/>
        <v>302220.56829844892</v>
      </c>
      <c r="AI376" s="246"/>
      <c r="AJ376" s="242">
        <f t="shared" si="394"/>
        <v>4.8766666666666597E-2</v>
      </c>
      <c r="AK376" s="242">
        <f t="shared" si="449"/>
        <v>4.0638888888888834E-3</v>
      </c>
      <c r="AL376" s="241">
        <f>VLOOKUP(AN376,[2]תחזיות!$B$4:$H$1000,5)</f>
        <v>1.2998964000000186E-2</v>
      </c>
      <c r="AM376" s="135">
        <f t="shared" si="435"/>
        <v>1.0832470000000155E-3</v>
      </c>
      <c r="AN376" s="238">
        <v>324</v>
      </c>
      <c r="AO376" s="243">
        <f t="shared" si="450"/>
        <v>0</v>
      </c>
      <c r="AP376" s="243">
        <f t="shared" si="480"/>
        <v>0</v>
      </c>
      <c r="AQ376" s="243">
        <f t="shared" si="409"/>
        <v>0</v>
      </c>
      <c r="AR376" s="243">
        <f t="shared" si="451"/>
        <v>0</v>
      </c>
      <c r="AS376" s="244">
        <f t="shared" si="452"/>
        <v>170495.24078473489</v>
      </c>
      <c r="AT376" s="245"/>
      <c r="AU376" s="242">
        <f t="shared" si="395"/>
        <v>5.3666666666666606E-2</v>
      </c>
      <c r="AV376" s="242">
        <f t="shared" si="453"/>
        <v>4.4722222222222168E-3</v>
      </c>
      <c r="AW376" s="241">
        <f>VLOOKUP(AY376,[2]תחזיות!$B$4:$H$1000,7)</f>
        <v>2.2098238800000315E-2</v>
      </c>
      <c r="AX376" s="135">
        <f t="shared" si="410"/>
        <v>1.8415199000000263E-3</v>
      </c>
      <c r="AY376" s="238">
        <v>324</v>
      </c>
      <c r="AZ376" s="243">
        <f t="shared" si="454"/>
        <v>-2.8844282964336377E-12</v>
      </c>
      <c r="BA376" s="243">
        <f t="shared" si="481"/>
        <v>1.1935055387178514E-13</v>
      </c>
      <c r="BB376" s="243">
        <f t="shared" si="411"/>
        <v>1.3225035819750224E-13</v>
      </c>
      <c r="BC376" s="243">
        <f t="shared" si="455"/>
        <v>-1.2899804325717086E-14</v>
      </c>
      <c r="BD376" s="244">
        <f t="shared" si="456"/>
        <v>197884.14681572217</v>
      </c>
      <c r="BE376" s="246"/>
      <c r="BF376" s="246"/>
      <c r="BG376" s="246"/>
      <c r="BH376" s="241">
        <f>VLOOKUP(BJ376,[2]תחזיות!$B$4:$H$1000,6)</f>
        <v>1.1817240000000168E-2</v>
      </c>
      <c r="BI376" s="135">
        <f t="shared" si="412"/>
        <v>9.8477000000001392E-4</v>
      </c>
      <c r="BJ376" s="238">
        <v>324</v>
      </c>
      <c r="BK376" s="243">
        <f t="shared" si="457"/>
        <v>-1.8573020875922865</v>
      </c>
      <c r="BL376" s="243">
        <f t="shared" si="482"/>
        <v>7.901419542549637E-2</v>
      </c>
      <c r="BM376" s="243">
        <f t="shared" si="413"/>
        <v>8.2419249252748877E-2</v>
      </c>
      <c r="BN376" s="243">
        <f t="shared" si="436"/>
        <v>-3.4050538272525094E-3</v>
      </c>
      <c r="BO376" s="244">
        <f t="shared" si="458"/>
        <v>148276.55901072704</v>
      </c>
      <c r="BP376" s="246"/>
      <c r="BQ376" s="247">
        <f>VLOOKUP(BT376,[2]תחזיות!$B$4:$E$1000,2)</f>
        <v>4.4122580000000043E-2</v>
      </c>
      <c r="BR376" s="135">
        <f t="shared" si="414"/>
        <v>3.1768816666666705E-3</v>
      </c>
      <c r="BS376" s="3">
        <f t="shared" si="459"/>
        <v>9829</v>
      </c>
      <c r="BT376" s="238">
        <v>324</v>
      </c>
      <c r="BU376" s="239">
        <f t="shared" si="460"/>
        <v>86992.603614369029</v>
      </c>
      <c r="BV376" s="239">
        <f t="shared" si="461"/>
        <v>2495.768935918979</v>
      </c>
      <c r="BW376" s="239">
        <f t="shared" si="415"/>
        <v>2219.4037283608891</v>
      </c>
      <c r="BX376" s="239">
        <f t="shared" si="416"/>
        <v>276.36520755808971</v>
      </c>
      <c r="BY376" s="240">
        <f t="shared" si="462"/>
        <v>749867.137973306</v>
      </c>
      <c r="CA376" s="247">
        <f>VLOOKUP(CD376,[2]תחזיות!$B$4:$E$1000,4)</f>
        <v>5.8241805600000057E-2</v>
      </c>
      <c r="CB376" s="135">
        <f t="shared" si="417"/>
        <v>4.3534838000000046E-3</v>
      </c>
      <c r="CC376" s="3">
        <f t="shared" si="463"/>
        <v>9829</v>
      </c>
      <c r="CD376" s="238">
        <v>324</v>
      </c>
      <c r="CE376" s="239">
        <f t="shared" si="464"/>
        <v>98260.584300127055</v>
      </c>
      <c r="CF376" s="239">
        <f t="shared" si="465"/>
        <v>2881.083178445625</v>
      </c>
      <c r="CG376" s="239">
        <f t="shared" si="418"/>
        <v>2453.3073165164869</v>
      </c>
      <c r="CH376" s="239">
        <f t="shared" si="419"/>
        <v>427.77586192913793</v>
      </c>
      <c r="CI376" s="240">
        <f t="shared" si="466"/>
        <v>848579.3226079375</v>
      </c>
      <c r="CJ376" s="1"/>
      <c r="CK376" s="247">
        <f>VLOOKUP(CN376,[2]תחזיות!$B$4:$E$1000,3)</f>
        <v>3.8367460869565259E-2</v>
      </c>
      <c r="CL376" s="135">
        <f t="shared" si="420"/>
        <v>2.6972884057971051E-3</v>
      </c>
      <c r="CM376" s="3">
        <f t="shared" si="467"/>
        <v>9829</v>
      </c>
      <c r="CN376" s="238">
        <v>324</v>
      </c>
      <c r="CO376" s="239">
        <f t="shared" si="468"/>
        <v>82792.151827462018</v>
      </c>
      <c r="CP376" s="239">
        <f t="shared" si="483"/>
        <v>2354.1537041777196</v>
      </c>
      <c r="CQ376" s="239">
        <f t="shared" si="421"/>
        <v>2130.8393929625126</v>
      </c>
      <c r="CR376" s="239">
        <f t="shared" si="422"/>
        <v>223.31431121520691</v>
      </c>
      <c r="CS376" s="240">
        <f t="shared" si="469"/>
        <v>714938.98009163444</v>
      </c>
      <c r="CT376" s="1"/>
      <c r="CU376" s="238">
        <v>324</v>
      </c>
      <c r="CV376" s="239">
        <f t="shared" si="423"/>
        <v>184297.29585035541</v>
      </c>
      <c r="CW376" s="239">
        <f t="shared" si="423"/>
        <v>5416.7646048841234</v>
      </c>
      <c r="CX376" s="239">
        <f t="shared" si="423"/>
        <v>4725.2017196394881</v>
      </c>
      <c r="CY376" s="239">
        <f t="shared" si="423"/>
        <v>691.56288524463525</v>
      </c>
      <c r="CZ376" s="239">
        <f t="shared" si="423"/>
        <v>2832481.3224973939</v>
      </c>
      <c r="DB376" s="238">
        <v>324</v>
      </c>
      <c r="DC376" s="239">
        <f t="shared" si="424"/>
        <v>200390.43279943051</v>
      </c>
      <c r="DD376" s="239">
        <f t="shared" si="424"/>
        <v>5963.4982580038877</v>
      </c>
      <c r="DE376" s="239">
        <f t="shared" si="424"/>
        <v>5062.6269552834983</v>
      </c>
      <c r="DF376" s="239">
        <f t="shared" si="424"/>
        <v>900.87130272038928</v>
      </c>
      <c r="DG376" s="239">
        <f t="shared" si="424"/>
        <v>3033193.6943894485</v>
      </c>
      <c r="DH376" s="248"/>
      <c r="DI376" s="238">
        <v>324</v>
      </c>
      <c r="DJ376" s="239">
        <f t="shared" si="425"/>
        <v>164573.77414988785</v>
      </c>
      <c r="DK376" s="239">
        <f t="shared" si="425"/>
        <v>4724.9581112795386</v>
      </c>
      <c r="DL376" s="239">
        <f t="shared" si="425"/>
        <v>4332.6480181104107</v>
      </c>
      <c r="DM376" s="239">
        <f t="shared" si="425"/>
        <v>392.31009316912787</v>
      </c>
      <c r="DN376" s="239">
        <f t="shared" si="425"/>
        <v>2659036.1629948551</v>
      </c>
      <c r="DP376" s="3">
        <f t="shared" si="470"/>
        <v>9829</v>
      </c>
      <c r="DQ376" s="238">
        <v>324</v>
      </c>
      <c r="DR376" s="239">
        <f t="shared" si="471"/>
        <v>0</v>
      </c>
      <c r="DS376" s="239">
        <f t="shared" si="472"/>
        <v>0</v>
      </c>
      <c r="DT376" s="239">
        <f t="shared" si="426"/>
        <v>0</v>
      </c>
      <c r="DU376" s="239">
        <f t="shared" si="473"/>
        <v>0</v>
      </c>
      <c r="DV376" s="240">
        <f t="shared" si="484"/>
        <v>0</v>
      </c>
      <c r="DX376" s="242">
        <f t="shared" si="396"/>
        <v>5.0700000000000002E-2</v>
      </c>
      <c r="DY376" s="242">
        <f t="shared" si="474"/>
        <v>4.2250000000000005E-3</v>
      </c>
      <c r="DZ376" s="238">
        <v>324</v>
      </c>
      <c r="EA376" s="243">
        <f t="shared" si="485"/>
        <v>99858.037854425827</v>
      </c>
      <c r="EB376" s="243">
        <f t="shared" si="486"/>
        <v>2920.9956689651449</v>
      </c>
      <c r="EC376" s="243">
        <f t="shared" si="427"/>
        <v>2499.0954590301958</v>
      </c>
      <c r="ED376" s="243">
        <f t="shared" si="437"/>
        <v>421.90020993494915</v>
      </c>
      <c r="EE376" s="244">
        <f t="shared" si="475"/>
        <v>880044.34580730146</v>
      </c>
      <c r="EF376" s="249"/>
      <c r="EG376" s="242">
        <f t="shared" si="397"/>
        <v>5.5E-2</v>
      </c>
      <c r="EH376" s="242">
        <f t="shared" si="476"/>
        <v>4.5833333333333334E-3</v>
      </c>
      <c r="EI376" s="238">
        <v>324</v>
      </c>
      <c r="EJ376" s="243">
        <f t="shared" si="487"/>
        <v>104683.19411774288</v>
      </c>
      <c r="EK376" s="243">
        <f t="shared" si="488"/>
        <v>3082.4150795582627</v>
      </c>
      <c r="EL376" s="243">
        <f t="shared" si="428"/>
        <v>2602.6171065186077</v>
      </c>
      <c r="EM376" s="243">
        <f t="shared" si="438"/>
        <v>479.79797303965489</v>
      </c>
      <c r="EN376" s="244">
        <f t="shared" si="477"/>
        <v>917999.11664330098</v>
      </c>
      <c r="EO376" s="249"/>
      <c r="EP376" s="242">
        <f t="shared" si="398"/>
        <v>2.5000000000000001E-2</v>
      </c>
      <c r="EQ376" s="242">
        <f t="shared" si="478"/>
        <v>2.0833333333333333E-3</v>
      </c>
      <c r="ER376" s="238">
        <v>324</v>
      </c>
      <c r="ES376" s="243">
        <f t="shared" si="489"/>
        <v>84336.82524295288</v>
      </c>
      <c r="ET376" s="243">
        <f t="shared" si="490"/>
        <v>2370.7253929063932</v>
      </c>
      <c r="EU376" s="243">
        <f t="shared" si="429"/>
        <v>2195.0236736502411</v>
      </c>
      <c r="EV376" s="243">
        <f t="shared" si="439"/>
        <v>175.70171925615182</v>
      </c>
      <c r="EW376" s="244">
        <f t="shared" si="479"/>
        <v>768115.02730166784</v>
      </c>
    </row>
    <row r="377" spans="1:153" ht="14.25" customHeight="1" thickBot="1" x14ac:dyDescent="0.25">
      <c r="A377" s="3">
        <f t="shared" si="440"/>
        <v>9859</v>
      </c>
      <c r="B377" s="238">
        <v>325</v>
      </c>
      <c r="C377" s="239">
        <f t="shared" si="441"/>
        <v>-2560.0481506878546</v>
      </c>
      <c r="D377" s="239">
        <f t="shared" si="399"/>
        <v>0</v>
      </c>
      <c r="E377" s="239">
        <f t="shared" si="400"/>
        <v>6.720126395555619</v>
      </c>
      <c r="F377" s="239">
        <f t="shared" si="401"/>
        <v>-6.720126395555619</v>
      </c>
      <c r="G377" s="240">
        <f t="shared" si="442"/>
        <v>725485.02829237678</v>
      </c>
      <c r="I377" s="241">
        <f>VLOOKUP(K377,[2]תחזיות!$B$4:$H$1000,5)</f>
        <v>1.2998982500000186E-2</v>
      </c>
      <c r="J377" s="135">
        <f t="shared" si="402"/>
        <v>1.0832485416666822E-3</v>
      </c>
      <c r="K377" s="238">
        <v>325</v>
      </c>
      <c r="L377" s="243">
        <f t="shared" si="443"/>
        <v>0</v>
      </c>
      <c r="M377" s="243">
        <f t="shared" si="430"/>
        <v>0</v>
      </c>
      <c r="N377" s="243">
        <f t="shared" si="403"/>
        <v>0</v>
      </c>
      <c r="O377" s="243">
        <f t="shared" si="404"/>
        <v>0</v>
      </c>
      <c r="P377" s="244">
        <f t="shared" si="444"/>
        <v>306589.56963967456</v>
      </c>
      <c r="Q377" s="245"/>
      <c r="R377" s="241">
        <f>VLOOKUP(T377,[2]תחזיות!$B$4:$H$1000,7)</f>
        <v>2.2098270250000315E-2</v>
      </c>
      <c r="S377" s="135">
        <f t="shared" si="405"/>
        <v>1.8415225208333597E-3</v>
      </c>
      <c r="T377" s="238">
        <v>325</v>
      </c>
      <c r="U377" s="243">
        <f t="shared" si="445"/>
        <v>0</v>
      </c>
      <c r="V377" s="243">
        <f t="shared" si="431"/>
        <v>0</v>
      </c>
      <c r="W377" s="243">
        <f t="shared" si="406"/>
        <v>0</v>
      </c>
      <c r="X377" s="243">
        <f t="shared" si="432"/>
        <v>0</v>
      </c>
      <c r="Y377" s="244">
        <f t="shared" si="446"/>
        <v>343246.08003011072</v>
      </c>
      <c r="Z377" s="246"/>
      <c r="AA377" s="241">
        <f>VLOOKUP(AC377,[2]תחזיות!$B$4:$H$1000,6)</f>
        <v>1.1817256818181987E-2</v>
      </c>
      <c r="AB377" s="135">
        <f t="shared" si="407"/>
        <v>9.8477140151516569E-4</v>
      </c>
      <c r="AC377" s="238">
        <v>325</v>
      </c>
      <c r="AD377" s="243">
        <f t="shared" si="447"/>
        <v>0</v>
      </c>
      <c r="AE377" s="243">
        <f t="shared" si="433"/>
        <v>0</v>
      </c>
      <c r="AF377" s="243">
        <f t="shared" si="408"/>
        <v>0</v>
      </c>
      <c r="AG377" s="243">
        <f t="shared" si="434"/>
        <v>0</v>
      </c>
      <c r="AH377" s="244">
        <f t="shared" si="448"/>
        <v>302220.56829844892</v>
      </c>
      <c r="AI377" s="246"/>
      <c r="AJ377" s="242">
        <f t="shared" si="394"/>
        <v>4.8766666666666597E-2</v>
      </c>
      <c r="AK377" s="242">
        <f t="shared" si="449"/>
        <v>4.0638888888888834E-3</v>
      </c>
      <c r="AL377" s="241">
        <f>VLOOKUP(AN377,[2]תחזיות!$B$4:$H$1000,5)</f>
        <v>1.2998982500000186E-2</v>
      </c>
      <c r="AM377" s="135">
        <f t="shared" si="435"/>
        <v>1.0832485416666822E-3</v>
      </c>
      <c r="AN377" s="238">
        <v>325</v>
      </c>
      <c r="AO377" s="243">
        <f t="shared" si="450"/>
        <v>0</v>
      </c>
      <c r="AP377" s="243">
        <f t="shared" si="480"/>
        <v>0</v>
      </c>
      <c r="AQ377" s="243">
        <f t="shared" si="409"/>
        <v>0</v>
      </c>
      <c r="AR377" s="243">
        <f t="shared" si="451"/>
        <v>0</v>
      </c>
      <c r="AS377" s="244">
        <f t="shared" si="452"/>
        <v>170495.24078473489</v>
      </c>
      <c r="AT377" s="245"/>
      <c r="AU377" s="242">
        <f t="shared" si="395"/>
        <v>5.3666666666666606E-2</v>
      </c>
      <c r="AV377" s="242">
        <f t="shared" si="453"/>
        <v>4.4722222222222168E-3</v>
      </c>
      <c r="AW377" s="241">
        <f>VLOOKUP(AY377,[2]תחזיות!$B$4:$H$1000,7)</f>
        <v>2.2098270250000315E-2</v>
      </c>
      <c r="AX377" s="135">
        <f t="shared" si="410"/>
        <v>1.8415225208333597E-3</v>
      </c>
      <c r="AY377" s="238">
        <v>325</v>
      </c>
      <c r="AZ377" s="243">
        <f t="shared" si="454"/>
        <v>-3.0222339363117603E-12</v>
      </c>
      <c r="BA377" s="243">
        <f t="shared" si="481"/>
        <v>1.1957034060461395E-13</v>
      </c>
      <c r="BB377" s="243">
        <f t="shared" si="411"/>
        <v>1.3308644237534152E-13</v>
      </c>
      <c r="BC377" s="243">
        <f t="shared" si="455"/>
        <v>-1.3516101770727578E-14</v>
      </c>
      <c r="BD377" s="244">
        <f t="shared" si="456"/>
        <v>197884.14681572217</v>
      </c>
      <c r="BE377" s="246"/>
      <c r="BF377" s="246"/>
      <c r="BG377" s="246"/>
      <c r="BH377" s="241">
        <f>VLOOKUP(BJ377,[2]תחזיות!$B$4:$H$1000,6)</f>
        <v>1.1817256818181987E-2</v>
      </c>
      <c r="BI377" s="135">
        <f t="shared" si="412"/>
        <v>9.8477140151516569E-4</v>
      </c>
      <c r="BJ377" s="238">
        <v>325</v>
      </c>
      <c r="BK377" s="243">
        <f t="shared" si="457"/>
        <v>-1.9416315189444693</v>
      </c>
      <c r="BL377" s="243">
        <f t="shared" si="482"/>
        <v>7.9081489498653054E-2</v>
      </c>
      <c r="BM377" s="243">
        <f t="shared" si="413"/>
        <v>8.2641147283384564E-2</v>
      </c>
      <c r="BN377" s="243">
        <f t="shared" si="436"/>
        <v>-3.5596577847315106E-3</v>
      </c>
      <c r="BO377" s="244">
        <f t="shared" si="458"/>
        <v>148276.55901072704</v>
      </c>
      <c r="BP377" s="246"/>
      <c r="BQ377" s="247">
        <f>VLOOKUP(BT377,[2]תחזיות!$B$4:$E$1000,2)</f>
        <v>4.4150880000000045E-2</v>
      </c>
      <c r="BR377" s="135">
        <f t="shared" si="414"/>
        <v>3.1792400000000037E-3</v>
      </c>
      <c r="BS377" s="3">
        <f t="shared" si="459"/>
        <v>9859</v>
      </c>
      <c r="BT377" s="238">
        <v>325</v>
      </c>
      <c r="BU377" s="239">
        <f t="shared" si="460"/>
        <v>84773.199886008137</v>
      </c>
      <c r="BV377" s="239">
        <f t="shared" si="461"/>
        <v>2495.8754729306002</v>
      </c>
      <c r="BW377" s="239">
        <f t="shared" si="415"/>
        <v>2226.3611249250075</v>
      </c>
      <c r="BX377" s="239">
        <f t="shared" si="416"/>
        <v>269.51434800559281</v>
      </c>
      <c r="BY377" s="240">
        <f t="shared" si="462"/>
        <v>752363.01344623661</v>
      </c>
      <c r="CA377" s="247">
        <f>VLOOKUP(CD377,[2]תחזיות!$B$4:$E$1000,4)</f>
        <v>5.827916160000006E-2</v>
      </c>
      <c r="CB377" s="135">
        <f t="shared" si="417"/>
        <v>4.3565968000000054E-3</v>
      </c>
      <c r="CC377" s="3">
        <f t="shared" si="463"/>
        <v>9859</v>
      </c>
      <c r="CD377" s="238">
        <v>325</v>
      </c>
      <c r="CE377" s="239">
        <f t="shared" si="464"/>
        <v>95807.276983610573</v>
      </c>
      <c r="CF377" s="239">
        <f t="shared" si="465"/>
        <v>2881.244200421294</v>
      </c>
      <c r="CG377" s="239">
        <f t="shared" si="418"/>
        <v>2463.850524097782</v>
      </c>
      <c r="CH377" s="239">
        <f t="shared" si="419"/>
        <v>417.39367632351201</v>
      </c>
      <c r="CI377" s="240">
        <f t="shared" si="466"/>
        <v>851460.56680835877</v>
      </c>
      <c r="CJ377" s="1"/>
      <c r="CK377" s="247">
        <f>VLOOKUP(CN377,[2]תחזיות!$B$4:$E$1000,3)</f>
        <v>3.8392069565217436E-2</v>
      </c>
      <c r="CL377" s="135">
        <f t="shared" si="420"/>
        <v>2.6993391304347865E-3</v>
      </c>
      <c r="CM377" s="3">
        <f t="shared" si="467"/>
        <v>9859</v>
      </c>
      <c r="CN377" s="238">
        <v>325</v>
      </c>
      <c r="CO377" s="239">
        <f t="shared" si="468"/>
        <v>80661.312434499501</v>
      </c>
      <c r="CP377" s="239">
        <f t="shared" si="483"/>
        <v>2354.2413783955285</v>
      </c>
      <c r="CQ377" s="239">
        <f t="shared" si="421"/>
        <v>2136.5091414288581</v>
      </c>
      <c r="CR377" s="239">
        <f t="shared" si="422"/>
        <v>217.73223696667051</v>
      </c>
      <c r="CS377" s="240">
        <f t="shared" si="469"/>
        <v>717293.22147003002</v>
      </c>
      <c r="CT377" s="1"/>
      <c r="CU377" s="238">
        <v>325</v>
      </c>
      <c r="CV377" s="239">
        <f t="shared" si="423"/>
        <v>179572.09413071591</v>
      </c>
      <c r="CW377" s="239">
        <f t="shared" si="423"/>
        <v>5416.8711418957446</v>
      </c>
      <c r="CX377" s="239">
        <f t="shared" si="423"/>
        <v>4742.7353886651617</v>
      </c>
      <c r="CY377" s="239">
        <f t="shared" si="423"/>
        <v>674.13575323058376</v>
      </c>
      <c r="CZ377" s="239">
        <f t="shared" si="423"/>
        <v>2837898.1936392896</v>
      </c>
      <c r="DB377" s="238">
        <v>325</v>
      </c>
      <c r="DC377" s="239">
        <f t="shared" si="424"/>
        <v>195327.80584414699</v>
      </c>
      <c r="DD377" s="239">
        <f t="shared" si="424"/>
        <v>5963.6592799795562</v>
      </c>
      <c r="DE377" s="239">
        <f t="shared" si="424"/>
        <v>5085.1164187501545</v>
      </c>
      <c r="DF377" s="239">
        <f t="shared" si="424"/>
        <v>878.54286122940107</v>
      </c>
      <c r="DG377" s="239">
        <f t="shared" si="424"/>
        <v>3039157.3536694273</v>
      </c>
      <c r="DH377" s="248"/>
      <c r="DI377" s="238">
        <v>325</v>
      </c>
      <c r="DJ377" s="239">
        <f t="shared" si="425"/>
        <v>160241.12422159535</v>
      </c>
      <c r="DK377" s="239">
        <f t="shared" si="425"/>
        <v>4725.0458527914197</v>
      </c>
      <c r="DL377" s="239">
        <f t="shared" si="425"/>
        <v>4342.9085486087097</v>
      </c>
      <c r="DM377" s="239">
        <f t="shared" si="425"/>
        <v>382.13730418271064</v>
      </c>
      <c r="DN377" s="239">
        <f t="shared" si="425"/>
        <v>2663761.1297661569</v>
      </c>
      <c r="DP377" s="3">
        <f t="shared" si="470"/>
        <v>9859</v>
      </c>
      <c r="DQ377" s="238">
        <v>325</v>
      </c>
      <c r="DR377" s="239">
        <f t="shared" si="471"/>
        <v>0</v>
      </c>
      <c r="DS377" s="239">
        <f t="shared" si="472"/>
        <v>0</v>
      </c>
      <c r="DT377" s="239">
        <f t="shared" si="426"/>
        <v>0</v>
      </c>
      <c r="DU377" s="239">
        <f t="shared" si="473"/>
        <v>0</v>
      </c>
      <c r="DV377" s="240">
        <f t="shared" si="484"/>
        <v>0</v>
      </c>
      <c r="DX377" s="242">
        <f t="shared" si="396"/>
        <v>5.0700000000000002E-2</v>
      </c>
      <c r="DY377" s="242">
        <f t="shared" si="474"/>
        <v>4.2250000000000005E-3</v>
      </c>
      <c r="DZ377" s="238">
        <v>325</v>
      </c>
      <c r="EA377" s="243">
        <f t="shared" si="485"/>
        <v>97358.942395395628</v>
      </c>
      <c r="EB377" s="243">
        <f t="shared" si="486"/>
        <v>2920.9956689651444</v>
      </c>
      <c r="EC377" s="243">
        <f t="shared" si="427"/>
        <v>2509.654137344598</v>
      </c>
      <c r="ED377" s="243">
        <f t="shared" si="437"/>
        <v>411.34153162054656</v>
      </c>
      <c r="EE377" s="244">
        <f t="shared" si="475"/>
        <v>882965.34147626662</v>
      </c>
      <c r="EF377" s="249"/>
      <c r="EG377" s="242">
        <f t="shared" si="397"/>
        <v>5.5E-2</v>
      </c>
      <c r="EH377" s="242">
        <f t="shared" si="476"/>
        <v>4.5833333333333334E-3</v>
      </c>
      <c r="EI377" s="238">
        <v>325</v>
      </c>
      <c r="EJ377" s="243">
        <f t="shared" si="487"/>
        <v>102080.57701122428</v>
      </c>
      <c r="EK377" s="243">
        <f t="shared" si="488"/>
        <v>3082.4150795582618</v>
      </c>
      <c r="EL377" s="243">
        <f t="shared" si="428"/>
        <v>2614.5457682568172</v>
      </c>
      <c r="EM377" s="243">
        <f t="shared" si="438"/>
        <v>467.86931130144461</v>
      </c>
      <c r="EN377" s="244">
        <f t="shared" si="477"/>
        <v>921081.53172285925</v>
      </c>
      <c r="EO377" s="249"/>
      <c r="EP377" s="242">
        <f t="shared" si="398"/>
        <v>2.5000000000000001E-2</v>
      </c>
      <c r="EQ377" s="242">
        <f t="shared" si="478"/>
        <v>2.0833333333333333E-3</v>
      </c>
      <c r="ER377" s="238">
        <v>325</v>
      </c>
      <c r="ES377" s="243">
        <f t="shared" si="489"/>
        <v>82141.801569302639</v>
      </c>
      <c r="ET377" s="243">
        <f t="shared" si="490"/>
        <v>2370.7253929063927</v>
      </c>
      <c r="EU377" s="243">
        <f t="shared" si="429"/>
        <v>2199.5966396370122</v>
      </c>
      <c r="EV377" s="243">
        <f t="shared" si="439"/>
        <v>171.1287532693805</v>
      </c>
      <c r="EW377" s="244">
        <f t="shared" si="479"/>
        <v>770485.75269457418</v>
      </c>
    </row>
    <row r="378" spans="1:153" ht="14.25" customHeight="1" thickBot="1" x14ac:dyDescent="0.25">
      <c r="A378" s="3">
        <f t="shared" si="440"/>
        <v>9890</v>
      </c>
      <c r="B378" s="238">
        <v>326</v>
      </c>
      <c r="C378" s="239">
        <f t="shared" si="441"/>
        <v>-2566.7682770834103</v>
      </c>
      <c r="D378" s="239">
        <f t="shared" si="399"/>
        <v>0</v>
      </c>
      <c r="E378" s="239">
        <f t="shared" si="400"/>
        <v>6.7377667273439528</v>
      </c>
      <c r="F378" s="239">
        <f t="shared" si="401"/>
        <v>-6.7377667273439528</v>
      </c>
      <c r="G378" s="240">
        <f t="shared" si="442"/>
        <v>725485.02829237678</v>
      </c>
      <c r="I378" s="241">
        <f>VLOOKUP(K378,[2]תחזיות!$B$4:$H$1000,5)</f>
        <v>1.2999001000000187E-2</v>
      </c>
      <c r="J378" s="135">
        <f t="shared" si="402"/>
        <v>1.0832500833333489E-3</v>
      </c>
      <c r="K378" s="238">
        <v>326</v>
      </c>
      <c r="L378" s="243">
        <f t="shared" si="443"/>
        <v>0</v>
      </c>
      <c r="M378" s="243">
        <f t="shared" si="430"/>
        <v>0</v>
      </c>
      <c r="N378" s="243">
        <f t="shared" si="403"/>
        <v>0</v>
      </c>
      <c r="O378" s="243">
        <f t="shared" si="404"/>
        <v>0</v>
      </c>
      <c r="P378" s="244">
        <f t="shared" si="444"/>
        <v>306589.56963967456</v>
      </c>
      <c r="Q378" s="245"/>
      <c r="R378" s="241">
        <f>VLOOKUP(T378,[2]תחזיות!$B$4:$H$1000,7)</f>
        <v>2.2098301700000319E-2</v>
      </c>
      <c r="S378" s="135">
        <f t="shared" si="405"/>
        <v>1.8415251416666932E-3</v>
      </c>
      <c r="T378" s="238">
        <v>326</v>
      </c>
      <c r="U378" s="243">
        <f t="shared" si="445"/>
        <v>0</v>
      </c>
      <c r="V378" s="243">
        <f t="shared" si="431"/>
        <v>0</v>
      </c>
      <c r="W378" s="243">
        <f t="shared" si="406"/>
        <v>0</v>
      </c>
      <c r="X378" s="243">
        <f t="shared" si="432"/>
        <v>0</v>
      </c>
      <c r="Y378" s="244">
        <f t="shared" si="446"/>
        <v>343246.08003011072</v>
      </c>
      <c r="Z378" s="246"/>
      <c r="AA378" s="241">
        <f>VLOOKUP(AC378,[2]תחזיות!$B$4:$H$1000,6)</f>
        <v>1.1817273636363805E-2</v>
      </c>
      <c r="AB378" s="135">
        <f t="shared" si="407"/>
        <v>9.8477280303031702E-4</v>
      </c>
      <c r="AC378" s="238">
        <v>326</v>
      </c>
      <c r="AD378" s="243">
        <f t="shared" si="447"/>
        <v>0</v>
      </c>
      <c r="AE378" s="243">
        <f t="shared" si="433"/>
        <v>0</v>
      </c>
      <c r="AF378" s="243">
        <f t="shared" si="408"/>
        <v>0</v>
      </c>
      <c r="AG378" s="243">
        <f t="shared" si="434"/>
        <v>0</v>
      </c>
      <c r="AH378" s="244">
        <f t="shared" si="448"/>
        <v>302220.56829844892</v>
      </c>
      <c r="AI378" s="246"/>
      <c r="AJ378" s="242">
        <f t="shared" si="394"/>
        <v>4.8766666666666597E-2</v>
      </c>
      <c r="AK378" s="242">
        <f t="shared" si="449"/>
        <v>4.0638888888888834E-3</v>
      </c>
      <c r="AL378" s="241">
        <f>VLOOKUP(AN378,[2]תחזיות!$B$4:$H$1000,5)</f>
        <v>1.2999001000000187E-2</v>
      </c>
      <c r="AM378" s="135">
        <f t="shared" si="435"/>
        <v>1.0832500833333489E-3</v>
      </c>
      <c r="AN378" s="238">
        <v>326</v>
      </c>
      <c r="AO378" s="243">
        <f t="shared" si="450"/>
        <v>0</v>
      </c>
      <c r="AP378" s="243">
        <f t="shared" si="480"/>
        <v>0</v>
      </c>
      <c r="AQ378" s="243">
        <f t="shared" si="409"/>
        <v>0</v>
      </c>
      <c r="AR378" s="243">
        <f t="shared" si="451"/>
        <v>0</v>
      </c>
      <c r="AS378" s="244">
        <f t="shared" si="452"/>
        <v>170495.24078473489</v>
      </c>
      <c r="AT378" s="245"/>
      <c r="AU378" s="242">
        <f t="shared" si="395"/>
        <v>5.3666666666666606E-2</v>
      </c>
      <c r="AV378" s="242">
        <f t="shared" si="453"/>
        <v>4.4722222222222168E-3</v>
      </c>
      <c r="AW378" s="241">
        <f>VLOOKUP(AY378,[2]תחזיות!$B$4:$H$1000,7)</f>
        <v>2.2098301700000319E-2</v>
      </c>
      <c r="AX378" s="135">
        <f t="shared" si="410"/>
        <v>1.8415251416666932E-3</v>
      </c>
      <c r="AY378" s="238">
        <v>326</v>
      </c>
      <c r="AZ378" s="243">
        <f t="shared" si="454"/>
        <v>-3.1611309804944681E-12</v>
      </c>
      <c r="BA378" s="243">
        <f t="shared" si="481"/>
        <v>1.1979053239303501E-13</v>
      </c>
      <c r="BB378" s="243">
        <f t="shared" si="411"/>
        <v>1.3392781261135746E-13</v>
      </c>
      <c r="BC378" s="243">
        <f t="shared" si="455"/>
        <v>-1.4137280218322466E-14</v>
      </c>
      <c r="BD378" s="244">
        <f t="shared" si="456"/>
        <v>197884.14681572217</v>
      </c>
      <c r="BE378" s="246"/>
      <c r="BF378" s="246"/>
      <c r="BG378" s="246"/>
      <c r="BH378" s="241">
        <f>VLOOKUP(BJ378,[2]תחזיות!$B$4:$H$1000,6)</f>
        <v>1.1817273636363805E-2</v>
      </c>
      <c r="BI378" s="135">
        <f t="shared" si="412"/>
        <v>9.8477280303031702E-4</v>
      </c>
      <c r="BJ378" s="238">
        <v>326</v>
      </c>
      <c r="BK378" s="243">
        <f t="shared" si="457"/>
        <v>-2.0262661148954728</v>
      </c>
      <c r="BL378" s="243">
        <f t="shared" si="482"/>
        <v>7.9148822692682641E-2</v>
      </c>
      <c r="BM378" s="243">
        <f t="shared" si="413"/>
        <v>8.2863643903324319E-2</v>
      </c>
      <c r="BN378" s="243">
        <f t="shared" si="436"/>
        <v>-3.714821210641683E-3</v>
      </c>
      <c r="BO378" s="244">
        <f t="shared" si="458"/>
        <v>148276.55901072704</v>
      </c>
      <c r="BP378" s="246"/>
      <c r="BQ378" s="247">
        <f>VLOOKUP(BT378,[2]תחזיות!$B$4:$E$1000,2)</f>
        <v>4.4179180000000047E-2</v>
      </c>
      <c r="BR378" s="135">
        <f t="shared" si="414"/>
        <v>3.1815983333333374E-3</v>
      </c>
      <c r="BS378" s="3">
        <f t="shared" si="459"/>
        <v>9890</v>
      </c>
      <c r="BT378" s="238">
        <v>326</v>
      </c>
      <c r="BU378" s="239">
        <f t="shared" si="460"/>
        <v>82546.838761083127</v>
      </c>
      <c r="BV378" s="239">
        <f t="shared" si="461"/>
        <v>2495.9791890988868</v>
      </c>
      <c r="BW378" s="239">
        <f t="shared" si="415"/>
        <v>2233.348304474689</v>
      </c>
      <c r="BX378" s="239">
        <f t="shared" si="416"/>
        <v>262.63088462419779</v>
      </c>
      <c r="BY378" s="240">
        <f t="shared" si="462"/>
        <v>754858.99263533554</v>
      </c>
      <c r="CA378" s="247">
        <f>VLOOKUP(CD378,[2]תחזיות!$B$4:$E$1000,4)</f>
        <v>5.8316517600000062E-2</v>
      </c>
      <c r="CB378" s="135">
        <f t="shared" si="417"/>
        <v>4.3597098000000053E-3</v>
      </c>
      <c r="CC378" s="3">
        <f t="shared" si="463"/>
        <v>9890</v>
      </c>
      <c r="CD378" s="238">
        <v>326</v>
      </c>
      <c r="CE378" s="239">
        <f t="shared" si="464"/>
        <v>93343.42645951279</v>
      </c>
      <c r="CF378" s="239">
        <f t="shared" si="465"/>
        <v>2881.4009920774888</v>
      </c>
      <c r="CG378" s="239">
        <f t="shared" si="418"/>
        <v>2474.450740976371</v>
      </c>
      <c r="CH378" s="239">
        <f t="shared" si="419"/>
        <v>406.95025110111771</v>
      </c>
      <c r="CI378" s="240">
        <f t="shared" si="466"/>
        <v>854341.96780043631</v>
      </c>
      <c r="CJ378" s="1"/>
      <c r="CK378" s="247">
        <f>VLOOKUP(CN378,[2]תחזיות!$B$4:$E$1000,3)</f>
        <v>3.8416678260869606E-2</v>
      </c>
      <c r="CL378" s="135">
        <f t="shared" si="420"/>
        <v>2.7013898550724675E-3</v>
      </c>
      <c r="CM378" s="3">
        <f t="shared" si="467"/>
        <v>9890</v>
      </c>
      <c r="CN378" s="238">
        <v>326</v>
      </c>
      <c r="CO378" s="239">
        <f t="shared" si="468"/>
        <v>78524.803293070639</v>
      </c>
      <c r="CP378" s="239">
        <f t="shared" si="483"/>
        <v>2354.3267239031607</v>
      </c>
      <c r="CQ378" s="239">
        <f t="shared" si="421"/>
        <v>2142.2006169156984</v>
      </c>
      <c r="CR378" s="239">
        <f t="shared" si="422"/>
        <v>212.12610698746212</v>
      </c>
      <c r="CS378" s="240">
        <f t="shared" si="469"/>
        <v>719647.54819393321</v>
      </c>
      <c r="CT378" s="1"/>
      <c r="CU378" s="238">
        <v>326</v>
      </c>
      <c r="CV378" s="239">
        <f t="shared" si="423"/>
        <v>174829.35874205077</v>
      </c>
      <c r="CW378" s="239">
        <f t="shared" si="423"/>
        <v>5416.9748580640317</v>
      </c>
      <c r="CX378" s="239">
        <f t="shared" si="423"/>
        <v>4760.3434972769119</v>
      </c>
      <c r="CY378" s="239">
        <f t="shared" si="423"/>
        <v>656.63136078711955</v>
      </c>
      <c r="CZ378" s="239">
        <f t="shared" si="423"/>
        <v>2843315.1684973538</v>
      </c>
      <c r="DB378" s="238">
        <v>326</v>
      </c>
      <c r="DC378" s="239">
        <f t="shared" si="424"/>
        <v>190242.68942539685</v>
      </c>
      <c r="DD378" s="239">
        <f t="shared" si="424"/>
        <v>5963.8160716357506</v>
      </c>
      <c r="DE378" s="239">
        <f t="shared" si="424"/>
        <v>5107.7176107317091</v>
      </c>
      <c r="DF378" s="239">
        <f t="shared" si="424"/>
        <v>856.0984609040413</v>
      </c>
      <c r="DG378" s="239">
        <f t="shared" si="424"/>
        <v>3045121.1697410634</v>
      </c>
      <c r="DH378" s="248"/>
      <c r="DI378" s="238">
        <v>326</v>
      </c>
      <c r="DJ378" s="239">
        <f t="shared" si="425"/>
        <v>155898.21367953796</v>
      </c>
      <c r="DK378" s="239">
        <f t="shared" si="425"/>
        <v>4725.1312656322461</v>
      </c>
      <c r="DL378" s="239">
        <f t="shared" si="425"/>
        <v>4353.2003799232016</v>
      </c>
      <c r="DM378" s="239">
        <f t="shared" si="425"/>
        <v>371.93088570904428</v>
      </c>
      <c r="DN378" s="239">
        <f t="shared" si="425"/>
        <v>2668486.1818829663</v>
      </c>
      <c r="DP378" s="3">
        <f t="shared" si="470"/>
        <v>9890</v>
      </c>
      <c r="DQ378" s="238">
        <v>326</v>
      </c>
      <c r="DR378" s="239">
        <f t="shared" si="471"/>
        <v>0</v>
      </c>
      <c r="DS378" s="239">
        <f t="shared" si="472"/>
        <v>0</v>
      </c>
      <c r="DT378" s="239">
        <f t="shared" si="426"/>
        <v>0</v>
      </c>
      <c r="DU378" s="239">
        <f t="shared" si="473"/>
        <v>0</v>
      </c>
      <c r="DV378" s="240">
        <f t="shared" si="484"/>
        <v>0</v>
      </c>
      <c r="DX378" s="242">
        <f t="shared" si="396"/>
        <v>5.0700000000000002E-2</v>
      </c>
      <c r="DY378" s="242">
        <f t="shared" si="474"/>
        <v>4.2250000000000005E-3</v>
      </c>
      <c r="DZ378" s="238">
        <v>326</v>
      </c>
      <c r="EA378" s="243">
        <f t="shared" si="485"/>
        <v>94849.288258051034</v>
      </c>
      <c r="EB378" s="243">
        <f t="shared" si="486"/>
        <v>2920.9956689651449</v>
      </c>
      <c r="EC378" s="243">
        <f t="shared" si="427"/>
        <v>2520.2574260748793</v>
      </c>
      <c r="ED378" s="243">
        <f t="shared" si="437"/>
        <v>400.73824289026567</v>
      </c>
      <c r="EE378" s="244">
        <f t="shared" si="475"/>
        <v>885886.33714523178</v>
      </c>
      <c r="EF378" s="249"/>
      <c r="EG378" s="242">
        <f t="shared" si="397"/>
        <v>5.5E-2</v>
      </c>
      <c r="EH378" s="242">
        <f t="shared" si="476"/>
        <v>4.5833333333333334E-3</v>
      </c>
      <c r="EI378" s="238">
        <v>326</v>
      </c>
      <c r="EJ378" s="243">
        <f t="shared" si="487"/>
        <v>99466.031242967452</v>
      </c>
      <c r="EK378" s="243">
        <f t="shared" si="488"/>
        <v>3082.4150795582618</v>
      </c>
      <c r="EL378" s="243">
        <f t="shared" si="428"/>
        <v>2626.5291030279941</v>
      </c>
      <c r="EM378" s="243">
        <f t="shared" si="438"/>
        <v>455.8859765302675</v>
      </c>
      <c r="EN378" s="244">
        <f t="shared" si="477"/>
        <v>924163.94680241751</v>
      </c>
      <c r="EO378" s="249"/>
      <c r="EP378" s="242">
        <f t="shared" si="398"/>
        <v>2.5000000000000001E-2</v>
      </c>
      <c r="EQ378" s="242">
        <f t="shared" si="478"/>
        <v>2.0833333333333333E-3</v>
      </c>
      <c r="ER378" s="238">
        <v>326</v>
      </c>
      <c r="ES378" s="243">
        <f t="shared" si="489"/>
        <v>79942.204929665633</v>
      </c>
      <c r="ET378" s="243">
        <f t="shared" si="490"/>
        <v>2370.7253929063927</v>
      </c>
      <c r="EU378" s="243">
        <f t="shared" si="429"/>
        <v>2204.1791326362559</v>
      </c>
      <c r="EV378" s="243">
        <f t="shared" si="439"/>
        <v>166.54626027013674</v>
      </c>
      <c r="EW378" s="244">
        <f t="shared" si="479"/>
        <v>772856.47808748053</v>
      </c>
    </row>
    <row r="379" spans="1:153" ht="14.25" customHeight="1" thickBot="1" x14ac:dyDescent="0.25">
      <c r="A379" s="3">
        <f t="shared" si="440"/>
        <v>9921</v>
      </c>
      <c r="B379" s="238">
        <v>327</v>
      </c>
      <c r="C379" s="239">
        <f t="shared" si="441"/>
        <v>-2573.5060438107544</v>
      </c>
      <c r="D379" s="239">
        <f t="shared" si="399"/>
        <v>0</v>
      </c>
      <c r="E379" s="239">
        <f t="shared" si="400"/>
        <v>6.7554533650032305</v>
      </c>
      <c r="F379" s="239">
        <f t="shared" si="401"/>
        <v>-6.7554533650032305</v>
      </c>
      <c r="G379" s="240">
        <f t="shared" si="442"/>
        <v>725485.02829237678</v>
      </c>
      <c r="I379" s="241">
        <f>VLOOKUP(K379,[2]תחזיות!$B$4:$H$1000,5)</f>
        <v>1.2999019500000188E-2</v>
      </c>
      <c r="J379" s="135">
        <f t="shared" si="402"/>
        <v>1.0832516250000156E-3</v>
      </c>
      <c r="K379" s="238">
        <v>327</v>
      </c>
      <c r="L379" s="243">
        <f t="shared" si="443"/>
        <v>0</v>
      </c>
      <c r="M379" s="243">
        <f t="shared" si="430"/>
        <v>0</v>
      </c>
      <c r="N379" s="243">
        <f t="shared" si="403"/>
        <v>0</v>
      </c>
      <c r="O379" s="243">
        <f t="shared" si="404"/>
        <v>0</v>
      </c>
      <c r="P379" s="244">
        <f t="shared" si="444"/>
        <v>306589.56963967456</v>
      </c>
      <c r="Q379" s="245"/>
      <c r="R379" s="241">
        <f>VLOOKUP(T379,[2]תחזיות!$B$4:$H$1000,7)</f>
        <v>2.2098333150000319E-2</v>
      </c>
      <c r="S379" s="135">
        <f t="shared" si="405"/>
        <v>1.8415277625000266E-3</v>
      </c>
      <c r="T379" s="238">
        <v>327</v>
      </c>
      <c r="U379" s="243">
        <f t="shared" si="445"/>
        <v>0</v>
      </c>
      <c r="V379" s="243">
        <f t="shared" si="431"/>
        <v>0</v>
      </c>
      <c r="W379" s="243">
        <f t="shared" si="406"/>
        <v>0</v>
      </c>
      <c r="X379" s="243">
        <f t="shared" si="432"/>
        <v>0</v>
      </c>
      <c r="Y379" s="244">
        <f t="shared" si="446"/>
        <v>343246.08003011072</v>
      </c>
      <c r="Z379" s="246"/>
      <c r="AA379" s="241">
        <f>VLOOKUP(AC379,[2]תחזיות!$B$4:$H$1000,6)</f>
        <v>1.1817290454545624E-2</v>
      </c>
      <c r="AB379" s="135">
        <f t="shared" si="407"/>
        <v>9.8477420454546878E-4</v>
      </c>
      <c r="AC379" s="238">
        <v>327</v>
      </c>
      <c r="AD379" s="243">
        <f t="shared" si="447"/>
        <v>0</v>
      </c>
      <c r="AE379" s="243">
        <f t="shared" si="433"/>
        <v>0</v>
      </c>
      <c r="AF379" s="243">
        <f t="shared" si="408"/>
        <v>0</v>
      </c>
      <c r="AG379" s="243">
        <f t="shared" si="434"/>
        <v>0</v>
      </c>
      <c r="AH379" s="244">
        <f t="shared" si="448"/>
        <v>302220.56829844892</v>
      </c>
      <c r="AI379" s="246"/>
      <c r="AJ379" s="242">
        <f t="shared" si="394"/>
        <v>4.8766666666666597E-2</v>
      </c>
      <c r="AK379" s="242">
        <f t="shared" si="449"/>
        <v>4.0638888888888834E-3</v>
      </c>
      <c r="AL379" s="241">
        <f>VLOOKUP(AN379,[2]תחזיות!$B$4:$H$1000,5)</f>
        <v>1.2999019500000188E-2</v>
      </c>
      <c r="AM379" s="135">
        <f t="shared" si="435"/>
        <v>1.0832516250000156E-3</v>
      </c>
      <c r="AN379" s="238">
        <v>327</v>
      </c>
      <c r="AO379" s="243">
        <f t="shared" si="450"/>
        <v>0</v>
      </c>
      <c r="AP379" s="243">
        <f t="shared" si="480"/>
        <v>0</v>
      </c>
      <c r="AQ379" s="243">
        <f t="shared" si="409"/>
        <v>0</v>
      </c>
      <c r="AR379" s="243">
        <f t="shared" si="451"/>
        <v>0</v>
      </c>
      <c r="AS379" s="244">
        <f t="shared" si="452"/>
        <v>170495.24078473489</v>
      </c>
      <c r="AT379" s="245"/>
      <c r="AU379" s="242">
        <f t="shared" si="395"/>
        <v>5.3666666666666606E-2</v>
      </c>
      <c r="AV379" s="242">
        <f t="shared" si="453"/>
        <v>4.4722222222222168E-3</v>
      </c>
      <c r="AW379" s="241">
        <f>VLOOKUP(AY379,[2]תחזיות!$B$4:$H$1000,7)</f>
        <v>2.2098333150000319E-2</v>
      </c>
      <c r="AX379" s="135">
        <f t="shared" si="410"/>
        <v>1.8415277625000266E-3</v>
      </c>
      <c r="AY379" s="238">
        <v>327</v>
      </c>
      <c r="AZ379" s="243">
        <f t="shared" si="454"/>
        <v>-3.3011267353524003E-12</v>
      </c>
      <c r="BA379" s="243">
        <f t="shared" si="481"/>
        <v>1.2001112998412148E-13</v>
      </c>
      <c r="BB379" s="243">
        <f t="shared" si="411"/>
        <v>1.3477450232833635E-13</v>
      </c>
      <c r="BC379" s="243">
        <f t="shared" si="455"/>
        <v>-1.4763372344214884E-14</v>
      </c>
      <c r="BD379" s="244">
        <f t="shared" si="456"/>
        <v>197884.14681572217</v>
      </c>
      <c r="BE379" s="246"/>
      <c r="BF379" s="246"/>
      <c r="BG379" s="246"/>
      <c r="BH379" s="241">
        <f>VLOOKUP(BJ379,[2]תחזיות!$B$4:$H$1000,6)</f>
        <v>1.1817290454545624E-2</v>
      </c>
      <c r="BI379" s="135">
        <f t="shared" si="412"/>
        <v>9.8477420454546878E-4</v>
      </c>
      <c r="BJ379" s="238">
        <v>327</v>
      </c>
      <c r="BK379" s="243">
        <f t="shared" si="457"/>
        <v>-2.1112067753793013</v>
      </c>
      <c r="BL379" s="243">
        <f t="shared" si="482"/>
        <v>7.9216196419269358E-2</v>
      </c>
      <c r="BM379" s="243">
        <f t="shared" si="413"/>
        <v>8.3086742174131395E-2</v>
      </c>
      <c r="BN379" s="243">
        <f t="shared" si="436"/>
        <v>-3.8705457548620344E-3</v>
      </c>
      <c r="BO379" s="244">
        <f t="shared" si="458"/>
        <v>148276.55901072704</v>
      </c>
      <c r="BP379" s="246"/>
      <c r="BQ379" s="247">
        <f>VLOOKUP(BT379,[2]תחזיות!$B$4:$E$1000,2)</f>
        <v>4.4207480000000049E-2</v>
      </c>
      <c r="BR379" s="135">
        <f t="shared" si="414"/>
        <v>3.183956666666671E-3</v>
      </c>
      <c r="BS379" s="3">
        <f t="shared" si="459"/>
        <v>9921</v>
      </c>
      <c r="BT379" s="238">
        <v>327</v>
      </c>
      <c r="BU379" s="239">
        <f t="shared" si="460"/>
        <v>80313.490456608444</v>
      </c>
      <c r="BV379" s="239">
        <f t="shared" si="461"/>
        <v>2496.0800811441995</v>
      </c>
      <c r="BW379" s="239">
        <f t="shared" si="415"/>
        <v>2240.3654077816109</v>
      </c>
      <c r="BX379" s="239">
        <f t="shared" si="416"/>
        <v>255.71467336258851</v>
      </c>
      <c r="BY379" s="240">
        <f t="shared" si="462"/>
        <v>757355.07271647977</v>
      </c>
      <c r="CA379" s="247">
        <f>VLOOKUP(CD379,[2]תחזיות!$B$4:$E$1000,4)</f>
        <v>5.8353873600000064E-2</v>
      </c>
      <c r="CB379" s="135">
        <f t="shared" si="417"/>
        <v>4.3628228000000052E-3</v>
      </c>
      <c r="CC379" s="3">
        <f t="shared" si="463"/>
        <v>9921</v>
      </c>
      <c r="CD379" s="238">
        <v>327</v>
      </c>
      <c r="CE379" s="239">
        <f t="shared" si="464"/>
        <v>90868.975718536414</v>
      </c>
      <c r="CF379" s="239">
        <f t="shared" si="465"/>
        <v>2881.5535466128622</v>
      </c>
      <c r="CG379" s="239">
        <f t="shared" si="418"/>
        <v>2485.1083075353845</v>
      </c>
      <c r="CH379" s="239">
        <f t="shared" si="419"/>
        <v>396.44523907747754</v>
      </c>
      <c r="CI379" s="240">
        <f t="shared" si="466"/>
        <v>857223.52134704916</v>
      </c>
      <c r="CJ379" s="1"/>
      <c r="CK379" s="247">
        <f>VLOOKUP(CN379,[2]תחזיות!$B$4:$E$1000,3)</f>
        <v>3.8441286956521784E-2</v>
      </c>
      <c r="CL379" s="135">
        <f t="shared" si="420"/>
        <v>2.7034405797101489E-3</v>
      </c>
      <c r="CM379" s="3">
        <f t="shared" si="467"/>
        <v>9921</v>
      </c>
      <c r="CN379" s="238">
        <v>327</v>
      </c>
      <c r="CO379" s="239">
        <f t="shared" si="468"/>
        <v>76382.602676154944</v>
      </c>
      <c r="CP379" s="239">
        <f t="shared" si="483"/>
        <v>2354.4097384091556</v>
      </c>
      <c r="CQ379" s="239">
        <f t="shared" si="421"/>
        <v>2147.9139107505612</v>
      </c>
      <c r="CR379" s="239">
        <f t="shared" si="422"/>
        <v>206.49582765859429</v>
      </c>
      <c r="CS379" s="240">
        <f t="shared" si="469"/>
        <v>722001.95793234231</v>
      </c>
      <c r="CT379" s="1"/>
      <c r="CU379" s="238">
        <v>327</v>
      </c>
      <c r="CV379" s="239">
        <f t="shared" si="423"/>
        <v>170069.01524477382</v>
      </c>
      <c r="CW379" s="239">
        <f t="shared" si="423"/>
        <v>5417.075750109344</v>
      </c>
      <c r="CX379" s="239">
        <f t="shared" si="423"/>
        <v>4778.0263748466587</v>
      </c>
      <c r="CY379" s="239">
        <f t="shared" si="423"/>
        <v>639.04937526268452</v>
      </c>
      <c r="CZ379" s="239">
        <f t="shared" si="423"/>
        <v>2848732.2442474631</v>
      </c>
      <c r="DB379" s="238">
        <v>327</v>
      </c>
      <c r="DC379" s="239">
        <f t="shared" si="424"/>
        <v>185134.97181466513</v>
      </c>
      <c r="DD379" s="239">
        <f t="shared" si="424"/>
        <v>5963.9686261711249</v>
      </c>
      <c r="DE379" s="239">
        <f t="shared" si="424"/>
        <v>5130.4311223172608</v>
      </c>
      <c r="DF379" s="239">
        <f t="shared" si="424"/>
        <v>833.53750385386343</v>
      </c>
      <c r="DG379" s="239">
        <f t="shared" si="424"/>
        <v>3051085.1383672347</v>
      </c>
      <c r="DH379" s="248"/>
      <c r="DI379" s="238">
        <v>327</v>
      </c>
      <c r="DJ379" s="239">
        <f t="shared" si="425"/>
        <v>151545.01122259817</v>
      </c>
      <c r="DK379" s="239">
        <f t="shared" si="425"/>
        <v>4725.2143475119674</v>
      </c>
      <c r="DL379" s="239">
        <f t="shared" si="425"/>
        <v>4363.5236233536534</v>
      </c>
      <c r="DM379" s="239">
        <f t="shared" si="425"/>
        <v>361.69072415831408</v>
      </c>
      <c r="DN379" s="239">
        <f t="shared" si="425"/>
        <v>2673211.3170142821</v>
      </c>
      <c r="DP379" s="3">
        <f t="shared" si="470"/>
        <v>9921</v>
      </c>
      <c r="DQ379" s="238">
        <v>327</v>
      </c>
      <c r="DR379" s="239">
        <f t="shared" si="471"/>
        <v>0</v>
      </c>
      <c r="DS379" s="239">
        <f t="shared" si="472"/>
        <v>0</v>
      </c>
      <c r="DT379" s="239">
        <f t="shared" si="426"/>
        <v>0</v>
      </c>
      <c r="DU379" s="239">
        <f t="shared" si="473"/>
        <v>0</v>
      </c>
      <c r="DV379" s="240">
        <f t="shared" si="484"/>
        <v>0</v>
      </c>
      <c r="DX379" s="242">
        <f t="shared" si="396"/>
        <v>5.0700000000000002E-2</v>
      </c>
      <c r="DY379" s="242">
        <f t="shared" si="474"/>
        <v>4.2250000000000005E-3</v>
      </c>
      <c r="DZ379" s="238">
        <v>327</v>
      </c>
      <c r="EA379" s="243">
        <f t="shared" si="485"/>
        <v>92329.030831976153</v>
      </c>
      <c r="EB379" s="243">
        <f t="shared" si="486"/>
        <v>2920.9956689651444</v>
      </c>
      <c r="EC379" s="243">
        <f t="shared" si="427"/>
        <v>2530.905513700045</v>
      </c>
      <c r="ED379" s="243">
        <f t="shared" si="437"/>
        <v>390.09015526509927</v>
      </c>
      <c r="EE379" s="244">
        <f t="shared" si="475"/>
        <v>888807.33281419694</v>
      </c>
      <c r="EF379" s="249"/>
      <c r="EG379" s="242">
        <f t="shared" si="397"/>
        <v>5.5E-2</v>
      </c>
      <c r="EH379" s="242">
        <f t="shared" si="476"/>
        <v>4.5833333333333334E-3</v>
      </c>
      <c r="EI379" s="238">
        <v>327</v>
      </c>
      <c r="EJ379" s="243">
        <f t="shared" si="487"/>
        <v>96839.502139939461</v>
      </c>
      <c r="EK379" s="243">
        <f t="shared" si="488"/>
        <v>3082.4150795582627</v>
      </c>
      <c r="EL379" s="243">
        <f t="shared" si="428"/>
        <v>2638.5673614168736</v>
      </c>
      <c r="EM379" s="243">
        <f t="shared" si="438"/>
        <v>443.84771814138918</v>
      </c>
      <c r="EN379" s="244">
        <f t="shared" si="477"/>
        <v>927246.36188197578</v>
      </c>
      <c r="EO379" s="249"/>
      <c r="EP379" s="242">
        <f t="shared" si="398"/>
        <v>2.5000000000000001E-2</v>
      </c>
      <c r="EQ379" s="242">
        <f t="shared" si="478"/>
        <v>2.0833333333333333E-3</v>
      </c>
      <c r="ER379" s="238">
        <v>327</v>
      </c>
      <c r="ES379" s="243">
        <f t="shared" si="489"/>
        <v>77738.025797029375</v>
      </c>
      <c r="ET379" s="243">
        <f t="shared" si="490"/>
        <v>2370.7253929063927</v>
      </c>
      <c r="EU379" s="243">
        <f t="shared" si="429"/>
        <v>2208.7711724959149</v>
      </c>
      <c r="EV379" s="243">
        <f t="shared" si="439"/>
        <v>161.95422041047786</v>
      </c>
      <c r="EW379" s="244">
        <f t="shared" si="479"/>
        <v>775227.20348038687</v>
      </c>
    </row>
    <row r="380" spans="1:153" ht="14.25" customHeight="1" thickBot="1" x14ac:dyDescent="0.25">
      <c r="A380" s="3">
        <f t="shared" si="440"/>
        <v>9949</v>
      </c>
      <c r="B380" s="238">
        <v>328</v>
      </c>
      <c r="C380" s="239">
        <f t="shared" si="441"/>
        <v>-2580.2614971757575</v>
      </c>
      <c r="D380" s="239">
        <f t="shared" si="399"/>
        <v>0</v>
      </c>
      <c r="E380" s="239">
        <f t="shared" si="400"/>
        <v>6.7731864300863638</v>
      </c>
      <c r="F380" s="239">
        <f t="shared" si="401"/>
        <v>-6.7731864300863638</v>
      </c>
      <c r="G380" s="240">
        <f t="shared" si="442"/>
        <v>725485.02829237678</v>
      </c>
      <c r="I380" s="241">
        <f>VLOOKUP(K380,[2]תחזיות!$B$4:$H$1000,5)</f>
        <v>1.2999038000000188E-2</v>
      </c>
      <c r="J380" s="135">
        <f t="shared" si="402"/>
        <v>1.0832531666666824E-3</v>
      </c>
      <c r="K380" s="238">
        <v>328</v>
      </c>
      <c r="L380" s="243">
        <f t="shared" si="443"/>
        <v>0</v>
      </c>
      <c r="M380" s="243">
        <f t="shared" si="430"/>
        <v>0</v>
      </c>
      <c r="N380" s="243">
        <f t="shared" si="403"/>
        <v>0</v>
      </c>
      <c r="O380" s="243">
        <f t="shared" si="404"/>
        <v>0</v>
      </c>
      <c r="P380" s="244">
        <f t="shared" si="444"/>
        <v>306589.56963967456</v>
      </c>
      <c r="Q380" s="245"/>
      <c r="R380" s="241">
        <f>VLOOKUP(T380,[2]תחזיות!$B$4:$H$1000,7)</f>
        <v>2.2098364600000319E-2</v>
      </c>
      <c r="S380" s="135">
        <f t="shared" si="405"/>
        <v>1.8415303833333599E-3</v>
      </c>
      <c r="T380" s="238">
        <v>328</v>
      </c>
      <c r="U380" s="243">
        <f t="shared" si="445"/>
        <v>0</v>
      </c>
      <c r="V380" s="243">
        <f t="shared" si="431"/>
        <v>0</v>
      </c>
      <c r="W380" s="243">
        <f t="shared" si="406"/>
        <v>0</v>
      </c>
      <c r="X380" s="243">
        <f t="shared" si="432"/>
        <v>0</v>
      </c>
      <c r="Y380" s="244">
        <f t="shared" si="446"/>
        <v>343246.08003011072</v>
      </c>
      <c r="Z380" s="246"/>
      <c r="AA380" s="241">
        <f>VLOOKUP(AC380,[2]תחזיות!$B$4:$H$1000,6)</f>
        <v>1.1817307272727442E-2</v>
      </c>
      <c r="AB380" s="135">
        <f t="shared" si="407"/>
        <v>9.8477560606062011E-4</v>
      </c>
      <c r="AC380" s="238">
        <v>328</v>
      </c>
      <c r="AD380" s="243">
        <f t="shared" si="447"/>
        <v>0</v>
      </c>
      <c r="AE380" s="243">
        <f t="shared" si="433"/>
        <v>0</v>
      </c>
      <c r="AF380" s="243">
        <f t="shared" si="408"/>
        <v>0</v>
      </c>
      <c r="AG380" s="243">
        <f t="shared" si="434"/>
        <v>0</v>
      </c>
      <c r="AH380" s="244">
        <f t="shared" si="448"/>
        <v>302220.56829844892</v>
      </c>
      <c r="AI380" s="246"/>
      <c r="AJ380" s="242">
        <f t="shared" si="394"/>
        <v>4.8766666666666597E-2</v>
      </c>
      <c r="AK380" s="242">
        <f t="shared" si="449"/>
        <v>4.0638888888888834E-3</v>
      </c>
      <c r="AL380" s="241">
        <f>VLOOKUP(AN380,[2]תחזיות!$B$4:$H$1000,5)</f>
        <v>1.2999038000000188E-2</v>
      </c>
      <c r="AM380" s="135">
        <f t="shared" si="435"/>
        <v>1.0832531666666824E-3</v>
      </c>
      <c r="AN380" s="238">
        <v>328</v>
      </c>
      <c r="AO380" s="243">
        <f t="shared" si="450"/>
        <v>0</v>
      </c>
      <c r="AP380" s="243">
        <f t="shared" si="480"/>
        <v>0</v>
      </c>
      <c r="AQ380" s="243">
        <f t="shared" si="409"/>
        <v>0</v>
      </c>
      <c r="AR380" s="243">
        <f t="shared" si="451"/>
        <v>0</v>
      </c>
      <c r="AS380" s="244">
        <f t="shared" si="452"/>
        <v>170495.24078473489</v>
      </c>
      <c r="AT380" s="245"/>
      <c r="AU380" s="242">
        <f t="shared" si="395"/>
        <v>5.3666666666666606E-2</v>
      </c>
      <c r="AV380" s="242">
        <f t="shared" si="453"/>
        <v>4.4722222222222168E-3</v>
      </c>
      <c r="AW380" s="241">
        <f>VLOOKUP(AY380,[2]תחזיות!$B$4:$H$1000,7)</f>
        <v>2.2098364600000319E-2</v>
      </c>
      <c r="AX380" s="135">
        <f t="shared" si="410"/>
        <v>1.8415303833333599E-3</v>
      </c>
      <c r="AY380" s="238">
        <v>328</v>
      </c>
      <c r="AZ380" s="243">
        <f t="shared" si="454"/>
        <v>-3.442228554204059E-12</v>
      </c>
      <c r="BA380" s="243">
        <f t="shared" si="481"/>
        <v>1.2023213412632542E-13</v>
      </c>
      <c r="BB380" s="243">
        <f t="shared" si="411"/>
        <v>1.3562654516040466E-13</v>
      </c>
      <c r="BC380" s="243">
        <f t="shared" si="455"/>
        <v>-1.5394411034079245E-14</v>
      </c>
      <c r="BD380" s="244">
        <f t="shared" si="456"/>
        <v>197884.14681572217</v>
      </c>
      <c r="BE380" s="246"/>
      <c r="BF380" s="246"/>
      <c r="BG380" s="246"/>
      <c r="BH380" s="241">
        <f>VLOOKUP(BJ380,[2]תחזיות!$B$4:$H$1000,6)</f>
        <v>1.1817307272727442E-2</v>
      </c>
      <c r="BI380" s="135">
        <f t="shared" si="412"/>
        <v>9.8477560606062011E-4</v>
      </c>
      <c r="BJ380" s="238">
        <v>328</v>
      </c>
      <c r="BK380" s="243">
        <f t="shared" si="457"/>
        <v>-2.196454404282056</v>
      </c>
      <c r="BL380" s="243">
        <f t="shared" si="482"/>
        <v>7.9283611938143594E-2</v>
      </c>
      <c r="BM380" s="243">
        <f t="shared" si="413"/>
        <v>8.3310445012660675E-2</v>
      </c>
      <c r="BN380" s="243">
        <f t="shared" si="436"/>
        <v>-4.026833074517084E-3</v>
      </c>
      <c r="BO380" s="244">
        <f t="shared" si="458"/>
        <v>148276.55901072704</v>
      </c>
      <c r="BP380" s="246"/>
      <c r="BQ380" s="247">
        <f>VLOOKUP(BT380,[2]תחזיות!$B$4:$E$1000,2)</f>
        <v>4.4235780000000051E-2</v>
      </c>
      <c r="BR380" s="135">
        <f t="shared" si="414"/>
        <v>3.1863150000000042E-3</v>
      </c>
      <c r="BS380" s="3">
        <f t="shared" si="459"/>
        <v>9949</v>
      </c>
      <c r="BT380" s="238">
        <v>328</v>
      </c>
      <c r="BU380" s="239">
        <f t="shared" si="460"/>
        <v>78073.125048826827</v>
      </c>
      <c r="BV380" s="239">
        <f t="shared" si="461"/>
        <v>2496.1781457889347</v>
      </c>
      <c r="BW380" s="239">
        <f t="shared" si="415"/>
        <v>2247.4125763489819</v>
      </c>
      <c r="BX380" s="239">
        <f t="shared" si="416"/>
        <v>248.76556943995297</v>
      </c>
      <c r="BY380" s="240">
        <f t="shared" si="462"/>
        <v>759851.25086226873</v>
      </c>
      <c r="CA380" s="247">
        <f>VLOOKUP(CD380,[2]תחזיות!$B$4:$E$1000,4)</f>
        <v>5.8391229600000073E-2</v>
      </c>
      <c r="CB380" s="135">
        <f t="shared" si="417"/>
        <v>4.365935800000006E-3</v>
      </c>
      <c r="CC380" s="3">
        <f t="shared" si="463"/>
        <v>9949</v>
      </c>
      <c r="CD380" s="238">
        <v>328</v>
      </c>
      <c r="CE380" s="239">
        <f t="shared" si="464"/>
        <v>88383.867411001032</v>
      </c>
      <c r="CF380" s="239">
        <f t="shared" si="465"/>
        <v>2881.7018572289089</v>
      </c>
      <c r="CG380" s="239">
        <f t="shared" si="418"/>
        <v>2495.8235663567657</v>
      </c>
      <c r="CH380" s="239">
        <f t="shared" si="419"/>
        <v>385.87829087214322</v>
      </c>
      <c r="CI380" s="240">
        <f t="shared" si="466"/>
        <v>860105.22320427804</v>
      </c>
      <c r="CJ380" s="1"/>
      <c r="CK380" s="247">
        <f>VLOOKUP(CN380,[2]תחזיות!$B$4:$E$1000,3)</f>
        <v>3.8465895652173961E-2</v>
      </c>
      <c r="CL380" s="135">
        <f t="shared" si="420"/>
        <v>2.7054913043478303E-3</v>
      </c>
      <c r="CM380" s="3">
        <f t="shared" si="467"/>
        <v>9949</v>
      </c>
      <c r="CN380" s="238">
        <v>328</v>
      </c>
      <c r="CO380" s="239">
        <f t="shared" si="468"/>
        <v>74234.688765404382</v>
      </c>
      <c r="CP380" s="239">
        <f t="shared" si="483"/>
        <v>2354.4904196236812</v>
      </c>
      <c r="CQ380" s="239">
        <f t="shared" si="421"/>
        <v>2153.6491146879121</v>
      </c>
      <c r="CR380" s="239">
        <f t="shared" si="422"/>
        <v>200.84130493576913</v>
      </c>
      <c r="CS380" s="240">
        <f t="shared" si="469"/>
        <v>724356.44835196598</v>
      </c>
      <c r="CT380" s="1"/>
      <c r="CU380" s="238">
        <v>328</v>
      </c>
      <c r="CV380" s="239">
        <f t="shared" si="423"/>
        <v>165290.98886992718</v>
      </c>
      <c r="CW380" s="239">
        <f t="shared" si="423"/>
        <v>5417.17381475408</v>
      </c>
      <c r="CX380" s="239">
        <f t="shared" si="423"/>
        <v>4795.784352274497</v>
      </c>
      <c r="CY380" s="239">
        <f t="shared" si="423"/>
        <v>621.38946247958324</v>
      </c>
      <c r="CZ380" s="239">
        <f t="shared" si="423"/>
        <v>2854149.4180622171</v>
      </c>
      <c r="DB380" s="238">
        <v>328</v>
      </c>
      <c r="DC380" s="239">
        <f t="shared" si="424"/>
        <v>180004.54069234786</v>
      </c>
      <c r="DD380" s="239">
        <f t="shared" si="424"/>
        <v>5964.1169367871717</v>
      </c>
      <c r="DE380" s="239">
        <f t="shared" si="424"/>
        <v>5153.2575479435527</v>
      </c>
      <c r="DF380" s="239">
        <f t="shared" si="424"/>
        <v>810.85938884361872</v>
      </c>
      <c r="DG380" s="239">
        <f t="shared" si="424"/>
        <v>3057049.2553040218</v>
      </c>
      <c r="DH380" s="248"/>
      <c r="DI380" s="238">
        <v>328</v>
      </c>
      <c r="DJ380" s="239">
        <f t="shared" si="425"/>
        <v>147181.48543835781</v>
      </c>
      <c r="DK380" s="239">
        <f t="shared" si="425"/>
        <v>4725.2950961420129</v>
      </c>
      <c r="DL380" s="239">
        <f t="shared" si="425"/>
        <v>4373.8783906682929</v>
      </c>
      <c r="DM380" s="239">
        <f t="shared" si="425"/>
        <v>351.41670547371962</v>
      </c>
      <c r="DN380" s="239">
        <f t="shared" si="425"/>
        <v>2677936.532826812</v>
      </c>
      <c r="DP380" s="3">
        <f t="shared" si="470"/>
        <v>9949</v>
      </c>
      <c r="DQ380" s="238">
        <v>328</v>
      </c>
      <c r="DR380" s="239">
        <f t="shared" si="471"/>
        <v>0</v>
      </c>
      <c r="DS380" s="239">
        <f t="shared" si="472"/>
        <v>0</v>
      </c>
      <c r="DT380" s="239">
        <f t="shared" si="426"/>
        <v>0</v>
      </c>
      <c r="DU380" s="239">
        <f t="shared" si="473"/>
        <v>0</v>
      </c>
      <c r="DV380" s="240">
        <f t="shared" si="484"/>
        <v>0</v>
      </c>
      <c r="DX380" s="242">
        <f t="shared" si="396"/>
        <v>5.0700000000000002E-2</v>
      </c>
      <c r="DY380" s="242">
        <f t="shared" si="474"/>
        <v>4.2250000000000005E-3</v>
      </c>
      <c r="DZ380" s="238">
        <v>328</v>
      </c>
      <c r="EA380" s="243">
        <f t="shared" si="485"/>
        <v>89798.125318276114</v>
      </c>
      <c r="EB380" s="243">
        <f t="shared" si="486"/>
        <v>2920.9956689651449</v>
      </c>
      <c r="EC380" s="243">
        <f t="shared" si="427"/>
        <v>2541.5985894954283</v>
      </c>
      <c r="ED380" s="243">
        <f t="shared" si="437"/>
        <v>379.39707946971663</v>
      </c>
      <c r="EE380" s="244">
        <f t="shared" si="475"/>
        <v>891728.3284831621</v>
      </c>
      <c r="EF380" s="249"/>
      <c r="EG380" s="242">
        <f t="shared" si="397"/>
        <v>5.5E-2</v>
      </c>
      <c r="EH380" s="242">
        <f t="shared" si="476"/>
        <v>4.5833333333333334E-3</v>
      </c>
      <c r="EI380" s="238">
        <v>328</v>
      </c>
      <c r="EJ380" s="243">
        <f t="shared" si="487"/>
        <v>94200.934778522584</v>
      </c>
      <c r="EK380" s="243">
        <f t="shared" si="488"/>
        <v>3082.4150795582627</v>
      </c>
      <c r="EL380" s="243">
        <f t="shared" si="428"/>
        <v>2650.6607951567007</v>
      </c>
      <c r="EM380" s="243">
        <f t="shared" si="438"/>
        <v>431.75428440156185</v>
      </c>
      <c r="EN380" s="244">
        <f t="shared" si="477"/>
        <v>930328.77696153405</v>
      </c>
      <c r="EO380" s="249"/>
      <c r="EP380" s="242">
        <f t="shared" si="398"/>
        <v>2.5000000000000001E-2</v>
      </c>
      <c r="EQ380" s="242">
        <f t="shared" si="478"/>
        <v>2.0833333333333333E-3</v>
      </c>
      <c r="ER380" s="238">
        <v>328</v>
      </c>
      <c r="ES380" s="243">
        <f t="shared" si="489"/>
        <v>75529.254624533467</v>
      </c>
      <c r="ET380" s="243">
        <f t="shared" si="490"/>
        <v>2370.7253929063936</v>
      </c>
      <c r="EU380" s="243">
        <f t="shared" si="429"/>
        <v>2213.3727791052825</v>
      </c>
      <c r="EV380" s="243">
        <f t="shared" si="439"/>
        <v>157.35261380111137</v>
      </c>
      <c r="EW380" s="244">
        <f t="shared" si="479"/>
        <v>777597.92887329322</v>
      </c>
    </row>
    <row r="381" spans="1:153" ht="14.25" customHeight="1" thickBot="1" x14ac:dyDescent="0.25">
      <c r="A381" s="3">
        <f t="shared" si="440"/>
        <v>9980</v>
      </c>
      <c r="B381" s="238">
        <v>329</v>
      </c>
      <c r="C381" s="239">
        <f t="shared" si="441"/>
        <v>-2587.0346836058438</v>
      </c>
      <c r="D381" s="239">
        <f t="shared" si="399"/>
        <v>0</v>
      </c>
      <c r="E381" s="239">
        <f t="shared" si="400"/>
        <v>6.7909660444653408</v>
      </c>
      <c r="F381" s="239">
        <f t="shared" si="401"/>
        <v>-6.7909660444653408</v>
      </c>
      <c r="G381" s="240">
        <f t="shared" si="442"/>
        <v>725485.02829237678</v>
      </c>
      <c r="I381" s="241">
        <f>VLOOKUP(K381,[2]תחזיות!$B$4:$H$1000,5)</f>
        <v>1.2999056500000189E-2</v>
      </c>
      <c r="J381" s="135">
        <f t="shared" si="402"/>
        <v>1.0832547083333491E-3</v>
      </c>
      <c r="K381" s="238">
        <v>329</v>
      </c>
      <c r="L381" s="243">
        <f t="shared" si="443"/>
        <v>0</v>
      </c>
      <c r="M381" s="243">
        <f t="shared" si="430"/>
        <v>0</v>
      </c>
      <c r="N381" s="243">
        <f t="shared" si="403"/>
        <v>0</v>
      </c>
      <c r="O381" s="243">
        <f t="shared" si="404"/>
        <v>0</v>
      </c>
      <c r="P381" s="244">
        <f t="shared" si="444"/>
        <v>306589.56963967456</v>
      </c>
      <c r="Q381" s="245"/>
      <c r="R381" s="241">
        <f>VLOOKUP(T381,[2]תחזיות!$B$4:$H$1000,7)</f>
        <v>2.2098396050000319E-2</v>
      </c>
      <c r="S381" s="135">
        <f t="shared" si="405"/>
        <v>1.8415330041666933E-3</v>
      </c>
      <c r="T381" s="238">
        <v>329</v>
      </c>
      <c r="U381" s="243">
        <f t="shared" si="445"/>
        <v>0</v>
      </c>
      <c r="V381" s="243">
        <f t="shared" si="431"/>
        <v>0</v>
      </c>
      <c r="W381" s="243">
        <f t="shared" si="406"/>
        <v>0</v>
      </c>
      <c r="X381" s="243">
        <f t="shared" si="432"/>
        <v>0</v>
      </c>
      <c r="Y381" s="244">
        <f t="shared" si="446"/>
        <v>343246.08003011072</v>
      </c>
      <c r="Z381" s="246"/>
      <c r="AA381" s="241">
        <f>VLOOKUP(AC381,[2]תחזיות!$B$4:$H$1000,6)</f>
        <v>1.1817324090909262E-2</v>
      </c>
      <c r="AB381" s="135">
        <f t="shared" si="407"/>
        <v>9.8477700757577187E-4</v>
      </c>
      <c r="AC381" s="238">
        <v>329</v>
      </c>
      <c r="AD381" s="243">
        <f t="shared" si="447"/>
        <v>0</v>
      </c>
      <c r="AE381" s="243">
        <f t="shared" si="433"/>
        <v>0</v>
      </c>
      <c r="AF381" s="243">
        <f t="shared" si="408"/>
        <v>0</v>
      </c>
      <c r="AG381" s="243">
        <f t="shared" si="434"/>
        <v>0</v>
      </c>
      <c r="AH381" s="244">
        <f t="shared" si="448"/>
        <v>302220.56829844892</v>
      </c>
      <c r="AI381" s="246"/>
      <c r="AJ381" s="242">
        <f t="shared" si="394"/>
        <v>4.8766666666666597E-2</v>
      </c>
      <c r="AK381" s="242">
        <f t="shared" si="449"/>
        <v>4.0638888888888834E-3</v>
      </c>
      <c r="AL381" s="241">
        <f>VLOOKUP(AN381,[2]תחזיות!$B$4:$H$1000,5)</f>
        <v>1.2999056500000189E-2</v>
      </c>
      <c r="AM381" s="135">
        <f t="shared" si="435"/>
        <v>1.0832547083333491E-3</v>
      </c>
      <c r="AN381" s="238">
        <v>329</v>
      </c>
      <c r="AO381" s="243">
        <f t="shared" si="450"/>
        <v>0</v>
      </c>
      <c r="AP381" s="243">
        <f t="shared" si="480"/>
        <v>0</v>
      </c>
      <c r="AQ381" s="243">
        <f t="shared" si="409"/>
        <v>0</v>
      </c>
      <c r="AR381" s="243">
        <f t="shared" si="451"/>
        <v>0</v>
      </c>
      <c r="AS381" s="244">
        <f t="shared" si="452"/>
        <v>170495.24078473489</v>
      </c>
      <c r="AT381" s="245"/>
      <c r="AU381" s="242">
        <f t="shared" si="395"/>
        <v>5.3666666666666606E-2</v>
      </c>
      <c r="AV381" s="242">
        <f t="shared" si="453"/>
        <v>4.4722222222222168E-3</v>
      </c>
      <c r="AW381" s="241">
        <f>VLOOKUP(AY381,[2]תחזיות!$B$4:$H$1000,7)</f>
        <v>2.2098396050000319E-2</v>
      </c>
      <c r="AX381" s="135">
        <f t="shared" si="410"/>
        <v>1.8415330041666933E-3</v>
      </c>
      <c r="AY381" s="238">
        <v>329</v>
      </c>
      <c r="AZ381" s="243">
        <f t="shared" si="454"/>
        <v>-3.5844438376140696E-12</v>
      </c>
      <c r="BA381" s="243">
        <f t="shared" si="481"/>
        <v>1.2045354556948045E-13</v>
      </c>
      <c r="BB381" s="243">
        <f t="shared" si="411"/>
        <v>1.3648397495436558E-13</v>
      </c>
      <c r="BC381" s="243">
        <f t="shared" si="455"/>
        <v>-1.6030429384885126E-14</v>
      </c>
      <c r="BD381" s="244">
        <f t="shared" si="456"/>
        <v>197884.14681572217</v>
      </c>
      <c r="BE381" s="246"/>
      <c r="BF381" s="246"/>
      <c r="BG381" s="246"/>
      <c r="BH381" s="241">
        <f>VLOOKUP(BJ381,[2]תחזיות!$B$4:$H$1000,6)</f>
        <v>1.1817324090909262E-2</v>
      </c>
      <c r="BI381" s="135">
        <f t="shared" si="412"/>
        <v>9.8477700757577187E-4</v>
      </c>
      <c r="BJ381" s="238">
        <v>329</v>
      </c>
      <c r="BK381" s="243">
        <f t="shared" si="457"/>
        <v>-2.2820099093009811</v>
      </c>
      <c r="BL381" s="243">
        <f t="shared" si="482"/>
        <v>7.9351070378831087E-2</v>
      </c>
      <c r="BM381" s="243">
        <f t="shared" si="413"/>
        <v>8.3534755212549536E-2</v>
      </c>
      <c r="BN381" s="243">
        <f t="shared" si="436"/>
        <v>-4.1836848337184459E-3</v>
      </c>
      <c r="BO381" s="244">
        <f t="shared" si="458"/>
        <v>148276.55901072704</v>
      </c>
      <c r="BP381" s="246"/>
      <c r="BQ381" s="247">
        <f>VLOOKUP(BT381,[2]תחזיות!$B$4:$E$1000,2)</f>
        <v>4.4264080000000053E-2</v>
      </c>
      <c r="BR381" s="135">
        <f t="shared" si="414"/>
        <v>3.1886733333333379E-3</v>
      </c>
      <c r="BS381" s="3">
        <f t="shared" si="459"/>
        <v>9980</v>
      </c>
      <c r="BT381" s="238">
        <v>329</v>
      </c>
      <c r="BU381" s="239">
        <f t="shared" si="460"/>
        <v>75825.71247247784</v>
      </c>
      <c r="BV381" s="239">
        <f t="shared" si="461"/>
        <v>2496.2733797575643</v>
      </c>
      <c r="BW381" s="239">
        <f t="shared" si="415"/>
        <v>2254.489952415573</v>
      </c>
      <c r="BX381" s="239">
        <f t="shared" si="416"/>
        <v>241.78342734199117</v>
      </c>
      <c r="BY381" s="240">
        <f t="shared" si="462"/>
        <v>762347.52424202627</v>
      </c>
      <c r="CA381" s="247">
        <f>VLOOKUP(CD381,[2]תחזיות!$B$4:$E$1000,4)</f>
        <v>5.8428585600000076E-2</v>
      </c>
      <c r="CB381" s="135">
        <f t="shared" si="417"/>
        <v>4.3690488000000067E-3</v>
      </c>
      <c r="CC381" s="3">
        <f t="shared" si="463"/>
        <v>9980</v>
      </c>
      <c r="CD381" s="238">
        <v>329</v>
      </c>
      <c r="CE381" s="239">
        <f t="shared" si="464"/>
        <v>85888.043844644271</v>
      </c>
      <c r="CF381" s="239">
        <f t="shared" si="465"/>
        <v>2881.8459171300769</v>
      </c>
      <c r="CG381" s="239">
        <f t="shared" si="418"/>
        <v>2506.5968622362861</v>
      </c>
      <c r="CH381" s="239">
        <f t="shared" si="419"/>
        <v>375.24905489379103</v>
      </c>
      <c r="CI381" s="240">
        <f t="shared" si="466"/>
        <v>862987.06912140816</v>
      </c>
      <c r="CJ381" s="1"/>
      <c r="CK381" s="247">
        <f>VLOOKUP(CN381,[2]תחזיות!$B$4:$E$1000,3)</f>
        <v>3.8490504347826138E-2</v>
      </c>
      <c r="CL381" s="135">
        <f t="shared" si="420"/>
        <v>2.7075420289855118E-3</v>
      </c>
      <c r="CM381" s="3">
        <f t="shared" si="467"/>
        <v>9980</v>
      </c>
      <c r="CN381" s="238">
        <v>329</v>
      </c>
      <c r="CO381" s="239">
        <f t="shared" si="468"/>
        <v>72081.03965071647</v>
      </c>
      <c r="CP381" s="239">
        <f t="shared" si="483"/>
        <v>2354.568765258548</v>
      </c>
      <c r="CQ381" s="239">
        <f t="shared" si="421"/>
        <v>2159.4063209112619</v>
      </c>
      <c r="CR381" s="239">
        <f t="shared" si="422"/>
        <v>195.162444347286</v>
      </c>
      <c r="CS381" s="240">
        <f t="shared" si="469"/>
        <v>726711.01711722452</v>
      </c>
      <c r="CT381" s="1"/>
      <c r="CU381" s="238">
        <v>329</v>
      </c>
      <c r="CV381" s="239">
        <f t="shared" si="423"/>
        <v>160495.20451765269</v>
      </c>
      <c r="CW381" s="239">
        <f t="shared" si="423"/>
        <v>5417.2690487227092</v>
      </c>
      <c r="CX381" s="239">
        <f t="shared" si="423"/>
        <v>4813.6177619960854</v>
      </c>
      <c r="CY381" s="239">
        <f t="shared" si="423"/>
        <v>603.65128672662422</v>
      </c>
      <c r="CZ381" s="239">
        <f t="shared" si="423"/>
        <v>2859566.68711094</v>
      </c>
      <c r="DB381" s="238">
        <v>329</v>
      </c>
      <c r="DC381" s="239">
        <f t="shared" si="424"/>
        <v>174851.2831444043</v>
      </c>
      <c r="DD381" s="239">
        <f t="shared" si="424"/>
        <v>5964.2609966883392</v>
      </c>
      <c r="DE381" s="239">
        <f t="shared" si="424"/>
        <v>5176.1974854152541</v>
      </c>
      <c r="DF381" s="239">
        <f t="shared" si="424"/>
        <v>788.06351127308608</v>
      </c>
      <c r="DG381" s="239">
        <f t="shared" si="424"/>
        <v>3063013.5163007099</v>
      </c>
      <c r="DH381" s="248"/>
      <c r="DI381" s="238">
        <v>329</v>
      </c>
      <c r="DJ381" s="239">
        <f t="shared" si="425"/>
        <v>142807.6048026295</v>
      </c>
      <c r="DK381" s="239">
        <f t="shared" si="425"/>
        <v>4725.3735092353199</v>
      </c>
      <c r="DL381" s="239">
        <f t="shared" si="425"/>
        <v>4384.2647941060241</v>
      </c>
      <c r="DM381" s="239">
        <f t="shared" si="425"/>
        <v>341.10871512929566</v>
      </c>
      <c r="DN381" s="239">
        <f t="shared" si="425"/>
        <v>2682661.8269849769</v>
      </c>
      <c r="DP381" s="3">
        <f t="shared" si="470"/>
        <v>9980</v>
      </c>
      <c r="DQ381" s="238">
        <v>329</v>
      </c>
      <c r="DR381" s="239">
        <f t="shared" si="471"/>
        <v>0</v>
      </c>
      <c r="DS381" s="239">
        <f t="shared" si="472"/>
        <v>0</v>
      </c>
      <c r="DT381" s="239">
        <f t="shared" si="426"/>
        <v>0</v>
      </c>
      <c r="DU381" s="239">
        <f t="shared" si="473"/>
        <v>0</v>
      </c>
      <c r="DV381" s="240">
        <f t="shared" si="484"/>
        <v>0</v>
      </c>
      <c r="DX381" s="242">
        <f t="shared" si="396"/>
        <v>5.0700000000000002E-2</v>
      </c>
      <c r="DY381" s="242">
        <f t="shared" si="474"/>
        <v>4.2250000000000005E-3</v>
      </c>
      <c r="DZ381" s="238">
        <v>329</v>
      </c>
      <c r="EA381" s="243">
        <f t="shared" si="485"/>
        <v>87256.526728780678</v>
      </c>
      <c r="EB381" s="243">
        <f t="shared" si="486"/>
        <v>2920.9956689651449</v>
      </c>
      <c r="EC381" s="243">
        <f t="shared" si="427"/>
        <v>2552.3368435360467</v>
      </c>
      <c r="ED381" s="243">
        <f t="shared" si="437"/>
        <v>368.65882542909839</v>
      </c>
      <c r="EE381" s="244">
        <f t="shared" si="475"/>
        <v>894649.32415212726</v>
      </c>
      <c r="EF381" s="249"/>
      <c r="EG381" s="242">
        <f t="shared" si="397"/>
        <v>5.5E-2</v>
      </c>
      <c r="EH381" s="242">
        <f t="shared" si="476"/>
        <v>4.5833333333333334E-3</v>
      </c>
      <c r="EI381" s="238">
        <v>329</v>
      </c>
      <c r="EJ381" s="243">
        <f t="shared" si="487"/>
        <v>91550.273983365885</v>
      </c>
      <c r="EK381" s="243">
        <f t="shared" si="488"/>
        <v>3082.4150795582627</v>
      </c>
      <c r="EL381" s="243">
        <f t="shared" si="428"/>
        <v>2662.8096571345022</v>
      </c>
      <c r="EM381" s="243">
        <f t="shared" si="438"/>
        <v>419.60542242376033</v>
      </c>
      <c r="EN381" s="244">
        <f t="shared" si="477"/>
        <v>933411.19204109232</v>
      </c>
      <c r="EO381" s="249"/>
      <c r="EP381" s="242">
        <f t="shared" si="398"/>
        <v>2.5000000000000001E-2</v>
      </c>
      <c r="EQ381" s="242">
        <f t="shared" si="478"/>
        <v>2.0833333333333333E-3</v>
      </c>
      <c r="ER381" s="238">
        <v>329</v>
      </c>
      <c r="ES381" s="243">
        <f t="shared" si="489"/>
        <v>73315.881845428186</v>
      </c>
      <c r="ET381" s="243">
        <f t="shared" si="490"/>
        <v>2370.7253929063932</v>
      </c>
      <c r="EU381" s="243">
        <f t="shared" si="429"/>
        <v>2217.9839723950845</v>
      </c>
      <c r="EV381" s="243">
        <f t="shared" si="439"/>
        <v>152.74142051130872</v>
      </c>
      <c r="EW381" s="244">
        <f t="shared" si="479"/>
        <v>779968.65426619956</v>
      </c>
    </row>
    <row r="382" spans="1:153" ht="14.25" customHeight="1" thickBot="1" x14ac:dyDescent="0.25">
      <c r="A382" s="3">
        <f t="shared" si="440"/>
        <v>10010</v>
      </c>
      <c r="B382" s="238">
        <v>330</v>
      </c>
      <c r="C382" s="239">
        <f t="shared" si="441"/>
        <v>-2593.8256496503091</v>
      </c>
      <c r="D382" s="239">
        <f t="shared" si="399"/>
        <v>0</v>
      </c>
      <c r="E382" s="239">
        <f t="shared" si="400"/>
        <v>6.8087923303320617</v>
      </c>
      <c r="F382" s="239">
        <f t="shared" si="401"/>
        <v>-6.8087923303320617</v>
      </c>
      <c r="G382" s="240">
        <f t="shared" si="442"/>
        <v>725485.02829237678</v>
      </c>
      <c r="I382" s="241">
        <f>VLOOKUP(K382,[2]תחזיות!$B$4:$H$1000,5)</f>
        <v>1.299907500000019E-2</v>
      </c>
      <c r="J382" s="135">
        <f t="shared" si="402"/>
        <v>1.0832562500000158E-3</v>
      </c>
      <c r="K382" s="238">
        <v>330</v>
      </c>
      <c r="L382" s="243">
        <f t="shared" si="443"/>
        <v>0</v>
      </c>
      <c r="M382" s="243">
        <f t="shared" si="430"/>
        <v>0</v>
      </c>
      <c r="N382" s="243">
        <f t="shared" si="403"/>
        <v>0</v>
      </c>
      <c r="O382" s="243">
        <f t="shared" si="404"/>
        <v>0</v>
      </c>
      <c r="P382" s="244">
        <f t="shared" si="444"/>
        <v>306589.56963967456</v>
      </c>
      <c r="Q382" s="245"/>
      <c r="R382" s="241">
        <f>VLOOKUP(T382,[2]תחזיות!$B$4:$H$1000,7)</f>
        <v>2.2098427500000323E-2</v>
      </c>
      <c r="S382" s="135">
        <f t="shared" si="405"/>
        <v>1.8415356250000268E-3</v>
      </c>
      <c r="T382" s="238">
        <v>330</v>
      </c>
      <c r="U382" s="243">
        <f t="shared" si="445"/>
        <v>0</v>
      </c>
      <c r="V382" s="243">
        <f t="shared" si="431"/>
        <v>0</v>
      </c>
      <c r="W382" s="243">
        <f t="shared" si="406"/>
        <v>0</v>
      </c>
      <c r="X382" s="243">
        <f t="shared" si="432"/>
        <v>0</v>
      </c>
      <c r="Y382" s="244">
        <f t="shared" si="446"/>
        <v>343246.08003011072</v>
      </c>
      <c r="Z382" s="246"/>
      <c r="AA382" s="241">
        <f>VLOOKUP(AC382,[2]תחזיות!$B$4:$H$1000,6)</f>
        <v>1.1817340909091081E-2</v>
      </c>
      <c r="AB382" s="135">
        <f t="shared" si="407"/>
        <v>9.8477840909092342E-4</v>
      </c>
      <c r="AC382" s="238">
        <v>330</v>
      </c>
      <c r="AD382" s="243">
        <f t="shared" si="447"/>
        <v>0</v>
      </c>
      <c r="AE382" s="243">
        <f t="shared" si="433"/>
        <v>0</v>
      </c>
      <c r="AF382" s="243">
        <f t="shared" si="408"/>
        <v>0</v>
      </c>
      <c r="AG382" s="243">
        <f t="shared" si="434"/>
        <v>0</v>
      </c>
      <c r="AH382" s="244">
        <f t="shared" si="448"/>
        <v>302220.56829844892</v>
      </c>
      <c r="AI382" s="246"/>
      <c r="AJ382" s="242">
        <f t="shared" si="394"/>
        <v>4.8766666666666597E-2</v>
      </c>
      <c r="AK382" s="242">
        <f t="shared" si="449"/>
        <v>4.0638888888888834E-3</v>
      </c>
      <c r="AL382" s="241">
        <f>VLOOKUP(AN382,[2]תחזיות!$B$4:$H$1000,5)</f>
        <v>1.299907500000019E-2</v>
      </c>
      <c r="AM382" s="135">
        <f t="shared" si="435"/>
        <v>1.0832562500000158E-3</v>
      </c>
      <c r="AN382" s="238">
        <v>330</v>
      </c>
      <c r="AO382" s="243">
        <f t="shared" si="450"/>
        <v>0</v>
      </c>
      <c r="AP382" s="243">
        <f t="shared" si="480"/>
        <v>0</v>
      </c>
      <c r="AQ382" s="243">
        <f t="shared" si="409"/>
        <v>0</v>
      </c>
      <c r="AR382" s="243">
        <f t="shared" si="451"/>
        <v>0</v>
      </c>
      <c r="AS382" s="244">
        <f t="shared" si="452"/>
        <v>170495.24078473489</v>
      </c>
      <c r="AT382" s="245"/>
      <c r="AU382" s="242">
        <f t="shared" si="395"/>
        <v>5.3666666666666606E-2</v>
      </c>
      <c r="AV382" s="242">
        <f t="shared" si="453"/>
        <v>4.4722222222222168E-3</v>
      </c>
      <c r="AW382" s="241">
        <f>VLOOKUP(AY382,[2]תחזיות!$B$4:$H$1000,7)</f>
        <v>2.2098427500000323E-2</v>
      </c>
      <c r="AX382" s="135">
        <f t="shared" si="410"/>
        <v>1.8415356250000268E-3</v>
      </c>
      <c r="AY382" s="238">
        <v>330</v>
      </c>
      <c r="AZ382" s="243">
        <f t="shared" si="454"/>
        <v>-3.7277800336933339E-12</v>
      </c>
      <c r="BA382" s="243">
        <f t="shared" si="481"/>
        <v>1.206753650648042E-13</v>
      </c>
      <c r="BB382" s="243">
        <f t="shared" si="411"/>
        <v>1.3734682577104381E-13</v>
      </c>
      <c r="BC382" s="243">
        <f t="shared" si="455"/>
        <v>-1.6671460706239611E-14</v>
      </c>
      <c r="BD382" s="244">
        <f t="shared" si="456"/>
        <v>197884.14681572217</v>
      </c>
      <c r="BE382" s="246"/>
      <c r="BF382" s="246"/>
      <c r="BG382" s="246"/>
      <c r="BH382" s="241">
        <f>VLOOKUP(BJ382,[2]תחזיות!$B$4:$H$1000,6)</f>
        <v>1.1817340909091081E-2</v>
      </c>
      <c r="BI382" s="135">
        <f t="shared" si="412"/>
        <v>9.8477840909092342E-4</v>
      </c>
      <c r="BJ382" s="238">
        <v>330</v>
      </c>
      <c r="BK382" s="243">
        <f t="shared" si="457"/>
        <v>-2.3678742018248835</v>
      </c>
      <c r="BL382" s="243">
        <f t="shared" si="482"/>
        <v>7.9418572758648304E-2</v>
      </c>
      <c r="BM382" s="243">
        <f t="shared" si="413"/>
        <v>8.3759675461993907E-2</v>
      </c>
      <c r="BN382" s="243">
        <f t="shared" si="436"/>
        <v>-4.3411027033456E-3</v>
      </c>
      <c r="BO382" s="244">
        <f t="shared" si="458"/>
        <v>148276.55901072704</v>
      </c>
      <c r="BP382" s="246"/>
      <c r="BQ382" s="247">
        <f>VLOOKUP(BT382,[2]תחזיות!$B$4:$E$1000,2)</f>
        <v>4.4292380000000055E-2</v>
      </c>
      <c r="BR382" s="135">
        <f t="shared" si="414"/>
        <v>3.1910316666666715E-3</v>
      </c>
      <c r="BS382" s="3">
        <f t="shared" si="459"/>
        <v>10010</v>
      </c>
      <c r="BT382" s="238">
        <v>330</v>
      </c>
      <c r="BU382" s="239">
        <f t="shared" si="460"/>
        <v>73571.222520062263</v>
      </c>
      <c r="BV382" s="239">
        <f t="shared" si="461"/>
        <v>2496.3657797766759</v>
      </c>
      <c r="BW382" s="239">
        <f t="shared" si="415"/>
        <v>2261.5976789597771</v>
      </c>
      <c r="BX382" s="239">
        <f t="shared" si="416"/>
        <v>234.76810081689885</v>
      </c>
      <c r="BY382" s="240">
        <f t="shared" si="462"/>
        <v>764843.89002180297</v>
      </c>
      <c r="CA382" s="247">
        <f>VLOOKUP(CD382,[2]תחזיות!$B$4:$E$1000,4)</f>
        <v>5.8465941600000078E-2</v>
      </c>
      <c r="CB382" s="135">
        <f t="shared" si="417"/>
        <v>4.3721618000000066E-3</v>
      </c>
      <c r="CC382" s="3">
        <f t="shared" si="463"/>
        <v>10010</v>
      </c>
      <c r="CD382" s="238">
        <v>330</v>
      </c>
      <c r="CE382" s="239">
        <f t="shared" si="464"/>
        <v>83381.446982407986</v>
      </c>
      <c r="CF382" s="239">
        <f t="shared" si="465"/>
        <v>2881.9857195238706</v>
      </c>
      <c r="CG382" s="239">
        <f t="shared" si="418"/>
        <v>2517.4285421986606</v>
      </c>
      <c r="CH382" s="239">
        <f t="shared" si="419"/>
        <v>364.55717732521003</v>
      </c>
      <c r="CI382" s="240">
        <f t="shared" si="466"/>
        <v>865869.05484093202</v>
      </c>
      <c r="CJ382" s="1"/>
      <c r="CK382" s="247">
        <f>VLOOKUP(CN382,[2]תחזיות!$B$4:$E$1000,3)</f>
        <v>3.8515113043478315E-2</v>
      </c>
      <c r="CL382" s="135">
        <f t="shared" si="420"/>
        <v>2.7095927536231932E-3</v>
      </c>
      <c r="CM382" s="3">
        <f t="shared" si="467"/>
        <v>10010</v>
      </c>
      <c r="CN382" s="238">
        <v>330</v>
      </c>
      <c r="CO382" s="239">
        <f t="shared" si="468"/>
        <v>69921.633329805205</v>
      </c>
      <c r="CP382" s="239">
        <f t="shared" si="483"/>
        <v>2354.644773027238</v>
      </c>
      <c r="CQ382" s="239">
        <f t="shared" si="421"/>
        <v>2165.1856220352997</v>
      </c>
      <c r="CR382" s="239">
        <f t="shared" si="422"/>
        <v>189.45915099193812</v>
      </c>
      <c r="CS382" s="240">
        <f t="shared" si="469"/>
        <v>729065.66189025179</v>
      </c>
      <c r="CT382" s="1"/>
      <c r="CU382" s="238">
        <v>330</v>
      </c>
      <c r="CV382" s="239">
        <f t="shared" si="423"/>
        <v>155681.58675565658</v>
      </c>
      <c r="CW382" s="239">
        <f t="shared" si="423"/>
        <v>5417.3614487418217</v>
      </c>
      <c r="CX382" s="239">
        <f t="shared" si="423"/>
        <v>4831.5269379900956</v>
      </c>
      <c r="CY382" s="239">
        <f t="shared" si="423"/>
        <v>585.83451075172547</v>
      </c>
      <c r="CZ382" s="239">
        <f t="shared" si="423"/>
        <v>2864984.0485596815</v>
      </c>
      <c r="DB382" s="238">
        <v>330</v>
      </c>
      <c r="DC382" s="239">
        <f t="shared" si="424"/>
        <v>169675.08565898903</v>
      </c>
      <c r="DD382" s="239">
        <f t="shared" si="424"/>
        <v>5964.4007990821319</v>
      </c>
      <c r="DE382" s="239">
        <f t="shared" si="424"/>
        <v>5199.2515359253612</v>
      </c>
      <c r="DF382" s="239">
        <f t="shared" si="424"/>
        <v>765.14926315677178</v>
      </c>
      <c r="DG382" s="239">
        <f t="shared" si="424"/>
        <v>3068977.9170997925</v>
      </c>
      <c r="DH382" s="248"/>
      <c r="DI382" s="238">
        <v>330</v>
      </c>
      <c r="DJ382" s="239">
        <f t="shared" si="425"/>
        <v>138423.33767898616</v>
      </c>
      <c r="DK382" s="239">
        <f t="shared" si="425"/>
        <v>4725.4495845063902</v>
      </c>
      <c r="DL382" s="239">
        <f t="shared" si="425"/>
        <v>4394.6829463786671</v>
      </c>
      <c r="DM382" s="239">
        <f t="shared" si="425"/>
        <v>330.76663812772165</v>
      </c>
      <c r="DN382" s="239">
        <f t="shared" si="425"/>
        <v>2687387.1971509103</v>
      </c>
      <c r="DP382" s="3">
        <f t="shared" si="470"/>
        <v>10010</v>
      </c>
      <c r="DQ382" s="238">
        <v>330</v>
      </c>
      <c r="DR382" s="239">
        <f t="shared" si="471"/>
        <v>0</v>
      </c>
      <c r="DS382" s="239">
        <f t="shared" si="472"/>
        <v>0</v>
      </c>
      <c r="DT382" s="239">
        <f t="shared" si="426"/>
        <v>0</v>
      </c>
      <c r="DU382" s="239">
        <f t="shared" si="473"/>
        <v>0</v>
      </c>
      <c r="DV382" s="240">
        <f t="shared" si="484"/>
        <v>0</v>
      </c>
      <c r="DX382" s="242">
        <f t="shared" si="396"/>
        <v>5.0700000000000002E-2</v>
      </c>
      <c r="DY382" s="242">
        <f t="shared" si="474"/>
        <v>4.2250000000000005E-3</v>
      </c>
      <c r="DZ382" s="238">
        <v>330</v>
      </c>
      <c r="EA382" s="243">
        <f t="shared" si="485"/>
        <v>84704.189885244632</v>
      </c>
      <c r="EB382" s="243">
        <f t="shared" si="486"/>
        <v>2920.9956689651453</v>
      </c>
      <c r="EC382" s="243">
        <f t="shared" si="427"/>
        <v>2563.1204666999865</v>
      </c>
      <c r="ED382" s="243">
        <f t="shared" si="437"/>
        <v>357.87520226515863</v>
      </c>
      <c r="EE382" s="244">
        <f t="shared" si="475"/>
        <v>897570.31982109242</v>
      </c>
      <c r="EF382" s="249"/>
      <c r="EG382" s="242">
        <f t="shared" si="397"/>
        <v>5.5E-2</v>
      </c>
      <c r="EH382" s="242">
        <f t="shared" si="476"/>
        <v>4.5833333333333334E-3</v>
      </c>
      <c r="EI382" s="238">
        <v>330</v>
      </c>
      <c r="EJ382" s="243">
        <f t="shared" si="487"/>
        <v>88887.464326231377</v>
      </c>
      <c r="EK382" s="243">
        <f t="shared" si="488"/>
        <v>3082.4150795582618</v>
      </c>
      <c r="EL382" s="243">
        <f t="shared" si="428"/>
        <v>2675.0142013963682</v>
      </c>
      <c r="EM382" s="243">
        <f t="shared" si="438"/>
        <v>407.40087816189379</v>
      </c>
      <c r="EN382" s="244">
        <f t="shared" si="477"/>
        <v>936493.60712065059</v>
      </c>
      <c r="EO382" s="249"/>
      <c r="EP382" s="242">
        <f t="shared" si="398"/>
        <v>2.5000000000000001E-2</v>
      </c>
      <c r="EQ382" s="242">
        <f t="shared" si="478"/>
        <v>2.0833333333333333E-3</v>
      </c>
      <c r="ER382" s="238">
        <v>330</v>
      </c>
      <c r="ES382" s="243">
        <f t="shared" si="489"/>
        <v>71097.8978730331</v>
      </c>
      <c r="ET382" s="243">
        <f t="shared" si="490"/>
        <v>2370.7253929063932</v>
      </c>
      <c r="EU382" s="243">
        <f t="shared" si="429"/>
        <v>2222.6047723375741</v>
      </c>
      <c r="EV382" s="243">
        <f t="shared" si="439"/>
        <v>148.12062056881896</v>
      </c>
      <c r="EW382" s="244">
        <f t="shared" si="479"/>
        <v>782339.37965910591</v>
      </c>
    </row>
    <row r="383" spans="1:153" ht="14.25" customHeight="1" thickBot="1" x14ac:dyDescent="0.25">
      <c r="A383" s="3">
        <f t="shared" si="440"/>
        <v>10041</v>
      </c>
      <c r="B383" s="238">
        <v>331</v>
      </c>
      <c r="C383" s="239">
        <f t="shared" si="441"/>
        <v>-2600.634441980641</v>
      </c>
      <c r="D383" s="239">
        <f t="shared" si="399"/>
        <v>0</v>
      </c>
      <c r="E383" s="239">
        <f t="shared" si="400"/>
        <v>6.8266654101991833</v>
      </c>
      <c r="F383" s="239">
        <f t="shared" si="401"/>
        <v>-6.8266654101991833</v>
      </c>
      <c r="G383" s="240">
        <f t="shared" si="442"/>
        <v>725485.02829237678</v>
      </c>
      <c r="I383" s="241">
        <f>VLOOKUP(K383,[2]תחזיות!$B$4:$H$1000,5)</f>
        <v>1.299909350000019E-2</v>
      </c>
      <c r="J383" s="135">
        <f t="shared" si="402"/>
        <v>1.0832577916666825E-3</v>
      </c>
      <c r="K383" s="238">
        <v>331</v>
      </c>
      <c r="L383" s="243">
        <f t="shared" si="443"/>
        <v>0</v>
      </c>
      <c r="M383" s="243">
        <f t="shared" si="430"/>
        <v>0</v>
      </c>
      <c r="N383" s="243">
        <f t="shared" si="403"/>
        <v>0</v>
      </c>
      <c r="O383" s="243">
        <f t="shared" si="404"/>
        <v>0</v>
      </c>
      <c r="P383" s="244">
        <f t="shared" si="444"/>
        <v>306589.56963967456</v>
      </c>
      <c r="Q383" s="245"/>
      <c r="R383" s="241">
        <f>VLOOKUP(T383,[2]תחזיות!$B$4:$H$1000,7)</f>
        <v>2.2098458950000323E-2</v>
      </c>
      <c r="S383" s="135">
        <f t="shared" si="405"/>
        <v>1.8415382458333602E-3</v>
      </c>
      <c r="T383" s="238">
        <v>331</v>
      </c>
      <c r="U383" s="243">
        <f t="shared" si="445"/>
        <v>0</v>
      </c>
      <c r="V383" s="243">
        <f t="shared" si="431"/>
        <v>0</v>
      </c>
      <c r="W383" s="243">
        <f t="shared" si="406"/>
        <v>0</v>
      </c>
      <c r="X383" s="243">
        <f t="shared" si="432"/>
        <v>0</v>
      </c>
      <c r="Y383" s="244">
        <f t="shared" si="446"/>
        <v>343246.08003011072</v>
      </c>
      <c r="Z383" s="246"/>
      <c r="AA383" s="241">
        <f>VLOOKUP(AC383,[2]תחזיות!$B$4:$H$1000,6)</f>
        <v>1.1817357727272899E-2</v>
      </c>
      <c r="AB383" s="135">
        <f t="shared" si="407"/>
        <v>9.8477981060607496E-4</v>
      </c>
      <c r="AC383" s="238">
        <v>331</v>
      </c>
      <c r="AD383" s="243">
        <f t="shared" si="447"/>
        <v>0</v>
      </c>
      <c r="AE383" s="243">
        <f t="shared" si="433"/>
        <v>0</v>
      </c>
      <c r="AF383" s="243">
        <f t="shared" si="408"/>
        <v>0</v>
      </c>
      <c r="AG383" s="243">
        <f t="shared" si="434"/>
        <v>0</v>
      </c>
      <c r="AH383" s="244">
        <f t="shared" si="448"/>
        <v>302220.56829844892</v>
      </c>
      <c r="AI383" s="246"/>
      <c r="AJ383" s="242">
        <f t="shared" si="394"/>
        <v>4.8766666666666597E-2</v>
      </c>
      <c r="AK383" s="242">
        <f t="shared" si="449"/>
        <v>4.0638888888888834E-3</v>
      </c>
      <c r="AL383" s="241">
        <f>VLOOKUP(AN383,[2]תחזיות!$B$4:$H$1000,5)</f>
        <v>1.299909350000019E-2</v>
      </c>
      <c r="AM383" s="135">
        <f t="shared" si="435"/>
        <v>1.0832577916666825E-3</v>
      </c>
      <c r="AN383" s="238">
        <v>331</v>
      </c>
      <c r="AO383" s="243">
        <f t="shared" si="450"/>
        <v>0</v>
      </c>
      <c r="AP383" s="243">
        <f t="shared" si="480"/>
        <v>0</v>
      </c>
      <c r="AQ383" s="243">
        <f t="shared" si="409"/>
        <v>0</v>
      </c>
      <c r="AR383" s="243">
        <f t="shared" si="451"/>
        <v>0</v>
      </c>
      <c r="AS383" s="244">
        <f t="shared" si="452"/>
        <v>170495.24078473489</v>
      </c>
      <c r="AT383" s="245"/>
      <c r="AU383" s="242">
        <f t="shared" si="395"/>
        <v>5.3666666666666606E-2</v>
      </c>
      <c r="AV383" s="242">
        <f t="shared" si="453"/>
        <v>4.4722222222222168E-3</v>
      </c>
      <c r="AW383" s="241">
        <f>VLOOKUP(AY383,[2]תחזיות!$B$4:$H$1000,7)</f>
        <v>2.2098458950000323E-2</v>
      </c>
      <c r="AX383" s="135">
        <f t="shared" si="410"/>
        <v>1.8415382458333602E-3</v>
      </c>
      <c r="AY383" s="238">
        <v>331</v>
      </c>
      <c r="AZ383" s="243">
        <f t="shared" si="454"/>
        <v>-3.8722446384010791E-12</v>
      </c>
      <c r="BA383" s="243">
        <f t="shared" si="481"/>
        <v>1.2089759336490097E-13</v>
      </c>
      <c r="BB383" s="243">
        <f t="shared" si="411"/>
        <v>1.3821513188663911E-13</v>
      </c>
      <c r="BC383" s="243">
        <f t="shared" si="455"/>
        <v>-1.7317538521738139E-14</v>
      </c>
      <c r="BD383" s="244">
        <f t="shared" si="456"/>
        <v>197884.14681572217</v>
      </c>
      <c r="BE383" s="246"/>
      <c r="BF383" s="246"/>
      <c r="BG383" s="246"/>
      <c r="BH383" s="241">
        <f>VLOOKUP(BJ383,[2]תחזיות!$B$4:$H$1000,6)</f>
        <v>1.1817357727272899E-2</v>
      </c>
      <c r="BI383" s="135">
        <f t="shared" si="412"/>
        <v>9.8477981060607496E-4</v>
      </c>
      <c r="BJ383" s="238">
        <v>331</v>
      </c>
      <c r="BK383" s="243">
        <f t="shared" si="457"/>
        <v>-2.4540481968322276</v>
      </c>
      <c r="BL383" s="243">
        <f t="shared" si="482"/>
        <v>7.9486119997695726E-2</v>
      </c>
      <c r="BM383" s="243">
        <f t="shared" si="413"/>
        <v>8.3985208358554789E-2</v>
      </c>
      <c r="BN383" s="243">
        <f t="shared" si="436"/>
        <v>-4.4990883608590632E-3</v>
      </c>
      <c r="BO383" s="244">
        <f t="shared" si="458"/>
        <v>148276.55901072704</v>
      </c>
      <c r="BP383" s="246"/>
      <c r="BQ383" s="247">
        <f>VLOOKUP(BT383,[2]תחזיות!$B$4:$E$1000,2)</f>
        <v>4.4320680000000057E-2</v>
      </c>
      <c r="BR383" s="135">
        <f t="shared" si="414"/>
        <v>3.1933900000000047E-3</v>
      </c>
      <c r="BS383" s="3">
        <f t="shared" si="459"/>
        <v>10041</v>
      </c>
      <c r="BT383" s="238">
        <v>331</v>
      </c>
      <c r="BU383" s="239">
        <f t="shared" si="460"/>
        <v>71309.624841102486</v>
      </c>
      <c r="BV383" s="239">
        <f t="shared" si="461"/>
        <v>2496.4553425750082</v>
      </c>
      <c r="BW383" s="239">
        <f t="shared" si="415"/>
        <v>2268.7358997036795</v>
      </c>
      <c r="BX383" s="239">
        <f t="shared" si="416"/>
        <v>227.7194428713286</v>
      </c>
      <c r="BY383" s="240">
        <f t="shared" si="462"/>
        <v>767340.34536437795</v>
      </c>
      <c r="CA383" s="247">
        <f>VLOOKUP(CD383,[2]תחזיות!$B$4:$E$1000,4)</f>
        <v>5.850329760000008E-2</v>
      </c>
      <c r="CB383" s="135">
        <f t="shared" si="417"/>
        <v>4.3752748000000065E-3</v>
      </c>
      <c r="CC383" s="3">
        <f t="shared" si="463"/>
        <v>10041</v>
      </c>
      <c r="CD383" s="238">
        <v>331</v>
      </c>
      <c r="CE383" s="239">
        <f t="shared" si="464"/>
        <v>80864.018440209329</v>
      </c>
      <c r="CF383" s="239">
        <f t="shared" si="465"/>
        <v>2882.1212576209687</v>
      </c>
      <c r="CG383" s="239">
        <f t="shared" si="418"/>
        <v>2528.3189555127851</v>
      </c>
      <c r="CH383" s="239">
        <f t="shared" si="419"/>
        <v>353.80230210818371</v>
      </c>
      <c r="CI383" s="240">
        <f t="shared" si="466"/>
        <v>868751.176098553</v>
      </c>
      <c r="CJ383" s="1"/>
      <c r="CK383" s="247">
        <f>VLOOKUP(CN383,[2]תחזיות!$B$4:$E$1000,3)</f>
        <v>3.8539721739130485E-2</v>
      </c>
      <c r="CL383" s="135">
        <f t="shared" si="420"/>
        <v>2.7116434782608737E-3</v>
      </c>
      <c r="CM383" s="3">
        <f t="shared" si="467"/>
        <v>10041</v>
      </c>
      <c r="CN383" s="238">
        <v>331</v>
      </c>
      <c r="CO383" s="239">
        <f t="shared" si="468"/>
        <v>67756.447707769912</v>
      </c>
      <c r="CP383" s="239">
        <f t="shared" si="483"/>
        <v>2354.7184406449283</v>
      </c>
      <c r="CQ383" s="239">
        <f t="shared" si="421"/>
        <v>2170.9871111080301</v>
      </c>
      <c r="CR383" s="239">
        <f t="shared" si="422"/>
        <v>183.73132953689822</v>
      </c>
      <c r="CS383" s="240">
        <f t="shared" si="469"/>
        <v>731420.3803308967</v>
      </c>
      <c r="CT383" s="1"/>
      <c r="CU383" s="238">
        <v>331</v>
      </c>
      <c r="CV383" s="239">
        <f t="shared" si="423"/>
        <v>150850.05981766648</v>
      </c>
      <c r="CW383" s="239">
        <f t="shared" si="423"/>
        <v>5417.4510115401536</v>
      </c>
      <c r="CX383" s="239">
        <f t="shared" si="423"/>
        <v>4849.5122157856722</v>
      </c>
      <c r="CY383" s="239">
        <f t="shared" si="423"/>
        <v>567.93879575448057</v>
      </c>
      <c r="CZ383" s="239">
        <f t="shared" si="423"/>
        <v>2870401.4995712219</v>
      </c>
      <c r="DB383" s="238">
        <v>331</v>
      </c>
      <c r="DC383" s="239">
        <f t="shared" si="424"/>
        <v>164475.83412306372</v>
      </c>
      <c r="DD383" s="239">
        <f t="shared" si="424"/>
        <v>5964.53633717923</v>
      </c>
      <c r="DE383" s="239">
        <f t="shared" si="424"/>
        <v>5222.420304075752</v>
      </c>
      <c r="DF383" s="239">
        <f t="shared" si="424"/>
        <v>742.11603310347834</v>
      </c>
      <c r="DG383" s="239">
        <f t="shared" si="424"/>
        <v>3074942.4534369716</v>
      </c>
      <c r="DH383" s="248"/>
      <c r="DI383" s="238">
        <v>331</v>
      </c>
      <c r="DJ383" s="239">
        <f t="shared" si="425"/>
        <v>134028.65231828799</v>
      </c>
      <c r="DK383" s="239">
        <f t="shared" si="425"/>
        <v>4725.5233196713198</v>
      </c>
      <c r="DL383" s="239">
        <f t="shared" si="425"/>
        <v>4405.1329606731997</v>
      </c>
      <c r="DM383" s="239">
        <f t="shared" si="425"/>
        <v>320.39035899812052</v>
      </c>
      <c r="DN383" s="239">
        <f t="shared" si="425"/>
        <v>2692112.6409844616</v>
      </c>
      <c r="DP383" s="3">
        <f t="shared" si="470"/>
        <v>10041</v>
      </c>
      <c r="DQ383" s="238">
        <v>331</v>
      </c>
      <c r="DR383" s="239">
        <f t="shared" si="471"/>
        <v>0</v>
      </c>
      <c r="DS383" s="239">
        <f t="shared" si="472"/>
        <v>0</v>
      </c>
      <c r="DT383" s="239">
        <f t="shared" si="426"/>
        <v>0</v>
      </c>
      <c r="DU383" s="239">
        <f t="shared" si="473"/>
        <v>0</v>
      </c>
      <c r="DV383" s="240">
        <f t="shared" si="484"/>
        <v>0</v>
      </c>
      <c r="DX383" s="242">
        <f t="shared" si="396"/>
        <v>5.0700000000000002E-2</v>
      </c>
      <c r="DY383" s="242">
        <f t="shared" si="474"/>
        <v>4.2250000000000005E-3</v>
      </c>
      <c r="DZ383" s="238">
        <v>331</v>
      </c>
      <c r="EA383" s="243">
        <f t="shared" si="485"/>
        <v>82141.069418544648</v>
      </c>
      <c r="EB383" s="243">
        <f t="shared" si="486"/>
        <v>2920.9956689651449</v>
      </c>
      <c r="EC383" s="243">
        <f t="shared" si="427"/>
        <v>2573.9496506717937</v>
      </c>
      <c r="ED383" s="243">
        <f t="shared" si="437"/>
        <v>347.04601829335115</v>
      </c>
      <c r="EE383" s="244">
        <f t="shared" si="475"/>
        <v>900491.31549005758</v>
      </c>
      <c r="EF383" s="249"/>
      <c r="EG383" s="242">
        <f t="shared" si="397"/>
        <v>5.5E-2</v>
      </c>
      <c r="EH383" s="242">
        <f t="shared" si="476"/>
        <v>4.5833333333333334E-3</v>
      </c>
      <c r="EI383" s="238">
        <v>331</v>
      </c>
      <c r="EJ383" s="243">
        <f t="shared" si="487"/>
        <v>86212.450124835013</v>
      </c>
      <c r="EK383" s="243">
        <f t="shared" si="488"/>
        <v>3082.4150795582618</v>
      </c>
      <c r="EL383" s="243">
        <f t="shared" si="428"/>
        <v>2687.2746831527679</v>
      </c>
      <c r="EM383" s="243">
        <f t="shared" si="438"/>
        <v>395.14039640549379</v>
      </c>
      <c r="EN383" s="244">
        <f t="shared" si="477"/>
        <v>939576.02220020886</v>
      </c>
      <c r="EO383" s="249"/>
      <c r="EP383" s="242">
        <f t="shared" si="398"/>
        <v>2.5000000000000001E-2</v>
      </c>
      <c r="EQ383" s="242">
        <f t="shared" si="478"/>
        <v>2.0833333333333333E-3</v>
      </c>
      <c r="ER383" s="238">
        <v>331</v>
      </c>
      <c r="ES383" s="243">
        <f t="shared" si="489"/>
        <v>68875.293100695533</v>
      </c>
      <c r="ET383" s="243">
        <f t="shared" si="490"/>
        <v>2370.7253929063936</v>
      </c>
      <c r="EU383" s="243">
        <f t="shared" si="429"/>
        <v>2227.2351989466115</v>
      </c>
      <c r="EV383" s="243">
        <f t="shared" si="439"/>
        <v>143.49019395978235</v>
      </c>
      <c r="EW383" s="244">
        <f t="shared" si="479"/>
        <v>784710.10505201225</v>
      </c>
    </row>
    <row r="384" spans="1:153" ht="14.25" customHeight="1" thickBot="1" x14ac:dyDescent="0.25">
      <c r="A384" s="3">
        <f t="shared" si="440"/>
        <v>10071</v>
      </c>
      <c r="B384" s="238">
        <v>332</v>
      </c>
      <c r="C384" s="239">
        <f t="shared" si="441"/>
        <v>-2607.46110739084</v>
      </c>
      <c r="D384" s="239">
        <f t="shared" si="399"/>
        <v>0</v>
      </c>
      <c r="E384" s="239">
        <f t="shared" si="400"/>
        <v>6.8445854069009551</v>
      </c>
      <c r="F384" s="239">
        <f t="shared" si="401"/>
        <v>-6.8445854069009551</v>
      </c>
      <c r="G384" s="240">
        <f t="shared" si="442"/>
        <v>725485.02829237678</v>
      </c>
      <c r="I384" s="241">
        <f>VLOOKUP(K384,[2]תחזיות!$B$4:$H$1000,5)</f>
        <v>1.2999112000000191E-2</v>
      </c>
      <c r="J384" s="135">
        <f t="shared" si="402"/>
        <v>1.0832593333333492E-3</v>
      </c>
      <c r="K384" s="238">
        <v>332</v>
      </c>
      <c r="L384" s="243">
        <f t="shared" si="443"/>
        <v>0</v>
      </c>
      <c r="M384" s="243">
        <f t="shared" si="430"/>
        <v>0</v>
      </c>
      <c r="N384" s="243">
        <f t="shared" si="403"/>
        <v>0</v>
      </c>
      <c r="O384" s="243">
        <f t="shared" si="404"/>
        <v>0</v>
      </c>
      <c r="P384" s="244">
        <f t="shared" si="444"/>
        <v>306589.56963967456</v>
      </c>
      <c r="Q384" s="245"/>
      <c r="R384" s="241">
        <f>VLOOKUP(T384,[2]תחזיות!$B$4:$H$1000,7)</f>
        <v>2.2098490400000323E-2</v>
      </c>
      <c r="S384" s="135">
        <f t="shared" si="405"/>
        <v>1.8415408666666935E-3</v>
      </c>
      <c r="T384" s="238">
        <v>332</v>
      </c>
      <c r="U384" s="243">
        <f t="shared" si="445"/>
        <v>0</v>
      </c>
      <c r="V384" s="243">
        <f t="shared" si="431"/>
        <v>0</v>
      </c>
      <c r="W384" s="243">
        <f t="shared" si="406"/>
        <v>0</v>
      </c>
      <c r="X384" s="243">
        <f t="shared" si="432"/>
        <v>0</v>
      </c>
      <c r="Y384" s="244">
        <f t="shared" si="446"/>
        <v>343246.08003011072</v>
      </c>
      <c r="Z384" s="246"/>
      <c r="AA384" s="241">
        <f>VLOOKUP(AC384,[2]תחזיות!$B$4:$H$1000,6)</f>
        <v>1.1817374545454718E-2</v>
      </c>
      <c r="AB384" s="135">
        <f t="shared" si="407"/>
        <v>9.8478121212122651E-4</v>
      </c>
      <c r="AC384" s="238">
        <v>332</v>
      </c>
      <c r="AD384" s="243">
        <f t="shared" si="447"/>
        <v>0</v>
      </c>
      <c r="AE384" s="243">
        <f t="shared" si="433"/>
        <v>0</v>
      </c>
      <c r="AF384" s="243">
        <f t="shared" si="408"/>
        <v>0</v>
      </c>
      <c r="AG384" s="243">
        <f t="shared" si="434"/>
        <v>0</v>
      </c>
      <c r="AH384" s="244">
        <f t="shared" si="448"/>
        <v>302220.56829844892</v>
      </c>
      <c r="AI384" s="246"/>
      <c r="AJ384" s="242">
        <f t="shared" si="394"/>
        <v>4.8766666666666597E-2</v>
      </c>
      <c r="AK384" s="242">
        <f t="shared" si="449"/>
        <v>4.0638888888888834E-3</v>
      </c>
      <c r="AL384" s="241">
        <f>VLOOKUP(AN384,[2]תחזיות!$B$4:$H$1000,5)</f>
        <v>1.2999112000000191E-2</v>
      </c>
      <c r="AM384" s="135">
        <f t="shared" si="435"/>
        <v>1.0832593333333492E-3</v>
      </c>
      <c r="AN384" s="238">
        <v>332</v>
      </c>
      <c r="AO384" s="243">
        <f t="shared" si="450"/>
        <v>0</v>
      </c>
      <c r="AP384" s="243">
        <f t="shared" si="480"/>
        <v>0</v>
      </c>
      <c r="AQ384" s="243">
        <f t="shared" si="409"/>
        <v>0</v>
      </c>
      <c r="AR384" s="243">
        <f t="shared" si="451"/>
        <v>0</v>
      </c>
      <c r="AS384" s="244">
        <f t="shared" si="452"/>
        <v>170495.24078473489</v>
      </c>
      <c r="AT384" s="245"/>
      <c r="AU384" s="242">
        <f t="shared" si="395"/>
        <v>5.3666666666666606E-2</v>
      </c>
      <c r="AV384" s="242">
        <f t="shared" si="453"/>
        <v>4.4722222222222168E-3</v>
      </c>
      <c r="AW384" s="241">
        <f>VLOOKUP(AY384,[2]תחזיות!$B$4:$H$1000,7)</f>
        <v>2.2098490400000323E-2</v>
      </c>
      <c r="AX384" s="135">
        <f t="shared" si="410"/>
        <v>1.8415408666666935E-3</v>
      </c>
      <c r="AY384" s="238">
        <v>332</v>
      </c>
      <c r="AZ384" s="243">
        <f t="shared" si="454"/>
        <v>-4.0178451958488259E-12</v>
      </c>
      <c r="BA384" s="243">
        <f t="shared" si="481"/>
        <v>1.2112023122376408E-13</v>
      </c>
      <c r="BB384" s="243">
        <f t="shared" si="411"/>
        <v>1.3908892779408797E-13</v>
      </c>
      <c r="BC384" s="243">
        <f t="shared" si="455"/>
        <v>-1.7968696570323895E-14</v>
      </c>
      <c r="BD384" s="244">
        <f t="shared" si="456"/>
        <v>197884.14681572217</v>
      </c>
      <c r="BE384" s="246"/>
      <c r="BF384" s="246"/>
      <c r="BG384" s="246"/>
      <c r="BH384" s="241">
        <f>VLOOKUP(BJ384,[2]תחזיות!$B$4:$H$1000,6)</f>
        <v>1.1817374545454718E-2</v>
      </c>
      <c r="BI384" s="135">
        <f t="shared" si="412"/>
        <v>9.8478121212122651E-4</v>
      </c>
      <c r="BJ384" s="238">
        <v>332</v>
      </c>
      <c r="BK384" s="243">
        <f t="shared" si="457"/>
        <v>-2.5405328128039506</v>
      </c>
      <c r="BL384" s="243">
        <f t="shared" si="482"/>
        <v>7.9553712931430265E-2</v>
      </c>
      <c r="BM384" s="243">
        <f t="shared" si="413"/>
        <v>8.4211356421570821E-2</v>
      </c>
      <c r="BN384" s="243">
        <f t="shared" si="436"/>
        <v>-4.6576434901405544E-3</v>
      </c>
      <c r="BO384" s="244">
        <f t="shared" si="458"/>
        <v>148276.55901072704</v>
      </c>
      <c r="BP384" s="246"/>
      <c r="BQ384" s="247">
        <f>VLOOKUP(BT384,[2]תחזיות!$B$4:$E$1000,2)</f>
        <v>4.4348980000000059E-2</v>
      </c>
      <c r="BR384" s="135">
        <f t="shared" si="414"/>
        <v>3.1957483333333384E-3</v>
      </c>
      <c r="BS384" s="3">
        <f t="shared" si="459"/>
        <v>10071</v>
      </c>
      <c r="BT384" s="238">
        <v>332</v>
      </c>
      <c r="BU384" s="239">
        <f t="shared" si="460"/>
        <v>69040.888941398807</v>
      </c>
      <c r="BV384" s="239">
        <f t="shared" si="461"/>
        <v>2496.5420648834911</v>
      </c>
      <c r="BW384" s="239">
        <f t="shared" si="415"/>
        <v>2275.9047591171638</v>
      </c>
      <c r="BX384" s="239">
        <f t="shared" si="416"/>
        <v>220.63730576632736</v>
      </c>
      <c r="BY384" s="240">
        <f t="shared" si="462"/>
        <v>769836.88742926146</v>
      </c>
      <c r="CA384" s="247">
        <f>VLOOKUP(CD384,[2]תחזיות!$B$4:$E$1000,4)</f>
        <v>5.8540653600000082E-2</v>
      </c>
      <c r="CB384" s="135">
        <f t="shared" si="417"/>
        <v>4.3783878000000073E-3</v>
      </c>
      <c r="CC384" s="3">
        <f t="shared" si="463"/>
        <v>10071</v>
      </c>
      <c r="CD384" s="238">
        <v>332</v>
      </c>
      <c r="CE384" s="239">
        <f t="shared" si="464"/>
        <v>78335.699484696539</v>
      </c>
      <c r="CF384" s="239">
        <f t="shared" si="465"/>
        <v>2882.2525246353298</v>
      </c>
      <c r="CG384" s="239">
        <f t="shared" si="418"/>
        <v>2539.2684537070677</v>
      </c>
      <c r="CH384" s="239">
        <f t="shared" si="419"/>
        <v>342.98407092826216</v>
      </c>
      <c r="CI384" s="240">
        <f t="shared" si="466"/>
        <v>871633.42862318829</v>
      </c>
      <c r="CJ384" s="1"/>
      <c r="CK384" s="247">
        <f>VLOOKUP(CN384,[2]תחזיות!$B$4:$E$1000,3)</f>
        <v>3.8564330434782662E-2</v>
      </c>
      <c r="CL384" s="135">
        <f t="shared" si="420"/>
        <v>2.7136942028985552E-3</v>
      </c>
      <c r="CM384" s="3">
        <f t="shared" si="467"/>
        <v>10071</v>
      </c>
      <c r="CN384" s="238">
        <v>332</v>
      </c>
      <c r="CO384" s="239">
        <f t="shared" si="468"/>
        <v>65585.460596661884</v>
      </c>
      <c r="CP384" s="239">
        <f t="shared" si="483"/>
        <v>2354.7897658285092</v>
      </c>
      <c r="CQ384" s="239">
        <f t="shared" si="421"/>
        <v>2176.8108816129161</v>
      </c>
      <c r="CR384" s="239">
        <f t="shared" si="422"/>
        <v>177.97888421559296</v>
      </c>
      <c r="CS384" s="240">
        <f t="shared" si="469"/>
        <v>733775.17009672523</v>
      </c>
      <c r="CT384" s="1"/>
      <c r="CU384" s="238">
        <v>332</v>
      </c>
      <c r="CV384" s="239">
        <f t="shared" si="423"/>
        <v>146000.5476018808</v>
      </c>
      <c r="CW384" s="239">
        <f t="shared" si="423"/>
        <v>5417.537733848636</v>
      </c>
      <c r="CX384" s="239">
        <f t="shared" si="423"/>
        <v>4867.5739324699462</v>
      </c>
      <c r="CY384" s="239">
        <f t="shared" si="423"/>
        <v>549.96380137868925</v>
      </c>
      <c r="CZ384" s="239">
        <f t="shared" si="423"/>
        <v>2875819.0373050706</v>
      </c>
      <c r="DB384" s="238">
        <v>332</v>
      </c>
      <c r="DC384" s="239">
        <f t="shared" si="424"/>
        <v>159253.41381898796</v>
      </c>
      <c r="DD384" s="239">
        <f t="shared" si="424"/>
        <v>5964.6676041935934</v>
      </c>
      <c r="DE384" s="239">
        <f t="shared" si="424"/>
        <v>5245.7043978978545</v>
      </c>
      <c r="DF384" s="239">
        <f t="shared" si="424"/>
        <v>718.96320629573825</v>
      </c>
      <c r="DG384" s="239">
        <f t="shared" si="424"/>
        <v>3080907.1210411647</v>
      </c>
      <c r="DH384" s="248"/>
      <c r="DI384" s="238">
        <v>332</v>
      </c>
      <c r="DJ384" s="239">
        <f t="shared" si="425"/>
        <v>129623.51685820716</v>
      </c>
      <c r="DK384" s="239">
        <f t="shared" si="425"/>
        <v>4725.5947124478334</v>
      </c>
      <c r="DL384" s="239">
        <f t="shared" si="425"/>
        <v>4415.6149506539878</v>
      </c>
      <c r="DM384" s="239">
        <f t="shared" si="425"/>
        <v>309.97976179384546</v>
      </c>
      <c r="DN384" s="239">
        <f t="shared" si="425"/>
        <v>2696838.1561431969</v>
      </c>
      <c r="DP384" s="3">
        <f t="shared" si="470"/>
        <v>10071</v>
      </c>
      <c r="DQ384" s="238">
        <v>332</v>
      </c>
      <c r="DR384" s="239">
        <f t="shared" si="471"/>
        <v>0</v>
      </c>
      <c r="DS384" s="239">
        <f t="shared" si="472"/>
        <v>0</v>
      </c>
      <c r="DT384" s="239">
        <f t="shared" si="426"/>
        <v>0</v>
      </c>
      <c r="DU384" s="239">
        <f t="shared" si="473"/>
        <v>0</v>
      </c>
      <c r="DV384" s="240">
        <f t="shared" si="484"/>
        <v>0</v>
      </c>
      <c r="DX384" s="242">
        <f t="shared" si="396"/>
        <v>5.0700000000000002E-2</v>
      </c>
      <c r="DY384" s="242">
        <f t="shared" si="474"/>
        <v>4.2250000000000005E-3</v>
      </c>
      <c r="DZ384" s="238">
        <v>332</v>
      </c>
      <c r="EA384" s="243">
        <f t="shared" si="485"/>
        <v>79567.119767872849</v>
      </c>
      <c r="EB384" s="243">
        <f t="shared" si="486"/>
        <v>2920.9956689651449</v>
      </c>
      <c r="EC384" s="243">
        <f t="shared" si="427"/>
        <v>2584.8245879458818</v>
      </c>
      <c r="ED384" s="243">
        <f t="shared" si="437"/>
        <v>336.17108101926283</v>
      </c>
      <c r="EE384" s="244">
        <f t="shared" si="475"/>
        <v>903412.31115902273</v>
      </c>
      <c r="EF384" s="249"/>
      <c r="EG384" s="242">
        <f t="shared" si="397"/>
        <v>5.5E-2</v>
      </c>
      <c r="EH384" s="242">
        <f t="shared" si="476"/>
        <v>4.5833333333333334E-3</v>
      </c>
      <c r="EI384" s="238">
        <v>332</v>
      </c>
      <c r="EJ384" s="243">
        <f t="shared" si="487"/>
        <v>83525.175441682251</v>
      </c>
      <c r="EK384" s="243">
        <f t="shared" si="488"/>
        <v>3082.4150795582632</v>
      </c>
      <c r="EL384" s="243">
        <f t="shared" si="428"/>
        <v>2699.5913587838863</v>
      </c>
      <c r="EM384" s="243">
        <f t="shared" si="438"/>
        <v>382.82372077437697</v>
      </c>
      <c r="EN384" s="244">
        <f t="shared" si="477"/>
        <v>942658.43727976712</v>
      </c>
      <c r="EO384" s="249"/>
      <c r="EP384" s="242">
        <f t="shared" si="398"/>
        <v>2.5000000000000001E-2</v>
      </c>
      <c r="EQ384" s="242">
        <f t="shared" si="478"/>
        <v>2.0833333333333333E-3</v>
      </c>
      <c r="ER384" s="238">
        <v>332</v>
      </c>
      <c r="ES384" s="243">
        <f t="shared" si="489"/>
        <v>66648.057901748922</v>
      </c>
      <c r="ET384" s="243">
        <f t="shared" si="490"/>
        <v>2370.7253929063932</v>
      </c>
      <c r="EU384" s="243">
        <f t="shared" si="429"/>
        <v>2231.8752722777494</v>
      </c>
      <c r="EV384" s="243">
        <f t="shared" si="439"/>
        <v>138.85012062864359</v>
      </c>
      <c r="EW384" s="244">
        <f t="shared" si="479"/>
        <v>787080.8304449186</v>
      </c>
    </row>
    <row r="385" spans="1:153" ht="14.25" customHeight="1" thickBot="1" x14ac:dyDescent="0.25">
      <c r="A385" s="3">
        <f t="shared" si="440"/>
        <v>10102</v>
      </c>
      <c r="B385" s="238">
        <v>333</v>
      </c>
      <c r="C385" s="239">
        <f t="shared" si="441"/>
        <v>-2614.3056927977409</v>
      </c>
      <c r="D385" s="239">
        <f t="shared" si="399"/>
        <v>0</v>
      </c>
      <c r="E385" s="239">
        <f t="shared" si="400"/>
        <v>6.8625524435940699</v>
      </c>
      <c r="F385" s="239">
        <f t="shared" si="401"/>
        <v>-6.8625524435940699</v>
      </c>
      <c r="G385" s="240">
        <f t="shared" si="442"/>
        <v>725485.02829237678</v>
      </c>
      <c r="I385" s="241">
        <f>VLOOKUP(K385,[2]תחזיות!$B$4:$H$1000,5)</f>
        <v>1.2999130500000192E-2</v>
      </c>
      <c r="J385" s="135">
        <f t="shared" si="402"/>
        <v>1.083260875000016E-3</v>
      </c>
      <c r="K385" s="238">
        <v>333</v>
      </c>
      <c r="L385" s="243">
        <f t="shared" si="443"/>
        <v>0</v>
      </c>
      <c r="M385" s="243">
        <f t="shared" si="430"/>
        <v>0</v>
      </c>
      <c r="N385" s="243">
        <f t="shared" si="403"/>
        <v>0</v>
      </c>
      <c r="O385" s="243">
        <f t="shared" si="404"/>
        <v>0</v>
      </c>
      <c r="P385" s="244">
        <f t="shared" si="444"/>
        <v>306589.56963967456</v>
      </c>
      <c r="Q385" s="245"/>
      <c r="R385" s="241">
        <f>VLOOKUP(T385,[2]תחזיות!$B$4:$H$1000,7)</f>
        <v>2.2098521850000327E-2</v>
      </c>
      <c r="S385" s="135">
        <f t="shared" si="405"/>
        <v>1.8415434875000273E-3</v>
      </c>
      <c r="T385" s="238">
        <v>333</v>
      </c>
      <c r="U385" s="243">
        <f t="shared" si="445"/>
        <v>0</v>
      </c>
      <c r="V385" s="243">
        <f t="shared" si="431"/>
        <v>0</v>
      </c>
      <c r="W385" s="243">
        <f t="shared" si="406"/>
        <v>0</v>
      </c>
      <c r="X385" s="243">
        <f t="shared" si="432"/>
        <v>0</v>
      </c>
      <c r="Y385" s="244">
        <f t="shared" si="446"/>
        <v>343246.08003011072</v>
      </c>
      <c r="Z385" s="246"/>
      <c r="AA385" s="241">
        <f>VLOOKUP(AC385,[2]תחזיות!$B$4:$H$1000,6)</f>
        <v>1.1817391363636538E-2</v>
      </c>
      <c r="AB385" s="135">
        <f t="shared" si="407"/>
        <v>9.8478261363637806E-4</v>
      </c>
      <c r="AC385" s="238">
        <v>333</v>
      </c>
      <c r="AD385" s="243">
        <f t="shared" si="447"/>
        <v>0</v>
      </c>
      <c r="AE385" s="243">
        <f t="shared" si="433"/>
        <v>0</v>
      </c>
      <c r="AF385" s="243">
        <f t="shared" si="408"/>
        <v>0</v>
      </c>
      <c r="AG385" s="243">
        <f t="shared" si="434"/>
        <v>0</v>
      </c>
      <c r="AH385" s="244">
        <f t="shared" si="448"/>
        <v>302220.56829844892</v>
      </c>
      <c r="AI385" s="246"/>
      <c r="AJ385" s="242">
        <f t="shared" si="394"/>
        <v>4.8766666666666597E-2</v>
      </c>
      <c r="AK385" s="242">
        <f t="shared" si="449"/>
        <v>4.0638888888888834E-3</v>
      </c>
      <c r="AL385" s="241">
        <f>VLOOKUP(AN385,[2]תחזיות!$B$4:$H$1000,5)</f>
        <v>1.2999130500000192E-2</v>
      </c>
      <c r="AM385" s="135">
        <f t="shared" si="435"/>
        <v>1.083260875000016E-3</v>
      </c>
      <c r="AN385" s="238">
        <v>333</v>
      </c>
      <c r="AO385" s="243">
        <f t="shared" si="450"/>
        <v>0</v>
      </c>
      <c r="AP385" s="243">
        <f t="shared" si="480"/>
        <v>0</v>
      </c>
      <c r="AQ385" s="243">
        <f t="shared" si="409"/>
        <v>0</v>
      </c>
      <c r="AR385" s="243">
        <f t="shared" si="451"/>
        <v>0</v>
      </c>
      <c r="AS385" s="244">
        <f t="shared" si="452"/>
        <v>170495.24078473489</v>
      </c>
      <c r="AT385" s="245"/>
      <c r="AU385" s="242">
        <f t="shared" si="395"/>
        <v>5.3666666666666606E-2</v>
      </c>
      <c r="AV385" s="242">
        <f t="shared" si="453"/>
        <v>4.4722222222222168E-3</v>
      </c>
      <c r="AW385" s="241">
        <f>VLOOKUP(AY385,[2]תחזיות!$B$4:$H$1000,7)</f>
        <v>2.2098521850000327E-2</v>
      </c>
      <c r="AX385" s="135">
        <f t="shared" si="410"/>
        <v>1.8415434875000273E-3</v>
      </c>
      <c r="AY385" s="238">
        <v>333</v>
      </c>
      <c r="AZ385" s="243">
        <f t="shared" si="454"/>
        <v>-4.1645892986062755E-12</v>
      </c>
      <c r="BA385" s="243">
        <f t="shared" si="481"/>
        <v>1.213432793967787E-13</v>
      </c>
      <c r="BB385" s="243">
        <f t="shared" si="411"/>
        <v>1.3996824820443452E-13</v>
      </c>
      <c r="BC385" s="243">
        <f t="shared" si="455"/>
        <v>-1.8624968807655821E-14</v>
      </c>
      <c r="BD385" s="244">
        <f t="shared" si="456"/>
        <v>197884.14681572217</v>
      </c>
      <c r="BE385" s="246"/>
      <c r="BF385" s="246"/>
      <c r="BG385" s="246"/>
      <c r="BH385" s="241">
        <f>VLOOKUP(BJ385,[2]תחזיות!$B$4:$H$1000,6)</f>
        <v>1.1817391363636538E-2</v>
      </c>
      <c r="BI385" s="135">
        <f t="shared" si="412"/>
        <v>9.8478261363637806E-4</v>
      </c>
      <c r="BJ385" s="238">
        <v>333</v>
      </c>
      <c r="BK385" s="243">
        <f t="shared" si="457"/>
        <v>-2.6273289716486183</v>
      </c>
      <c r="BL385" s="243">
        <f t="shared" si="482"/>
        <v>7.9621352321270933E-2</v>
      </c>
      <c r="BM385" s="243">
        <f t="shared" si="413"/>
        <v>8.4438122102626717E-2</v>
      </c>
      <c r="BN385" s="243">
        <f t="shared" si="436"/>
        <v>-4.8167697813557781E-3</v>
      </c>
      <c r="BO385" s="244">
        <f t="shared" si="458"/>
        <v>148276.55901072704</v>
      </c>
      <c r="BP385" s="246"/>
      <c r="BQ385" s="247">
        <f>VLOOKUP(BT385,[2]תחזיות!$B$4:$E$1000,2)</f>
        <v>4.4377280000000061E-2</v>
      </c>
      <c r="BR385" s="135">
        <f t="shared" si="414"/>
        <v>3.198106666666672E-3</v>
      </c>
      <c r="BS385" s="3">
        <f t="shared" si="459"/>
        <v>10102</v>
      </c>
      <c r="BT385" s="238">
        <v>333</v>
      </c>
      <c r="BU385" s="239">
        <f t="shared" si="460"/>
        <v>66764.984182281638</v>
      </c>
      <c r="BV385" s="239">
        <f t="shared" si="461"/>
        <v>2496.6259434352855</v>
      </c>
      <c r="BW385" s="239">
        <f t="shared" si="415"/>
        <v>2283.1044024220355</v>
      </c>
      <c r="BX385" s="239">
        <f t="shared" si="416"/>
        <v>213.52154101324982</v>
      </c>
      <c r="BY385" s="240">
        <f t="shared" si="462"/>
        <v>772333.5133726967</v>
      </c>
      <c r="CA385" s="247">
        <f>VLOOKUP(CD385,[2]תחזיות!$B$4:$E$1000,4)</f>
        <v>5.8578009600000085E-2</v>
      </c>
      <c r="CB385" s="135">
        <f t="shared" si="417"/>
        <v>4.3815008000000072E-3</v>
      </c>
      <c r="CC385" s="3">
        <f t="shared" si="463"/>
        <v>10102</v>
      </c>
      <c r="CD385" s="238">
        <v>333</v>
      </c>
      <c r="CE385" s="239">
        <f t="shared" si="464"/>
        <v>75796.431030989464</v>
      </c>
      <c r="CF385" s="239">
        <f t="shared" si="465"/>
        <v>2882.3795137843072</v>
      </c>
      <c r="CG385" s="239">
        <f t="shared" si="418"/>
        <v>2550.2773905848817</v>
      </c>
      <c r="CH385" s="239">
        <f t="shared" si="419"/>
        <v>332.10212319942571</v>
      </c>
      <c r="CI385" s="240">
        <f t="shared" si="466"/>
        <v>874515.8081369726</v>
      </c>
      <c r="CJ385" s="1"/>
      <c r="CK385" s="247">
        <f>VLOOKUP(CN385,[2]תחזיות!$B$4:$E$1000,3)</f>
        <v>3.8588939130434839E-2</v>
      </c>
      <c r="CL385" s="135">
        <f t="shared" si="420"/>
        <v>2.7157449275362366E-3</v>
      </c>
      <c r="CM385" s="3">
        <f t="shared" si="467"/>
        <v>10102</v>
      </c>
      <c r="CN385" s="238">
        <v>333</v>
      </c>
      <c r="CO385" s="239">
        <f t="shared" si="468"/>
        <v>63408.649715048967</v>
      </c>
      <c r="CP385" s="239">
        <f t="shared" si="483"/>
        <v>2354.8587462966134</v>
      </c>
      <c r="CQ385" s="239">
        <f t="shared" si="421"/>
        <v>2182.6570274710471</v>
      </c>
      <c r="CR385" s="239">
        <f t="shared" si="422"/>
        <v>172.20171882556627</v>
      </c>
      <c r="CS385" s="240">
        <f t="shared" si="469"/>
        <v>736130.02884302184</v>
      </c>
      <c r="CT385" s="1"/>
      <c r="CU385" s="238">
        <v>333</v>
      </c>
      <c r="CV385" s="239">
        <f t="shared" si="423"/>
        <v>141132.97366941086</v>
      </c>
      <c r="CW385" s="239">
        <f t="shared" si="423"/>
        <v>5417.6216124004304</v>
      </c>
      <c r="CX385" s="239">
        <f t="shared" si="423"/>
        <v>4885.7124266955834</v>
      </c>
      <c r="CY385" s="239">
        <f t="shared" si="423"/>
        <v>531.90918570484723</v>
      </c>
      <c r="CZ385" s="239">
        <f t="shared" si="423"/>
        <v>2881236.6589174708</v>
      </c>
      <c r="DB385" s="238">
        <v>333</v>
      </c>
      <c r="DC385" s="239">
        <f t="shared" si="424"/>
        <v>154007.70942109008</v>
      </c>
      <c r="DD385" s="239">
        <f t="shared" si="424"/>
        <v>5964.7945933425708</v>
      </c>
      <c r="DE385" s="239">
        <f t="shared" si="424"/>
        <v>5269.1044288734556</v>
      </c>
      <c r="DF385" s="239">
        <f t="shared" si="424"/>
        <v>695.69016446911576</v>
      </c>
      <c r="DG385" s="239">
        <f t="shared" si="424"/>
        <v>3086871.9156345073</v>
      </c>
      <c r="DH385" s="248"/>
      <c r="DI385" s="238">
        <v>333</v>
      </c>
      <c r="DJ385" s="239">
        <f t="shared" si="425"/>
        <v>125207.89932275075</v>
      </c>
      <c r="DK385" s="239">
        <f t="shared" si="425"/>
        <v>4725.6637605553278</v>
      </c>
      <c r="DL385" s="239">
        <f t="shared" si="425"/>
        <v>4426.129030465072</v>
      </c>
      <c r="DM385" s="239">
        <f t="shared" si="425"/>
        <v>299.53473009025583</v>
      </c>
      <c r="DN385" s="239">
        <f t="shared" si="425"/>
        <v>2701563.7402823996</v>
      </c>
      <c r="DP385" s="3">
        <f t="shared" si="470"/>
        <v>10102</v>
      </c>
      <c r="DQ385" s="238">
        <v>333</v>
      </c>
      <c r="DR385" s="239">
        <f t="shared" si="471"/>
        <v>0</v>
      </c>
      <c r="DS385" s="239">
        <f t="shared" si="472"/>
        <v>0</v>
      </c>
      <c r="DT385" s="239">
        <f t="shared" si="426"/>
        <v>0</v>
      </c>
      <c r="DU385" s="239">
        <f t="shared" si="473"/>
        <v>0</v>
      </c>
      <c r="DV385" s="240">
        <f t="shared" si="484"/>
        <v>0</v>
      </c>
      <c r="DX385" s="242">
        <f t="shared" si="396"/>
        <v>5.0700000000000002E-2</v>
      </c>
      <c r="DY385" s="242">
        <f t="shared" si="474"/>
        <v>4.2250000000000005E-3</v>
      </c>
      <c r="DZ385" s="238">
        <v>333</v>
      </c>
      <c r="EA385" s="243">
        <f t="shared" si="485"/>
        <v>76982.295179926965</v>
      </c>
      <c r="EB385" s="243">
        <f t="shared" si="486"/>
        <v>2920.9956689651449</v>
      </c>
      <c r="EC385" s="243">
        <f t="shared" si="427"/>
        <v>2595.7454718299532</v>
      </c>
      <c r="ED385" s="243">
        <f t="shared" si="437"/>
        <v>325.25019713519146</v>
      </c>
      <c r="EE385" s="244">
        <f t="shared" si="475"/>
        <v>906333.30682798789</v>
      </c>
      <c r="EF385" s="249"/>
      <c r="EG385" s="242">
        <f t="shared" si="397"/>
        <v>5.5E-2</v>
      </c>
      <c r="EH385" s="242">
        <f t="shared" si="476"/>
        <v>4.5833333333333334E-3</v>
      </c>
      <c r="EI385" s="238">
        <v>333</v>
      </c>
      <c r="EJ385" s="243">
        <f t="shared" si="487"/>
        <v>80825.584082898364</v>
      </c>
      <c r="EK385" s="243">
        <f t="shared" si="488"/>
        <v>3082.4150795582632</v>
      </c>
      <c r="EL385" s="243">
        <f t="shared" si="428"/>
        <v>2711.9644858449792</v>
      </c>
      <c r="EM385" s="243">
        <f t="shared" si="438"/>
        <v>370.45059371328415</v>
      </c>
      <c r="EN385" s="244">
        <f t="shared" si="477"/>
        <v>945740.85235932539</v>
      </c>
      <c r="EO385" s="249"/>
      <c r="EP385" s="242">
        <f t="shared" si="398"/>
        <v>2.5000000000000001E-2</v>
      </c>
      <c r="EQ385" s="242">
        <f t="shared" si="478"/>
        <v>2.0833333333333333E-3</v>
      </c>
      <c r="ER385" s="238">
        <v>333</v>
      </c>
      <c r="ES385" s="243">
        <f t="shared" si="489"/>
        <v>64416.182629471172</v>
      </c>
      <c r="ET385" s="243">
        <f t="shared" si="490"/>
        <v>2370.7253929063932</v>
      </c>
      <c r="EU385" s="243">
        <f t="shared" si="429"/>
        <v>2236.5250124283284</v>
      </c>
      <c r="EV385" s="243">
        <f t="shared" si="439"/>
        <v>134.20038047806494</v>
      </c>
      <c r="EW385" s="244">
        <f t="shared" si="479"/>
        <v>789451.55583782494</v>
      </c>
    </row>
    <row r="386" spans="1:153" ht="14.25" customHeight="1" thickBot="1" x14ac:dyDescent="0.25">
      <c r="A386" s="3">
        <f t="shared" si="440"/>
        <v>10133</v>
      </c>
      <c r="B386" s="238">
        <v>334</v>
      </c>
      <c r="C386" s="239">
        <f t="shared" si="441"/>
        <v>-2621.1682452413352</v>
      </c>
      <c r="D386" s="239">
        <f t="shared" si="399"/>
        <v>0</v>
      </c>
      <c r="E386" s="239">
        <f t="shared" si="400"/>
        <v>6.8805666437585051</v>
      </c>
      <c r="F386" s="239">
        <f t="shared" si="401"/>
        <v>-6.8805666437585051</v>
      </c>
      <c r="G386" s="240">
        <f t="shared" si="442"/>
        <v>725485.02829237678</v>
      </c>
      <c r="I386" s="241">
        <f>VLOOKUP(K386,[2]תחזיות!$B$4:$H$1000,5)</f>
        <v>1.2999149000000192E-2</v>
      </c>
      <c r="J386" s="135">
        <f t="shared" si="402"/>
        <v>1.0832624166666827E-3</v>
      </c>
      <c r="K386" s="238">
        <v>334</v>
      </c>
      <c r="L386" s="243">
        <f t="shared" si="443"/>
        <v>0</v>
      </c>
      <c r="M386" s="243">
        <f t="shared" si="430"/>
        <v>0</v>
      </c>
      <c r="N386" s="243">
        <f t="shared" si="403"/>
        <v>0</v>
      </c>
      <c r="O386" s="243">
        <f t="shared" si="404"/>
        <v>0</v>
      </c>
      <c r="P386" s="244">
        <f t="shared" si="444"/>
        <v>306589.56963967456</v>
      </c>
      <c r="Q386" s="245"/>
      <c r="R386" s="241">
        <f>VLOOKUP(T386,[2]תחזיות!$B$4:$H$1000,7)</f>
        <v>2.2098553300000327E-2</v>
      </c>
      <c r="S386" s="135">
        <f t="shared" si="405"/>
        <v>1.8415461083333606E-3</v>
      </c>
      <c r="T386" s="238">
        <v>334</v>
      </c>
      <c r="U386" s="243">
        <f t="shared" si="445"/>
        <v>0</v>
      </c>
      <c r="V386" s="243">
        <f t="shared" si="431"/>
        <v>0</v>
      </c>
      <c r="W386" s="243">
        <f t="shared" si="406"/>
        <v>0</v>
      </c>
      <c r="X386" s="243">
        <f t="shared" si="432"/>
        <v>0</v>
      </c>
      <c r="Y386" s="244">
        <f t="shared" si="446"/>
        <v>343246.08003011072</v>
      </c>
      <c r="Z386" s="246"/>
      <c r="AA386" s="241">
        <f>VLOOKUP(AC386,[2]תחזיות!$B$4:$H$1000,6)</f>
        <v>1.1817408181818355E-2</v>
      </c>
      <c r="AB386" s="135">
        <f t="shared" si="407"/>
        <v>9.847840151515296E-4</v>
      </c>
      <c r="AC386" s="238">
        <v>334</v>
      </c>
      <c r="AD386" s="243">
        <f t="shared" si="447"/>
        <v>0</v>
      </c>
      <c r="AE386" s="243">
        <f t="shared" si="433"/>
        <v>0</v>
      </c>
      <c r="AF386" s="243">
        <f t="shared" si="408"/>
        <v>0</v>
      </c>
      <c r="AG386" s="243">
        <f t="shared" si="434"/>
        <v>0</v>
      </c>
      <c r="AH386" s="244">
        <f t="shared" si="448"/>
        <v>302220.56829844892</v>
      </c>
      <c r="AI386" s="246"/>
      <c r="AJ386" s="242">
        <f t="shared" si="394"/>
        <v>4.8766666666666597E-2</v>
      </c>
      <c r="AK386" s="242">
        <f t="shared" si="449"/>
        <v>4.0638888888888834E-3</v>
      </c>
      <c r="AL386" s="241">
        <f>VLOOKUP(AN386,[2]תחזיות!$B$4:$H$1000,5)</f>
        <v>1.2999149000000192E-2</v>
      </c>
      <c r="AM386" s="135">
        <f t="shared" si="435"/>
        <v>1.0832624166666827E-3</v>
      </c>
      <c r="AN386" s="238">
        <v>334</v>
      </c>
      <c r="AO386" s="243">
        <f t="shared" si="450"/>
        <v>0</v>
      </c>
      <c r="AP386" s="243">
        <f t="shared" si="480"/>
        <v>0</v>
      </c>
      <c r="AQ386" s="243">
        <f t="shared" si="409"/>
        <v>0</v>
      </c>
      <c r="AR386" s="243">
        <f t="shared" si="451"/>
        <v>0</v>
      </c>
      <c r="AS386" s="244">
        <f t="shared" si="452"/>
        <v>170495.24078473489</v>
      </c>
      <c r="AT386" s="245"/>
      <c r="AU386" s="242">
        <f t="shared" si="395"/>
        <v>5.3666666666666606E-2</v>
      </c>
      <c r="AV386" s="242">
        <f t="shared" si="453"/>
        <v>4.4722222222222168E-3</v>
      </c>
      <c r="AW386" s="241">
        <f>VLOOKUP(AY386,[2]תחזיות!$B$4:$H$1000,7)</f>
        <v>2.2098553300000327E-2</v>
      </c>
      <c r="AX386" s="135">
        <f t="shared" si="410"/>
        <v>1.8415461083333606E-3</v>
      </c>
      <c r="AY386" s="238">
        <v>334</v>
      </c>
      <c r="AZ386" s="243">
        <f t="shared" si="454"/>
        <v>-4.312484588009137E-12</v>
      </c>
      <c r="BA386" s="243">
        <f t="shared" si="481"/>
        <v>1.2156673864072429E-13</v>
      </c>
      <c r="BB386" s="243">
        <f t="shared" si="411"/>
        <v>1.4085312804820957E-13</v>
      </c>
      <c r="BC386" s="243">
        <f t="shared" si="455"/>
        <v>-1.9286389407485283E-14</v>
      </c>
      <c r="BD386" s="244">
        <f t="shared" si="456"/>
        <v>197884.14681572217</v>
      </c>
      <c r="BE386" s="246"/>
      <c r="BF386" s="246"/>
      <c r="BG386" s="246"/>
      <c r="BH386" s="241">
        <f>VLOOKUP(BJ386,[2]תחזיות!$B$4:$H$1000,6)</f>
        <v>1.1817408181818355E-2</v>
      </c>
      <c r="BI386" s="135">
        <f t="shared" si="412"/>
        <v>9.847840151515296E-4</v>
      </c>
      <c r="BJ386" s="238">
        <v>334</v>
      </c>
      <c r="BK386" s="243">
        <f t="shared" si="457"/>
        <v>-2.7144375986379852</v>
      </c>
      <c r="BL386" s="243">
        <f t="shared" si="482"/>
        <v>7.9689038863596059E-2</v>
      </c>
      <c r="BM386" s="243">
        <f t="shared" si="413"/>
        <v>8.466550779443234E-2</v>
      </c>
      <c r="BN386" s="243">
        <f t="shared" si="436"/>
        <v>-4.9764689308362834E-3</v>
      </c>
      <c r="BO386" s="244">
        <f t="shared" si="458"/>
        <v>148276.55901072704</v>
      </c>
      <c r="BP386" s="246"/>
      <c r="BQ386" s="247">
        <f>VLOOKUP(BT386,[2]תחזיות!$B$4:$E$1000,2)</f>
        <v>4.4405580000000063E-2</v>
      </c>
      <c r="BR386" s="135">
        <f t="shared" si="414"/>
        <v>3.2004650000000052E-3</v>
      </c>
      <c r="BS386" s="3">
        <f t="shared" si="459"/>
        <v>10133</v>
      </c>
      <c r="BT386" s="238">
        <v>334</v>
      </c>
      <c r="BU386" s="239">
        <f t="shared" si="460"/>
        <v>64481.879779859606</v>
      </c>
      <c r="BV386" s="239">
        <f t="shared" si="461"/>
        <v>2496.7069749658212</v>
      </c>
      <c r="BW386" s="239">
        <f t="shared" si="415"/>
        <v>2290.3349755961726</v>
      </c>
      <c r="BX386" s="239">
        <f t="shared" si="416"/>
        <v>206.37199936964871</v>
      </c>
      <c r="BY386" s="240">
        <f t="shared" si="462"/>
        <v>774830.22034766257</v>
      </c>
      <c r="CA386" s="247">
        <f>VLOOKUP(CD386,[2]תחזיות!$B$4:$E$1000,4)</f>
        <v>5.8615365600000087E-2</v>
      </c>
      <c r="CB386" s="135">
        <f t="shared" si="417"/>
        <v>4.3846138000000071E-3</v>
      </c>
      <c r="CC386" s="3">
        <f t="shared" si="463"/>
        <v>10133</v>
      </c>
      <c r="CD386" s="238">
        <v>334</v>
      </c>
      <c r="CE386" s="239">
        <f t="shared" si="464"/>
        <v>73246.153640404576</v>
      </c>
      <c r="CF386" s="239">
        <f t="shared" si="465"/>
        <v>2882.5022182887578</v>
      </c>
      <c r="CG386" s="239">
        <f t="shared" si="418"/>
        <v>2561.3461222401193</v>
      </c>
      <c r="CH386" s="239">
        <f t="shared" si="419"/>
        <v>321.15609604863869</v>
      </c>
      <c r="CI386" s="240">
        <f t="shared" si="466"/>
        <v>877398.31035526132</v>
      </c>
      <c r="CJ386" s="1"/>
      <c r="CK386" s="247">
        <f>VLOOKUP(CN386,[2]תחזיות!$B$4:$E$1000,3)</f>
        <v>3.8613547826087016E-2</v>
      </c>
      <c r="CL386" s="135">
        <f t="shared" si="420"/>
        <v>2.717795652173918E-3</v>
      </c>
      <c r="CM386" s="3">
        <f t="shared" si="467"/>
        <v>10133</v>
      </c>
      <c r="CN386" s="238">
        <v>334</v>
      </c>
      <c r="CO386" s="239">
        <f t="shared" si="468"/>
        <v>61225.99268757792</v>
      </c>
      <c r="CP386" s="239">
        <f t="shared" si="483"/>
        <v>2354.9253797696315</v>
      </c>
      <c r="CQ386" s="239">
        <f t="shared" si="421"/>
        <v>2188.5256430433001</v>
      </c>
      <c r="CR386" s="239">
        <f t="shared" si="422"/>
        <v>166.39973672633135</v>
      </c>
      <c r="CS386" s="240">
        <f t="shared" si="469"/>
        <v>738484.95422279148</v>
      </c>
      <c r="CT386" s="1"/>
      <c r="CU386" s="238">
        <v>334</v>
      </c>
      <c r="CV386" s="239">
        <f t="shared" si="423"/>
        <v>136247.26124271529</v>
      </c>
      <c r="CW386" s="239">
        <f t="shared" si="423"/>
        <v>5417.7026439309657</v>
      </c>
      <c r="CX386" s="239">
        <f t="shared" si="423"/>
        <v>4903.9280386883656</v>
      </c>
      <c r="CY386" s="239">
        <f t="shared" si="423"/>
        <v>513.77460524260005</v>
      </c>
      <c r="CZ386" s="239">
        <f t="shared" si="423"/>
        <v>2886654.3615614017</v>
      </c>
      <c r="DB386" s="238">
        <v>334</v>
      </c>
      <c r="DC386" s="239">
        <f t="shared" si="424"/>
        <v>148738.60499221663</v>
      </c>
      <c r="DD386" s="239">
        <f t="shared" si="424"/>
        <v>5964.9172978470215</v>
      </c>
      <c r="DE386" s="239">
        <f t="shared" si="424"/>
        <v>5292.6210119556463</v>
      </c>
      <c r="DF386" s="239">
        <f t="shared" si="424"/>
        <v>672.29628589137485</v>
      </c>
      <c r="DG386" s="239">
        <f t="shared" si="424"/>
        <v>3092836.8329323549</v>
      </c>
      <c r="DH386" s="248"/>
      <c r="DI386" s="238">
        <v>334</v>
      </c>
      <c r="DJ386" s="239">
        <f t="shared" si="425"/>
        <v>120781.76762178079</v>
      </c>
      <c r="DK386" s="239">
        <f t="shared" si="425"/>
        <v>4725.7304617148893</v>
      </c>
      <c r="DL386" s="239">
        <f t="shared" si="425"/>
        <v>4436.6753147324071</v>
      </c>
      <c r="DM386" s="239">
        <f t="shared" si="425"/>
        <v>289.05514698248129</v>
      </c>
      <c r="DN386" s="239">
        <f t="shared" si="425"/>
        <v>2706289.3910550755</v>
      </c>
      <c r="DP386" s="3">
        <f t="shared" si="470"/>
        <v>10133</v>
      </c>
      <c r="DQ386" s="238">
        <v>334</v>
      </c>
      <c r="DR386" s="239">
        <f t="shared" si="471"/>
        <v>0</v>
      </c>
      <c r="DS386" s="239">
        <f t="shared" si="472"/>
        <v>0</v>
      </c>
      <c r="DT386" s="239">
        <f t="shared" si="426"/>
        <v>0</v>
      </c>
      <c r="DU386" s="239">
        <f t="shared" si="473"/>
        <v>0</v>
      </c>
      <c r="DV386" s="240">
        <f t="shared" si="484"/>
        <v>0</v>
      </c>
      <c r="DX386" s="242">
        <f t="shared" si="396"/>
        <v>5.0700000000000002E-2</v>
      </c>
      <c r="DY386" s="242">
        <f t="shared" si="474"/>
        <v>4.2250000000000005E-3</v>
      </c>
      <c r="DZ386" s="238">
        <v>334</v>
      </c>
      <c r="EA386" s="243">
        <f t="shared" si="485"/>
        <v>74386.549708097009</v>
      </c>
      <c r="EB386" s="243">
        <f t="shared" si="486"/>
        <v>2920.9956689651444</v>
      </c>
      <c r="EC386" s="243">
        <f t="shared" si="427"/>
        <v>2606.7124964484346</v>
      </c>
      <c r="ED386" s="243">
        <f t="shared" si="437"/>
        <v>314.2831725167099</v>
      </c>
      <c r="EE386" s="244">
        <f t="shared" si="475"/>
        <v>909254.30249695305</v>
      </c>
      <c r="EF386" s="249"/>
      <c r="EG386" s="242">
        <f t="shared" si="397"/>
        <v>5.5E-2</v>
      </c>
      <c r="EH386" s="242">
        <f t="shared" si="476"/>
        <v>4.5833333333333334E-3</v>
      </c>
      <c r="EI386" s="238">
        <v>334</v>
      </c>
      <c r="EJ386" s="243">
        <f t="shared" si="487"/>
        <v>78113.619597053388</v>
      </c>
      <c r="EK386" s="243">
        <f t="shared" si="488"/>
        <v>3082.4150795582632</v>
      </c>
      <c r="EL386" s="243">
        <f t="shared" si="428"/>
        <v>2724.3943230717687</v>
      </c>
      <c r="EM386" s="243">
        <f t="shared" si="438"/>
        <v>358.02075648649469</v>
      </c>
      <c r="EN386" s="244">
        <f t="shared" si="477"/>
        <v>948823.26743888366</v>
      </c>
      <c r="EO386" s="249"/>
      <c r="EP386" s="242">
        <f t="shared" si="398"/>
        <v>2.5000000000000001E-2</v>
      </c>
      <c r="EQ386" s="242">
        <f t="shared" si="478"/>
        <v>2.0833333333333333E-3</v>
      </c>
      <c r="ER386" s="238">
        <v>334</v>
      </c>
      <c r="ES386" s="243">
        <f t="shared" si="489"/>
        <v>62179.657617042845</v>
      </c>
      <c r="ET386" s="243">
        <f t="shared" si="490"/>
        <v>2370.7253929063936</v>
      </c>
      <c r="EU386" s="243">
        <f t="shared" si="429"/>
        <v>2241.1844395375542</v>
      </c>
      <c r="EV386" s="243">
        <f t="shared" si="439"/>
        <v>129.54095336883927</v>
      </c>
      <c r="EW386" s="244">
        <f t="shared" si="479"/>
        <v>791822.28123073129</v>
      </c>
    </row>
    <row r="387" spans="1:153" ht="14.25" customHeight="1" thickBot="1" x14ac:dyDescent="0.25">
      <c r="A387" s="3">
        <f t="shared" si="440"/>
        <v>10163</v>
      </c>
      <c r="B387" s="238">
        <v>335</v>
      </c>
      <c r="C387" s="239">
        <f t="shared" si="441"/>
        <v>-2628.0488118850935</v>
      </c>
      <c r="D387" s="239">
        <f t="shared" si="399"/>
        <v>0</v>
      </c>
      <c r="E387" s="239">
        <f t="shared" si="400"/>
        <v>6.8986281311983708</v>
      </c>
      <c r="F387" s="239">
        <f t="shared" si="401"/>
        <v>-6.8986281311983708</v>
      </c>
      <c r="G387" s="240">
        <f t="shared" si="442"/>
        <v>725485.02829237678</v>
      </c>
      <c r="I387" s="241">
        <f>VLOOKUP(K387,[2]תחזיות!$B$4:$H$1000,5)</f>
        <v>1.2999167500000193E-2</v>
      </c>
      <c r="J387" s="135">
        <f t="shared" si="402"/>
        <v>1.0832639583333494E-3</v>
      </c>
      <c r="K387" s="238">
        <v>335</v>
      </c>
      <c r="L387" s="243">
        <f t="shared" si="443"/>
        <v>0</v>
      </c>
      <c r="M387" s="243">
        <f t="shared" si="430"/>
        <v>0</v>
      </c>
      <c r="N387" s="243">
        <f t="shared" si="403"/>
        <v>0</v>
      </c>
      <c r="O387" s="243">
        <f t="shared" si="404"/>
        <v>0</v>
      </c>
      <c r="P387" s="244">
        <f t="shared" si="444"/>
        <v>306589.56963967456</v>
      </c>
      <c r="Q387" s="245"/>
      <c r="R387" s="241">
        <f>VLOOKUP(T387,[2]תחזיות!$B$4:$H$1000,7)</f>
        <v>2.2098584750000327E-2</v>
      </c>
      <c r="S387" s="135">
        <f t="shared" si="405"/>
        <v>1.841548729166694E-3</v>
      </c>
      <c r="T387" s="238">
        <v>335</v>
      </c>
      <c r="U387" s="243">
        <f t="shared" si="445"/>
        <v>0</v>
      </c>
      <c r="V387" s="243">
        <f t="shared" si="431"/>
        <v>0</v>
      </c>
      <c r="W387" s="243">
        <f t="shared" si="406"/>
        <v>0</v>
      </c>
      <c r="X387" s="243">
        <f t="shared" si="432"/>
        <v>0</v>
      </c>
      <c r="Y387" s="244">
        <f t="shared" si="446"/>
        <v>343246.08003011072</v>
      </c>
      <c r="Z387" s="246"/>
      <c r="AA387" s="241">
        <f>VLOOKUP(AC387,[2]תחזיות!$B$4:$H$1000,6)</f>
        <v>1.1817425000000175E-2</v>
      </c>
      <c r="AB387" s="135">
        <f t="shared" si="407"/>
        <v>9.8478541666668115E-4</v>
      </c>
      <c r="AC387" s="238">
        <v>335</v>
      </c>
      <c r="AD387" s="243">
        <f t="shared" si="447"/>
        <v>0</v>
      </c>
      <c r="AE387" s="243">
        <f t="shared" si="433"/>
        <v>0</v>
      </c>
      <c r="AF387" s="243">
        <f t="shared" si="408"/>
        <v>0</v>
      </c>
      <c r="AG387" s="243">
        <f t="shared" si="434"/>
        <v>0</v>
      </c>
      <c r="AH387" s="244">
        <f t="shared" si="448"/>
        <v>302220.56829844892</v>
      </c>
      <c r="AI387" s="246"/>
      <c r="AJ387" s="242">
        <f t="shared" si="394"/>
        <v>4.8766666666666597E-2</v>
      </c>
      <c r="AK387" s="242">
        <f t="shared" si="449"/>
        <v>4.0638888888888834E-3</v>
      </c>
      <c r="AL387" s="241">
        <f>VLOOKUP(AN387,[2]תחזיות!$B$4:$H$1000,5)</f>
        <v>1.2999167500000193E-2</v>
      </c>
      <c r="AM387" s="135">
        <f t="shared" si="435"/>
        <v>1.0832639583333494E-3</v>
      </c>
      <c r="AN387" s="238">
        <v>335</v>
      </c>
      <c r="AO387" s="243">
        <f t="shared" si="450"/>
        <v>0</v>
      </c>
      <c r="AP387" s="243">
        <f t="shared" si="480"/>
        <v>0</v>
      </c>
      <c r="AQ387" s="243">
        <f t="shared" si="409"/>
        <v>0</v>
      </c>
      <c r="AR387" s="243">
        <f t="shared" si="451"/>
        <v>0</v>
      </c>
      <c r="AS387" s="244">
        <f t="shared" si="452"/>
        <v>170495.24078473489</v>
      </c>
      <c r="AT387" s="245"/>
      <c r="AU387" s="242">
        <f t="shared" si="395"/>
        <v>5.3666666666666606E-2</v>
      </c>
      <c r="AV387" s="242">
        <f t="shared" si="453"/>
        <v>4.4722222222222168E-3</v>
      </c>
      <c r="AW387" s="241">
        <f>VLOOKUP(AY387,[2]תחזיות!$B$4:$H$1000,7)</f>
        <v>2.2098584750000327E-2</v>
      </c>
      <c r="AX387" s="135">
        <f t="shared" si="410"/>
        <v>1.841548729166694E-3</v>
      </c>
      <c r="AY387" s="238">
        <v>335</v>
      </c>
      <c r="AZ387" s="243">
        <f t="shared" si="454"/>
        <v>-4.4615387544689019E-12</v>
      </c>
      <c r="BA387" s="243">
        <f t="shared" si="481"/>
        <v>1.2179060971377706E-13</v>
      </c>
      <c r="BB387" s="243">
        <f t="shared" si="411"/>
        <v>1.4174360247681851E-13</v>
      </c>
      <c r="BC387" s="243">
        <f t="shared" si="455"/>
        <v>-1.9952992763041454E-14</v>
      </c>
      <c r="BD387" s="244">
        <f t="shared" si="456"/>
        <v>197884.14681572217</v>
      </c>
      <c r="BE387" s="246"/>
      <c r="BF387" s="246"/>
      <c r="BG387" s="246"/>
      <c r="BH387" s="241">
        <f>VLOOKUP(BJ387,[2]תחזיות!$B$4:$H$1000,6)</f>
        <v>1.1817425000000175E-2</v>
      </c>
      <c r="BI387" s="135">
        <f t="shared" si="412"/>
        <v>9.8478541666668115E-4</v>
      </c>
      <c r="BJ387" s="238">
        <v>335</v>
      </c>
      <c r="BK387" s="243">
        <f t="shared" si="457"/>
        <v>-2.8018596223513788</v>
      </c>
      <c r="BL387" s="243">
        <f t="shared" si="482"/>
        <v>7.9756773197415573E-2</v>
      </c>
      <c r="BM387" s="243">
        <f t="shared" si="413"/>
        <v>8.489351583839308E-2</v>
      </c>
      <c r="BN387" s="243">
        <f t="shared" si="436"/>
        <v>-5.1367426409775043E-3</v>
      </c>
      <c r="BO387" s="244">
        <f t="shared" si="458"/>
        <v>148276.55901072704</v>
      </c>
      <c r="BP387" s="246"/>
      <c r="BQ387" s="247">
        <f>VLOOKUP(BT387,[2]תחזיות!$B$4:$E$1000,2)</f>
        <v>4.4433880000000064E-2</v>
      </c>
      <c r="BR387" s="135">
        <f t="shared" si="414"/>
        <v>3.2028233333333388E-3</v>
      </c>
      <c r="BS387" s="3">
        <f t="shared" si="459"/>
        <v>10163</v>
      </c>
      <c r="BT387" s="238">
        <v>335</v>
      </c>
      <c r="BU387" s="239">
        <f t="shared" si="460"/>
        <v>62191.544804263431</v>
      </c>
      <c r="BV387" s="239">
        <f t="shared" si="461"/>
        <v>2496.7851562128362</v>
      </c>
      <c r="BW387" s="239">
        <f t="shared" si="415"/>
        <v>2297.5966253776955</v>
      </c>
      <c r="BX387" s="239">
        <f t="shared" si="416"/>
        <v>199.18853083514068</v>
      </c>
      <c r="BY387" s="240">
        <f t="shared" si="462"/>
        <v>777327.00550387544</v>
      </c>
      <c r="CA387" s="247">
        <f>VLOOKUP(CD387,[2]תחזיות!$B$4:$E$1000,4)</f>
        <v>5.8652721600000089E-2</v>
      </c>
      <c r="CB387" s="135">
        <f t="shared" si="417"/>
        <v>4.3877268000000079E-3</v>
      </c>
      <c r="CC387" s="3">
        <f t="shared" si="463"/>
        <v>10163</v>
      </c>
      <c r="CD387" s="238">
        <v>335</v>
      </c>
      <c r="CE387" s="239">
        <f t="shared" si="464"/>
        <v>70684.807518164453</v>
      </c>
      <c r="CF387" s="239">
        <f t="shared" si="465"/>
        <v>2882.6206313731591</v>
      </c>
      <c r="CG387" s="239">
        <f t="shared" si="418"/>
        <v>2572.4750070728669</v>
      </c>
      <c r="CH387" s="239">
        <f t="shared" si="419"/>
        <v>310.14562430029218</v>
      </c>
      <c r="CI387" s="240">
        <f t="shared" si="466"/>
        <v>880280.93098663446</v>
      </c>
      <c r="CJ387" s="1"/>
      <c r="CK387" s="247">
        <f>VLOOKUP(CN387,[2]תחזיות!$B$4:$E$1000,3)</f>
        <v>3.8638156521739186E-2</v>
      </c>
      <c r="CL387" s="135">
        <f t="shared" si="420"/>
        <v>2.719846376811599E-3</v>
      </c>
      <c r="CM387" s="3">
        <f t="shared" si="467"/>
        <v>10163</v>
      </c>
      <c r="CN387" s="238">
        <v>335</v>
      </c>
      <c r="CO387" s="239">
        <f t="shared" si="468"/>
        <v>59037.46704453462</v>
      </c>
      <c r="CP387" s="239">
        <f t="shared" si="483"/>
        <v>2354.9896639697454</v>
      </c>
      <c r="CQ387" s="239">
        <f t="shared" si="421"/>
        <v>2194.4168231325339</v>
      </c>
      <c r="CR387" s="239">
        <f t="shared" si="422"/>
        <v>160.57284083721166</v>
      </c>
      <c r="CS387" s="240">
        <f t="shared" si="469"/>
        <v>740839.9438867612</v>
      </c>
      <c r="CT387" s="1"/>
      <c r="CU387" s="238">
        <v>335</v>
      </c>
      <c r="CV387" s="239">
        <f t="shared" si="423"/>
        <v>131343.33320402692</v>
      </c>
      <c r="CW387" s="239">
        <f t="shared" si="423"/>
        <v>5417.7808251779807</v>
      </c>
      <c r="CX387" s="239">
        <f t="shared" si="423"/>
        <v>4922.2211102548226</v>
      </c>
      <c r="CY387" s="239">
        <f t="shared" si="423"/>
        <v>495.55971492315757</v>
      </c>
      <c r="CZ387" s="239">
        <f t="shared" si="423"/>
        <v>2892072.1423865799</v>
      </c>
      <c r="DB387" s="238">
        <v>335</v>
      </c>
      <c r="DC387" s="239">
        <f t="shared" si="424"/>
        <v>143445.98398026096</v>
      </c>
      <c r="DD387" s="239">
        <f t="shared" si="424"/>
        <v>5965.0357109314218</v>
      </c>
      <c r="DE387" s="239">
        <f t="shared" si="424"/>
        <v>5316.2547655899125</v>
      </c>
      <c r="DF387" s="239">
        <f t="shared" si="424"/>
        <v>648.78094534150955</v>
      </c>
      <c r="DG387" s="239">
        <f t="shared" si="424"/>
        <v>3098801.8686432857</v>
      </c>
      <c r="DH387" s="248"/>
      <c r="DI387" s="238">
        <v>335</v>
      </c>
      <c r="DJ387" s="239">
        <f t="shared" si="425"/>
        <v>116345.08955053247</v>
      </c>
      <c r="DK387" s="239">
        <f t="shared" si="425"/>
        <v>4725.794813649336</v>
      </c>
      <c r="DL387" s="239">
        <f t="shared" si="425"/>
        <v>4447.2539185661608</v>
      </c>
      <c r="DM387" s="239">
        <f t="shared" si="425"/>
        <v>278.54089508317497</v>
      </c>
      <c r="DN387" s="239">
        <f t="shared" si="425"/>
        <v>2711015.1061119516</v>
      </c>
      <c r="DP387" s="3">
        <f t="shared" si="470"/>
        <v>10163</v>
      </c>
      <c r="DQ387" s="238">
        <v>335</v>
      </c>
      <c r="DR387" s="239">
        <f t="shared" si="471"/>
        <v>0</v>
      </c>
      <c r="DS387" s="239">
        <f t="shared" si="472"/>
        <v>0</v>
      </c>
      <c r="DT387" s="239">
        <f t="shared" si="426"/>
        <v>0</v>
      </c>
      <c r="DU387" s="239">
        <f t="shared" si="473"/>
        <v>0</v>
      </c>
      <c r="DV387" s="240">
        <f t="shared" si="484"/>
        <v>0</v>
      </c>
      <c r="DX387" s="242">
        <f t="shared" si="396"/>
        <v>5.0700000000000002E-2</v>
      </c>
      <c r="DY387" s="242">
        <f t="shared" si="474"/>
        <v>4.2250000000000005E-3</v>
      </c>
      <c r="DZ387" s="238">
        <v>335</v>
      </c>
      <c r="EA387" s="243">
        <f t="shared" si="485"/>
        <v>71779.83721164857</v>
      </c>
      <c r="EB387" s="243">
        <f t="shared" si="486"/>
        <v>2920.995668965144</v>
      </c>
      <c r="EC387" s="243">
        <f t="shared" si="427"/>
        <v>2617.7258567459289</v>
      </c>
      <c r="ED387" s="243">
        <f t="shared" si="437"/>
        <v>303.26981221921523</v>
      </c>
      <c r="EE387" s="244">
        <f t="shared" si="475"/>
        <v>912175.29816591821</v>
      </c>
      <c r="EF387" s="249"/>
      <c r="EG387" s="242">
        <f t="shared" si="397"/>
        <v>5.5E-2</v>
      </c>
      <c r="EH387" s="242">
        <f t="shared" si="476"/>
        <v>4.5833333333333334E-3</v>
      </c>
      <c r="EI387" s="238">
        <v>335</v>
      </c>
      <c r="EJ387" s="243">
        <f t="shared" si="487"/>
        <v>75389.225273981618</v>
      </c>
      <c r="EK387" s="243">
        <f t="shared" si="488"/>
        <v>3082.4150795582627</v>
      </c>
      <c r="EL387" s="243">
        <f t="shared" si="428"/>
        <v>2736.881130385847</v>
      </c>
      <c r="EM387" s="243">
        <f t="shared" si="438"/>
        <v>345.53394917241576</v>
      </c>
      <c r="EN387" s="244">
        <f t="shared" si="477"/>
        <v>951905.68251844193</v>
      </c>
      <c r="EO387" s="249"/>
      <c r="EP387" s="242">
        <f t="shared" si="398"/>
        <v>2.5000000000000001E-2</v>
      </c>
      <c r="EQ387" s="242">
        <f t="shared" si="478"/>
        <v>2.0833333333333333E-3</v>
      </c>
      <c r="ER387" s="238">
        <v>335</v>
      </c>
      <c r="ES387" s="243">
        <f t="shared" si="489"/>
        <v>59938.473177505293</v>
      </c>
      <c r="ET387" s="243">
        <f t="shared" si="490"/>
        <v>2370.7253929063936</v>
      </c>
      <c r="EU387" s="243">
        <f t="shared" si="429"/>
        <v>2245.8535737865909</v>
      </c>
      <c r="EV387" s="243">
        <f t="shared" si="439"/>
        <v>124.87181911980269</v>
      </c>
      <c r="EW387" s="244">
        <f t="shared" si="479"/>
        <v>794193.00662363763</v>
      </c>
    </row>
    <row r="388" spans="1:153" ht="14.25" customHeight="1" thickBot="1" x14ac:dyDescent="0.25">
      <c r="A388" s="3">
        <f t="shared" si="440"/>
        <v>10194</v>
      </c>
      <c r="B388" s="238">
        <v>336</v>
      </c>
      <c r="C388" s="239">
        <f t="shared" si="441"/>
        <v>-2634.9474400162917</v>
      </c>
      <c r="D388" s="239">
        <f t="shared" si="399"/>
        <v>0</v>
      </c>
      <c r="E388" s="239">
        <f t="shared" si="400"/>
        <v>6.916737030042766</v>
      </c>
      <c r="F388" s="239">
        <f t="shared" si="401"/>
        <v>-6.916737030042766</v>
      </c>
      <c r="G388" s="240">
        <f t="shared" si="442"/>
        <v>725485.02829237678</v>
      </c>
      <c r="I388" s="241">
        <f>VLOOKUP(K388,[2]תחזיות!$B$4:$H$1000,5)</f>
        <v>1.2999186000000194E-2</v>
      </c>
      <c r="J388" s="135">
        <f t="shared" si="402"/>
        <v>1.0832655000000161E-3</v>
      </c>
      <c r="K388" s="238">
        <v>336</v>
      </c>
      <c r="L388" s="243">
        <f t="shared" si="443"/>
        <v>0</v>
      </c>
      <c r="M388" s="243">
        <f t="shared" si="430"/>
        <v>0</v>
      </c>
      <c r="N388" s="243">
        <f t="shared" si="403"/>
        <v>0</v>
      </c>
      <c r="O388" s="243">
        <f t="shared" si="404"/>
        <v>0</v>
      </c>
      <c r="P388" s="244">
        <f t="shared" si="444"/>
        <v>306589.56963967456</v>
      </c>
      <c r="Q388" s="245"/>
      <c r="R388" s="241">
        <f>VLOOKUP(T388,[2]תחזיות!$B$4:$H$1000,7)</f>
        <v>2.209861620000033E-2</v>
      </c>
      <c r="S388" s="135">
        <f t="shared" si="405"/>
        <v>1.8415513500000275E-3</v>
      </c>
      <c r="T388" s="238">
        <v>336</v>
      </c>
      <c r="U388" s="243">
        <f t="shared" si="445"/>
        <v>0</v>
      </c>
      <c r="V388" s="243">
        <f t="shared" si="431"/>
        <v>0</v>
      </c>
      <c r="W388" s="243">
        <f t="shared" si="406"/>
        <v>0</v>
      </c>
      <c r="X388" s="243">
        <f t="shared" si="432"/>
        <v>0</v>
      </c>
      <c r="Y388" s="244">
        <f t="shared" si="446"/>
        <v>343246.08003011072</v>
      </c>
      <c r="Z388" s="246"/>
      <c r="AA388" s="241">
        <f>VLOOKUP(AC388,[2]תחזיות!$B$4:$H$1000,6)</f>
        <v>1.1817441818181994E-2</v>
      </c>
      <c r="AB388" s="135">
        <f t="shared" si="407"/>
        <v>9.8478681818183291E-4</v>
      </c>
      <c r="AC388" s="238">
        <v>336</v>
      </c>
      <c r="AD388" s="243">
        <f t="shared" si="447"/>
        <v>0</v>
      </c>
      <c r="AE388" s="243">
        <f t="shared" si="433"/>
        <v>0</v>
      </c>
      <c r="AF388" s="243">
        <f t="shared" si="408"/>
        <v>0</v>
      </c>
      <c r="AG388" s="243">
        <f t="shared" si="434"/>
        <v>0</v>
      </c>
      <c r="AH388" s="244">
        <f t="shared" si="448"/>
        <v>302220.56829844892</v>
      </c>
      <c r="AI388" s="246"/>
      <c r="AJ388" s="242">
        <f t="shared" si="394"/>
        <v>4.8766666666666597E-2</v>
      </c>
      <c r="AK388" s="242">
        <f t="shared" si="449"/>
        <v>4.0638888888888834E-3</v>
      </c>
      <c r="AL388" s="241">
        <f>VLOOKUP(AN388,[2]תחזיות!$B$4:$H$1000,5)</f>
        <v>1.2999186000000194E-2</v>
      </c>
      <c r="AM388" s="135">
        <f t="shared" si="435"/>
        <v>1.0832655000000161E-3</v>
      </c>
      <c r="AN388" s="238">
        <v>336</v>
      </c>
      <c r="AO388" s="243">
        <f t="shared" si="450"/>
        <v>0</v>
      </c>
      <c r="AP388" s="243">
        <f t="shared" si="480"/>
        <v>0</v>
      </c>
      <c r="AQ388" s="243">
        <f t="shared" si="409"/>
        <v>0</v>
      </c>
      <c r="AR388" s="243">
        <f t="shared" si="451"/>
        <v>0</v>
      </c>
      <c r="AS388" s="244">
        <f t="shared" si="452"/>
        <v>170495.24078473489</v>
      </c>
      <c r="AT388" s="245"/>
      <c r="AU388" s="242">
        <f t="shared" si="395"/>
        <v>5.3666666666666606E-2</v>
      </c>
      <c r="AV388" s="242">
        <f t="shared" si="453"/>
        <v>4.4722222222222168E-3</v>
      </c>
      <c r="AW388" s="241">
        <f>VLOOKUP(AY388,[2]תחזיות!$B$4:$H$1000,7)</f>
        <v>2.209861620000033E-2</v>
      </c>
      <c r="AX388" s="135">
        <f t="shared" si="410"/>
        <v>1.8415513500000275E-3</v>
      </c>
      <c r="AY388" s="238">
        <v>336</v>
      </c>
      <c r="AZ388" s="243">
        <f t="shared" si="454"/>
        <v>-4.6117595377845855E-12</v>
      </c>
      <c r="BA388" s="243">
        <f t="shared" si="481"/>
        <v>1.2201489337551281E-13</v>
      </c>
      <c r="BB388" s="243">
        <f t="shared" si="411"/>
        <v>1.426397068639383E-13</v>
      </c>
      <c r="BC388" s="243">
        <f t="shared" si="455"/>
        <v>-2.0624813488425482E-14</v>
      </c>
      <c r="BD388" s="244">
        <f t="shared" si="456"/>
        <v>197884.14681572217</v>
      </c>
      <c r="BE388" s="246"/>
      <c r="BF388" s="246"/>
      <c r="BG388" s="246"/>
      <c r="BH388" s="241">
        <f>VLOOKUP(BJ388,[2]תחזיות!$B$4:$H$1000,6)</f>
        <v>1.1817441818181994E-2</v>
      </c>
      <c r="BI388" s="135">
        <f t="shared" si="412"/>
        <v>9.8478681818183291E-4</v>
      </c>
      <c r="BJ388" s="238">
        <v>336</v>
      </c>
      <c r="BK388" s="243">
        <f t="shared" si="457"/>
        <v>-2.8895959746276061</v>
      </c>
      <c r="BL388" s="243">
        <f t="shared" si="482"/>
        <v>7.9824555910945921E-2</v>
      </c>
      <c r="BM388" s="243">
        <f t="shared" si="413"/>
        <v>8.5122148531096509E-2</v>
      </c>
      <c r="BN388" s="243">
        <f t="shared" si="436"/>
        <v>-5.2975926201505865E-3</v>
      </c>
      <c r="BO388" s="244">
        <f t="shared" si="458"/>
        <v>148276.55901072704</v>
      </c>
      <c r="BP388" s="246"/>
      <c r="BQ388" s="247">
        <f>VLOOKUP(BT388,[2]תחזיות!$B$4:$E$1000,2)</f>
        <v>4.4462180000000066E-2</v>
      </c>
      <c r="BR388" s="135">
        <f t="shared" si="414"/>
        <v>3.2051816666666725E-3</v>
      </c>
      <c r="BS388" s="3">
        <f t="shared" si="459"/>
        <v>10194</v>
      </c>
      <c r="BT388" s="238">
        <v>336</v>
      </c>
      <c r="BU388" s="239">
        <f t="shared" si="460"/>
        <v>59893.948178885737</v>
      </c>
      <c r="BV388" s="239">
        <f t="shared" si="461"/>
        <v>2496.8604839164177</v>
      </c>
      <c r="BW388" s="239">
        <f t="shared" si="415"/>
        <v>2304.8894992691694</v>
      </c>
      <c r="BX388" s="239">
        <f t="shared" si="416"/>
        <v>191.97098464724829</v>
      </c>
      <c r="BY388" s="240">
        <f t="shared" si="462"/>
        <v>779823.8659877918</v>
      </c>
      <c r="CA388" s="247">
        <f>VLOOKUP(CD388,[2]תחזיות!$B$4:$E$1000,4)</f>
        <v>5.8690077600000091E-2</v>
      </c>
      <c r="CB388" s="135">
        <f t="shared" si="417"/>
        <v>4.3908398000000078E-3</v>
      </c>
      <c r="CC388" s="3">
        <f t="shared" si="463"/>
        <v>10194</v>
      </c>
      <c r="CD388" s="238">
        <v>336</v>
      </c>
      <c r="CE388" s="239">
        <f t="shared" si="464"/>
        <v>68112.33251109159</v>
      </c>
      <c r="CF388" s="239">
        <f t="shared" si="465"/>
        <v>2882.7347462657158</v>
      </c>
      <c r="CG388" s="239">
        <f t="shared" si="418"/>
        <v>2583.6644058051802</v>
      </c>
      <c r="CH388" s="239">
        <f t="shared" si="419"/>
        <v>299.07034046053542</v>
      </c>
      <c r="CI388" s="240">
        <f t="shared" si="466"/>
        <v>883163.66573290015</v>
      </c>
      <c r="CJ388" s="1"/>
      <c r="CK388" s="247">
        <f>VLOOKUP(CN388,[2]תחזיות!$B$4:$E$1000,3)</f>
        <v>3.8662765217391364E-2</v>
      </c>
      <c r="CL388" s="135">
        <f t="shared" si="420"/>
        <v>2.7218971014492804E-3</v>
      </c>
      <c r="CM388" s="3">
        <f t="shared" si="467"/>
        <v>10194</v>
      </c>
      <c r="CN388" s="238">
        <v>336</v>
      </c>
      <c r="CO388" s="239">
        <f t="shared" si="468"/>
        <v>56843.050221402089</v>
      </c>
      <c r="CP388" s="239">
        <f t="shared" si="483"/>
        <v>2355.0515966209427</v>
      </c>
      <c r="CQ388" s="239">
        <f t="shared" si="421"/>
        <v>2200.3306629857725</v>
      </c>
      <c r="CR388" s="239">
        <f t="shared" si="422"/>
        <v>154.72093363517021</v>
      </c>
      <c r="CS388" s="240">
        <f t="shared" si="469"/>
        <v>743194.99548338214</v>
      </c>
      <c r="CT388" s="1"/>
      <c r="CU388" s="238">
        <v>336</v>
      </c>
      <c r="CV388" s="239">
        <f t="shared" si="423"/>
        <v>126421.11209377207</v>
      </c>
      <c r="CW388" s="239">
        <f t="shared" si="423"/>
        <v>5417.8561528815617</v>
      </c>
      <c r="CX388" s="239">
        <f t="shared" si="423"/>
        <v>4940.5919847898931</v>
      </c>
      <c r="CY388" s="239">
        <f t="shared" si="423"/>
        <v>477.26416809166921</v>
      </c>
      <c r="CZ388" s="239">
        <f t="shared" si="423"/>
        <v>2897489.9985394613</v>
      </c>
      <c r="DB388" s="238">
        <v>336</v>
      </c>
      <c r="DC388" s="239">
        <f t="shared" si="424"/>
        <v>138129.72921467107</v>
      </c>
      <c r="DD388" s="239">
        <f t="shared" si="424"/>
        <v>5965.149825823979</v>
      </c>
      <c r="DE388" s="239">
        <f t="shared" si="424"/>
        <v>5340.0063117353384</v>
      </c>
      <c r="DF388" s="239">
        <f t="shared" si="424"/>
        <v>625.1435140886399</v>
      </c>
      <c r="DG388" s="239">
        <f t="shared" si="424"/>
        <v>3104767.0184691101</v>
      </c>
      <c r="DH388" s="248"/>
      <c r="DI388" s="238">
        <v>336</v>
      </c>
      <c r="DJ388" s="239">
        <f t="shared" si="425"/>
        <v>111897.83278912987</v>
      </c>
      <c r="DK388" s="239">
        <f t="shared" si="425"/>
        <v>4725.8568140832467</v>
      </c>
      <c r="DL388" s="239">
        <f t="shared" si="425"/>
        <v>4457.8649575629925</v>
      </c>
      <c r="DM388" s="239">
        <f t="shared" si="425"/>
        <v>267.9918565202546</v>
      </c>
      <c r="DN388" s="239">
        <f t="shared" si="425"/>
        <v>2715740.8831014792</v>
      </c>
      <c r="DP388" s="3">
        <f t="shared" si="470"/>
        <v>10194</v>
      </c>
      <c r="DQ388" s="238">
        <v>336</v>
      </c>
      <c r="DR388" s="239">
        <f t="shared" si="471"/>
        <v>0</v>
      </c>
      <c r="DS388" s="239">
        <f t="shared" si="472"/>
        <v>0</v>
      </c>
      <c r="DT388" s="239">
        <f t="shared" si="426"/>
        <v>0</v>
      </c>
      <c r="DU388" s="239">
        <f t="shared" si="473"/>
        <v>0</v>
      </c>
      <c r="DV388" s="240">
        <f t="shared" si="484"/>
        <v>0</v>
      </c>
      <c r="DX388" s="242">
        <f t="shared" si="396"/>
        <v>5.0700000000000002E-2</v>
      </c>
      <c r="DY388" s="242">
        <f t="shared" si="474"/>
        <v>4.2250000000000005E-3</v>
      </c>
      <c r="DZ388" s="238">
        <v>336</v>
      </c>
      <c r="EA388" s="243">
        <f t="shared" si="485"/>
        <v>69162.111354902634</v>
      </c>
      <c r="EB388" s="243">
        <f t="shared" si="486"/>
        <v>2920.995668965144</v>
      </c>
      <c r="EC388" s="243">
        <f t="shared" si="427"/>
        <v>2628.7857484906804</v>
      </c>
      <c r="ED388" s="243">
        <f t="shared" si="437"/>
        <v>292.20992047446367</v>
      </c>
      <c r="EE388" s="244">
        <f t="shared" si="475"/>
        <v>915096.29383488337</v>
      </c>
      <c r="EF388" s="249"/>
      <c r="EG388" s="242">
        <f t="shared" si="397"/>
        <v>5.5E-2</v>
      </c>
      <c r="EH388" s="242">
        <f t="shared" si="476"/>
        <v>4.5833333333333334E-3</v>
      </c>
      <c r="EI388" s="238">
        <v>336</v>
      </c>
      <c r="EJ388" s="243">
        <f t="shared" si="487"/>
        <v>72652.344143595765</v>
      </c>
      <c r="EK388" s="243">
        <f t="shared" si="488"/>
        <v>3082.4150795582627</v>
      </c>
      <c r="EL388" s="243">
        <f t="shared" si="428"/>
        <v>2749.4251689001153</v>
      </c>
      <c r="EM388" s="243">
        <f t="shared" si="438"/>
        <v>332.98991065814727</v>
      </c>
      <c r="EN388" s="244">
        <f t="shared" si="477"/>
        <v>954988.0975980002</v>
      </c>
      <c r="EO388" s="249"/>
      <c r="EP388" s="242">
        <f t="shared" si="398"/>
        <v>2.5000000000000001E-2</v>
      </c>
      <c r="EQ388" s="242">
        <f t="shared" si="478"/>
        <v>2.0833333333333333E-3</v>
      </c>
      <c r="ER388" s="238">
        <v>336</v>
      </c>
      <c r="ES388" s="243">
        <f t="shared" si="489"/>
        <v>57692.619603718704</v>
      </c>
      <c r="ET388" s="243">
        <f t="shared" si="490"/>
        <v>2370.7253929063936</v>
      </c>
      <c r="EU388" s="243">
        <f t="shared" si="429"/>
        <v>2250.5324353986462</v>
      </c>
      <c r="EV388" s="243">
        <f t="shared" si="439"/>
        <v>120.19295750774729</v>
      </c>
      <c r="EW388" s="244">
        <f t="shared" si="479"/>
        <v>796563.73201654397</v>
      </c>
    </row>
    <row r="389" spans="1:153" ht="14.25" customHeight="1" thickBot="1" x14ac:dyDescent="0.25">
      <c r="A389" s="3">
        <f t="shared" si="440"/>
        <v>10224</v>
      </c>
      <c r="B389" s="238">
        <v>337</v>
      </c>
      <c r="C389" s="239">
        <f t="shared" si="441"/>
        <v>-2641.8641770463346</v>
      </c>
      <c r="D389" s="239">
        <f t="shared" si="399"/>
        <v>0</v>
      </c>
      <c r="E389" s="239">
        <f t="shared" si="400"/>
        <v>6.9348934647466285</v>
      </c>
      <c r="F389" s="239">
        <f t="shared" si="401"/>
        <v>-6.9348934647466285</v>
      </c>
      <c r="G389" s="240">
        <f t="shared" si="442"/>
        <v>725485.02829237678</v>
      </c>
      <c r="I389" s="241">
        <f>VLOOKUP(K389,[2]תחזיות!$B$4:$H$1000,5)</f>
        <v>1.2999204500000194E-2</v>
      </c>
      <c r="J389" s="135">
        <f t="shared" si="402"/>
        <v>1.0832670416666829E-3</v>
      </c>
      <c r="K389" s="238">
        <v>337</v>
      </c>
      <c r="L389" s="243">
        <f t="shared" si="443"/>
        <v>0</v>
      </c>
      <c r="M389" s="243">
        <f t="shared" si="430"/>
        <v>0</v>
      </c>
      <c r="N389" s="243">
        <f t="shared" si="403"/>
        <v>0</v>
      </c>
      <c r="O389" s="243">
        <f t="shared" si="404"/>
        <v>0</v>
      </c>
      <c r="P389" s="244">
        <f t="shared" si="444"/>
        <v>306589.56963967456</v>
      </c>
      <c r="Q389" s="245"/>
      <c r="R389" s="241">
        <f>VLOOKUP(T389,[2]תחזיות!$B$4:$H$1000,7)</f>
        <v>2.209864765000033E-2</v>
      </c>
      <c r="S389" s="135">
        <f t="shared" si="405"/>
        <v>1.8415539708333609E-3</v>
      </c>
      <c r="T389" s="238">
        <v>337</v>
      </c>
      <c r="U389" s="243">
        <f t="shared" si="445"/>
        <v>0</v>
      </c>
      <c r="V389" s="243">
        <f t="shared" si="431"/>
        <v>0</v>
      </c>
      <c r="W389" s="243">
        <f t="shared" si="406"/>
        <v>0</v>
      </c>
      <c r="X389" s="243">
        <f t="shared" si="432"/>
        <v>0</v>
      </c>
      <c r="Y389" s="244">
        <f t="shared" si="446"/>
        <v>343246.08003011072</v>
      </c>
      <c r="Z389" s="246"/>
      <c r="AA389" s="241">
        <f>VLOOKUP(AC389,[2]תחזיות!$B$4:$H$1000,6)</f>
        <v>1.1817458636363812E-2</v>
      </c>
      <c r="AB389" s="135">
        <f t="shared" si="407"/>
        <v>9.8478821969698424E-4</v>
      </c>
      <c r="AC389" s="238">
        <v>337</v>
      </c>
      <c r="AD389" s="243">
        <f t="shared" si="447"/>
        <v>0</v>
      </c>
      <c r="AE389" s="243">
        <f t="shared" si="433"/>
        <v>0</v>
      </c>
      <c r="AF389" s="243">
        <f t="shared" si="408"/>
        <v>0</v>
      </c>
      <c r="AG389" s="243">
        <f t="shared" si="434"/>
        <v>0</v>
      </c>
      <c r="AH389" s="244">
        <f t="shared" si="448"/>
        <v>302220.56829844892</v>
      </c>
      <c r="AI389" s="246"/>
      <c r="AJ389" s="242">
        <f t="shared" si="394"/>
        <v>4.8766666666666597E-2</v>
      </c>
      <c r="AK389" s="242">
        <f t="shared" si="449"/>
        <v>4.0638888888888834E-3</v>
      </c>
      <c r="AL389" s="241">
        <f>VLOOKUP(AN389,[2]תחזיות!$B$4:$H$1000,5)</f>
        <v>1.2999204500000194E-2</v>
      </c>
      <c r="AM389" s="135">
        <f t="shared" si="435"/>
        <v>1.0832670416666829E-3</v>
      </c>
      <c r="AN389" s="238">
        <v>337</v>
      </c>
      <c r="AO389" s="243">
        <f t="shared" si="450"/>
        <v>0</v>
      </c>
      <c r="AP389" s="243">
        <f t="shared" si="480"/>
        <v>0</v>
      </c>
      <c r="AQ389" s="243">
        <f t="shared" si="409"/>
        <v>0</v>
      </c>
      <c r="AR389" s="243">
        <f t="shared" si="451"/>
        <v>0</v>
      </c>
      <c r="AS389" s="244">
        <f t="shared" si="452"/>
        <v>170495.24078473489</v>
      </c>
      <c r="AT389" s="245"/>
      <c r="AU389" s="242">
        <f t="shared" si="395"/>
        <v>5.3666666666666606E-2</v>
      </c>
      <c r="AV389" s="242">
        <f t="shared" si="453"/>
        <v>4.4722222222222168E-3</v>
      </c>
      <c r="AW389" s="241">
        <f>VLOOKUP(AY389,[2]תחזיות!$B$4:$H$1000,7)</f>
        <v>2.209864765000033E-2</v>
      </c>
      <c r="AX389" s="135">
        <f t="shared" si="410"/>
        <v>1.8415539708333609E-3</v>
      </c>
      <c r="AY389" s="238">
        <v>337</v>
      </c>
      <c r="AZ389" s="243">
        <f t="shared" si="454"/>
        <v>-4.7631547274564334E-12</v>
      </c>
      <c r="BA389" s="243">
        <f t="shared" si="481"/>
        <v>1.2223959038690927E-13</v>
      </c>
      <c r="BB389" s="243">
        <f t="shared" si="411"/>
        <v>1.4354147680692274E-13</v>
      </c>
      <c r="BC389" s="243">
        <f t="shared" si="455"/>
        <v>-2.130188642001347E-14</v>
      </c>
      <c r="BD389" s="244">
        <f t="shared" si="456"/>
        <v>197884.14681572217</v>
      </c>
      <c r="BE389" s="246"/>
      <c r="BF389" s="246"/>
      <c r="BG389" s="246"/>
      <c r="BH389" s="241">
        <f>VLOOKUP(BJ389,[2]תחזיות!$B$4:$H$1000,6)</f>
        <v>1.1817458636363812E-2</v>
      </c>
      <c r="BI389" s="135">
        <f t="shared" si="412"/>
        <v>9.8478821969698424E-4</v>
      </c>
      <c r="BJ389" s="238">
        <v>337</v>
      </c>
      <c r="BK389" s="243">
        <f t="shared" si="457"/>
        <v>-2.9776475905233082</v>
      </c>
      <c r="BL389" s="243">
        <f t="shared" si="482"/>
        <v>7.989238754727078E-2</v>
      </c>
      <c r="BM389" s="243">
        <f t="shared" si="413"/>
        <v>8.5351408129896819E-2</v>
      </c>
      <c r="BN389" s="243">
        <f t="shared" si="436"/>
        <v>-5.4590205826260396E-3</v>
      </c>
      <c r="BO389" s="244">
        <f t="shared" si="458"/>
        <v>148276.55901072704</v>
      </c>
      <c r="BP389" s="246"/>
      <c r="BQ389" s="247">
        <f>VLOOKUP(BT389,[2]תחזיות!$B$4:$E$1000,2)</f>
        <v>4.4490480000000068E-2</v>
      </c>
      <c r="BR389" s="135">
        <f t="shared" si="414"/>
        <v>3.2075400000000057E-3</v>
      </c>
      <c r="BS389" s="3">
        <f t="shared" si="459"/>
        <v>10224</v>
      </c>
      <c r="BT389" s="238">
        <v>337</v>
      </c>
      <c r="BU389" s="239">
        <f t="shared" si="460"/>
        <v>57589.058679616566</v>
      </c>
      <c r="BV389" s="239">
        <f t="shared" si="461"/>
        <v>2496.9329548190403</v>
      </c>
      <c r="BW389" s="239">
        <f t="shared" si="415"/>
        <v>2312.2137455418228</v>
      </c>
      <c r="BX389" s="239">
        <f t="shared" si="416"/>
        <v>184.71920927721766</v>
      </c>
      <c r="BY389" s="240">
        <f t="shared" si="462"/>
        <v>782320.79894261085</v>
      </c>
      <c r="CA389" s="247">
        <f>VLOOKUP(CD389,[2]תחזיות!$B$4:$E$1000,4)</f>
        <v>5.8727433600000094E-2</v>
      </c>
      <c r="CB389" s="135">
        <f t="shared" si="417"/>
        <v>4.3939528000000077E-3</v>
      </c>
      <c r="CC389" s="3">
        <f t="shared" si="463"/>
        <v>10224</v>
      </c>
      <c r="CD389" s="238">
        <v>337</v>
      </c>
      <c r="CE389" s="239">
        <f t="shared" si="464"/>
        <v>65528.668105286408</v>
      </c>
      <c r="CF389" s="239">
        <f t="shared" si="465"/>
        <v>2882.8445561984799</v>
      </c>
      <c r="CG389" s="239">
        <f t="shared" si="418"/>
        <v>2594.9146814969854</v>
      </c>
      <c r="CH389" s="239">
        <f t="shared" si="419"/>
        <v>287.92987470149438</v>
      </c>
      <c r="CI389" s="240">
        <f t="shared" si="466"/>
        <v>886046.5102890986</v>
      </c>
      <c r="CJ389" s="1"/>
      <c r="CK389" s="247">
        <f>VLOOKUP(CN389,[2]תחזיות!$B$4:$E$1000,3)</f>
        <v>3.8687373913043541E-2</v>
      </c>
      <c r="CL389" s="135">
        <f t="shared" si="420"/>
        <v>2.7239478260869619E-3</v>
      </c>
      <c r="CM389" s="3">
        <f t="shared" si="467"/>
        <v>10224</v>
      </c>
      <c r="CN389" s="238">
        <v>337</v>
      </c>
      <c r="CO389" s="239">
        <f t="shared" si="468"/>
        <v>54642.719558416313</v>
      </c>
      <c r="CP389" s="239">
        <f t="shared" si="483"/>
        <v>2355.1111754490471</v>
      </c>
      <c r="CQ389" s="239">
        <f t="shared" si="421"/>
        <v>2206.2672582964196</v>
      </c>
      <c r="CR389" s="239">
        <f t="shared" si="422"/>
        <v>148.84391715262763</v>
      </c>
      <c r="CS389" s="240">
        <f t="shared" si="469"/>
        <v>745550.10665883124</v>
      </c>
      <c r="CT389" s="1"/>
      <c r="CU389" s="238">
        <v>337</v>
      </c>
      <c r="CV389" s="239">
        <f t="shared" si="423"/>
        <v>121480.52010898218</v>
      </c>
      <c r="CW389" s="239">
        <f t="shared" si="423"/>
        <v>5417.9286237841843</v>
      </c>
      <c r="CX389" s="239">
        <f t="shared" si="423"/>
        <v>4959.0410072846225</v>
      </c>
      <c r="CY389" s="239">
        <f t="shared" si="423"/>
        <v>458.88761649956155</v>
      </c>
      <c r="CZ389" s="239">
        <f t="shared" si="423"/>
        <v>2902907.9271632456</v>
      </c>
      <c r="DB389" s="238">
        <v>337</v>
      </c>
      <c r="DC389" s="239">
        <f t="shared" si="424"/>
        <v>132789.72290293573</v>
      </c>
      <c r="DD389" s="239">
        <f t="shared" si="424"/>
        <v>5965.2596357567427</v>
      </c>
      <c r="DE389" s="239">
        <f t="shared" si="424"/>
        <v>5363.876275885973</v>
      </c>
      <c r="DF389" s="239">
        <f t="shared" si="424"/>
        <v>601.38335987076948</v>
      </c>
      <c r="DG389" s="239">
        <f t="shared" si="424"/>
        <v>3110732.2781048669</v>
      </c>
      <c r="DH389" s="248"/>
      <c r="DI389" s="238">
        <v>337</v>
      </c>
      <c r="DJ389" s="239">
        <f t="shared" si="425"/>
        <v>107439.96490209951</v>
      </c>
      <c r="DK389" s="239">
        <f t="shared" si="425"/>
        <v>4725.9164607429884</v>
      </c>
      <c r="DL389" s="239">
        <f t="shared" si="425"/>
        <v>4468.5085478083565</v>
      </c>
      <c r="DM389" s="239">
        <f t="shared" si="425"/>
        <v>257.40791293463178</v>
      </c>
      <c r="DN389" s="239">
        <f t="shared" si="425"/>
        <v>2720466.7196698347</v>
      </c>
      <c r="DP389" s="3">
        <f t="shared" si="470"/>
        <v>10224</v>
      </c>
      <c r="DQ389" s="238">
        <v>337</v>
      </c>
      <c r="DR389" s="239">
        <f t="shared" si="471"/>
        <v>0</v>
      </c>
      <c r="DS389" s="239">
        <f t="shared" si="472"/>
        <v>0</v>
      </c>
      <c r="DT389" s="239">
        <f t="shared" si="426"/>
        <v>0</v>
      </c>
      <c r="DU389" s="239">
        <f t="shared" si="473"/>
        <v>0</v>
      </c>
      <c r="DV389" s="240">
        <f t="shared" si="484"/>
        <v>0</v>
      </c>
      <c r="DX389" s="242">
        <f t="shared" si="396"/>
        <v>5.0700000000000002E-2</v>
      </c>
      <c r="DY389" s="242">
        <f t="shared" si="474"/>
        <v>4.2250000000000005E-3</v>
      </c>
      <c r="DZ389" s="238">
        <v>337</v>
      </c>
      <c r="EA389" s="243">
        <f t="shared" si="485"/>
        <v>66533.325606411949</v>
      </c>
      <c r="EB389" s="243">
        <f t="shared" si="486"/>
        <v>2920.995668965144</v>
      </c>
      <c r="EC389" s="243">
        <f t="shared" si="427"/>
        <v>2639.8923682780533</v>
      </c>
      <c r="ED389" s="243">
        <f t="shared" si="437"/>
        <v>281.1033006870905</v>
      </c>
      <c r="EE389" s="244">
        <f t="shared" si="475"/>
        <v>918017.28950384853</v>
      </c>
      <c r="EF389" s="249"/>
      <c r="EG389" s="242">
        <f t="shared" si="397"/>
        <v>5.5E-2</v>
      </c>
      <c r="EH389" s="242">
        <f t="shared" si="476"/>
        <v>4.5833333333333334E-3</v>
      </c>
      <c r="EI389" s="238">
        <v>337</v>
      </c>
      <c r="EJ389" s="243">
        <f t="shared" si="487"/>
        <v>69902.918974695654</v>
      </c>
      <c r="EK389" s="243">
        <f t="shared" si="488"/>
        <v>3082.4150795582627</v>
      </c>
      <c r="EL389" s="243">
        <f t="shared" si="428"/>
        <v>2762.0267009242411</v>
      </c>
      <c r="EM389" s="243">
        <f t="shared" si="438"/>
        <v>320.38837863402176</v>
      </c>
      <c r="EN389" s="244">
        <f t="shared" si="477"/>
        <v>958070.51267755846</v>
      </c>
      <c r="EO389" s="249"/>
      <c r="EP389" s="242">
        <f t="shared" si="398"/>
        <v>2.5000000000000001E-2</v>
      </c>
      <c r="EQ389" s="242">
        <f t="shared" si="478"/>
        <v>2.0833333333333333E-3</v>
      </c>
      <c r="ER389" s="238">
        <v>337</v>
      </c>
      <c r="ES389" s="243">
        <f t="shared" si="489"/>
        <v>55442.08716832006</v>
      </c>
      <c r="ET389" s="243">
        <f t="shared" si="490"/>
        <v>2370.7253929063936</v>
      </c>
      <c r="EU389" s="243">
        <f t="shared" si="429"/>
        <v>2255.22104463906</v>
      </c>
      <c r="EV389" s="243">
        <f t="shared" si="439"/>
        <v>115.50434826733346</v>
      </c>
      <c r="EW389" s="244">
        <f t="shared" si="479"/>
        <v>798934.45740945032</v>
      </c>
    </row>
    <row r="390" spans="1:153" ht="14.25" customHeight="1" thickBot="1" x14ac:dyDescent="0.25">
      <c r="A390" s="3">
        <f t="shared" si="440"/>
        <v>10255</v>
      </c>
      <c r="B390" s="238">
        <v>338</v>
      </c>
      <c r="C390" s="239">
        <f t="shared" si="441"/>
        <v>-2648.799070511081</v>
      </c>
      <c r="D390" s="239">
        <f t="shared" si="399"/>
        <v>0</v>
      </c>
      <c r="E390" s="239">
        <f t="shared" si="400"/>
        <v>6.9530975600915879</v>
      </c>
      <c r="F390" s="239">
        <f t="shared" si="401"/>
        <v>-6.9530975600915879</v>
      </c>
      <c r="G390" s="240">
        <f t="shared" si="442"/>
        <v>725485.02829237678</v>
      </c>
      <c r="I390" s="241">
        <f>VLOOKUP(K390,[2]תחזיות!$B$4:$H$1000,5)</f>
        <v>1.2999223000000195E-2</v>
      </c>
      <c r="J390" s="135">
        <f t="shared" si="402"/>
        <v>1.0832685833333496E-3</v>
      </c>
      <c r="K390" s="238">
        <v>338</v>
      </c>
      <c r="L390" s="243">
        <f t="shared" si="443"/>
        <v>0</v>
      </c>
      <c r="M390" s="243">
        <f t="shared" si="430"/>
        <v>0</v>
      </c>
      <c r="N390" s="243">
        <f t="shared" si="403"/>
        <v>0</v>
      </c>
      <c r="O390" s="243">
        <f t="shared" si="404"/>
        <v>0</v>
      </c>
      <c r="P390" s="244">
        <f t="shared" si="444"/>
        <v>306589.56963967456</v>
      </c>
      <c r="Q390" s="245"/>
      <c r="R390" s="241">
        <f>VLOOKUP(T390,[2]תחזיות!$B$4:$H$1000,7)</f>
        <v>2.209867910000033E-2</v>
      </c>
      <c r="S390" s="135">
        <f t="shared" si="405"/>
        <v>1.8415565916666942E-3</v>
      </c>
      <c r="T390" s="238">
        <v>338</v>
      </c>
      <c r="U390" s="243">
        <f t="shared" si="445"/>
        <v>0</v>
      </c>
      <c r="V390" s="243">
        <f t="shared" si="431"/>
        <v>0</v>
      </c>
      <c r="W390" s="243">
        <f t="shared" si="406"/>
        <v>0</v>
      </c>
      <c r="X390" s="243">
        <f t="shared" si="432"/>
        <v>0</v>
      </c>
      <c r="Y390" s="244">
        <f t="shared" si="446"/>
        <v>343246.08003011072</v>
      </c>
      <c r="Z390" s="246"/>
      <c r="AA390" s="241">
        <f>VLOOKUP(AC390,[2]תחזיות!$B$4:$H$1000,6)</f>
        <v>1.1817475454545631E-2</v>
      </c>
      <c r="AB390" s="135">
        <f t="shared" si="407"/>
        <v>9.8478962121213601E-4</v>
      </c>
      <c r="AC390" s="238">
        <v>338</v>
      </c>
      <c r="AD390" s="243">
        <f t="shared" si="447"/>
        <v>0</v>
      </c>
      <c r="AE390" s="243">
        <f t="shared" si="433"/>
        <v>0</v>
      </c>
      <c r="AF390" s="243">
        <f t="shared" si="408"/>
        <v>0</v>
      </c>
      <c r="AG390" s="243">
        <f t="shared" si="434"/>
        <v>0</v>
      </c>
      <c r="AH390" s="244">
        <f t="shared" si="448"/>
        <v>302220.56829844892</v>
      </c>
      <c r="AI390" s="246"/>
      <c r="AJ390" s="242">
        <f t="shared" si="394"/>
        <v>4.8766666666666597E-2</v>
      </c>
      <c r="AK390" s="242">
        <f t="shared" si="449"/>
        <v>4.0638888888888834E-3</v>
      </c>
      <c r="AL390" s="241">
        <f>VLOOKUP(AN390,[2]תחזיות!$B$4:$H$1000,5)</f>
        <v>1.2999223000000195E-2</v>
      </c>
      <c r="AM390" s="135">
        <f t="shared" si="435"/>
        <v>1.0832685833333496E-3</v>
      </c>
      <c r="AN390" s="238">
        <v>338</v>
      </c>
      <c r="AO390" s="243">
        <f t="shared" si="450"/>
        <v>0</v>
      </c>
      <c r="AP390" s="243">
        <f t="shared" si="480"/>
        <v>0</v>
      </c>
      <c r="AQ390" s="243">
        <f t="shared" si="409"/>
        <v>0</v>
      </c>
      <c r="AR390" s="243">
        <f t="shared" si="451"/>
        <v>0</v>
      </c>
      <c r="AS390" s="244">
        <f t="shared" si="452"/>
        <v>170495.24078473489</v>
      </c>
      <c r="AT390" s="245"/>
      <c r="AU390" s="242">
        <f t="shared" si="395"/>
        <v>5.3666666666666606E-2</v>
      </c>
      <c r="AV390" s="242">
        <f t="shared" si="453"/>
        <v>4.4722222222222168E-3</v>
      </c>
      <c r="AW390" s="241">
        <f>VLOOKUP(AY390,[2]תחזיות!$B$4:$H$1000,7)</f>
        <v>2.209867910000033E-2</v>
      </c>
      <c r="AX390" s="135">
        <f t="shared" si="410"/>
        <v>1.8415565916666942E-3</v>
      </c>
      <c r="AY390" s="238">
        <v>338</v>
      </c>
      <c r="AZ390" s="243">
        <f t="shared" si="454"/>
        <v>-4.9157321630016234E-12</v>
      </c>
      <c r="BA390" s="243">
        <f t="shared" si="481"/>
        <v>1.224647015103489E-13</v>
      </c>
      <c r="BB390" s="243">
        <f t="shared" si="411"/>
        <v>1.4444894812821725E-13</v>
      </c>
      <c r="BC390" s="243">
        <f t="shared" si="455"/>
        <v>-2.1984246617868344E-14</v>
      </c>
      <c r="BD390" s="244">
        <f t="shared" si="456"/>
        <v>197884.14681572217</v>
      </c>
      <c r="BE390" s="246"/>
      <c r="BF390" s="246"/>
      <c r="BG390" s="246"/>
      <c r="BH390" s="241">
        <f>VLOOKUP(BJ390,[2]תחזיות!$B$4:$H$1000,6)</f>
        <v>1.1817475454545631E-2</v>
      </c>
      <c r="BI390" s="135">
        <f t="shared" si="412"/>
        <v>9.8478962121213601E-4</v>
      </c>
      <c r="BJ390" s="238">
        <v>338</v>
      </c>
      <c r="BK390" s="243">
        <f t="shared" si="457"/>
        <v>-3.0660154082768614</v>
      </c>
      <c r="BL390" s="243">
        <f t="shared" si="482"/>
        <v>7.9960268609235829E-2</v>
      </c>
      <c r="BM390" s="243">
        <f t="shared" si="413"/>
        <v>8.5581296857743377E-2</v>
      </c>
      <c r="BN390" s="243">
        <f t="shared" si="436"/>
        <v>-5.6210282485075532E-3</v>
      </c>
      <c r="BO390" s="244">
        <f t="shared" si="458"/>
        <v>148276.55901072704</v>
      </c>
      <c r="BP390" s="246"/>
      <c r="BQ390" s="247">
        <f>VLOOKUP(BT390,[2]תחזיות!$B$4:$E$1000,2)</f>
        <v>4.451878000000007E-2</v>
      </c>
      <c r="BR390" s="135">
        <f t="shared" si="414"/>
        <v>3.2098983333333393E-3</v>
      </c>
      <c r="BS390" s="3">
        <f t="shared" si="459"/>
        <v>10255</v>
      </c>
      <c r="BT390" s="238">
        <v>338</v>
      </c>
      <c r="BU390" s="239">
        <f t="shared" si="460"/>
        <v>55276.844934074747</v>
      </c>
      <c r="BV390" s="239">
        <f t="shared" si="461"/>
        <v>2497.0025656656067</v>
      </c>
      <c r="BW390" s="239">
        <f t="shared" si="415"/>
        <v>2319.5695132397946</v>
      </c>
      <c r="BX390" s="239">
        <f t="shared" si="416"/>
        <v>177.43305242581198</v>
      </c>
      <c r="BY390" s="240">
        <f t="shared" si="462"/>
        <v>784817.80150827649</v>
      </c>
      <c r="CA390" s="247">
        <f>VLOOKUP(CD390,[2]תחזיות!$B$4:$E$1000,4)</f>
        <v>5.8764789600000096E-2</v>
      </c>
      <c r="CB390" s="135">
        <f t="shared" si="417"/>
        <v>4.3970658000000084E-3</v>
      </c>
      <c r="CC390" s="3">
        <f t="shared" si="463"/>
        <v>10255</v>
      </c>
      <c r="CD390" s="238">
        <v>338</v>
      </c>
      <c r="CE390" s="239">
        <f t="shared" si="464"/>
        <v>62933.753423789422</v>
      </c>
      <c r="CF390" s="239">
        <f t="shared" si="465"/>
        <v>2882.9500544074613</v>
      </c>
      <c r="CG390" s="239">
        <f t="shared" si="418"/>
        <v>2606.2261995620834</v>
      </c>
      <c r="CH390" s="239">
        <f t="shared" si="419"/>
        <v>276.7238548453779</v>
      </c>
      <c r="CI390" s="240">
        <f t="shared" si="466"/>
        <v>888929.46034350607</v>
      </c>
      <c r="CJ390" s="1"/>
      <c r="CK390" s="247">
        <f>VLOOKUP(CN390,[2]תחזיות!$B$4:$E$1000,3)</f>
        <v>3.8711982608695718E-2</v>
      </c>
      <c r="CL390" s="135">
        <f t="shared" si="420"/>
        <v>2.7259985507246433E-3</v>
      </c>
      <c r="CM390" s="3">
        <f t="shared" si="467"/>
        <v>10255</v>
      </c>
      <c r="CN390" s="238">
        <v>338</v>
      </c>
      <c r="CO390" s="239">
        <f t="shared" si="468"/>
        <v>52436.45230011989</v>
      </c>
      <c r="CP390" s="239">
        <f t="shared" si="483"/>
        <v>2355.1683981817368</v>
      </c>
      <c r="CQ390" s="239">
        <f t="shared" si="421"/>
        <v>2212.2267052064681</v>
      </c>
      <c r="CR390" s="239">
        <f t="shared" si="422"/>
        <v>142.94169297526872</v>
      </c>
      <c r="CS390" s="240">
        <f t="shared" si="469"/>
        <v>747905.27505701303</v>
      </c>
      <c r="CT390" s="1"/>
      <c r="CU390" s="238">
        <v>338</v>
      </c>
      <c r="CV390" s="239">
        <f t="shared" si="423"/>
        <v>116521.47910169757</v>
      </c>
      <c r="CW390" s="239">
        <f t="shared" si="423"/>
        <v>5417.9982346307506</v>
      </c>
      <c r="CX390" s="239">
        <f t="shared" si="423"/>
        <v>4977.568524333914</v>
      </c>
      <c r="CY390" s="239">
        <f t="shared" si="423"/>
        <v>440.42971029683616</v>
      </c>
      <c r="CZ390" s="239">
        <f t="shared" si="423"/>
        <v>2908325.9253978767</v>
      </c>
      <c r="DB390" s="238">
        <v>338</v>
      </c>
      <c r="DC390" s="239">
        <f t="shared" si="424"/>
        <v>127425.84662704976</v>
      </c>
      <c r="DD390" s="239">
        <f t="shared" si="424"/>
        <v>5965.3651339657245</v>
      </c>
      <c r="DE390" s="239">
        <f t="shared" si="424"/>
        <v>5387.8652870923188</v>
      </c>
      <c r="DF390" s="239">
        <f t="shared" si="424"/>
        <v>577.49984687340532</v>
      </c>
      <c r="DG390" s="239">
        <f t="shared" si="424"/>
        <v>3116697.6432388322</v>
      </c>
      <c r="DH390" s="248"/>
      <c r="DI390" s="238">
        <v>338</v>
      </c>
      <c r="DJ390" s="239">
        <f t="shared" si="425"/>
        <v>102971.45333788154</v>
      </c>
      <c r="DK390" s="239">
        <f t="shared" si="425"/>
        <v>4725.9737513567397</v>
      </c>
      <c r="DL390" s="239">
        <f t="shared" si="425"/>
        <v>4479.1848058788091</v>
      </c>
      <c r="DM390" s="239">
        <f t="shared" si="425"/>
        <v>246.78894547793072</v>
      </c>
      <c r="DN390" s="239">
        <f t="shared" si="425"/>
        <v>2725192.6134609226</v>
      </c>
      <c r="DP390" s="3">
        <f t="shared" si="470"/>
        <v>10255</v>
      </c>
      <c r="DQ390" s="238">
        <v>338</v>
      </c>
      <c r="DR390" s="239">
        <f t="shared" si="471"/>
        <v>0</v>
      </c>
      <c r="DS390" s="239">
        <f t="shared" si="472"/>
        <v>0</v>
      </c>
      <c r="DT390" s="239">
        <f t="shared" si="426"/>
        <v>0</v>
      </c>
      <c r="DU390" s="239">
        <f t="shared" si="473"/>
        <v>0</v>
      </c>
      <c r="DV390" s="240">
        <f t="shared" si="484"/>
        <v>0</v>
      </c>
      <c r="DX390" s="242">
        <f t="shared" si="396"/>
        <v>5.0700000000000002E-2</v>
      </c>
      <c r="DY390" s="242">
        <f t="shared" si="474"/>
        <v>4.2250000000000005E-3</v>
      </c>
      <c r="DZ390" s="238">
        <v>338</v>
      </c>
      <c r="EA390" s="243">
        <f t="shared" si="485"/>
        <v>63893.433238133897</v>
      </c>
      <c r="EB390" s="243">
        <f t="shared" si="486"/>
        <v>2920.995668965144</v>
      </c>
      <c r="EC390" s="243">
        <f t="shared" si="427"/>
        <v>2651.0459135340284</v>
      </c>
      <c r="ED390" s="243">
        <f t="shared" si="437"/>
        <v>269.94975543111576</v>
      </c>
      <c r="EE390" s="244">
        <f t="shared" si="475"/>
        <v>920938.28517281369</v>
      </c>
      <c r="EF390" s="249"/>
      <c r="EG390" s="242">
        <f t="shared" si="397"/>
        <v>5.5E-2</v>
      </c>
      <c r="EH390" s="242">
        <f t="shared" si="476"/>
        <v>4.5833333333333334E-3</v>
      </c>
      <c r="EI390" s="238">
        <v>338</v>
      </c>
      <c r="EJ390" s="243">
        <f t="shared" si="487"/>
        <v>67140.892273771417</v>
      </c>
      <c r="EK390" s="243">
        <f t="shared" si="488"/>
        <v>3082.4150795582627</v>
      </c>
      <c r="EL390" s="243">
        <f t="shared" si="428"/>
        <v>2774.685989970144</v>
      </c>
      <c r="EM390" s="243">
        <f t="shared" si="438"/>
        <v>307.729089588119</v>
      </c>
      <c r="EN390" s="244">
        <f t="shared" si="477"/>
        <v>961152.92775711673</v>
      </c>
      <c r="EO390" s="249"/>
      <c r="EP390" s="242">
        <f t="shared" si="398"/>
        <v>2.5000000000000001E-2</v>
      </c>
      <c r="EQ390" s="242">
        <f t="shared" si="478"/>
        <v>2.0833333333333333E-3</v>
      </c>
      <c r="ER390" s="238">
        <v>338</v>
      </c>
      <c r="ES390" s="243">
        <f t="shared" si="489"/>
        <v>53186.866123681</v>
      </c>
      <c r="ET390" s="243">
        <f t="shared" si="490"/>
        <v>2370.7253929063936</v>
      </c>
      <c r="EU390" s="243">
        <f t="shared" si="429"/>
        <v>2259.9194218153916</v>
      </c>
      <c r="EV390" s="243">
        <f t="shared" si="439"/>
        <v>110.80597109100208</v>
      </c>
      <c r="EW390" s="244">
        <f t="shared" si="479"/>
        <v>801305.18280235666</v>
      </c>
    </row>
    <row r="391" spans="1:153" ht="14.25" customHeight="1" thickBot="1" x14ac:dyDescent="0.25">
      <c r="A391" s="3">
        <f t="shared" si="440"/>
        <v>10286</v>
      </c>
      <c r="B391" s="238">
        <v>339</v>
      </c>
      <c r="C391" s="239">
        <f t="shared" si="441"/>
        <v>-2655.7521680711725</v>
      </c>
      <c r="D391" s="239">
        <f t="shared" si="399"/>
        <v>0</v>
      </c>
      <c r="E391" s="239">
        <f t="shared" si="400"/>
        <v>6.9713494411868284</v>
      </c>
      <c r="F391" s="239">
        <f t="shared" si="401"/>
        <v>-6.9713494411868284</v>
      </c>
      <c r="G391" s="240">
        <f t="shared" si="442"/>
        <v>725485.02829237678</v>
      </c>
      <c r="I391" s="241">
        <f>VLOOKUP(K391,[2]תחזיות!$B$4:$H$1000,5)</f>
        <v>1.2999241500000196E-2</v>
      </c>
      <c r="J391" s="135">
        <f t="shared" si="402"/>
        <v>1.0832701250000163E-3</v>
      </c>
      <c r="K391" s="238">
        <v>339</v>
      </c>
      <c r="L391" s="243">
        <f t="shared" si="443"/>
        <v>0</v>
      </c>
      <c r="M391" s="243">
        <f t="shared" si="430"/>
        <v>0</v>
      </c>
      <c r="N391" s="243">
        <f t="shared" si="403"/>
        <v>0</v>
      </c>
      <c r="O391" s="243">
        <f t="shared" si="404"/>
        <v>0</v>
      </c>
      <c r="P391" s="244">
        <f t="shared" si="444"/>
        <v>306589.56963967456</v>
      </c>
      <c r="Q391" s="245"/>
      <c r="R391" s="241">
        <f>VLOOKUP(T391,[2]תחזיות!$B$4:$H$1000,7)</f>
        <v>2.2098710550000331E-2</v>
      </c>
      <c r="S391" s="135">
        <f t="shared" si="405"/>
        <v>1.8415592125000275E-3</v>
      </c>
      <c r="T391" s="238">
        <v>339</v>
      </c>
      <c r="U391" s="243">
        <f t="shared" si="445"/>
        <v>0</v>
      </c>
      <c r="V391" s="243">
        <f t="shared" si="431"/>
        <v>0</v>
      </c>
      <c r="W391" s="243">
        <f t="shared" si="406"/>
        <v>0</v>
      </c>
      <c r="X391" s="243">
        <f t="shared" si="432"/>
        <v>0</v>
      </c>
      <c r="Y391" s="244">
        <f t="shared" si="446"/>
        <v>343246.08003011072</v>
      </c>
      <c r="Z391" s="246"/>
      <c r="AA391" s="241">
        <f>VLOOKUP(AC391,[2]תחזיות!$B$4:$H$1000,6)</f>
        <v>1.1817492272727449E-2</v>
      </c>
      <c r="AB391" s="135">
        <f t="shared" si="407"/>
        <v>9.8479102272728733E-4</v>
      </c>
      <c r="AC391" s="238">
        <v>339</v>
      </c>
      <c r="AD391" s="243">
        <f t="shared" si="447"/>
        <v>0</v>
      </c>
      <c r="AE391" s="243">
        <f t="shared" si="433"/>
        <v>0</v>
      </c>
      <c r="AF391" s="243">
        <f t="shared" si="408"/>
        <v>0</v>
      </c>
      <c r="AG391" s="243">
        <f t="shared" si="434"/>
        <v>0</v>
      </c>
      <c r="AH391" s="244">
        <f t="shared" si="448"/>
        <v>302220.56829844892</v>
      </c>
      <c r="AI391" s="246"/>
      <c r="AJ391" s="242">
        <f t="shared" si="394"/>
        <v>4.8766666666666597E-2</v>
      </c>
      <c r="AK391" s="242">
        <f t="shared" si="449"/>
        <v>4.0638888888888834E-3</v>
      </c>
      <c r="AL391" s="241">
        <f>VLOOKUP(AN391,[2]תחזיות!$B$4:$H$1000,5)</f>
        <v>1.2999241500000196E-2</v>
      </c>
      <c r="AM391" s="135">
        <f t="shared" si="435"/>
        <v>1.0832701250000163E-3</v>
      </c>
      <c r="AN391" s="238">
        <v>339</v>
      </c>
      <c r="AO391" s="243">
        <f t="shared" si="450"/>
        <v>0</v>
      </c>
      <c r="AP391" s="243">
        <f t="shared" si="480"/>
        <v>0</v>
      </c>
      <c r="AQ391" s="243">
        <f t="shared" si="409"/>
        <v>0</v>
      </c>
      <c r="AR391" s="243">
        <f t="shared" si="451"/>
        <v>0</v>
      </c>
      <c r="AS391" s="244">
        <f t="shared" si="452"/>
        <v>170495.24078473489</v>
      </c>
      <c r="AT391" s="245"/>
      <c r="AU391" s="242">
        <f t="shared" si="395"/>
        <v>5.3666666666666606E-2</v>
      </c>
      <c r="AV391" s="242">
        <f t="shared" si="453"/>
        <v>4.4722222222222168E-3</v>
      </c>
      <c r="AW391" s="241">
        <f>VLOOKUP(AY391,[2]תחזיות!$B$4:$H$1000,7)</f>
        <v>2.2098710550000331E-2</v>
      </c>
      <c r="AX391" s="135">
        <f t="shared" si="410"/>
        <v>1.8415592125000275E-3</v>
      </c>
      <c r="AY391" s="238">
        <v>339</v>
      </c>
      <c r="AZ391" s="243">
        <f t="shared" si="454"/>
        <v>-5.0694997342719608E-12</v>
      </c>
      <c r="BA391" s="243">
        <f t="shared" si="481"/>
        <v>1.2269022750962138E-13</v>
      </c>
      <c r="BB391" s="243">
        <f t="shared" si="411"/>
        <v>1.4536215687678205E-13</v>
      </c>
      <c r="BC391" s="243">
        <f t="shared" si="455"/>
        <v>-2.2671929367160685E-14</v>
      </c>
      <c r="BD391" s="244">
        <f t="shared" si="456"/>
        <v>197884.14681572217</v>
      </c>
      <c r="BE391" s="246"/>
      <c r="BF391" s="246"/>
      <c r="BG391" s="246"/>
      <c r="BH391" s="241">
        <f>VLOOKUP(BJ391,[2]תחזיות!$B$4:$H$1000,6)</f>
        <v>1.1817492272727449E-2</v>
      </c>
      <c r="BI391" s="135">
        <f t="shared" si="412"/>
        <v>9.8479102272728733E-4</v>
      </c>
      <c r="BJ391" s="238">
        <v>339</v>
      </c>
      <c r="BK391" s="243">
        <f t="shared" si="457"/>
        <v>-3.1547003692770779</v>
      </c>
      <c r="BL391" s="243">
        <f t="shared" si="482"/>
        <v>8.0028199563698346E-2</v>
      </c>
      <c r="BM391" s="243">
        <f t="shared" si="413"/>
        <v>8.5811816907372968E-2</v>
      </c>
      <c r="BN391" s="243">
        <f t="shared" si="436"/>
        <v>-5.7836173436746161E-3</v>
      </c>
      <c r="BO391" s="244">
        <f t="shared" si="458"/>
        <v>148276.55901072704</v>
      </c>
      <c r="BP391" s="246"/>
      <c r="BQ391" s="247">
        <f>VLOOKUP(BT391,[2]תחזיות!$B$4:$E$1000,2)</f>
        <v>4.4547080000000072E-2</v>
      </c>
      <c r="BR391" s="135">
        <f t="shared" si="414"/>
        <v>3.212256666666673E-3</v>
      </c>
      <c r="BS391" s="3">
        <f t="shared" si="459"/>
        <v>10286</v>
      </c>
      <c r="BT391" s="238">
        <v>339</v>
      </c>
      <c r="BU391" s="239">
        <f t="shared" si="460"/>
        <v>52957.275420834951</v>
      </c>
      <c r="BV391" s="239">
        <f t="shared" si="461"/>
        <v>2497.0693132034858</v>
      </c>
      <c r="BW391" s="239">
        <f t="shared" si="415"/>
        <v>2326.9569521844055</v>
      </c>
      <c r="BX391" s="239">
        <f t="shared" si="416"/>
        <v>170.1123610190802</v>
      </c>
      <c r="BY391" s="240">
        <f t="shared" si="462"/>
        <v>787314.87082147994</v>
      </c>
      <c r="CA391" s="247">
        <f>VLOOKUP(CD391,[2]תחזיות!$B$4:$E$1000,4)</f>
        <v>5.8802145600000098E-2</v>
      </c>
      <c r="CB391" s="135">
        <f t="shared" si="417"/>
        <v>4.4001788000000083E-3</v>
      </c>
      <c r="CC391" s="3">
        <f t="shared" si="463"/>
        <v>10286</v>
      </c>
      <c r="CD391" s="238">
        <v>339</v>
      </c>
      <c r="CE391" s="239">
        <f t="shared" si="464"/>
        <v>60327.527224227335</v>
      </c>
      <c r="CF391" s="239">
        <f t="shared" si="465"/>
        <v>2883.0512341327453</v>
      </c>
      <c r="CG391" s="239">
        <f t="shared" si="418"/>
        <v>2617.5993277842767</v>
      </c>
      <c r="CH391" s="239">
        <f t="shared" si="419"/>
        <v>265.45190634846847</v>
      </c>
      <c r="CI391" s="240">
        <f t="shared" si="466"/>
        <v>891812.5115776388</v>
      </c>
      <c r="CJ391" s="1"/>
      <c r="CK391" s="247">
        <f>VLOOKUP(CN391,[2]תחזיות!$B$4:$E$1000,3)</f>
        <v>3.8736591304347895E-2</v>
      </c>
      <c r="CL391" s="135">
        <f t="shared" si="420"/>
        <v>2.7280492753623247E-3</v>
      </c>
      <c r="CM391" s="3">
        <f t="shared" si="467"/>
        <v>10286</v>
      </c>
      <c r="CN391" s="238">
        <v>339</v>
      </c>
      <c r="CO391" s="239">
        <f t="shared" si="468"/>
        <v>50224.22559491342</v>
      </c>
      <c r="CP391" s="239">
        <f t="shared" si="483"/>
        <v>2355.2232625485735</v>
      </c>
      <c r="CQ391" s="239">
        <f t="shared" si="421"/>
        <v>2218.2091003087362</v>
      </c>
      <c r="CR391" s="239">
        <f t="shared" si="422"/>
        <v>137.01416223983747</v>
      </c>
      <c r="CS391" s="240">
        <f t="shared" si="469"/>
        <v>750260.49831956159</v>
      </c>
      <c r="CT391" s="1"/>
      <c r="CU391" s="238">
        <v>339</v>
      </c>
      <c r="CV391" s="239">
        <f t="shared" si="423"/>
        <v>111543.91057736365</v>
      </c>
      <c r="CW391" s="239">
        <f t="shared" si="423"/>
        <v>5418.0649821686302</v>
      </c>
      <c r="CX391" s="239">
        <f t="shared" si="423"/>
        <v>4996.1748841443023</v>
      </c>
      <c r="CY391" s="239">
        <f t="shared" si="423"/>
        <v>421.89009802432787</v>
      </c>
      <c r="CZ391" s="239">
        <f t="shared" si="423"/>
        <v>2913743.990380045</v>
      </c>
      <c r="DB391" s="238">
        <v>339</v>
      </c>
      <c r="DC391" s="239">
        <f t="shared" si="424"/>
        <v>122037.98133995742</v>
      </c>
      <c r="DD391" s="239">
        <f t="shared" si="424"/>
        <v>5965.4663136910076</v>
      </c>
      <c r="DE391" s="239">
        <f t="shared" si="424"/>
        <v>5411.9739779829706</v>
      </c>
      <c r="DF391" s="239">
        <f t="shared" si="424"/>
        <v>553.49233570803744</v>
      </c>
      <c r="DG391" s="239">
        <f t="shared" si="424"/>
        <v>3122663.1095525231</v>
      </c>
      <c r="DH391" s="248"/>
      <c r="DI391" s="238">
        <v>339</v>
      </c>
      <c r="DJ391" s="239">
        <f t="shared" si="425"/>
        <v>98492.265428338578</v>
      </c>
      <c r="DK391" s="239">
        <f t="shared" si="425"/>
        <v>4726.0286836545311</v>
      </c>
      <c r="DL391" s="239">
        <f t="shared" si="425"/>
        <v>4489.8938488443364</v>
      </c>
      <c r="DM391" s="239">
        <f t="shared" si="425"/>
        <v>236.13483481019367</v>
      </c>
      <c r="DN391" s="239">
        <f t="shared" si="425"/>
        <v>2729918.5621163775</v>
      </c>
      <c r="DP391" s="3">
        <f t="shared" si="470"/>
        <v>10286</v>
      </c>
      <c r="DQ391" s="238">
        <v>339</v>
      </c>
      <c r="DR391" s="239">
        <f t="shared" si="471"/>
        <v>0</v>
      </c>
      <c r="DS391" s="239">
        <f t="shared" si="472"/>
        <v>0</v>
      </c>
      <c r="DT391" s="239">
        <f t="shared" si="426"/>
        <v>0</v>
      </c>
      <c r="DU391" s="239">
        <f t="shared" si="473"/>
        <v>0</v>
      </c>
      <c r="DV391" s="240">
        <f t="shared" si="484"/>
        <v>0</v>
      </c>
      <c r="DX391" s="242">
        <f t="shared" si="396"/>
        <v>5.0700000000000002E-2</v>
      </c>
      <c r="DY391" s="242">
        <f t="shared" si="474"/>
        <v>4.2250000000000005E-3</v>
      </c>
      <c r="DZ391" s="238">
        <v>339</v>
      </c>
      <c r="EA391" s="243">
        <f t="shared" si="485"/>
        <v>61242.387324599869</v>
      </c>
      <c r="EB391" s="243">
        <f t="shared" si="486"/>
        <v>2920.9956689651444</v>
      </c>
      <c r="EC391" s="243">
        <f t="shared" si="427"/>
        <v>2662.2465825187101</v>
      </c>
      <c r="ED391" s="243">
        <f t="shared" si="437"/>
        <v>258.74908644643449</v>
      </c>
      <c r="EE391" s="244">
        <f t="shared" si="475"/>
        <v>923859.28084177885</v>
      </c>
      <c r="EF391" s="249"/>
      <c r="EG391" s="242">
        <f t="shared" si="397"/>
        <v>5.5E-2</v>
      </c>
      <c r="EH391" s="242">
        <f t="shared" si="476"/>
        <v>4.5833333333333334E-3</v>
      </c>
      <c r="EI391" s="238">
        <v>339</v>
      </c>
      <c r="EJ391" s="243">
        <f t="shared" si="487"/>
        <v>64366.206283801272</v>
      </c>
      <c r="EK391" s="243">
        <f t="shared" si="488"/>
        <v>3082.4150795582627</v>
      </c>
      <c r="EL391" s="243">
        <f t="shared" si="428"/>
        <v>2787.4033007575067</v>
      </c>
      <c r="EM391" s="243">
        <f t="shared" si="438"/>
        <v>295.01177880075585</v>
      </c>
      <c r="EN391" s="244">
        <f t="shared" si="477"/>
        <v>964235.342836675</v>
      </c>
      <c r="EO391" s="249"/>
      <c r="EP391" s="242">
        <f t="shared" si="398"/>
        <v>2.5000000000000001E-2</v>
      </c>
      <c r="EQ391" s="242">
        <f t="shared" si="478"/>
        <v>2.0833333333333333E-3</v>
      </c>
      <c r="ER391" s="238">
        <v>339</v>
      </c>
      <c r="ES391" s="243">
        <f t="shared" si="489"/>
        <v>50926.946701865607</v>
      </c>
      <c r="ET391" s="243">
        <f t="shared" si="490"/>
        <v>2370.7253929063936</v>
      </c>
      <c r="EU391" s="243">
        <f t="shared" si="429"/>
        <v>2264.6275872775068</v>
      </c>
      <c r="EV391" s="243">
        <f t="shared" si="439"/>
        <v>106.09780562888668</v>
      </c>
      <c r="EW391" s="244">
        <f t="shared" si="479"/>
        <v>803675.90819526301</v>
      </c>
    </row>
    <row r="392" spans="1:153" ht="14.25" customHeight="1" thickBot="1" x14ac:dyDescent="0.25">
      <c r="A392" s="3">
        <f t="shared" si="440"/>
        <v>10315</v>
      </c>
      <c r="B392" s="238">
        <v>340</v>
      </c>
      <c r="C392" s="239">
        <f t="shared" si="441"/>
        <v>-2662.7235175123592</v>
      </c>
      <c r="D392" s="239">
        <f t="shared" si="399"/>
        <v>0</v>
      </c>
      <c r="E392" s="239">
        <f t="shared" si="400"/>
        <v>6.9896492334699429</v>
      </c>
      <c r="F392" s="239">
        <f t="shared" si="401"/>
        <v>-6.9896492334699429</v>
      </c>
      <c r="G392" s="240">
        <f t="shared" si="442"/>
        <v>725485.02829237678</v>
      </c>
      <c r="I392" s="241">
        <f>VLOOKUP(K392,[2]תחזיות!$B$4:$H$1000,5)</f>
        <v>1.2999260000000196E-2</v>
      </c>
      <c r="J392" s="135">
        <f t="shared" si="402"/>
        <v>1.083271666666683E-3</v>
      </c>
      <c r="K392" s="238">
        <v>340</v>
      </c>
      <c r="L392" s="243">
        <f t="shared" si="443"/>
        <v>0</v>
      </c>
      <c r="M392" s="243">
        <f t="shared" si="430"/>
        <v>0</v>
      </c>
      <c r="N392" s="243">
        <f t="shared" si="403"/>
        <v>0</v>
      </c>
      <c r="O392" s="243">
        <f t="shared" si="404"/>
        <v>0</v>
      </c>
      <c r="P392" s="244">
        <f t="shared" si="444"/>
        <v>306589.56963967456</v>
      </c>
      <c r="Q392" s="245"/>
      <c r="R392" s="241">
        <f>VLOOKUP(T392,[2]תחזיות!$B$4:$H$1000,7)</f>
        <v>2.2098742000000334E-2</v>
      </c>
      <c r="S392" s="135">
        <f t="shared" si="405"/>
        <v>1.8415618333333611E-3</v>
      </c>
      <c r="T392" s="238">
        <v>340</v>
      </c>
      <c r="U392" s="243">
        <f t="shared" si="445"/>
        <v>0</v>
      </c>
      <c r="V392" s="243">
        <f t="shared" si="431"/>
        <v>0</v>
      </c>
      <c r="W392" s="243">
        <f t="shared" si="406"/>
        <v>0</v>
      </c>
      <c r="X392" s="243">
        <f t="shared" si="432"/>
        <v>0</v>
      </c>
      <c r="Y392" s="244">
        <f t="shared" si="446"/>
        <v>343246.08003011072</v>
      </c>
      <c r="Z392" s="246"/>
      <c r="AA392" s="241">
        <f>VLOOKUP(AC392,[2]תחזיות!$B$4:$H$1000,6)</f>
        <v>1.1817509090909268E-2</v>
      </c>
      <c r="AB392" s="135">
        <f t="shared" si="407"/>
        <v>9.847924242424391E-4</v>
      </c>
      <c r="AC392" s="238">
        <v>340</v>
      </c>
      <c r="AD392" s="243">
        <f t="shared" si="447"/>
        <v>0</v>
      </c>
      <c r="AE392" s="243">
        <f t="shared" si="433"/>
        <v>0</v>
      </c>
      <c r="AF392" s="243">
        <f t="shared" si="408"/>
        <v>0</v>
      </c>
      <c r="AG392" s="243">
        <f t="shared" si="434"/>
        <v>0</v>
      </c>
      <c r="AH392" s="244">
        <f t="shared" si="448"/>
        <v>302220.56829844892</v>
      </c>
      <c r="AI392" s="246"/>
      <c r="AJ392" s="242">
        <f t="shared" si="394"/>
        <v>4.8766666666666597E-2</v>
      </c>
      <c r="AK392" s="242">
        <f t="shared" si="449"/>
        <v>4.0638888888888834E-3</v>
      </c>
      <c r="AL392" s="241">
        <f>VLOOKUP(AN392,[2]תחזיות!$B$4:$H$1000,5)</f>
        <v>1.2999260000000196E-2</v>
      </c>
      <c r="AM392" s="135">
        <f t="shared" si="435"/>
        <v>1.083271666666683E-3</v>
      </c>
      <c r="AN392" s="238">
        <v>340</v>
      </c>
      <c r="AO392" s="243">
        <f t="shared" si="450"/>
        <v>0</v>
      </c>
      <c r="AP392" s="243">
        <f t="shared" si="480"/>
        <v>0</v>
      </c>
      <c r="AQ392" s="243">
        <f t="shared" si="409"/>
        <v>0</v>
      </c>
      <c r="AR392" s="243">
        <f t="shared" si="451"/>
        <v>0</v>
      </c>
      <c r="AS392" s="244">
        <f t="shared" si="452"/>
        <v>170495.24078473489</v>
      </c>
      <c r="AT392" s="245"/>
      <c r="AU392" s="242">
        <f t="shared" si="395"/>
        <v>5.3666666666666606E-2</v>
      </c>
      <c r="AV392" s="242">
        <f t="shared" si="453"/>
        <v>4.4722222222222168E-3</v>
      </c>
      <c r="AW392" s="241">
        <f>VLOOKUP(AY392,[2]תחזיות!$B$4:$H$1000,7)</f>
        <v>2.2098742000000334E-2</v>
      </c>
      <c r="AX392" s="135">
        <f t="shared" si="410"/>
        <v>1.8415618333333611E-3</v>
      </c>
      <c r="AY392" s="238">
        <v>340</v>
      </c>
      <c r="AZ392" s="243">
        <f t="shared" si="454"/>
        <v>-5.2244653817735874E-12</v>
      </c>
      <c r="BA392" s="243">
        <f t="shared" si="481"/>
        <v>1.2291616914992608E-13</v>
      </c>
      <c r="BB392" s="243">
        <f t="shared" si="411"/>
        <v>1.462811393295246E-13</v>
      </c>
      <c r="BC392" s="243">
        <f t="shared" si="455"/>
        <v>-2.3364970179598516E-14</v>
      </c>
      <c r="BD392" s="244">
        <f t="shared" si="456"/>
        <v>197884.14681572217</v>
      </c>
      <c r="BE392" s="246"/>
      <c r="BF392" s="246"/>
      <c r="BG392" s="246"/>
      <c r="BH392" s="241">
        <f>VLOOKUP(BJ392,[2]תחזיות!$B$4:$H$1000,6)</f>
        <v>1.1817509090909268E-2</v>
      </c>
      <c r="BI392" s="135">
        <f t="shared" si="412"/>
        <v>9.847924242424391E-4</v>
      </c>
      <c r="BJ392" s="238">
        <v>340</v>
      </c>
      <c r="BK392" s="243">
        <f t="shared" si="457"/>
        <v>-3.2437034180360711</v>
      </c>
      <c r="BL392" s="243">
        <f t="shared" si="482"/>
        <v>8.009618084523154E-2</v>
      </c>
      <c r="BM392" s="243">
        <f t="shared" si="413"/>
        <v>8.6042970444964312E-2</v>
      </c>
      <c r="BN392" s="243">
        <f t="shared" si="436"/>
        <v>-5.9467895997327696E-3</v>
      </c>
      <c r="BO392" s="244">
        <f t="shared" si="458"/>
        <v>148276.55901072704</v>
      </c>
      <c r="BP392" s="246"/>
      <c r="BQ392" s="247">
        <f>VLOOKUP(BT392,[2]תחזיות!$B$4:$E$1000,2)</f>
        <v>4.4575380000000074E-2</v>
      </c>
      <c r="BR392" s="135">
        <f t="shared" si="414"/>
        <v>3.2146150000000062E-3</v>
      </c>
      <c r="BS392" s="3">
        <f t="shared" si="459"/>
        <v>10315</v>
      </c>
      <c r="BT392" s="238">
        <v>340</v>
      </c>
      <c r="BU392" s="239">
        <f t="shared" si="460"/>
        <v>50630.318468650548</v>
      </c>
      <c r="BV392" s="239">
        <f t="shared" si="461"/>
        <v>2497.1331941825565</v>
      </c>
      <c r="BW392" s="239">
        <f t="shared" si="415"/>
        <v>2334.376212978455</v>
      </c>
      <c r="BX392" s="239">
        <f t="shared" si="416"/>
        <v>162.75698120410141</v>
      </c>
      <c r="BY392" s="240">
        <f t="shared" si="462"/>
        <v>789812.00401566247</v>
      </c>
      <c r="CA392" s="247">
        <f>VLOOKUP(CD392,[2]תחזיות!$B$4:$E$1000,4)</f>
        <v>5.8839501600000101E-2</v>
      </c>
      <c r="CB392" s="135">
        <f t="shared" si="417"/>
        <v>4.4032918000000082E-3</v>
      </c>
      <c r="CC392" s="3">
        <f t="shared" si="463"/>
        <v>10315</v>
      </c>
      <c r="CD392" s="238">
        <v>340</v>
      </c>
      <c r="CE392" s="239">
        <f t="shared" si="464"/>
        <v>57709.927896443056</v>
      </c>
      <c r="CF392" s="239">
        <f t="shared" si="465"/>
        <v>2883.1480886186023</v>
      </c>
      <c r="CG392" s="239">
        <f t="shared" si="418"/>
        <v>2629.034436333603</v>
      </c>
      <c r="CH392" s="239">
        <f t="shared" si="419"/>
        <v>254.11365228499943</v>
      </c>
      <c r="CI392" s="240">
        <f t="shared" si="466"/>
        <v>894695.65966625744</v>
      </c>
      <c r="CJ392" s="1"/>
      <c r="CK392" s="247">
        <f>VLOOKUP(CN392,[2]תחזיות!$B$4:$E$1000,3)</f>
        <v>3.8761200000000065E-2</v>
      </c>
      <c r="CL392" s="135">
        <f t="shared" si="420"/>
        <v>2.7301000000000057E-3</v>
      </c>
      <c r="CM392" s="3">
        <f t="shared" si="467"/>
        <v>10315</v>
      </c>
      <c r="CN392" s="238">
        <v>340</v>
      </c>
      <c r="CO392" s="239">
        <f t="shared" si="468"/>
        <v>48006.016494604686</v>
      </c>
      <c r="CP392" s="239">
        <f t="shared" si="483"/>
        <v>2355.2757662810209</v>
      </c>
      <c r="CQ392" s="239">
        <f t="shared" si="421"/>
        <v>2224.2145406491004</v>
      </c>
      <c r="CR392" s="239">
        <f t="shared" si="422"/>
        <v>131.06122563192054</v>
      </c>
      <c r="CS392" s="240">
        <f t="shared" si="469"/>
        <v>752615.77408584266</v>
      </c>
      <c r="CT392" s="1"/>
      <c r="CU392" s="238">
        <v>340</v>
      </c>
      <c r="CV392" s="239">
        <f t="shared" si="423"/>
        <v>106547.73569321935</v>
      </c>
      <c r="CW392" s="239">
        <f t="shared" si="423"/>
        <v>5418.1288631477</v>
      </c>
      <c r="CX392" s="239">
        <f t="shared" si="423"/>
        <v>5014.8604365417759</v>
      </c>
      <c r="CY392" s="239">
        <f t="shared" si="423"/>
        <v>403.26842660592439</v>
      </c>
      <c r="CZ392" s="239">
        <f t="shared" si="423"/>
        <v>2919162.119243193</v>
      </c>
      <c r="DB392" s="238">
        <v>340</v>
      </c>
      <c r="DC392" s="239">
        <f t="shared" si="424"/>
        <v>116626.00736197445</v>
      </c>
      <c r="DD392" s="239">
        <f t="shared" si="424"/>
        <v>5965.5631681768655</v>
      </c>
      <c r="DE392" s="239">
        <f t="shared" si="424"/>
        <v>5436.2029847863851</v>
      </c>
      <c r="DF392" s="239">
        <f t="shared" si="424"/>
        <v>529.36018339048007</v>
      </c>
      <c r="DG392" s="239">
        <f t="shared" si="424"/>
        <v>3128628.6727207005</v>
      </c>
      <c r="DH392" s="248"/>
      <c r="DI392" s="238">
        <v>340</v>
      </c>
      <c r="DJ392" s="239">
        <f t="shared" si="425"/>
        <v>94002.368388262403</v>
      </c>
      <c r="DK392" s="239">
        <f t="shared" si="425"/>
        <v>4726.0812553682599</v>
      </c>
      <c r="DL392" s="239">
        <f t="shared" si="425"/>
        <v>4500.6357942706836</v>
      </c>
      <c r="DM392" s="239">
        <f t="shared" si="425"/>
        <v>225.44546109757607</v>
      </c>
      <c r="DN392" s="239">
        <f t="shared" si="425"/>
        <v>2734644.5632755649</v>
      </c>
      <c r="DP392" s="3">
        <f t="shared" si="470"/>
        <v>10315</v>
      </c>
      <c r="DQ392" s="238">
        <v>340</v>
      </c>
      <c r="DR392" s="239">
        <f t="shared" si="471"/>
        <v>0</v>
      </c>
      <c r="DS392" s="239">
        <f t="shared" si="472"/>
        <v>0</v>
      </c>
      <c r="DT392" s="239">
        <f t="shared" si="426"/>
        <v>0</v>
      </c>
      <c r="DU392" s="239">
        <f t="shared" si="473"/>
        <v>0</v>
      </c>
      <c r="DV392" s="240">
        <f t="shared" si="484"/>
        <v>0</v>
      </c>
      <c r="DX392" s="242">
        <f t="shared" si="396"/>
        <v>5.0700000000000002E-2</v>
      </c>
      <c r="DY392" s="242">
        <f t="shared" si="474"/>
        <v>4.2250000000000005E-3</v>
      </c>
      <c r="DZ392" s="238">
        <v>340</v>
      </c>
      <c r="EA392" s="243">
        <f t="shared" si="485"/>
        <v>58580.140742081159</v>
      </c>
      <c r="EB392" s="243">
        <f t="shared" si="486"/>
        <v>2920.995668965144</v>
      </c>
      <c r="EC392" s="243">
        <f t="shared" si="427"/>
        <v>2673.4945743298513</v>
      </c>
      <c r="ED392" s="243">
        <f t="shared" si="437"/>
        <v>247.50109463529293</v>
      </c>
      <c r="EE392" s="244">
        <f t="shared" si="475"/>
        <v>926780.27651074401</v>
      </c>
      <c r="EF392" s="249"/>
      <c r="EG392" s="242">
        <f t="shared" si="397"/>
        <v>5.5E-2</v>
      </c>
      <c r="EH392" s="242">
        <f t="shared" si="476"/>
        <v>4.5833333333333334E-3</v>
      </c>
      <c r="EI392" s="238">
        <v>340</v>
      </c>
      <c r="EJ392" s="243">
        <f t="shared" si="487"/>
        <v>61578.802983043766</v>
      </c>
      <c r="EK392" s="243">
        <f t="shared" si="488"/>
        <v>3082.4150795582632</v>
      </c>
      <c r="EL392" s="243">
        <f t="shared" si="428"/>
        <v>2800.1788992193124</v>
      </c>
      <c r="EM392" s="243">
        <f t="shared" si="438"/>
        <v>282.23618033895059</v>
      </c>
      <c r="EN392" s="244">
        <f t="shared" si="477"/>
        <v>967317.75791623327</v>
      </c>
      <c r="EO392" s="249"/>
      <c r="EP392" s="242">
        <f t="shared" si="398"/>
        <v>2.5000000000000001E-2</v>
      </c>
      <c r="EQ392" s="242">
        <f t="shared" si="478"/>
        <v>2.0833333333333333E-3</v>
      </c>
      <c r="ER392" s="238">
        <v>340</v>
      </c>
      <c r="ES392" s="243">
        <f t="shared" si="489"/>
        <v>48662.319114588099</v>
      </c>
      <c r="ET392" s="243">
        <f t="shared" si="490"/>
        <v>2370.7253929063936</v>
      </c>
      <c r="EU392" s="243">
        <f t="shared" si="429"/>
        <v>2269.3455614176683</v>
      </c>
      <c r="EV392" s="243">
        <f t="shared" si="439"/>
        <v>101.3798314887252</v>
      </c>
      <c r="EW392" s="244">
        <f t="shared" si="479"/>
        <v>806046.63358816935</v>
      </c>
    </row>
    <row r="393" spans="1:153" ht="14.25" customHeight="1" thickBot="1" x14ac:dyDescent="0.25">
      <c r="A393" s="3">
        <f t="shared" si="440"/>
        <v>10346</v>
      </c>
      <c r="B393" s="238">
        <v>341</v>
      </c>
      <c r="C393" s="239">
        <f t="shared" si="441"/>
        <v>-2669.7131667458293</v>
      </c>
      <c r="D393" s="239">
        <f t="shared" si="399"/>
        <v>0</v>
      </c>
      <c r="E393" s="239">
        <f t="shared" si="400"/>
        <v>7.0079970627078021</v>
      </c>
      <c r="F393" s="239">
        <f t="shared" si="401"/>
        <v>-7.0079970627078021</v>
      </c>
      <c r="G393" s="240">
        <f t="shared" si="442"/>
        <v>725485.02829237678</v>
      </c>
      <c r="I393" s="241">
        <f>VLOOKUP(K393,[2]תחזיות!$B$4:$H$1000,5)</f>
        <v>1.2999278500000197E-2</v>
      </c>
      <c r="J393" s="135">
        <f t="shared" si="402"/>
        <v>1.0832732083333498E-3</v>
      </c>
      <c r="K393" s="238">
        <v>341</v>
      </c>
      <c r="L393" s="243">
        <f t="shared" si="443"/>
        <v>0</v>
      </c>
      <c r="M393" s="243">
        <f t="shared" si="430"/>
        <v>0</v>
      </c>
      <c r="N393" s="243">
        <f t="shared" si="403"/>
        <v>0</v>
      </c>
      <c r="O393" s="243">
        <f t="shared" si="404"/>
        <v>0</v>
      </c>
      <c r="P393" s="244">
        <f t="shared" si="444"/>
        <v>306589.56963967456</v>
      </c>
      <c r="Q393" s="245"/>
      <c r="R393" s="241">
        <f>VLOOKUP(T393,[2]תחזיות!$B$4:$H$1000,7)</f>
        <v>2.2098773450000334E-2</v>
      </c>
      <c r="S393" s="135">
        <f t="shared" si="405"/>
        <v>1.8415644541666944E-3</v>
      </c>
      <c r="T393" s="238">
        <v>341</v>
      </c>
      <c r="U393" s="243">
        <f t="shared" si="445"/>
        <v>0</v>
      </c>
      <c r="V393" s="243">
        <f t="shared" si="431"/>
        <v>0</v>
      </c>
      <c r="W393" s="243">
        <f t="shared" si="406"/>
        <v>0</v>
      </c>
      <c r="X393" s="243">
        <f t="shared" si="432"/>
        <v>0</v>
      </c>
      <c r="Y393" s="244">
        <f t="shared" si="446"/>
        <v>343246.08003011072</v>
      </c>
      <c r="Z393" s="246"/>
      <c r="AA393" s="241">
        <f>VLOOKUP(AC393,[2]תחזיות!$B$4:$H$1000,6)</f>
        <v>1.1817525909091088E-2</v>
      </c>
      <c r="AB393" s="135">
        <f t="shared" si="407"/>
        <v>9.8479382575759064E-4</v>
      </c>
      <c r="AC393" s="238">
        <v>341</v>
      </c>
      <c r="AD393" s="243">
        <f t="shared" si="447"/>
        <v>0</v>
      </c>
      <c r="AE393" s="243">
        <f t="shared" si="433"/>
        <v>0</v>
      </c>
      <c r="AF393" s="243">
        <f t="shared" si="408"/>
        <v>0</v>
      </c>
      <c r="AG393" s="243">
        <f t="shared" si="434"/>
        <v>0</v>
      </c>
      <c r="AH393" s="244">
        <f t="shared" si="448"/>
        <v>302220.56829844892</v>
      </c>
      <c r="AI393" s="246"/>
      <c r="AJ393" s="242">
        <f t="shared" si="394"/>
        <v>4.8766666666666597E-2</v>
      </c>
      <c r="AK393" s="242">
        <f t="shared" si="449"/>
        <v>4.0638888888888834E-3</v>
      </c>
      <c r="AL393" s="241">
        <f>VLOOKUP(AN393,[2]תחזיות!$B$4:$H$1000,5)</f>
        <v>1.2999278500000197E-2</v>
      </c>
      <c r="AM393" s="135">
        <f t="shared" si="435"/>
        <v>1.0832732083333498E-3</v>
      </c>
      <c r="AN393" s="238">
        <v>341</v>
      </c>
      <c r="AO393" s="243">
        <f t="shared" si="450"/>
        <v>0</v>
      </c>
      <c r="AP393" s="243">
        <f t="shared" si="480"/>
        <v>0</v>
      </c>
      <c r="AQ393" s="243">
        <f t="shared" si="409"/>
        <v>0</v>
      </c>
      <c r="AR393" s="243">
        <f t="shared" si="451"/>
        <v>0</v>
      </c>
      <c r="AS393" s="244">
        <f t="shared" si="452"/>
        <v>170495.24078473489</v>
      </c>
      <c r="AT393" s="245"/>
      <c r="AU393" s="242">
        <f t="shared" si="395"/>
        <v>5.3666666666666606E-2</v>
      </c>
      <c r="AV393" s="242">
        <f t="shared" si="453"/>
        <v>4.4722222222222168E-3</v>
      </c>
      <c r="AW393" s="241">
        <f>VLOOKUP(AY393,[2]תחזיות!$B$4:$H$1000,7)</f>
        <v>2.2098773450000334E-2</v>
      </c>
      <c r="AX393" s="135">
        <f t="shared" si="410"/>
        <v>1.8415644541666944E-3</v>
      </c>
      <c r="AY393" s="238">
        <v>341</v>
      </c>
      <c r="AZ393" s="243">
        <f t="shared" si="454"/>
        <v>-5.3806370969887155E-12</v>
      </c>
      <c r="BA393" s="243">
        <f t="shared" si="481"/>
        <v>1.2314252719787499E-13</v>
      </c>
      <c r="BB393" s="243">
        <f t="shared" si="411"/>
        <v>1.4720593199274115E-13</v>
      </c>
      <c r="BC393" s="243">
        <f t="shared" si="455"/>
        <v>-2.4063404794866172E-14</v>
      </c>
      <c r="BD393" s="244">
        <f t="shared" si="456"/>
        <v>197884.14681572217</v>
      </c>
      <c r="BE393" s="246"/>
      <c r="BF393" s="246"/>
      <c r="BG393" s="246"/>
      <c r="BH393" s="241">
        <f>VLOOKUP(BJ393,[2]תחזיות!$B$4:$H$1000,6)</f>
        <v>1.1817525909091088E-2</v>
      </c>
      <c r="BI393" s="135">
        <f t="shared" si="412"/>
        <v>9.8479382575759064E-4</v>
      </c>
      <c r="BJ393" s="238">
        <v>341</v>
      </c>
      <c r="BK393" s="243">
        <f t="shared" si="457"/>
        <v>-3.3330255021657504</v>
      </c>
      <c r="BL393" s="243">
        <f t="shared" si="482"/>
        <v>8.0164212859364953E-2</v>
      </c>
      <c r="BM393" s="243">
        <f t="shared" si="413"/>
        <v>8.6274759613335472E-2</v>
      </c>
      <c r="BN393" s="243">
        <f t="shared" si="436"/>
        <v>-6.1105467539705142E-3</v>
      </c>
      <c r="BO393" s="244">
        <f t="shared" si="458"/>
        <v>148276.55901072704</v>
      </c>
      <c r="BP393" s="246"/>
      <c r="BQ393" s="247">
        <f>VLOOKUP(BT393,[2]תחזיות!$B$4:$E$1000,2)</f>
        <v>4.4603680000000076E-2</v>
      </c>
      <c r="BR393" s="135">
        <f t="shared" si="414"/>
        <v>3.2169733333333398E-3</v>
      </c>
      <c r="BS393" s="3">
        <f t="shared" si="459"/>
        <v>10346</v>
      </c>
      <c r="BT393" s="238">
        <v>341</v>
      </c>
      <c r="BU393" s="239">
        <f t="shared" si="460"/>
        <v>48295.942255672097</v>
      </c>
      <c r="BV393" s="239">
        <f t="shared" si="461"/>
        <v>2497.1942053552439</v>
      </c>
      <c r="BW393" s="239">
        <f t="shared" si="415"/>
        <v>2341.8274470105398</v>
      </c>
      <c r="BX393" s="239">
        <f t="shared" si="416"/>
        <v>155.36675834470395</v>
      </c>
      <c r="BY393" s="240">
        <f t="shared" si="462"/>
        <v>792309.19822101772</v>
      </c>
      <c r="CA393" s="247">
        <f>VLOOKUP(CD393,[2]תחזיות!$B$4:$E$1000,4)</f>
        <v>5.8876857600000103E-2</v>
      </c>
      <c r="CB393" s="135">
        <f t="shared" si="417"/>
        <v>4.406404800000009E-3</v>
      </c>
      <c r="CC393" s="3">
        <f t="shared" si="463"/>
        <v>10346</v>
      </c>
      <c r="CD393" s="238">
        <v>341</v>
      </c>
      <c r="CE393" s="239">
        <f t="shared" si="464"/>
        <v>55080.893460109452</v>
      </c>
      <c r="CF393" s="239">
        <f t="shared" si="465"/>
        <v>2883.2406111136152</v>
      </c>
      <c r="CG393" s="239">
        <f t="shared" si="418"/>
        <v>2640.5318977826996</v>
      </c>
      <c r="CH393" s="239">
        <f t="shared" si="419"/>
        <v>242.7087133309154</v>
      </c>
      <c r="CI393" s="240">
        <f t="shared" si="466"/>
        <v>897578.90027737105</v>
      </c>
      <c r="CJ393" s="1"/>
      <c r="CK393" s="247">
        <f>VLOOKUP(CN393,[2]תחזיות!$B$4:$E$1000,3)</f>
        <v>3.8785808695652242E-2</v>
      </c>
      <c r="CL393" s="135">
        <f t="shared" si="420"/>
        <v>2.7321507246376871E-3</v>
      </c>
      <c r="CM393" s="3">
        <f t="shared" si="467"/>
        <v>10346</v>
      </c>
      <c r="CN393" s="238">
        <v>341</v>
      </c>
      <c r="CO393" s="239">
        <f t="shared" si="468"/>
        <v>45781.801953955583</v>
      </c>
      <c r="CP393" s="239">
        <f t="shared" si="483"/>
        <v>2355.3259071124712</v>
      </c>
      <c r="CQ393" s="239">
        <f t="shared" si="421"/>
        <v>2230.2431237287524</v>
      </c>
      <c r="CR393" s="239">
        <f t="shared" si="422"/>
        <v>125.08278338371882</v>
      </c>
      <c r="CS393" s="240">
        <f t="shared" si="469"/>
        <v>754971.0999929551</v>
      </c>
      <c r="CT393" s="1"/>
      <c r="CU393" s="238">
        <v>341</v>
      </c>
      <c r="CV393" s="239">
        <f t="shared" si="423"/>
        <v>101532.87525667757</v>
      </c>
      <c r="CW393" s="239">
        <f t="shared" si="423"/>
        <v>5418.1898743203874</v>
      </c>
      <c r="CX393" s="239">
        <f t="shared" si="423"/>
        <v>5033.6255329796422</v>
      </c>
      <c r="CY393" s="239">
        <f t="shared" si="423"/>
        <v>384.56434134074544</v>
      </c>
      <c r="CZ393" s="239">
        <f t="shared" si="423"/>
        <v>2924580.3091175132</v>
      </c>
      <c r="DB393" s="238">
        <v>341</v>
      </c>
      <c r="DC393" s="239">
        <f t="shared" si="424"/>
        <v>111189.80437718806</v>
      </c>
      <c r="DD393" s="239">
        <f t="shared" si="424"/>
        <v>5965.6556906718779</v>
      </c>
      <c r="DE393" s="239">
        <f t="shared" si="424"/>
        <v>5460.5529473528077</v>
      </c>
      <c r="DF393" s="239">
        <f t="shared" si="424"/>
        <v>505.10274331906965</v>
      </c>
      <c r="DG393" s="239">
        <f t="shared" si="424"/>
        <v>3134594.3284113724</v>
      </c>
      <c r="DH393" s="248"/>
      <c r="DI393" s="238">
        <v>341</v>
      </c>
      <c r="DJ393" s="239">
        <f t="shared" si="425"/>
        <v>89501.729314878015</v>
      </c>
      <c r="DK393" s="239">
        <f t="shared" si="425"/>
        <v>4726.1314642317247</v>
      </c>
      <c r="DL393" s="239">
        <f t="shared" si="425"/>
        <v>4511.4107602216955</v>
      </c>
      <c r="DM393" s="239">
        <f t="shared" si="425"/>
        <v>214.72070401002878</v>
      </c>
      <c r="DN393" s="239">
        <f t="shared" si="425"/>
        <v>2739370.6145755835</v>
      </c>
      <c r="DP393" s="3">
        <f t="shared" si="470"/>
        <v>10346</v>
      </c>
      <c r="DQ393" s="238">
        <v>341</v>
      </c>
      <c r="DR393" s="239">
        <f t="shared" si="471"/>
        <v>0</v>
      </c>
      <c r="DS393" s="239">
        <f t="shared" si="472"/>
        <v>0</v>
      </c>
      <c r="DT393" s="239">
        <f t="shared" si="426"/>
        <v>0</v>
      </c>
      <c r="DU393" s="239">
        <f t="shared" si="473"/>
        <v>0</v>
      </c>
      <c r="DV393" s="240">
        <f t="shared" si="484"/>
        <v>0</v>
      </c>
      <c r="DX393" s="242">
        <f t="shared" si="396"/>
        <v>5.0700000000000002E-2</v>
      </c>
      <c r="DY393" s="242">
        <f t="shared" si="474"/>
        <v>4.2250000000000005E-3</v>
      </c>
      <c r="DZ393" s="238">
        <v>341</v>
      </c>
      <c r="EA393" s="243">
        <f t="shared" si="485"/>
        <v>55906.646167751307</v>
      </c>
      <c r="EB393" s="243">
        <f t="shared" si="486"/>
        <v>2920.9956689651435</v>
      </c>
      <c r="EC393" s="243">
        <f t="shared" si="427"/>
        <v>2684.7900889063944</v>
      </c>
      <c r="ED393" s="243">
        <f t="shared" si="437"/>
        <v>236.20558005874929</v>
      </c>
      <c r="EE393" s="244">
        <f t="shared" si="475"/>
        <v>929701.27217970917</v>
      </c>
      <c r="EF393" s="249"/>
      <c r="EG393" s="242">
        <f t="shared" si="397"/>
        <v>5.5E-2</v>
      </c>
      <c r="EH393" s="242">
        <f t="shared" si="476"/>
        <v>4.5833333333333334E-3</v>
      </c>
      <c r="EI393" s="238">
        <v>341</v>
      </c>
      <c r="EJ393" s="243">
        <f t="shared" si="487"/>
        <v>58778.624083824456</v>
      </c>
      <c r="EK393" s="243">
        <f t="shared" si="488"/>
        <v>3082.4150795582627</v>
      </c>
      <c r="EL393" s="243">
        <f t="shared" si="428"/>
        <v>2813.0130525074005</v>
      </c>
      <c r="EM393" s="243">
        <f t="shared" si="438"/>
        <v>269.4020270508621</v>
      </c>
      <c r="EN393" s="244">
        <f t="shared" si="477"/>
        <v>970400.17299579154</v>
      </c>
      <c r="EO393" s="249"/>
      <c r="EP393" s="242">
        <f t="shared" si="398"/>
        <v>2.5000000000000001E-2</v>
      </c>
      <c r="EQ393" s="242">
        <f t="shared" si="478"/>
        <v>2.0833333333333333E-3</v>
      </c>
      <c r="ER393" s="238">
        <v>341</v>
      </c>
      <c r="ES393" s="243">
        <f t="shared" si="489"/>
        <v>46392.973553170428</v>
      </c>
      <c r="ET393" s="243">
        <f t="shared" si="490"/>
        <v>2370.7253929063936</v>
      </c>
      <c r="EU393" s="243">
        <f t="shared" si="429"/>
        <v>2274.0733646706217</v>
      </c>
      <c r="EV393" s="243">
        <f t="shared" si="439"/>
        <v>96.652028235771724</v>
      </c>
      <c r="EW393" s="244">
        <f t="shared" si="479"/>
        <v>808417.3589810757</v>
      </c>
    </row>
    <row r="394" spans="1:153" ht="14.25" customHeight="1" thickBot="1" x14ac:dyDescent="0.25">
      <c r="A394" s="3">
        <f t="shared" si="440"/>
        <v>10376</v>
      </c>
      <c r="B394" s="238">
        <v>342</v>
      </c>
      <c r="C394" s="239">
        <f t="shared" si="441"/>
        <v>-2676.7211638085373</v>
      </c>
      <c r="D394" s="239">
        <f t="shared" si="399"/>
        <v>0</v>
      </c>
      <c r="E394" s="239">
        <f t="shared" si="400"/>
        <v>7.0263930549974107</v>
      </c>
      <c r="F394" s="239">
        <f t="shared" si="401"/>
        <v>-7.0263930549974107</v>
      </c>
      <c r="G394" s="240">
        <f t="shared" si="442"/>
        <v>725485.02829237678</v>
      </c>
      <c r="I394" s="241">
        <f>VLOOKUP(K394,[2]תחזיות!$B$4:$H$1000,5)</f>
        <v>1.2999297000000198E-2</v>
      </c>
      <c r="J394" s="135">
        <f t="shared" si="402"/>
        <v>1.0832747500000165E-3</v>
      </c>
      <c r="K394" s="238">
        <v>342</v>
      </c>
      <c r="L394" s="243">
        <f t="shared" si="443"/>
        <v>0</v>
      </c>
      <c r="M394" s="243">
        <f t="shared" si="430"/>
        <v>0</v>
      </c>
      <c r="N394" s="243">
        <f t="shared" si="403"/>
        <v>0</v>
      </c>
      <c r="O394" s="243">
        <f t="shared" si="404"/>
        <v>0</v>
      </c>
      <c r="P394" s="244">
        <f t="shared" si="444"/>
        <v>306589.56963967456</v>
      </c>
      <c r="Q394" s="245"/>
      <c r="R394" s="241">
        <f>VLOOKUP(T394,[2]תחזיות!$B$4:$H$1000,7)</f>
        <v>2.2098804900000334E-2</v>
      </c>
      <c r="S394" s="135">
        <f t="shared" si="405"/>
        <v>1.8415670750000278E-3</v>
      </c>
      <c r="T394" s="238">
        <v>342</v>
      </c>
      <c r="U394" s="243">
        <f t="shared" si="445"/>
        <v>0</v>
      </c>
      <c r="V394" s="243">
        <f t="shared" si="431"/>
        <v>0</v>
      </c>
      <c r="W394" s="243">
        <f t="shared" si="406"/>
        <v>0</v>
      </c>
      <c r="X394" s="243">
        <f t="shared" si="432"/>
        <v>0</v>
      </c>
      <c r="Y394" s="244">
        <f t="shared" si="446"/>
        <v>343246.08003011072</v>
      </c>
      <c r="Z394" s="246"/>
      <c r="AA394" s="241">
        <f>VLOOKUP(AC394,[2]תחזיות!$B$4:$H$1000,6)</f>
        <v>1.1817542727272905E-2</v>
      </c>
      <c r="AB394" s="135">
        <f t="shared" si="407"/>
        <v>9.8479522727274219E-4</v>
      </c>
      <c r="AC394" s="238">
        <v>342</v>
      </c>
      <c r="AD394" s="243">
        <f t="shared" si="447"/>
        <v>0</v>
      </c>
      <c r="AE394" s="243">
        <f t="shared" si="433"/>
        <v>0</v>
      </c>
      <c r="AF394" s="243">
        <f t="shared" si="408"/>
        <v>0</v>
      </c>
      <c r="AG394" s="243">
        <f t="shared" si="434"/>
        <v>0</v>
      </c>
      <c r="AH394" s="244">
        <f t="shared" si="448"/>
        <v>302220.56829844892</v>
      </c>
      <c r="AI394" s="246"/>
      <c r="AJ394" s="242">
        <f t="shared" si="394"/>
        <v>4.8766666666666597E-2</v>
      </c>
      <c r="AK394" s="242">
        <f t="shared" si="449"/>
        <v>4.0638888888888834E-3</v>
      </c>
      <c r="AL394" s="241">
        <f>VLOOKUP(AN394,[2]תחזיות!$B$4:$H$1000,5)</f>
        <v>1.2999297000000198E-2</v>
      </c>
      <c r="AM394" s="135">
        <f t="shared" si="435"/>
        <v>1.0832747500000165E-3</v>
      </c>
      <c r="AN394" s="238">
        <v>342</v>
      </c>
      <c r="AO394" s="243">
        <f t="shared" si="450"/>
        <v>0</v>
      </c>
      <c r="AP394" s="243">
        <f t="shared" si="480"/>
        <v>0</v>
      </c>
      <c r="AQ394" s="243">
        <f t="shared" si="409"/>
        <v>0</v>
      </c>
      <c r="AR394" s="243">
        <f t="shared" si="451"/>
        <v>0</v>
      </c>
      <c r="AS394" s="244">
        <f t="shared" si="452"/>
        <v>170495.24078473489</v>
      </c>
      <c r="AT394" s="245"/>
      <c r="AU394" s="242">
        <f t="shared" si="395"/>
        <v>5.3666666666666606E-2</v>
      </c>
      <c r="AV394" s="242">
        <f t="shared" si="453"/>
        <v>4.4722222222222168E-3</v>
      </c>
      <c r="AW394" s="241">
        <f>VLOOKUP(AY394,[2]תחזיות!$B$4:$H$1000,7)</f>
        <v>2.2098804900000334E-2</v>
      </c>
      <c r="AX394" s="135">
        <f t="shared" si="410"/>
        <v>1.8415670750000278E-3</v>
      </c>
      <c r="AY394" s="238">
        <v>342</v>
      </c>
      <c r="AZ394" s="243">
        <f t="shared" si="454"/>
        <v>-5.5380229226993978E-12</v>
      </c>
      <c r="BA394" s="243">
        <f t="shared" si="481"/>
        <v>1.2336930242149489E-13</v>
      </c>
      <c r="BB394" s="243">
        <f t="shared" si="411"/>
        <v>1.4813657160356718E-13</v>
      </c>
      <c r="BC394" s="243">
        <f t="shared" si="455"/>
        <v>-2.4767269182072278E-14</v>
      </c>
      <c r="BD394" s="244">
        <f t="shared" si="456"/>
        <v>197884.14681572217</v>
      </c>
      <c r="BE394" s="246"/>
      <c r="BF394" s="246"/>
      <c r="BG394" s="246"/>
      <c r="BH394" s="241">
        <f>VLOOKUP(BJ394,[2]תחזיות!$B$4:$H$1000,6)</f>
        <v>1.1817542727272905E-2</v>
      </c>
      <c r="BI394" s="135">
        <f t="shared" si="412"/>
        <v>9.8479522727274219E-4</v>
      </c>
      <c r="BJ394" s="238">
        <v>342</v>
      </c>
      <c r="BK394" s="243">
        <f t="shared" si="457"/>
        <v>-3.4226675723574984</v>
      </c>
      <c r="BL394" s="243">
        <f t="shared" si="482"/>
        <v>8.0232295985429344E-2</v>
      </c>
      <c r="BM394" s="243">
        <f t="shared" si="413"/>
        <v>8.6507186534751396E-2</v>
      </c>
      <c r="BN394" s="243">
        <f t="shared" si="436"/>
        <v>-6.2748905493220514E-3</v>
      </c>
      <c r="BO394" s="244">
        <f t="shared" si="458"/>
        <v>148276.55901072704</v>
      </c>
      <c r="BP394" s="246"/>
      <c r="BQ394" s="247">
        <f>VLOOKUP(BT394,[2]תחזיות!$B$4:$E$1000,2)</f>
        <v>4.4631980000000078E-2</v>
      </c>
      <c r="BR394" s="135">
        <f t="shared" si="414"/>
        <v>3.2193316666666734E-3</v>
      </c>
      <c r="BS394" s="3">
        <f t="shared" si="459"/>
        <v>10376</v>
      </c>
      <c r="BT394" s="238">
        <v>342</v>
      </c>
      <c r="BU394" s="239">
        <f t="shared" si="460"/>
        <v>45954.114808661558</v>
      </c>
      <c r="BV394" s="239">
        <f t="shared" si="461"/>
        <v>2497.2523434765644</v>
      </c>
      <c r="BW394" s="239">
        <f t="shared" si="415"/>
        <v>2349.3108064594044</v>
      </c>
      <c r="BX394" s="239">
        <f t="shared" si="416"/>
        <v>147.94153701716007</v>
      </c>
      <c r="BY394" s="240">
        <f t="shared" si="462"/>
        <v>794806.45056449424</v>
      </c>
      <c r="CA394" s="247">
        <f>VLOOKUP(CD394,[2]תחזיות!$B$4:$E$1000,4)</f>
        <v>5.8914213600000105E-2</v>
      </c>
      <c r="CB394" s="135">
        <f t="shared" si="417"/>
        <v>4.4095178000000089E-3</v>
      </c>
      <c r="CC394" s="3">
        <f t="shared" si="463"/>
        <v>10376</v>
      </c>
      <c r="CD394" s="238">
        <v>342</v>
      </c>
      <c r="CE394" s="239">
        <f t="shared" si="464"/>
        <v>52440.361562326754</v>
      </c>
      <c r="CF394" s="239">
        <f t="shared" si="465"/>
        <v>2883.3287948707843</v>
      </c>
      <c r="CG394" s="239">
        <f t="shared" si="418"/>
        <v>2652.0920871232684</v>
      </c>
      <c r="CH394" s="239">
        <f t="shared" si="419"/>
        <v>231.23670774751611</v>
      </c>
      <c r="CI394" s="240">
        <f t="shared" si="466"/>
        <v>900462.22907224181</v>
      </c>
      <c r="CJ394" s="1"/>
      <c r="CK394" s="247">
        <f>VLOOKUP(CN394,[2]תחזיות!$B$4:$E$1000,3)</f>
        <v>3.8810417391304419E-2</v>
      </c>
      <c r="CL394" s="135">
        <f t="shared" si="420"/>
        <v>2.7342014492753685E-3</v>
      </c>
      <c r="CM394" s="3">
        <f t="shared" si="467"/>
        <v>10376</v>
      </c>
      <c r="CN394" s="238">
        <v>342</v>
      </c>
      <c r="CO394" s="239">
        <f t="shared" si="468"/>
        <v>43551.55883022683</v>
      </c>
      <c r="CP394" s="239">
        <f t="shared" si="483"/>
        <v>2355.3736827782723</v>
      </c>
      <c r="CQ394" s="239">
        <f t="shared" si="421"/>
        <v>2236.2949475064647</v>
      </c>
      <c r="CR394" s="239">
        <f t="shared" si="422"/>
        <v>119.07873527180767</v>
      </c>
      <c r="CS394" s="240">
        <f t="shared" si="469"/>
        <v>757326.47367573343</v>
      </c>
      <c r="CT394" s="1"/>
      <c r="CU394" s="238">
        <v>342</v>
      </c>
      <c r="CV394" s="239">
        <f t="shared" si="423"/>
        <v>96499.249723697925</v>
      </c>
      <c r="CW394" s="239">
        <f t="shared" si="423"/>
        <v>5418.2480124417079</v>
      </c>
      <c r="CX394" s="239">
        <f t="shared" si="423"/>
        <v>5052.4705265464254</v>
      </c>
      <c r="CY394" s="239">
        <f t="shared" si="423"/>
        <v>365.77748589528244</v>
      </c>
      <c r="CZ394" s="239">
        <f t="shared" si="423"/>
        <v>2929998.5571299549</v>
      </c>
      <c r="DB394" s="238">
        <v>342</v>
      </c>
      <c r="DC394" s="239">
        <f t="shared" si="424"/>
        <v>105729.25142983528</v>
      </c>
      <c r="DD394" s="239">
        <f t="shared" si="424"/>
        <v>5965.7438744290475</v>
      </c>
      <c r="DE394" s="239">
        <f t="shared" si="424"/>
        <v>5485.0245091763254</v>
      </c>
      <c r="DF394" s="239">
        <f t="shared" si="424"/>
        <v>480.7193652527219</v>
      </c>
      <c r="DG394" s="239">
        <f t="shared" si="424"/>
        <v>3140560.0722858012</v>
      </c>
      <c r="DH394" s="248"/>
      <c r="DI394" s="238">
        <v>342</v>
      </c>
      <c r="DJ394" s="239">
        <f t="shared" si="425"/>
        <v>84990.315187345754</v>
      </c>
      <c r="DK394" s="239">
        <f t="shared" si="425"/>
        <v>4726.1793079806512</v>
      </c>
      <c r="DL394" s="239">
        <f t="shared" si="425"/>
        <v>4522.2188652616824</v>
      </c>
      <c r="DM394" s="239">
        <f t="shared" si="425"/>
        <v>203.96044271896886</v>
      </c>
      <c r="DN394" s="239">
        <f t="shared" si="425"/>
        <v>2744096.7136512683</v>
      </c>
      <c r="DP394" s="3">
        <f t="shared" si="470"/>
        <v>10376</v>
      </c>
      <c r="DQ394" s="238">
        <v>342</v>
      </c>
      <c r="DR394" s="239">
        <f t="shared" si="471"/>
        <v>0</v>
      </c>
      <c r="DS394" s="239">
        <f t="shared" si="472"/>
        <v>0</v>
      </c>
      <c r="DT394" s="239">
        <f t="shared" si="426"/>
        <v>0</v>
      </c>
      <c r="DU394" s="239">
        <f t="shared" si="473"/>
        <v>0</v>
      </c>
      <c r="DV394" s="240">
        <f t="shared" si="484"/>
        <v>0</v>
      </c>
      <c r="DX394" s="242">
        <f t="shared" si="396"/>
        <v>5.0700000000000002E-2</v>
      </c>
      <c r="DY394" s="242">
        <f t="shared" si="474"/>
        <v>4.2250000000000005E-3</v>
      </c>
      <c r="DZ394" s="238">
        <v>342</v>
      </c>
      <c r="EA394" s="243">
        <f t="shared" si="485"/>
        <v>53221.85607884491</v>
      </c>
      <c r="EB394" s="243">
        <f t="shared" si="486"/>
        <v>2920.9956689651435</v>
      </c>
      <c r="EC394" s="243">
        <f t="shared" si="427"/>
        <v>2696.1333270320238</v>
      </c>
      <c r="ED394" s="243">
        <f t="shared" si="437"/>
        <v>224.86234193311978</v>
      </c>
      <c r="EE394" s="244">
        <f t="shared" si="475"/>
        <v>932622.26784867432</v>
      </c>
      <c r="EF394" s="249"/>
      <c r="EG394" s="242">
        <f t="shared" si="397"/>
        <v>5.5E-2</v>
      </c>
      <c r="EH394" s="242">
        <f t="shared" si="476"/>
        <v>4.5833333333333334E-3</v>
      </c>
      <c r="EI394" s="238">
        <v>342</v>
      </c>
      <c r="EJ394" s="243">
        <f t="shared" si="487"/>
        <v>55965.611031317057</v>
      </c>
      <c r="EK394" s="243">
        <f t="shared" si="488"/>
        <v>3082.4150795582632</v>
      </c>
      <c r="EL394" s="243">
        <f t="shared" si="428"/>
        <v>2825.9060289980598</v>
      </c>
      <c r="EM394" s="243">
        <f t="shared" si="438"/>
        <v>256.50905056020321</v>
      </c>
      <c r="EN394" s="244">
        <f t="shared" si="477"/>
        <v>973482.58807534981</v>
      </c>
      <c r="EO394" s="249"/>
      <c r="EP394" s="242">
        <f t="shared" si="398"/>
        <v>2.5000000000000001E-2</v>
      </c>
      <c r="EQ394" s="242">
        <f t="shared" si="478"/>
        <v>2.0833333333333333E-3</v>
      </c>
      <c r="ER394" s="238">
        <v>342</v>
      </c>
      <c r="ES394" s="243">
        <f t="shared" si="489"/>
        <v>44118.900188499807</v>
      </c>
      <c r="ET394" s="243">
        <f t="shared" si="490"/>
        <v>2370.7253929063936</v>
      </c>
      <c r="EU394" s="243">
        <f t="shared" si="429"/>
        <v>2278.8110175136858</v>
      </c>
      <c r="EV394" s="243">
        <f t="shared" si="439"/>
        <v>91.914375392707925</v>
      </c>
      <c r="EW394" s="244">
        <f t="shared" si="479"/>
        <v>810788.08437398204</v>
      </c>
    </row>
    <row r="395" spans="1:153" ht="14.25" customHeight="1" thickBot="1" x14ac:dyDescent="0.25">
      <c r="A395" s="3">
        <f t="shared" si="440"/>
        <v>10407</v>
      </c>
      <c r="B395" s="238">
        <v>343</v>
      </c>
      <c r="C395" s="239">
        <f t="shared" si="441"/>
        <v>-2683.7475568635346</v>
      </c>
      <c r="D395" s="239">
        <f t="shared" si="399"/>
        <v>0</v>
      </c>
      <c r="E395" s="239">
        <f t="shared" si="400"/>
        <v>7.0448373367667783</v>
      </c>
      <c r="F395" s="239">
        <f t="shared" si="401"/>
        <v>-7.0448373367667783</v>
      </c>
      <c r="G395" s="240">
        <f t="shared" si="442"/>
        <v>725485.02829237678</v>
      </c>
      <c r="I395" s="241">
        <f>VLOOKUP(K395,[2]תחזיות!$B$4:$H$1000,5)</f>
        <v>1.2999315500000198E-2</v>
      </c>
      <c r="J395" s="135">
        <f t="shared" si="402"/>
        <v>1.0832762916666832E-3</v>
      </c>
      <c r="K395" s="238">
        <v>343</v>
      </c>
      <c r="L395" s="243">
        <f t="shared" si="443"/>
        <v>0</v>
      </c>
      <c r="M395" s="243">
        <f t="shared" si="430"/>
        <v>0</v>
      </c>
      <c r="N395" s="243">
        <f t="shared" si="403"/>
        <v>0</v>
      </c>
      <c r="O395" s="243">
        <f t="shared" si="404"/>
        <v>0</v>
      </c>
      <c r="P395" s="244">
        <f t="shared" si="444"/>
        <v>306589.56963967456</v>
      </c>
      <c r="Q395" s="245"/>
      <c r="R395" s="241">
        <f>VLOOKUP(T395,[2]תחזיות!$B$4:$H$1000,7)</f>
        <v>2.2098836350000338E-2</v>
      </c>
      <c r="S395" s="135">
        <f t="shared" si="405"/>
        <v>1.8415696958333616E-3</v>
      </c>
      <c r="T395" s="238">
        <v>343</v>
      </c>
      <c r="U395" s="243">
        <f t="shared" si="445"/>
        <v>0</v>
      </c>
      <c r="V395" s="243">
        <f t="shared" si="431"/>
        <v>0</v>
      </c>
      <c r="W395" s="243">
        <f t="shared" si="406"/>
        <v>0</v>
      </c>
      <c r="X395" s="243">
        <f t="shared" si="432"/>
        <v>0</v>
      </c>
      <c r="Y395" s="244">
        <f t="shared" si="446"/>
        <v>343246.08003011072</v>
      </c>
      <c r="Z395" s="246"/>
      <c r="AA395" s="241">
        <f>VLOOKUP(AC395,[2]תחזיות!$B$4:$H$1000,6)</f>
        <v>1.1817559545454725E-2</v>
      </c>
      <c r="AB395" s="135">
        <f t="shared" si="407"/>
        <v>9.8479662878789374E-4</v>
      </c>
      <c r="AC395" s="238">
        <v>343</v>
      </c>
      <c r="AD395" s="243">
        <f t="shared" si="447"/>
        <v>0</v>
      </c>
      <c r="AE395" s="243">
        <f t="shared" si="433"/>
        <v>0</v>
      </c>
      <c r="AF395" s="243">
        <f t="shared" si="408"/>
        <v>0</v>
      </c>
      <c r="AG395" s="243">
        <f t="shared" si="434"/>
        <v>0</v>
      </c>
      <c r="AH395" s="244">
        <f t="shared" si="448"/>
        <v>302220.56829844892</v>
      </c>
      <c r="AI395" s="246"/>
      <c r="AJ395" s="242">
        <f t="shared" si="394"/>
        <v>4.8766666666666597E-2</v>
      </c>
      <c r="AK395" s="242">
        <f t="shared" si="449"/>
        <v>4.0638888888888834E-3</v>
      </c>
      <c r="AL395" s="241">
        <f>VLOOKUP(AN395,[2]תחזיות!$B$4:$H$1000,5)</f>
        <v>1.2999315500000198E-2</v>
      </c>
      <c r="AM395" s="135">
        <f t="shared" si="435"/>
        <v>1.0832762916666832E-3</v>
      </c>
      <c r="AN395" s="238">
        <v>343</v>
      </c>
      <c r="AO395" s="243">
        <f t="shared" si="450"/>
        <v>0</v>
      </c>
      <c r="AP395" s="243">
        <f t="shared" si="480"/>
        <v>0</v>
      </c>
      <c r="AQ395" s="243">
        <f t="shared" si="409"/>
        <v>0</v>
      </c>
      <c r="AR395" s="243">
        <f t="shared" si="451"/>
        <v>0</v>
      </c>
      <c r="AS395" s="244">
        <f t="shared" si="452"/>
        <v>170495.24078473489</v>
      </c>
      <c r="AT395" s="245"/>
      <c r="AU395" s="242">
        <f t="shared" si="395"/>
        <v>5.3666666666666606E-2</v>
      </c>
      <c r="AV395" s="242">
        <f t="shared" si="453"/>
        <v>4.4722222222222168E-3</v>
      </c>
      <c r="AW395" s="241">
        <f>VLOOKUP(AY395,[2]תחזיות!$B$4:$H$1000,7)</f>
        <v>2.2098836350000338E-2</v>
      </c>
      <c r="AX395" s="135">
        <f t="shared" si="410"/>
        <v>1.8415696958333616E-3</v>
      </c>
      <c r="AY395" s="238">
        <v>343</v>
      </c>
      <c r="AZ395" s="243">
        <f t="shared" si="454"/>
        <v>-5.6966309533133486E-12</v>
      </c>
      <c r="BA395" s="243">
        <f t="shared" si="481"/>
        <v>1.235964955902304E-13</v>
      </c>
      <c r="BB395" s="243">
        <f t="shared" si="411"/>
        <v>1.490730951314373E-13</v>
      </c>
      <c r="BC395" s="243">
        <f t="shared" si="455"/>
        <v>-2.547659954120689E-14</v>
      </c>
      <c r="BD395" s="244">
        <f t="shared" si="456"/>
        <v>197884.14681572217</v>
      </c>
      <c r="BE395" s="246"/>
      <c r="BF395" s="246"/>
      <c r="BG395" s="246"/>
      <c r="BH395" s="241">
        <f>VLOOKUP(BJ395,[2]תחזיות!$B$4:$H$1000,6)</f>
        <v>1.1817559545454725E-2</v>
      </c>
      <c r="BI395" s="135">
        <f t="shared" si="412"/>
        <v>9.8479662878789374E-4</v>
      </c>
      <c r="BJ395" s="238">
        <v>343</v>
      </c>
      <c r="BK395" s="243">
        <f t="shared" si="457"/>
        <v>-3.5126305823646344</v>
      </c>
      <c r="BL395" s="243">
        <f t="shared" si="482"/>
        <v>8.030043057906211E-2</v>
      </c>
      <c r="BM395" s="243">
        <f t="shared" si="413"/>
        <v>8.6740253313397242E-2</v>
      </c>
      <c r="BN395" s="243">
        <f t="shared" si="436"/>
        <v>-6.4398227343351331E-3</v>
      </c>
      <c r="BO395" s="244">
        <f t="shared" si="458"/>
        <v>148276.55901072704</v>
      </c>
      <c r="BP395" s="246"/>
      <c r="BQ395" s="247">
        <f>VLOOKUP(BT395,[2]תחזיות!$B$4:$E$1000,2)</f>
        <v>4.466028000000008E-2</v>
      </c>
      <c r="BR395" s="135">
        <f t="shared" si="414"/>
        <v>3.2216900000000066E-3</v>
      </c>
      <c r="BS395" s="3">
        <f t="shared" si="459"/>
        <v>10407</v>
      </c>
      <c r="BT395" s="238">
        <v>343</v>
      </c>
      <c r="BU395" s="239">
        <f t="shared" si="460"/>
        <v>43604.804002202152</v>
      </c>
      <c r="BV395" s="239">
        <f t="shared" si="461"/>
        <v>2497.3076053041609</v>
      </c>
      <c r="BW395" s="239">
        <f t="shared" si="415"/>
        <v>2356.8264442983059</v>
      </c>
      <c r="BX395" s="239">
        <f t="shared" si="416"/>
        <v>140.48116100585494</v>
      </c>
      <c r="BY395" s="240">
        <f t="shared" si="462"/>
        <v>797303.75816979841</v>
      </c>
      <c r="CA395" s="247">
        <f>VLOOKUP(CD395,[2]תחזיות!$B$4:$E$1000,4)</f>
        <v>5.8951569600000107E-2</v>
      </c>
      <c r="CB395" s="135">
        <f t="shared" si="417"/>
        <v>4.4126308000000088E-3</v>
      </c>
      <c r="CC395" s="3">
        <f t="shared" si="463"/>
        <v>10407</v>
      </c>
      <c r="CD395" s="238">
        <v>343</v>
      </c>
      <c r="CE395" s="239">
        <f t="shared" si="464"/>
        <v>49788.269475203488</v>
      </c>
      <c r="CF395" s="239">
        <f t="shared" si="465"/>
        <v>2883.4126331476505</v>
      </c>
      <c r="CG395" s="239">
        <f t="shared" si="418"/>
        <v>2663.7153817826675</v>
      </c>
      <c r="CH395" s="239">
        <f t="shared" si="419"/>
        <v>219.69725136498317</v>
      </c>
      <c r="CI395" s="240">
        <f t="shared" si="466"/>
        <v>903345.64170538948</v>
      </c>
      <c r="CJ395" s="1"/>
      <c r="CK395" s="247">
        <f>VLOOKUP(CN395,[2]תחזיות!$B$4:$E$1000,3)</f>
        <v>3.8835026086956596E-2</v>
      </c>
      <c r="CL395" s="135">
        <f t="shared" si="420"/>
        <v>2.73625217391305E-3</v>
      </c>
      <c r="CM395" s="3">
        <f t="shared" si="467"/>
        <v>10407</v>
      </c>
      <c r="CN395" s="238">
        <v>343</v>
      </c>
      <c r="CO395" s="239">
        <f t="shared" si="468"/>
        <v>41315.263882720363</v>
      </c>
      <c r="CP395" s="239">
        <f t="shared" si="483"/>
        <v>2355.4190910157449</v>
      </c>
      <c r="CQ395" s="239">
        <f t="shared" si="421"/>
        <v>2242.3701104008601</v>
      </c>
      <c r="CR395" s="239">
        <f t="shared" si="422"/>
        <v>113.04898061488491</v>
      </c>
      <c r="CS395" s="240">
        <f t="shared" si="469"/>
        <v>759681.89276674914</v>
      </c>
      <c r="CT395" s="1"/>
      <c r="CU395" s="238">
        <v>343</v>
      </c>
      <c r="CV395" s="239">
        <f t="shared" si="423"/>
        <v>91446.779197151511</v>
      </c>
      <c r="CW395" s="239">
        <f t="shared" si="423"/>
        <v>5418.3032742693049</v>
      </c>
      <c r="CX395" s="239">
        <f t="shared" si="423"/>
        <v>5071.3957719738064</v>
      </c>
      <c r="CY395" s="239">
        <f t="shared" si="423"/>
        <v>346.90750229549758</v>
      </c>
      <c r="CZ395" s="239">
        <f t="shared" si="423"/>
        <v>2935416.8604042241</v>
      </c>
      <c r="DB395" s="238">
        <v>343</v>
      </c>
      <c r="DC395" s="239">
        <f t="shared" si="424"/>
        <v>100244.22692065894</v>
      </c>
      <c r="DD395" s="239">
        <f t="shared" si="424"/>
        <v>5965.8277127059137</v>
      </c>
      <c r="DE395" s="239">
        <f t="shared" si="424"/>
        <v>5509.6183174170692</v>
      </c>
      <c r="DF395" s="239">
        <f t="shared" si="424"/>
        <v>456.20939528884509</v>
      </c>
      <c r="DG395" s="239">
        <f t="shared" si="424"/>
        <v>3146525.8999985075</v>
      </c>
      <c r="DH395" s="248"/>
      <c r="DI395" s="238">
        <v>343</v>
      </c>
      <c r="DJ395" s="239">
        <f t="shared" si="425"/>
        <v>80468.092866260587</v>
      </c>
      <c r="DK395" s="239">
        <f t="shared" si="425"/>
        <v>4726.2247843527184</v>
      </c>
      <c r="DL395" s="239">
        <f t="shared" si="425"/>
        <v>4533.0602284577799</v>
      </c>
      <c r="DM395" s="239">
        <f t="shared" si="425"/>
        <v>193.16455589493822</v>
      </c>
      <c r="DN395" s="239">
        <f t="shared" si="425"/>
        <v>2748822.8581351903</v>
      </c>
      <c r="DP395" s="3">
        <f t="shared" si="470"/>
        <v>10407</v>
      </c>
      <c r="DQ395" s="238">
        <v>343</v>
      </c>
      <c r="DR395" s="239">
        <f t="shared" si="471"/>
        <v>0</v>
      </c>
      <c r="DS395" s="239">
        <f t="shared" si="472"/>
        <v>0</v>
      </c>
      <c r="DT395" s="239">
        <f t="shared" si="426"/>
        <v>0</v>
      </c>
      <c r="DU395" s="239">
        <f t="shared" si="473"/>
        <v>0</v>
      </c>
      <c r="DV395" s="240">
        <f t="shared" si="484"/>
        <v>0</v>
      </c>
      <c r="DX395" s="242">
        <f t="shared" si="396"/>
        <v>5.0700000000000002E-2</v>
      </c>
      <c r="DY395" s="242">
        <f t="shared" si="474"/>
        <v>4.2250000000000005E-3</v>
      </c>
      <c r="DZ395" s="238">
        <v>343</v>
      </c>
      <c r="EA395" s="243">
        <f t="shared" si="485"/>
        <v>50525.722751812886</v>
      </c>
      <c r="EB395" s="243">
        <f t="shared" si="486"/>
        <v>2920.9956689651435</v>
      </c>
      <c r="EC395" s="243">
        <f t="shared" si="427"/>
        <v>2707.5244903387343</v>
      </c>
      <c r="ED395" s="243">
        <f t="shared" si="437"/>
        <v>213.47117862640945</v>
      </c>
      <c r="EE395" s="244">
        <f t="shared" si="475"/>
        <v>935543.26351763948</v>
      </c>
      <c r="EF395" s="249"/>
      <c r="EG395" s="242">
        <f t="shared" si="397"/>
        <v>5.5E-2</v>
      </c>
      <c r="EH395" s="242">
        <f t="shared" si="476"/>
        <v>4.5833333333333334E-3</v>
      </c>
      <c r="EI395" s="238">
        <v>343</v>
      </c>
      <c r="EJ395" s="243">
        <f t="shared" si="487"/>
        <v>53139.705002318995</v>
      </c>
      <c r="EK395" s="243">
        <f t="shared" si="488"/>
        <v>3082.4150795582632</v>
      </c>
      <c r="EL395" s="243">
        <f t="shared" si="428"/>
        <v>2838.8580982976346</v>
      </c>
      <c r="EM395" s="243">
        <f t="shared" si="438"/>
        <v>243.55698126062873</v>
      </c>
      <c r="EN395" s="244">
        <f t="shared" si="477"/>
        <v>976565.00315490807</v>
      </c>
      <c r="EO395" s="249"/>
      <c r="EP395" s="242">
        <f t="shared" si="398"/>
        <v>2.5000000000000001E-2</v>
      </c>
      <c r="EQ395" s="242">
        <f t="shared" si="478"/>
        <v>2.0833333333333333E-3</v>
      </c>
      <c r="ER395" s="238">
        <v>343</v>
      </c>
      <c r="ES395" s="243">
        <f t="shared" si="489"/>
        <v>41840.089170986124</v>
      </c>
      <c r="ET395" s="243">
        <f t="shared" si="490"/>
        <v>2370.7253929063941</v>
      </c>
      <c r="EU395" s="243">
        <f t="shared" si="429"/>
        <v>2283.5585404668395</v>
      </c>
      <c r="EV395" s="243">
        <f t="shared" si="439"/>
        <v>87.166852439554418</v>
      </c>
      <c r="EW395" s="244">
        <f t="shared" si="479"/>
        <v>813158.80976688839</v>
      </c>
    </row>
    <row r="396" spans="1:153" ht="14.25" customHeight="1" thickBot="1" x14ac:dyDescent="0.25">
      <c r="A396" s="3">
        <f t="shared" si="440"/>
        <v>10437</v>
      </c>
      <c r="B396" s="238">
        <v>344</v>
      </c>
      <c r="C396" s="239">
        <f t="shared" si="441"/>
        <v>-2690.7923942003013</v>
      </c>
      <c r="D396" s="239">
        <f t="shared" si="399"/>
        <v>0</v>
      </c>
      <c r="E396" s="239">
        <f t="shared" si="400"/>
        <v>7.0633300347757917</v>
      </c>
      <c r="F396" s="239">
        <f t="shared" si="401"/>
        <v>-7.0633300347757917</v>
      </c>
      <c r="G396" s="240">
        <f t="shared" si="442"/>
        <v>725485.02829237678</v>
      </c>
      <c r="I396" s="241">
        <f>VLOOKUP(K396,[2]תחזיות!$B$4:$H$1000,5)</f>
        <v>1.2999334000000199E-2</v>
      </c>
      <c r="J396" s="135">
        <f t="shared" si="402"/>
        <v>1.0832778333333499E-3</v>
      </c>
      <c r="K396" s="238">
        <v>344</v>
      </c>
      <c r="L396" s="243">
        <f t="shared" si="443"/>
        <v>0</v>
      </c>
      <c r="M396" s="243">
        <f t="shared" si="430"/>
        <v>0</v>
      </c>
      <c r="N396" s="243">
        <f t="shared" si="403"/>
        <v>0</v>
      </c>
      <c r="O396" s="243">
        <f t="shared" si="404"/>
        <v>0</v>
      </c>
      <c r="P396" s="244">
        <f t="shared" si="444"/>
        <v>306589.56963967456</v>
      </c>
      <c r="Q396" s="245"/>
      <c r="R396" s="241">
        <f>VLOOKUP(T396,[2]תחזיות!$B$4:$H$1000,7)</f>
        <v>2.2098867800000338E-2</v>
      </c>
      <c r="S396" s="135">
        <f t="shared" si="405"/>
        <v>1.8415723166666949E-3</v>
      </c>
      <c r="T396" s="238">
        <v>344</v>
      </c>
      <c r="U396" s="243">
        <f t="shared" si="445"/>
        <v>0</v>
      </c>
      <c r="V396" s="243">
        <f t="shared" si="431"/>
        <v>0</v>
      </c>
      <c r="W396" s="243">
        <f t="shared" si="406"/>
        <v>0</v>
      </c>
      <c r="X396" s="243">
        <f t="shared" si="432"/>
        <v>0</v>
      </c>
      <c r="Y396" s="244">
        <f t="shared" si="446"/>
        <v>343246.08003011072</v>
      </c>
      <c r="Z396" s="246"/>
      <c r="AA396" s="241">
        <f>VLOOKUP(AC396,[2]תחזיות!$B$4:$H$1000,6)</f>
        <v>1.1817576363636544E-2</v>
      </c>
      <c r="AB396" s="135">
        <f t="shared" si="407"/>
        <v>9.8479803030304528E-4</v>
      </c>
      <c r="AC396" s="238">
        <v>344</v>
      </c>
      <c r="AD396" s="243">
        <f t="shared" si="447"/>
        <v>0</v>
      </c>
      <c r="AE396" s="243">
        <f t="shared" si="433"/>
        <v>0</v>
      </c>
      <c r="AF396" s="243">
        <f t="shared" si="408"/>
        <v>0</v>
      </c>
      <c r="AG396" s="243">
        <f t="shared" si="434"/>
        <v>0</v>
      </c>
      <c r="AH396" s="244">
        <f t="shared" si="448"/>
        <v>302220.56829844892</v>
      </c>
      <c r="AI396" s="246"/>
      <c r="AJ396" s="242">
        <f t="shared" si="394"/>
        <v>4.8766666666666597E-2</v>
      </c>
      <c r="AK396" s="242">
        <f t="shared" si="449"/>
        <v>4.0638888888888834E-3</v>
      </c>
      <c r="AL396" s="241">
        <f>VLOOKUP(AN396,[2]תחזיות!$B$4:$H$1000,5)</f>
        <v>1.2999334000000199E-2</v>
      </c>
      <c r="AM396" s="135">
        <f t="shared" si="435"/>
        <v>1.0832778333333499E-3</v>
      </c>
      <c r="AN396" s="238">
        <v>344</v>
      </c>
      <c r="AO396" s="243">
        <f t="shared" si="450"/>
        <v>0</v>
      </c>
      <c r="AP396" s="243">
        <f t="shared" si="480"/>
        <v>0</v>
      </c>
      <c r="AQ396" s="243">
        <f t="shared" si="409"/>
        <v>0</v>
      </c>
      <c r="AR396" s="243">
        <f t="shared" si="451"/>
        <v>0</v>
      </c>
      <c r="AS396" s="244">
        <f t="shared" si="452"/>
        <v>170495.24078473489</v>
      </c>
      <c r="AT396" s="245"/>
      <c r="AU396" s="242">
        <f t="shared" si="395"/>
        <v>5.3666666666666606E-2</v>
      </c>
      <c r="AV396" s="242">
        <f t="shared" si="453"/>
        <v>4.4722222222222168E-3</v>
      </c>
      <c r="AW396" s="241">
        <f>VLOOKUP(AY396,[2]תחזיות!$B$4:$H$1000,7)</f>
        <v>2.2098867800000338E-2</v>
      </c>
      <c r="AX396" s="135">
        <f t="shared" si="410"/>
        <v>1.8415723166666949E-3</v>
      </c>
      <c r="AY396" s="238">
        <v>344</v>
      </c>
      <c r="AZ396" s="243">
        <f t="shared" si="454"/>
        <v>-5.8564693351918284E-12</v>
      </c>
      <c r="BA396" s="243">
        <f t="shared" si="481"/>
        <v>1.2382410747494636E-13</v>
      </c>
      <c r="BB396" s="243">
        <f t="shared" si="411"/>
        <v>1.5001553977955422E-13</v>
      </c>
      <c r="BC396" s="243">
        <f t="shared" si="455"/>
        <v>-2.6191432304607867E-14</v>
      </c>
      <c r="BD396" s="244">
        <f t="shared" si="456"/>
        <v>197884.14681572217</v>
      </c>
      <c r="BE396" s="246"/>
      <c r="BF396" s="246"/>
      <c r="BG396" s="246"/>
      <c r="BH396" s="241">
        <f>VLOOKUP(BJ396,[2]תחזיות!$B$4:$H$1000,6)</f>
        <v>1.1817576363636544E-2</v>
      </c>
      <c r="BI396" s="135">
        <f t="shared" si="412"/>
        <v>9.8479803030304528E-4</v>
      </c>
      <c r="BJ396" s="238">
        <v>344</v>
      </c>
      <c r="BK396" s="243">
        <f t="shared" si="457"/>
        <v>-3.6029154889873376</v>
      </c>
      <c r="BL396" s="243">
        <f t="shared" si="482"/>
        <v>8.0368616974421159E-2</v>
      </c>
      <c r="BM396" s="243">
        <f t="shared" si="413"/>
        <v>8.6973962037564578E-2</v>
      </c>
      <c r="BN396" s="243">
        <f t="shared" si="436"/>
        <v>-6.6053450631434214E-3</v>
      </c>
      <c r="BO396" s="244">
        <f t="shared" si="458"/>
        <v>148276.55901072704</v>
      </c>
      <c r="BP396" s="246"/>
      <c r="BQ396" s="247">
        <f>VLOOKUP(BT396,[2]תחזיות!$B$4:$E$1000,2)</f>
        <v>4.4688580000000082E-2</v>
      </c>
      <c r="BR396" s="135">
        <f t="shared" si="414"/>
        <v>3.2240483333333403E-3</v>
      </c>
      <c r="BS396" s="3">
        <f t="shared" si="459"/>
        <v>10437</v>
      </c>
      <c r="BT396" s="238">
        <v>344</v>
      </c>
      <c r="BU396" s="239">
        <f t="shared" si="460"/>
        <v>41247.977557903847</v>
      </c>
      <c r="BV396" s="239">
        <f t="shared" si="461"/>
        <v>2497.3599875983477</v>
      </c>
      <c r="BW396" s="239">
        <f t="shared" si="415"/>
        <v>2364.3745142994167</v>
      </c>
      <c r="BX396" s="239">
        <f t="shared" si="416"/>
        <v>132.98547329893091</v>
      </c>
      <c r="BY396" s="240">
        <f t="shared" si="462"/>
        <v>799801.11815739679</v>
      </c>
      <c r="CA396" s="247">
        <f>VLOOKUP(CD396,[2]תחזיות!$B$4:$E$1000,4)</f>
        <v>5.898892560000011E-2</v>
      </c>
      <c r="CB396" s="135">
        <f t="shared" si="417"/>
        <v>4.4157438000000096E-3</v>
      </c>
      <c r="CC396" s="3">
        <f t="shared" si="463"/>
        <v>10437</v>
      </c>
      <c r="CD396" s="238">
        <v>344</v>
      </c>
      <c r="CE396" s="239">
        <f t="shared" si="464"/>
        <v>47124.554093420818</v>
      </c>
      <c r="CF396" s="239">
        <f t="shared" si="465"/>
        <v>2883.4921192064135</v>
      </c>
      <c r="CG396" s="239">
        <f t="shared" si="418"/>
        <v>2675.4021616406253</v>
      </c>
      <c r="CH396" s="239">
        <f t="shared" si="419"/>
        <v>208.08995756578804</v>
      </c>
      <c r="CI396" s="240">
        <f t="shared" si="466"/>
        <v>906229.13382459595</v>
      </c>
      <c r="CJ396" s="1"/>
      <c r="CK396" s="247">
        <f>VLOOKUP(CN396,[2]תחזיות!$B$4:$E$1000,3)</f>
        <v>3.8859634782608767E-2</v>
      </c>
      <c r="CL396" s="135">
        <f t="shared" si="420"/>
        <v>2.7383028985507305E-3</v>
      </c>
      <c r="CM396" s="3">
        <f t="shared" si="467"/>
        <v>10437</v>
      </c>
      <c r="CN396" s="238">
        <v>344</v>
      </c>
      <c r="CO396" s="239">
        <f t="shared" si="468"/>
        <v>39072.893772319505</v>
      </c>
      <c r="CP396" s="239">
        <f t="shared" si="483"/>
        <v>2355.462129564215</v>
      </c>
      <c r="CQ396" s="239">
        <f t="shared" si="421"/>
        <v>2248.4687112927077</v>
      </c>
      <c r="CR396" s="239">
        <f t="shared" si="422"/>
        <v>106.9934182715073</v>
      </c>
      <c r="CS396" s="240">
        <f t="shared" si="469"/>
        <v>762037.35489631339</v>
      </c>
      <c r="CT396" s="1"/>
      <c r="CU396" s="238">
        <v>344</v>
      </c>
      <c r="CV396" s="239">
        <f t="shared" si="423"/>
        <v>86375.383425177686</v>
      </c>
      <c r="CW396" s="239">
        <f t="shared" si="423"/>
        <v>5418.3556565634917</v>
      </c>
      <c r="CX396" s="239">
        <f t="shared" si="423"/>
        <v>5090.4016256446075</v>
      </c>
      <c r="CY396" s="239">
        <f t="shared" si="423"/>
        <v>327.9540309188834</v>
      </c>
      <c r="CZ396" s="239">
        <f t="shared" si="423"/>
        <v>2940835.2160607879</v>
      </c>
      <c r="DB396" s="238">
        <v>344</v>
      </c>
      <c r="DC396" s="239">
        <f t="shared" si="424"/>
        <v>94734.608603241868</v>
      </c>
      <c r="DD396" s="239">
        <f t="shared" si="424"/>
        <v>5965.9071987646767</v>
      </c>
      <c r="DE396" s="239">
        <f t="shared" si="424"/>
        <v>5534.3350229235675</v>
      </c>
      <c r="DF396" s="239">
        <f t="shared" si="424"/>
        <v>431.57217584111015</v>
      </c>
      <c r="DG396" s="239">
        <f t="shared" si="424"/>
        <v>3152491.8071972718</v>
      </c>
      <c r="DH396" s="248"/>
      <c r="DI396" s="238">
        <v>344</v>
      </c>
      <c r="DJ396" s="239">
        <f t="shared" si="425"/>
        <v>75935.029093149496</v>
      </c>
      <c r="DK396" s="239">
        <f t="shared" si="425"/>
        <v>4726.2678910875829</v>
      </c>
      <c r="DL396" s="239">
        <f t="shared" si="425"/>
        <v>4543.9349693823333</v>
      </c>
      <c r="DM396" s="239">
        <f t="shared" si="425"/>
        <v>182.33292170525021</v>
      </c>
      <c r="DN396" s="239">
        <f t="shared" si="425"/>
        <v>2753549.0456576608</v>
      </c>
      <c r="DP396" s="3">
        <f t="shared" si="470"/>
        <v>10437</v>
      </c>
      <c r="DQ396" s="238">
        <v>344</v>
      </c>
      <c r="DR396" s="239">
        <f t="shared" si="471"/>
        <v>0</v>
      </c>
      <c r="DS396" s="239">
        <f t="shared" si="472"/>
        <v>0</v>
      </c>
      <c r="DT396" s="239">
        <f t="shared" si="426"/>
        <v>0</v>
      </c>
      <c r="DU396" s="239">
        <f t="shared" si="473"/>
        <v>0</v>
      </c>
      <c r="DV396" s="240">
        <f t="shared" si="484"/>
        <v>0</v>
      </c>
      <c r="DX396" s="242">
        <f t="shared" si="396"/>
        <v>5.0700000000000002E-2</v>
      </c>
      <c r="DY396" s="242">
        <f t="shared" si="474"/>
        <v>4.2250000000000005E-3</v>
      </c>
      <c r="DZ396" s="238">
        <v>344</v>
      </c>
      <c r="EA396" s="243">
        <f t="shared" si="485"/>
        <v>47818.19826147415</v>
      </c>
      <c r="EB396" s="243">
        <f t="shared" si="486"/>
        <v>2920.9956689651435</v>
      </c>
      <c r="EC396" s="243">
        <f t="shared" si="427"/>
        <v>2718.963781310415</v>
      </c>
      <c r="ED396" s="243">
        <f t="shared" si="437"/>
        <v>202.03188765472831</v>
      </c>
      <c r="EE396" s="244">
        <f t="shared" si="475"/>
        <v>938464.25918660464</v>
      </c>
      <c r="EF396" s="249"/>
      <c r="EG396" s="242">
        <f t="shared" si="397"/>
        <v>5.5E-2</v>
      </c>
      <c r="EH396" s="242">
        <f t="shared" si="476"/>
        <v>4.5833333333333334E-3</v>
      </c>
      <c r="EI396" s="238">
        <v>344</v>
      </c>
      <c r="EJ396" s="243">
        <f t="shared" si="487"/>
        <v>50300.84690402136</v>
      </c>
      <c r="EK396" s="243">
        <f t="shared" si="488"/>
        <v>3082.4150795582636</v>
      </c>
      <c r="EL396" s="243">
        <f t="shared" si="428"/>
        <v>2851.8695312481659</v>
      </c>
      <c r="EM396" s="243">
        <f t="shared" si="438"/>
        <v>230.5455483100979</v>
      </c>
      <c r="EN396" s="244">
        <f t="shared" si="477"/>
        <v>979647.41823446634</v>
      </c>
      <c r="EO396" s="249"/>
      <c r="EP396" s="242">
        <f t="shared" si="398"/>
        <v>2.5000000000000001E-2</v>
      </c>
      <c r="EQ396" s="242">
        <f t="shared" si="478"/>
        <v>2.0833333333333333E-3</v>
      </c>
      <c r="ER396" s="238">
        <v>344</v>
      </c>
      <c r="ES396" s="243">
        <f t="shared" si="489"/>
        <v>39556.530630519286</v>
      </c>
      <c r="ET396" s="243">
        <f t="shared" si="490"/>
        <v>2370.7253929063936</v>
      </c>
      <c r="EU396" s="243">
        <f t="shared" si="429"/>
        <v>2288.3159540928118</v>
      </c>
      <c r="EV396" s="243">
        <f t="shared" si="439"/>
        <v>82.409438813581843</v>
      </c>
      <c r="EW396" s="244">
        <f t="shared" si="479"/>
        <v>815529.53515979473</v>
      </c>
    </row>
    <row r="397" spans="1:153" ht="14.25" customHeight="1" thickBot="1" x14ac:dyDescent="0.25">
      <c r="A397" s="3">
        <f t="shared" si="440"/>
        <v>10468</v>
      </c>
      <c r="B397" s="238">
        <v>345</v>
      </c>
      <c r="C397" s="239">
        <f t="shared" si="441"/>
        <v>-2697.8557242350771</v>
      </c>
      <c r="D397" s="239">
        <f t="shared" si="399"/>
        <v>0</v>
      </c>
      <c r="E397" s="239">
        <f t="shared" si="400"/>
        <v>7.0818712761170781</v>
      </c>
      <c r="F397" s="239">
        <f t="shared" si="401"/>
        <v>-7.0818712761170781</v>
      </c>
      <c r="G397" s="240">
        <f t="shared" si="442"/>
        <v>725485.02829237678</v>
      </c>
      <c r="I397" s="241">
        <f>VLOOKUP(K397,[2]תחזיות!$B$4:$H$1000,5)</f>
        <v>1.29993525000002E-2</v>
      </c>
      <c r="J397" s="135">
        <f t="shared" si="402"/>
        <v>1.0832793750000166E-3</v>
      </c>
      <c r="K397" s="238">
        <v>345</v>
      </c>
      <c r="L397" s="243">
        <f t="shared" si="443"/>
        <v>0</v>
      </c>
      <c r="M397" s="243">
        <f t="shared" si="430"/>
        <v>0</v>
      </c>
      <c r="N397" s="243">
        <f t="shared" si="403"/>
        <v>0</v>
      </c>
      <c r="O397" s="243">
        <f t="shared" si="404"/>
        <v>0</v>
      </c>
      <c r="P397" s="244">
        <f t="shared" si="444"/>
        <v>306589.56963967456</v>
      </c>
      <c r="Q397" s="245"/>
      <c r="R397" s="241">
        <f>VLOOKUP(T397,[2]תחזיות!$B$4:$H$1000,7)</f>
        <v>2.2098899250000338E-2</v>
      </c>
      <c r="S397" s="135">
        <f t="shared" si="405"/>
        <v>1.8415749375000282E-3</v>
      </c>
      <c r="T397" s="238">
        <v>345</v>
      </c>
      <c r="U397" s="243">
        <f t="shared" si="445"/>
        <v>0</v>
      </c>
      <c r="V397" s="243">
        <f t="shared" si="431"/>
        <v>0</v>
      </c>
      <c r="W397" s="243">
        <f t="shared" si="406"/>
        <v>0</v>
      </c>
      <c r="X397" s="243">
        <f t="shared" si="432"/>
        <v>0</v>
      </c>
      <c r="Y397" s="244">
        <f t="shared" si="446"/>
        <v>343246.08003011072</v>
      </c>
      <c r="Z397" s="246"/>
      <c r="AA397" s="241">
        <f>VLOOKUP(AC397,[2]תחזיות!$B$4:$H$1000,6)</f>
        <v>1.1817593181818362E-2</v>
      </c>
      <c r="AB397" s="135">
        <f t="shared" si="407"/>
        <v>9.8479943181819683E-4</v>
      </c>
      <c r="AC397" s="238">
        <v>345</v>
      </c>
      <c r="AD397" s="243">
        <f t="shared" si="447"/>
        <v>0</v>
      </c>
      <c r="AE397" s="243">
        <f t="shared" si="433"/>
        <v>0</v>
      </c>
      <c r="AF397" s="243">
        <f t="shared" si="408"/>
        <v>0</v>
      </c>
      <c r="AG397" s="243">
        <f t="shared" si="434"/>
        <v>0</v>
      </c>
      <c r="AH397" s="244">
        <f t="shared" si="448"/>
        <v>302220.56829844892</v>
      </c>
      <c r="AI397" s="246"/>
      <c r="AJ397" s="242">
        <f t="shared" si="394"/>
        <v>4.8766666666666597E-2</v>
      </c>
      <c r="AK397" s="242">
        <f t="shared" si="449"/>
        <v>4.0638888888888834E-3</v>
      </c>
      <c r="AL397" s="241">
        <f>VLOOKUP(AN397,[2]תחזיות!$B$4:$H$1000,5)</f>
        <v>1.29993525000002E-2</v>
      </c>
      <c r="AM397" s="135">
        <f t="shared" si="435"/>
        <v>1.0832793750000166E-3</v>
      </c>
      <c r="AN397" s="238">
        <v>345</v>
      </c>
      <c r="AO397" s="243">
        <f t="shared" si="450"/>
        <v>0</v>
      </c>
      <c r="AP397" s="243">
        <f t="shared" si="480"/>
        <v>0</v>
      </c>
      <c r="AQ397" s="243">
        <f t="shared" si="409"/>
        <v>0</v>
      </c>
      <c r="AR397" s="243">
        <f t="shared" si="451"/>
        <v>0</v>
      </c>
      <c r="AS397" s="244">
        <f t="shared" si="452"/>
        <v>170495.24078473489</v>
      </c>
      <c r="AT397" s="245"/>
      <c r="AU397" s="242">
        <f t="shared" si="395"/>
        <v>5.3666666666666606E-2</v>
      </c>
      <c r="AV397" s="242">
        <f t="shared" si="453"/>
        <v>4.4722222222222168E-3</v>
      </c>
      <c r="AW397" s="241">
        <f>VLOOKUP(AY397,[2]תחזיות!$B$4:$H$1000,7)</f>
        <v>2.2098899250000338E-2</v>
      </c>
      <c r="AX397" s="135">
        <f t="shared" si="410"/>
        <v>1.8415749375000282E-3</v>
      </c>
      <c r="AY397" s="238">
        <v>345</v>
      </c>
      <c r="AZ397" s="243">
        <f t="shared" si="454"/>
        <v>-6.0175462669796029E-12</v>
      </c>
      <c r="BA397" s="243">
        <f t="shared" si="481"/>
        <v>1.2405213884793055E-13</v>
      </c>
      <c r="BB397" s="243">
        <f t="shared" si="411"/>
        <v>1.5096394298636707E-13</v>
      </c>
      <c r="BC397" s="243">
        <f t="shared" si="455"/>
        <v>-2.6911804138436524E-14</v>
      </c>
      <c r="BD397" s="244">
        <f t="shared" si="456"/>
        <v>197884.14681572217</v>
      </c>
      <c r="BE397" s="246"/>
      <c r="BF397" s="246"/>
      <c r="BG397" s="246"/>
      <c r="BH397" s="241">
        <f>VLOOKUP(BJ397,[2]תחזיות!$B$4:$H$1000,6)</f>
        <v>1.1817593181818362E-2</v>
      </c>
      <c r="BI397" s="135">
        <f t="shared" si="412"/>
        <v>9.8479943181819683E-4</v>
      </c>
      <c r="BJ397" s="238">
        <v>345</v>
      </c>
      <c r="BK397" s="243">
        <f t="shared" si="457"/>
        <v>-3.6935232520597436</v>
      </c>
      <c r="BL397" s="243">
        <f t="shared" si="482"/>
        <v>8.0436855486146736E-2</v>
      </c>
      <c r="BM397" s="243">
        <f t="shared" si="413"/>
        <v>8.7208314781589566E-2</v>
      </c>
      <c r="BN397" s="243">
        <f t="shared" si="436"/>
        <v>-6.7714592954428322E-3</v>
      </c>
      <c r="BO397" s="244">
        <f t="shared" si="458"/>
        <v>148276.55901072704</v>
      </c>
      <c r="BP397" s="246"/>
      <c r="BQ397" s="247">
        <f>VLOOKUP(BT397,[2]תחזיות!$B$4:$E$1000,2)</f>
        <v>4.4716880000000084E-2</v>
      </c>
      <c r="BR397" s="135">
        <f t="shared" si="414"/>
        <v>3.2264066666666739E-3</v>
      </c>
      <c r="BS397" s="3">
        <f t="shared" si="459"/>
        <v>10468</v>
      </c>
      <c r="BT397" s="238">
        <v>345</v>
      </c>
      <c r="BU397" s="239">
        <f t="shared" si="460"/>
        <v>38883.603043604431</v>
      </c>
      <c r="BV397" s="239">
        <f t="shared" si="461"/>
        <v>2497.4094871221523</v>
      </c>
      <c r="BW397" s="239">
        <f t="shared" si="415"/>
        <v>2371.9551710382466</v>
      </c>
      <c r="BX397" s="239">
        <f t="shared" si="416"/>
        <v>125.45431608390591</v>
      </c>
      <c r="BY397" s="240">
        <f t="shared" si="462"/>
        <v>802298.527644519</v>
      </c>
      <c r="CA397" s="247">
        <f>VLOOKUP(CD397,[2]תחזיות!$B$4:$E$1000,4)</f>
        <v>5.9026281600000112E-2</v>
      </c>
      <c r="CB397" s="135">
        <f t="shared" si="417"/>
        <v>4.4188568000000095E-3</v>
      </c>
      <c r="CC397" s="3">
        <f t="shared" si="463"/>
        <v>10468</v>
      </c>
      <c r="CD397" s="238">
        <v>345</v>
      </c>
      <c r="CE397" s="239">
        <f t="shared" si="464"/>
        <v>44449.151931780194</v>
      </c>
      <c r="CF397" s="239">
        <f t="shared" si="465"/>
        <v>2883.5672463140472</v>
      </c>
      <c r="CG397" s="239">
        <f t="shared" si="418"/>
        <v>2687.152809046067</v>
      </c>
      <c r="CH397" s="239">
        <f t="shared" si="419"/>
        <v>196.41443726798047</v>
      </c>
      <c r="CI397" s="240">
        <f t="shared" si="466"/>
        <v>909112.70107090997</v>
      </c>
      <c r="CJ397" s="1"/>
      <c r="CK397" s="247">
        <f>VLOOKUP(CN397,[2]תחזיות!$B$4:$E$1000,3)</f>
        <v>3.8884243478260944E-2</v>
      </c>
      <c r="CL397" s="135">
        <f t="shared" si="420"/>
        <v>2.740353623188412E-3</v>
      </c>
      <c r="CM397" s="3">
        <f t="shared" si="467"/>
        <v>10468</v>
      </c>
      <c r="CN397" s="238">
        <v>345</v>
      </c>
      <c r="CO397" s="239">
        <f t="shared" si="468"/>
        <v>36824.425061026799</v>
      </c>
      <c r="CP397" s="239">
        <f t="shared" si="483"/>
        <v>2355.5027961650312</v>
      </c>
      <c r="CQ397" s="239">
        <f t="shared" si="421"/>
        <v>2254.5908495272161</v>
      </c>
      <c r="CR397" s="239">
        <f t="shared" si="422"/>
        <v>100.91194663781495</v>
      </c>
      <c r="CS397" s="240">
        <f t="shared" si="469"/>
        <v>764392.85769247846</v>
      </c>
      <c r="CT397" s="1"/>
      <c r="CU397" s="238">
        <v>345</v>
      </c>
      <c r="CV397" s="239">
        <f t="shared" si="423"/>
        <v>81284.981799533096</v>
      </c>
      <c r="CW397" s="239">
        <f t="shared" si="423"/>
        <v>5418.4051560872958</v>
      </c>
      <c r="CX397" s="239">
        <f t="shared" si="423"/>
        <v>5109.4884456008149</v>
      </c>
      <c r="CY397" s="239">
        <f t="shared" si="423"/>
        <v>308.91671048648061</v>
      </c>
      <c r="CZ397" s="239">
        <f t="shared" si="423"/>
        <v>2946253.621216875</v>
      </c>
      <c r="DB397" s="238">
        <v>345</v>
      </c>
      <c r="DC397" s="239">
        <f t="shared" si="424"/>
        <v>89200.273580318302</v>
      </c>
      <c r="DD397" s="239">
        <f t="shared" si="424"/>
        <v>5965.98232587231</v>
      </c>
      <c r="DE397" s="239">
        <f t="shared" si="424"/>
        <v>5559.1752802552364</v>
      </c>
      <c r="DF397" s="239">
        <f t="shared" si="424"/>
        <v>406.80704561707387</v>
      </c>
      <c r="DG397" s="239">
        <f t="shared" si="424"/>
        <v>3158457.7895231443</v>
      </c>
      <c r="DH397" s="248"/>
      <c r="DI397" s="238">
        <v>345</v>
      </c>
      <c r="DJ397" s="239">
        <f t="shared" si="425"/>
        <v>71391.090489966125</v>
      </c>
      <c r="DK397" s="239">
        <f t="shared" si="425"/>
        <v>4726.3086259269112</v>
      </c>
      <c r="DL397" s="239">
        <f t="shared" si="425"/>
        <v>4554.8432081152869</v>
      </c>
      <c r="DM397" s="239">
        <f t="shared" si="425"/>
        <v>171.46541781162426</v>
      </c>
      <c r="DN397" s="239">
        <f t="shared" si="425"/>
        <v>2758275.2738467325</v>
      </c>
      <c r="DP397" s="3">
        <f t="shared" si="470"/>
        <v>10468</v>
      </c>
      <c r="DQ397" s="238">
        <v>345</v>
      </c>
      <c r="DR397" s="239">
        <f t="shared" si="471"/>
        <v>0</v>
      </c>
      <c r="DS397" s="239">
        <f t="shared" si="472"/>
        <v>0</v>
      </c>
      <c r="DT397" s="239">
        <f t="shared" si="426"/>
        <v>0</v>
      </c>
      <c r="DU397" s="239">
        <f t="shared" si="473"/>
        <v>0</v>
      </c>
      <c r="DV397" s="240">
        <f t="shared" si="484"/>
        <v>0</v>
      </c>
      <c r="DX397" s="242">
        <f t="shared" si="396"/>
        <v>5.0700000000000002E-2</v>
      </c>
      <c r="DY397" s="242">
        <f t="shared" si="474"/>
        <v>4.2250000000000005E-3</v>
      </c>
      <c r="DZ397" s="238">
        <v>345</v>
      </c>
      <c r="EA397" s="243">
        <f t="shared" si="485"/>
        <v>45099.234480163737</v>
      </c>
      <c r="EB397" s="243">
        <f t="shared" si="486"/>
        <v>2920.9956689651435</v>
      </c>
      <c r="EC397" s="243">
        <f t="shared" si="427"/>
        <v>2730.4514032864518</v>
      </c>
      <c r="ED397" s="243">
        <f t="shared" si="437"/>
        <v>190.5442656786918</v>
      </c>
      <c r="EE397" s="244">
        <f t="shared" si="475"/>
        <v>941385.2548555698</v>
      </c>
      <c r="EF397" s="249"/>
      <c r="EG397" s="242">
        <f t="shared" si="397"/>
        <v>5.5E-2</v>
      </c>
      <c r="EH397" s="242">
        <f t="shared" si="476"/>
        <v>4.5833333333333334E-3</v>
      </c>
      <c r="EI397" s="238">
        <v>345</v>
      </c>
      <c r="EJ397" s="243">
        <f t="shared" si="487"/>
        <v>47448.977372773195</v>
      </c>
      <c r="EK397" s="243">
        <f t="shared" si="488"/>
        <v>3082.4150795582627</v>
      </c>
      <c r="EL397" s="243">
        <f t="shared" si="428"/>
        <v>2864.9405999330525</v>
      </c>
      <c r="EM397" s="243">
        <f t="shared" si="438"/>
        <v>217.47447962521048</v>
      </c>
      <c r="EN397" s="244">
        <f t="shared" si="477"/>
        <v>982729.83331402461</v>
      </c>
      <c r="EO397" s="249"/>
      <c r="EP397" s="242">
        <f t="shared" si="398"/>
        <v>2.5000000000000001E-2</v>
      </c>
      <c r="EQ397" s="242">
        <f t="shared" si="478"/>
        <v>2.0833333333333333E-3</v>
      </c>
      <c r="ER397" s="238">
        <v>345</v>
      </c>
      <c r="ES397" s="243">
        <f t="shared" si="489"/>
        <v>37268.214676426476</v>
      </c>
      <c r="ET397" s="243">
        <f t="shared" si="490"/>
        <v>2370.7253929063941</v>
      </c>
      <c r="EU397" s="243">
        <f t="shared" si="429"/>
        <v>2293.0832789971723</v>
      </c>
      <c r="EV397" s="243">
        <f t="shared" si="439"/>
        <v>77.64211390922182</v>
      </c>
      <c r="EW397" s="244">
        <f t="shared" si="479"/>
        <v>817900.26055270107</v>
      </c>
    </row>
    <row r="398" spans="1:153" ht="14.25" customHeight="1" thickBot="1" x14ac:dyDescent="0.25">
      <c r="A398" s="3">
        <f t="shared" si="440"/>
        <v>10499</v>
      </c>
      <c r="B398" s="238">
        <v>346</v>
      </c>
      <c r="C398" s="239">
        <f t="shared" si="441"/>
        <v>-2704.9375955111941</v>
      </c>
      <c r="D398" s="239">
        <f t="shared" si="399"/>
        <v>0</v>
      </c>
      <c r="E398" s="239">
        <f t="shared" si="400"/>
        <v>7.1004611882168849</v>
      </c>
      <c r="F398" s="239">
        <f t="shared" si="401"/>
        <v>-7.1004611882168849</v>
      </c>
      <c r="G398" s="240">
        <f t="shared" si="442"/>
        <v>725485.02829237678</v>
      </c>
      <c r="I398" s="241">
        <f>VLOOKUP(K398,[2]תחזיות!$B$4:$H$1000,5)</f>
        <v>1.29993710000002E-2</v>
      </c>
      <c r="J398" s="135">
        <f t="shared" si="402"/>
        <v>1.0832809166666834E-3</v>
      </c>
      <c r="K398" s="238">
        <v>346</v>
      </c>
      <c r="L398" s="243">
        <f t="shared" si="443"/>
        <v>0</v>
      </c>
      <c r="M398" s="243">
        <f t="shared" si="430"/>
        <v>0</v>
      </c>
      <c r="N398" s="243">
        <f t="shared" si="403"/>
        <v>0</v>
      </c>
      <c r="O398" s="243">
        <f t="shared" si="404"/>
        <v>0</v>
      </c>
      <c r="P398" s="244">
        <f t="shared" si="444"/>
        <v>306589.56963967456</v>
      </c>
      <c r="Q398" s="245"/>
      <c r="R398" s="241">
        <f>VLOOKUP(T398,[2]תחזיות!$B$4:$H$1000,7)</f>
        <v>2.2098930700000342E-2</v>
      </c>
      <c r="S398" s="135">
        <f t="shared" si="405"/>
        <v>1.8415775583333618E-3</v>
      </c>
      <c r="T398" s="238">
        <v>346</v>
      </c>
      <c r="U398" s="243">
        <f t="shared" si="445"/>
        <v>0</v>
      </c>
      <c r="V398" s="243">
        <f t="shared" si="431"/>
        <v>0</v>
      </c>
      <c r="W398" s="243">
        <f t="shared" si="406"/>
        <v>0</v>
      </c>
      <c r="X398" s="243">
        <f t="shared" si="432"/>
        <v>0</v>
      </c>
      <c r="Y398" s="244">
        <f t="shared" si="446"/>
        <v>343246.08003011072</v>
      </c>
      <c r="Z398" s="246"/>
      <c r="AA398" s="241">
        <f>VLOOKUP(AC398,[2]תחזיות!$B$4:$H$1000,6)</f>
        <v>1.1817610000000181E-2</v>
      </c>
      <c r="AB398" s="135">
        <f t="shared" si="407"/>
        <v>9.8480083333334838E-4</v>
      </c>
      <c r="AC398" s="238">
        <v>346</v>
      </c>
      <c r="AD398" s="243">
        <f t="shared" si="447"/>
        <v>0</v>
      </c>
      <c r="AE398" s="243">
        <f t="shared" si="433"/>
        <v>0</v>
      </c>
      <c r="AF398" s="243">
        <f t="shared" si="408"/>
        <v>0</v>
      </c>
      <c r="AG398" s="243">
        <f t="shared" si="434"/>
        <v>0</v>
      </c>
      <c r="AH398" s="244">
        <f t="shared" si="448"/>
        <v>302220.56829844892</v>
      </c>
      <c r="AI398" s="246"/>
      <c r="AJ398" s="242">
        <f t="shared" si="394"/>
        <v>4.8766666666666597E-2</v>
      </c>
      <c r="AK398" s="242">
        <f t="shared" si="449"/>
        <v>4.0638888888888834E-3</v>
      </c>
      <c r="AL398" s="241">
        <f>VLOOKUP(AN398,[2]תחזיות!$B$4:$H$1000,5)</f>
        <v>1.29993710000002E-2</v>
      </c>
      <c r="AM398" s="135">
        <f t="shared" si="435"/>
        <v>1.0832809166666834E-3</v>
      </c>
      <c r="AN398" s="238">
        <v>346</v>
      </c>
      <c r="AO398" s="243">
        <f t="shared" si="450"/>
        <v>0</v>
      </c>
      <c r="AP398" s="243">
        <f t="shared" si="480"/>
        <v>0</v>
      </c>
      <c r="AQ398" s="243">
        <f t="shared" si="409"/>
        <v>0</v>
      </c>
      <c r="AR398" s="243">
        <f t="shared" si="451"/>
        <v>0</v>
      </c>
      <c r="AS398" s="244">
        <f t="shared" si="452"/>
        <v>170495.24078473489</v>
      </c>
      <c r="AT398" s="245"/>
      <c r="AU398" s="242">
        <f t="shared" si="395"/>
        <v>5.3666666666666606E-2</v>
      </c>
      <c r="AV398" s="242">
        <f t="shared" si="453"/>
        <v>4.4722222222222168E-3</v>
      </c>
      <c r="AW398" s="241">
        <f>VLOOKUP(AY398,[2]תחזיות!$B$4:$H$1000,7)</f>
        <v>2.2098930700000342E-2</v>
      </c>
      <c r="AX398" s="135">
        <f t="shared" si="410"/>
        <v>1.8415775583333618E-3</v>
      </c>
      <c r="AY398" s="238">
        <v>346</v>
      </c>
      <c r="AZ398" s="243">
        <f t="shared" si="454"/>
        <v>-6.1798699999369937E-12</v>
      </c>
      <c r="BA398" s="243">
        <f t="shared" si="481"/>
        <v>1.2428059048289618E-13</v>
      </c>
      <c r="BB398" s="243">
        <f t="shared" si="411"/>
        <v>1.5191834242705881E-13</v>
      </c>
      <c r="BC398" s="243">
        <f t="shared" si="455"/>
        <v>-2.7637751944162633E-14</v>
      </c>
      <c r="BD398" s="244">
        <f t="shared" si="456"/>
        <v>197884.14681572217</v>
      </c>
      <c r="BE398" s="246"/>
      <c r="BF398" s="246"/>
      <c r="BG398" s="246"/>
      <c r="BH398" s="241">
        <f>VLOOKUP(BJ398,[2]תחזיות!$B$4:$H$1000,6)</f>
        <v>1.1817610000000181E-2</v>
      </c>
      <c r="BI398" s="135">
        <f t="shared" si="412"/>
        <v>9.8480083333334838E-4</v>
      </c>
      <c r="BJ398" s="238">
        <v>346</v>
      </c>
      <c r="BK398" s="243">
        <f t="shared" si="457"/>
        <v>-3.7844548344389679</v>
      </c>
      <c r="BL398" s="243">
        <f t="shared" si="482"/>
        <v>8.0505146411104789E-2</v>
      </c>
      <c r="BM398" s="243">
        <f t="shared" si="413"/>
        <v>8.7443313607576192E-2</v>
      </c>
      <c r="BN398" s="243">
        <f t="shared" si="436"/>
        <v>-6.9381671964714089E-3</v>
      </c>
      <c r="BO398" s="244">
        <f t="shared" si="458"/>
        <v>148276.55901072704</v>
      </c>
      <c r="BP398" s="246"/>
      <c r="BQ398" s="247">
        <f>VLOOKUP(BT398,[2]תחזיות!$B$4:$E$1000,2)</f>
        <v>4.4745180000000086E-2</v>
      </c>
      <c r="BR398" s="135">
        <f t="shared" si="414"/>
        <v>3.2287650000000071E-3</v>
      </c>
      <c r="BS398" s="3">
        <f t="shared" si="459"/>
        <v>10499</v>
      </c>
      <c r="BT398" s="238">
        <v>346</v>
      </c>
      <c r="BU398" s="239">
        <f t="shared" si="460"/>
        <v>36511.647872566187</v>
      </c>
      <c r="BV398" s="239">
        <f t="shared" si="461"/>
        <v>2497.456100641351</v>
      </c>
      <c r="BW398" s="239">
        <f t="shared" si="415"/>
        <v>2379.5685698980847</v>
      </c>
      <c r="BX398" s="239">
        <f t="shared" si="416"/>
        <v>117.88753074326642</v>
      </c>
      <c r="BY398" s="240">
        <f t="shared" si="462"/>
        <v>804795.9837451604</v>
      </c>
      <c r="CA398" s="247">
        <f>VLOOKUP(CD398,[2]תחזיות!$B$4:$E$1000,4)</f>
        <v>5.9063637600000114E-2</v>
      </c>
      <c r="CB398" s="135">
        <f t="shared" si="417"/>
        <v>4.4219698000000094E-3</v>
      </c>
      <c r="CC398" s="3">
        <f t="shared" si="463"/>
        <v>10499</v>
      </c>
      <c r="CD398" s="238">
        <v>346</v>
      </c>
      <c r="CE398" s="239">
        <f t="shared" si="464"/>
        <v>41761.999122734123</v>
      </c>
      <c r="CF398" s="239">
        <f t="shared" si="465"/>
        <v>2883.6380077424233</v>
      </c>
      <c r="CG398" s="239">
        <f t="shared" si="418"/>
        <v>2698.9677088340659</v>
      </c>
      <c r="CH398" s="239">
        <f t="shared" si="419"/>
        <v>184.67029890835718</v>
      </c>
      <c r="CI398" s="240">
        <f t="shared" si="466"/>
        <v>911996.33907865244</v>
      </c>
      <c r="CJ398" s="1"/>
      <c r="CK398" s="247">
        <f>VLOOKUP(CN398,[2]תחזיות!$B$4:$E$1000,3)</f>
        <v>3.8908852173913121E-2</v>
      </c>
      <c r="CL398" s="135">
        <f t="shared" si="420"/>
        <v>2.7424043478260934E-3</v>
      </c>
      <c r="CM398" s="3">
        <f t="shared" si="467"/>
        <v>10499</v>
      </c>
      <c r="CN398" s="238">
        <v>346</v>
      </c>
      <c r="CO398" s="239">
        <f t="shared" si="468"/>
        <v>34569.834211499583</v>
      </c>
      <c r="CP398" s="239">
        <f t="shared" si="483"/>
        <v>2355.5410885615934</v>
      </c>
      <c r="CQ398" s="239">
        <f t="shared" si="421"/>
        <v>2260.7366249163497</v>
      </c>
      <c r="CR398" s="239">
        <f t="shared" si="422"/>
        <v>94.804463645243686</v>
      </c>
      <c r="CS398" s="240">
        <f t="shared" si="469"/>
        <v>766748.3987810401</v>
      </c>
      <c r="CT398" s="1"/>
      <c r="CU398" s="238">
        <v>346</v>
      </c>
      <c r="CV398" s="239">
        <f t="shared" si="423"/>
        <v>76175.493353932281</v>
      </c>
      <c r="CW398" s="239">
        <f t="shared" si="423"/>
        <v>5418.451769606495</v>
      </c>
      <c r="CX398" s="239">
        <f t="shared" si="423"/>
        <v>5128.6565915516385</v>
      </c>
      <c r="CY398" s="239">
        <f t="shared" si="423"/>
        <v>289.79517805485608</v>
      </c>
      <c r="CZ398" s="239">
        <f t="shared" si="423"/>
        <v>2951672.0729864817</v>
      </c>
      <c r="DB398" s="238">
        <v>346</v>
      </c>
      <c r="DC398" s="239">
        <f t="shared" si="424"/>
        <v>83641.098300063051</v>
      </c>
      <c r="DD398" s="239">
        <f t="shared" si="424"/>
        <v>5966.0530873006865</v>
      </c>
      <c r="DE398" s="239">
        <f t="shared" si="424"/>
        <v>5584.1397477050286</v>
      </c>
      <c r="DF398" s="239">
        <f t="shared" si="424"/>
        <v>381.91333959565759</v>
      </c>
      <c r="DG398" s="239">
        <f t="shared" si="424"/>
        <v>3164423.8426104449</v>
      </c>
      <c r="DH398" s="248"/>
      <c r="DI398" s="238">
        <v>346</v>
      </c>
      <c r="DJ398" s="239">
        <f t="shared" si="425"/>
        <v>66836.243558583257</v>
      </c>
      <c r="DK398" s="239">
        <f t="shared" si="425"/>
        <v>4726.3469866143987</v>
      </c>
      <c r="DL398" s="239">
        <f t="shared" si="425"/>
        <v>4565.7850652465904</v>
      </c>
      <c r="DM398" s="239">
        <f t="shared" si="425"/>
        <v>160.56192136780805</v>
      </c>
      <c r="DN398" s="239">
        <f t="shared" si="425"/>
        <v>2763001.5403282004</v>
      </c>
      <c r="DP398" s="3">
        <f t="shared" si="470"/>
        <v>10499</v>
      </c>
      <c r="DQ398" s="238">
        <v>346</v>
      </c>
      <c r="DR398" s="239">
        <f t="shared" si="471"/>
        <v>0</v>
      </c>
      <c r="DS398" s="239">
        <f t="shared" si="472"/>
        <v>0</v>
      </c>
      <c r="DT398" s="239">
        <f t="shared" si="426"/>
        <v>0</v>
      </c>
      <c r="DU398" s="239">
        <f t="shared" si="473"/>
        <v>0</v>
      </c>
      <c r="DV398" s="240">
        <f t="shared" si="484"/>
        <v>0</v>
      </c>
      <c r="DX398" s="242">
        <f t="shared" si="396"/>
        <v>5.0700000000000002E-2</v>
      </c>
      <c r="DY398" s="242">
        <f t="shared" si="474"/>
        <v>4.2250000000000005E-3</v>
      </c>
      <c r="DZ398" s="238">
        <v>346</v>
      </c>
      <c r="EA398" s="243">
        <f t="shared" si="485"/>
        <v>42368.783076877284</v>
      </c>
      <c r="EB398" s="243">
        <f t="shared" si="486"/>
        <v>2920.995668965144</v>
      </c>
      <c r="EC398" s="243">
        <f t="shared" si="427"/>
        <v>2741.9875604653375</v>
      </c>
      <c r="ED398" s="243">
        <f t="shared" si="437"/>
        <v>179.00810849980655</v>
      </c>
      <c r="EE398" s="244">
        <f t="shared" si="475"/>
        <v>944306.25052453496</v>
      </c>
      <c r="EF398" s="249"/>
      <c r="EG398" s="242">
        <f t="shared" si="397"/>
        <v>5.5E-2</v>
      </c>
      <c r="EH398" s="242">
        <f t="shared" si="476"/>
        <v>4.5833333333333334E-3</v>
      </c>
      <c r="EI398" s="238">
        <v>346</v>
      </c>
      <c r="EJ398" s="243">
        <f t="shared" si="487"/>
        <v>44584.03677284014</v>
      </c>
      <c r="EK398" s="243">
        <f t="shared" si="488"/>
        <v>3082.4150795582627</v>
      </c>
      <c r="EL398" s="243">
        <f t="shared" si="428"/>
        <v>2878.0715776827456</v>
      </c>
      <c r="EM398" s="243">
        <f t="shared" si="438"/>
        <v>204.34350187551732</v>
      </c>
      <c r="EN398" s="244">
        <f t="shared" si="477"/>
        <v>985812.24839358288</v>
      </c>
      <c r="EO398" s="249"/>
      <c r="EP398" s="242">
        <f t="shared" si="398"/>
        <v>2.5000000000000001E-2</v>
      </c>
      <c r="EQ398" s="242">
        <f t="shared" si="478"/>
        <v>2.0833333333333333E-3</v>
      </c>
      <c r="ER398" s="238">
        <v>346</v>
      </c>
      <c r="ES398" s="243">
        <f t="shared" si="489"/>
        <v>34975.131397429301</v>
      </c>
      <c r="ET398" s="243">
        <f t="shared" si="490"/>
        <v>2370.7253929063941</v>
      </c>
      <c r="EU398" s="243">
        <f t="shared" si="429"/>
        <v>2297.8605358284162</v>
      </c>
      <c r="EV398" s="243">
        <f t="shared" si="439"/>
        <v>72.864857077977703</v>
      </c>
      <c r="EW398" s="244">
        <f t="shared" si="479"/>
        <v>820270.98594560742</v>
      </c>
    </row>
    <row r="399" spans="1:153" ht="14.25" customHeight="1" thickBot="1" x14ac:dyDescent="0.25">
      <c r="A399" s="3">
        <f t="shared" si="440"/>
        <v>10529</v>
      </c>
      <c r="B399" s="238">
        <v>347</v>
      </c>
      <c r="C399" s="239">
        <f t="shared" si="441"/>
        <v>-2712.0380566994108</v>
      </c>
      <c r="D399" s="239">
        <f t="shared" si="399"/>
        <v>0</v>
      </c>
      <c r="E399" s="239">
        <f t="shared" si="400"/>
        <v>7.1190998988359535</v>
      </c>
      <c r="F399" s="239">
        <f t="shared" si="401"/>
        <v>-7.1190998988359535</v>
      </c>
      <c r="G399" s="240">
        <f t="shared" si="442"/>
        <v>725485.02829237678</v>
      </c>
      <c r="I399" s="241">
        <f>VLOOKUP(K399,[2]תחזיות!$B$4:$H$1000,5)</f>
        <v>1.2999389500000201E-2</v>
      </c>
      <c r="J399" s="135">
        <f t="shared" si="402"/>
        <v>1.0832824583333501E-3</v>
      </c>
      <c r="K399" s="238">
        <v>347</v>
      </c>
      <c r="L399" s="243">
        <f t="shared" si="443"/>
        <v>0</v>
      </c>
      <c r="M399" s="243">
        <f t="shared" si="430"/>
        <v>0</v>
      </c>
      <c r="N399" s="243">
        <f t="shared" si="403"/>
        <v>0</v>
      </c>
      <c r="O399" s="243">
        <f t="shared" si="404"/>
        <v>0</v>
      </c>
      <c r="P399" s="244">
        <f t="shared" si="444"/>
        <v>306589.56963967456</v>
      </c>
      <c r="Q399" s="245"/>
      <c r="R399" s="241">
        <f>VLOOKUP(T399,[2]תחזיות!$B$4:$H$1000,7)</f>
        <v>2.2098962150000342E-2</v>
      </c>
      <c r="S399" s="135">
        <f t="shared" si="405"/>
        <v>1.8415801791666951E-3</v>
      </c>
      <c r="T399" s="238">
        <v>347</v>
      </c>
      <c r="U399" s="243">
        <f t="shared" si="445"/>
        <v>0</v>
      </c>
      <c r="V399" s="243">
        <f t="shared" si="431"/>
        <v>0</v>
      </c>
      <c r="W399" s="243">
        <f t="shared" si="406"/>
        <v>0</v>
      </c>
      <c r="X399" s="243">
        <f t="shared" si="432"/>
        <v>0</v>
      </c>
      <c r="Y399" s="244">
        <f t="shared" si="446"/>
        <v>343246.08003011072</v>
      </c>
      <c r="Z399" s="246"/>
      <c r="AA399" s="241">
        <f>VLOOKUP(AC399,[2]תחזיות!$B$4:$H$1000,6)</f>
        <v>1.1817626818182001E-2</v>
      </c>
      <c r="AB399" s="135">
        <f t="shared" si="407"/>
        <v>9.8480223484850014E-4</v>
      </c>
      <c r="AC399" s="238">
        <v>347</v>
      </c>
      <c r="AD399" s="243">
        <f t="shared" si="447"/>
        <v>0</v>
      </c>
      <c r="AE399" s="243">
        <f t="shared" si="433"/>
        <v>0</v>
      </c>
      <c r="AF399" s="243">
        <f t="shared" si="408"/>
        <v>0</v>
      </c>
      <c r="AG399" s="243">
        <f t="shared" si="434"/>
        <v>0</v>
      </c>
      <c r="AH399" s="244">
        <f t="shared" si="448"/>
        <v>302220.56829844892</v>
      </c>
      <c r="AI399" s="246"/>
      <c r="AJ399" s="242">
        <f t="shared" si="394"/>
        <v>4.8766666666666597E-2</v>
      </c>
      <c r="AK399" s="242">
        <f t="shared" si="449"/>
        <v>4.0638888888888834E-3</v>
      </c>
      <c r="AL399" s="241">
        <f>VLOOKUP(AN399,[2]תחזיות!$B$4:$H$1000,5)</f>
        <v>1.2999389500000201E-2</v>
      </c>
      <c r="AM399" s="135">
        <f t="shared" si="435"/>
        <v>1.0832824583333501E-3</v>
      </c>
      <c r="AN399" s="238">
        <v>347</v>
      </c>
      <c r="AO399" s="243">
        <f t="shared" si="450"/>
        <v>0</v>
      </c>
      <c r="AP399" s="243">
        <f t="shared" si="480"/>
        <v>0</v>
      </c>
      <c r="AQ399" s="243">
        <f t="shared" si="409"/>
        <v>0</v>
      </c>
      <c r="AR399" s="243">
        <f t="shared" si="451"/>
        <v>0</v>
      </c>
      <c r="AS399" s="244">
        <f t="shared" si="452"/>
        <v>170495.24078473489</v>
      </c>
      <c r="AT399" s="245"/>
      <c r="AU399" s="242">
        <f t="shared" si="395"/>
        <v>5.3666666666666606E-2</v>
      </c>
      <c r="AV399" s="242">
        <f t="shared" si="453"/>
        <v>4.4722222222222168E-3</v>
      </c>
      <c r="AW399" s="241">
        <f>VLOOKUP(AY399,[2]תחזיות!$B$4:$H$1000,7)</f>
        <v>2.2098962150000342E-2</v>
      </c>
      <c r="AX399" s="135">
        <f t="shared" si="410"/>
        <v>1.8415801791666951E-3</v>
      </c>
      <c r="AY399" s="238">
        <v>347</v>
      </c>
      <c r="AZ399" s="243">
        <f t="shared" si="454"/>
        <v>-6.3434488382740287E-12</v>
      </c>
      <c r="BA399" s="243">
        <f t="shared" si="481"/>
        <v>1.2450946315498461E-13</v>
      </c>
      <c r="BB399" s="243">
        <f t="shared" si="411"/>
        <v>1.5287877601504343E-13</v>
      </c>
      <c r="BC399" s="243">
        <f t="shared" si="455"/>
        <v>-2.8369312860058818E-14</v>
      </c>
      <c r="BD399" s="244">
        <f t="shared" si="456"/>
        <v>197884.14681572217</v>
      </c>
      <c r="BE399" s="246"/>
      <c r="BF399" s="246"/>
      <c r="BG399" s="246"/>
      <c r="BH399" s="241">
        <f>VLOOKUP(BJ399,[2]תחזיות!$B$4:$H$1000,6)</f>
        <v>1.1817626818182001E-2</v>
      </c>
      <c r="BI399" s="135">
        <f t="shared" si="412"/>
        <v>9.8480223484850014E-4</v>
      </c>
      <c r="BJ399" s="238">
        <v>347</v>
      </c>
      <c r="BK399" s="243">
        <f t="shared" si="457"/>
        <v>-3.8757112019958457</v>
      </c>
      <c r="BL399" s="243">
        <f t="shared" si="482"/>
        <v>8.0573490029940825E-2</v>
      </c>
      <c r="BM399" s="243">
        <f t="shared" si="413"/>
        <v>8.7678960566933181E-2</v>
      </c>
      <c r="BN399" s="243">
        <f t="shared" si="436"/>
        <v>-7.1054705369923508E-3</v>
      </c>
      <c r="BO399" s="244">
        <f t="shared" si="458"/>
        <v>148276.55901072704</v>
      </c>
      <c r="BP399" s="246"/>
      <c r="BQ399" s="247">
        <f>VLOOKUP(BT399,[2]תחזיות!$B$4:$E$1000,2)</f>
        <v>4.4773480000000088E-2</v>
      </c>
      <c r="BR399" s="135">
        <f t="shared" si="414"/>
        <v>3.2311233333333408E-3</v>
      </c>
      <c r="BS399" s="3">
        <f t="shared" si="459"/>
        <v>10529</v>
      </c>
      <c r="BT399" s="238">
        <v>347</v>
      </c>
      <c r="BU399" s="239">
        <f t="shared" si="460"/>
        <v>34132.079302668106</v>
      </c>
      <c r="BV399" s="239">
        <f t="shared" si="461"/>
        <v>2497.4998249245182</v>
      </c>
      <c r="BW399" s="239">
        <f t="shared" si="415"/>
        <v>2387.2148670744832</v>
      </c>
      <c r="BX399" s="239">
        <f t="shared" si="416"/>
        <v>110.2849578500349</v>
      </c>
      <c r="BY399" s="240">
        <f t="shared" si="462"/>
        <v>807293.48357008491</v>
      </c>
      <c r="CA399" s="247">
        <f>VLOOKUP(CD399,[2]תחזיות!$B$4:$E$1000,4)</f>
        <v>5.9100993600000117E-2</v>
      </c>
      <c r="CB399" s="135">
        <f t="shared" si="417"/>
        <v>4.4250828000000101E-3</v>
      </c>
      <c r="CC399" s="3">
        <f t="shared" si="463"/>
        <v>10529</v>
      </c>
      <c r="CD399" s="238">
        <v>347</v>
      </c>
      <c r="CE399" s="239">
        <f t="shared" si="464"/>
        <v>39063.031413900055</v>
      </c>
      <c r="CF399" s="239">
        <f t="shared" si="465"/>
        <v>2883.7043967684267</v>
      </c>
      <c r="CG399" s="239">
        <f t="shared" si="418"/>
        <v>2710.8472483429173</v>
      </c>
      <c r="CH399" s="239">
        <f t="shared" si="419"/>
        <v>172.85714842550922</v>
      </c>
      <c r="CI399" s="240">
        <f t="shared" si="466"/>
        <v>914880.04347542091</v>
      </c>
      <c r="CJ399" s="1"/>
      <c r="CK399" s="247">
        <f>VLOOKUP(CN399,[2]תחזיות!$B$4:$E$1000,3)</f>
        <v>3.8933460869565298E-2</v>
      </c>
      <c r="CL399" s="135">
        <f t="shared" si="420"/>
        <v>2.7444550724637748E-3</v>
      </c>
      <c r="CM399" s="3">
        <f t="shared" si="467"/>
        <v>10529</v>
      </c>
      <c r="CN399" s="238">
        <v>347</v>
      </c>
      <c r="CO399" s="239">
        <f t="shared" si="468"/>
        <v>32309.097586583233</v>
      </c>
      <c r="CP399" s="239">
        <f t="shared" si="483"/>
        <v>2355.5770044993742</v>
      </c>
      <c r="CQ399" s="239">
        <f t="shared" si="421"/>
        <v>2266.9061377411485</v>
      </c>
      <c r="CR399" s="239">
        <f t="shared" si="422"/>
        <v>88.670866758225458</v>
      </c>
      <c r="CS399" s="240">
        <f t="shared" si="469"/>
        <v>769103.97578553949</v>
      </c>
      <c r="CT399" s="1"/>
      <c r="CU399" s="238">
        <v>347</v>
      </c>
      <c r="CV399" s="239">
        <f t="shared" si="423"/>
        <v>71046.836762380641</v>
      </c>
      <c r="CW399" s="239">
        <f t="shared" si="423"/>
        <v>5418.4954938896626</v>
      </c>
      <c r="CX399" s="239">
        <f t="shared" si="423"/>
        <v>5147.906424881623</v>
      </c>
      <c r="CY399" s="239">
        <f t="shared" si="423"/>
        <v>270.58906900803947</v>
      </c>
      <c r="CZ399" s="239">
        <f t="shared" si="423"/>
        <v>2957090.5684803715</v>
      </c>
      <c r="DB399" s="238">
        <v>347</v>
      </c>
      <c r="DC399" s="239">
        <f t="shared" si="424"/>
        <v>78056.958552358032</v>
      </c>
      <c r="DD399" s="239">
        <f t="shared" si="424"/>
        <v>5966.1194763266903</v>
      </c>
      <c r="DE399" s="239">
        <f t="shared" si="424"/>
        <v>5609.2290873222119</v>
      </c>
      <c r="DF399" s="239">
        <f t="shared" si="424"/>
        <v>356.89038900447792</v>
      </c>
      <c r="DG399" s="239">
        <f t="shared" si="424"/>
        <v>3170389.9620867716</v>
      </c>
      <c r="DH399" s="248"/>
      <c r="DI399" s="238">
        <v>347</v>
      </c>
      <c r="DJ399" s="239">
        <f t="shared" si="425"/>
        <v>62270.45468028271</v>
      </c>
      <c r="DK399" s="239">
        <f t="shared" si="425"/>
        <v>4726.3829708957983</v>
      </c>
      <c r="DL399" s="239">
        <f t="shared" si="425"/>
        <v>4576.7606618786094</v>
      </c>
      <c r="DM399" s="239">
        <f t="shared" si="425"/>
        <v>149.62230901718766</v>
      </c>
      <c r="DN399" s="239">
        <f t="shared" si="425"/>
        <v>2767727.8427256062</v>
      </c>
      <c r="DP399" s="3">
        <f t="shared" si="470"/>
        <v>10529</v>
      </c>
      <c r="DQ399" s="238">
        <v>347</v>
      </c>
      <c r="DR399" s="239">
        <f t="shared" si="471"/>
        <v>0</v>
      </c>
      <c r="DS399" s="239">
        <f t="shared" si="472"/>
        <v>0</v>
      </c>
      <c r="DT399" s="239">
        <f t="shared" si="426"/>
        <v>0</v>
      </c>
      <c r="DU399" s="239">
        <f t="shared" si="473"/>
        <v>0</v>
      </c>
      <c r="DV399" s="240">
        <f t="shared" si="484"/>
        <v>0</v>
      </c>
      <c r="DX399" s="242">
        <f t="shared" si="396"/>
        <v>5.0700000000000002E-2</v>
      </c>
      <c r="DY399" s="242">
        <f t="shared" si="474"/>
        <v>4.2250000000000005E-3</v>
      </c>
      <c r="DZ399" s="238">
        <v>347</v>
      </c>
      <c r="EA399" s="243">
        <f t="shared" si="485"/>
        <v>39626.795516411948</v>
      </c>
      <c r="EB399" s="243">
        <f t="shared" si="486"/>
        <v>2920.995668965144</v>
      </c>
      <c r="EC399" s="243">
        <f t="shared" si="427"/>
        <v>2753.5724579083035</v>
      </c>
      <c r="ED399" s="243">
        <f t="shared" si="437"/>
        <v>167.4232110568405</v>
      </c>
      <c r="EE399" s="244">
        <f t="shared" si="475"/>
        <v>947227.24619350012</v>
      </c>
      <c r="EF399" s="249"/>
      <c r="EG399" s="242">
        <f t="shared" si="397"/>
        <v>5.5E-2</v>
      </c>
      <c r="EH399" s="242">
        <f t="shared" si="476"/>
        <v>4.5833333333333334E-3</v>
      </c>
      <c r="EI399" s="238">
        <v>347</v>
      </c>
      <c r="EJ399" s="243">
        <f t="shared" si="487"/>
        <v>41705.965195157391</v>
      </c>
      <c r="EK399" s="243">
        <f t="shared" si="488"/>
        <v>3082.4150795582632</v>
      </c>
      <c r="EL399" s="243">
        <f t="shared" si="428"/>
        <v>2891.2627390804587</v>
      </c>
      <c r="EM399" s="243">
        <f t="shared" si="438"/>
        <v>191.1523404778047</v>
      </c>
      <c r="EN399" s="244">
        <f t="shared" si="477"/>
        <v>988894.66347314115</v>
      </c>
      <c r="EO399" s="249"/>
      <c r="EP399" s="242">
        <f t="shared" si="398"/>
        <v>2.5000000000000001E-2</v>
      </c>
      <c r="EQ399" s="242">
        <f t="shared" si="478"/>
        <v>2.0833333333333333E-3</v>
      </c>
      <c r="ER399" s="238">
        <v>347</v>
      </c>
      <c r="ES399" s="243">
        <f t="shared" si="489"/>
        <v>32677.270861600886</v>
      </c>
      <c r="ET399" s="243">
        <f t="shared" si="490"/>
        <v>2370.7253929063936</v>
      </c>
      <c r="EU399" s="243">
        <f t="shared" si="429"/>
        <v>2302.6477452780582</v>
      </c>
      <c r="EV399" s="243">
        <f t="shared" si="439"/>
        <v>68.077647628335171</v>
      </c>
      <c r="EW399" s="244">
        <f t="shared" si="479"/>
        <v>822641.71133851376</v>
      </c>
    </row>
    <row r="400" spans="1:153" ht="14.25" customHeight="1" thickBot="1" x14ac:dyDescent="0.25">
      <c r="A400" s="3">
        <f t="shared" si="440"/>
        <v>10560</v>
      </c>
      <c r="B400" s="238">
        <v>348</v>
      </c>
      <c r="C400" s="239">
        <f t="shared" si="441"/>
        <v>-2719.1571565982467</v>
      </c>
      <c r="D400" s="239">
        <f t="shared" si="399"/>
        <v>0</v>
      </c>
      <c r="E400" s="239">
        <f t="shared" si="400"/>
        <v>7.1377875360703982</v>
      </c>
      <c r="F400" s="239">
        <f t="shared" si="401"/>
        <v>-7.1377875360703982</v>
      </c>
      <c r="G400" s="240">
        <f t="shared" si="442"/>
        <v>725485.02829237678</v>
      </c>
      <c r="I400" s="241">
        <f>VLOOKUP(K400,[2]תחזיות!$B$4:$H$1000,5)</f>
        <v>1.2999408000000202E-2</v>
      </c>
      <c r="J400" s="135">
        <f t="shared" si="402"/>
        <v>1.0832840000000168E-3</v>
      </c>
      <c r="K400" s="238">
        <v>348</v>
      </c>
      <c r="L400" s="243">
        <f t="shared" si="443"/>
        <v>0</v>
      </c>
      <c r="M400" s="243">
        <f t="shared" si="430"/>
        <v>0</v>
      </c>
      <c r="N400" s="243">
        <f t="shared" si="403"/>
        <v>0</v>
      </c>
      <c r="O400" s="243">
        <f t="shared" si="404"/>
        <v>0</v>
      </c>
      <c r="P400" s="244">
        <f t="shared" si="444"/>
        <v>306589.56963967456</v>
      </c>
      <c r="Q400" s="245"/>
      <c r="R400" s="241">
        <f>VLOOKUP(T400,[2]תחזיות!$B$4:$H$1000,7)</f>
        <v>2.2098993600000342E-2</v>
      </c>
      <c r="S400" s="135">
        <f t="shared" si="405"/>
        <v>1.8415828000000285E-3</v>
      </c>
      <c r="T400" s="238">
        <v>348</v>
      </c>
      <c r="U400" s="243">
        <f t="shared" si="445"/>
        <v>0</v>
      </c>
      <c r="V400" s="243">
        <f t="shared" si="431"/>
        <v>0</v>
      </c>
      <c r="W400" s="243">
        <f t="shared" si="406"/>
        <v>0</v>
      </c>
      <c r="X400" s="243">
        <f t="shared" si="432"/>
        <v>0</v>
      </c>
      <c r="Y400" s="244">
        <f t="shared" si="446"/>
        <v>343246.08003011072</v>
      </c>
      <c r="Z400" s="246"/>
      <c r="AA400" s="241">
        <f>VLOOKUP(AC400,[2]תחזיות!$B$4:$H$1000,6)</f>
        <v>1.1817643636363818E-2</v>
      </c>
      <c r="AB400" s="135">
        <f t="shared" si="407"/>
        <v>9.8480363636365147E-4</v>
      </c>
      <c r="AC400" s="238">
        <v>348</v>
      </c>
      <c r="AD400" s="243">
        <f t="shared" si="447"/>
        <v>0</v>
      </c>
      <c r="AE400" s="243">
        <f t="shared" si="433"/>
        <v>0</v>
      </c>
      <c r="AF400" s="243">
        <f t="shared" si="408"/>
        <v>0</v>
      </c>
      <c r="AG400" s="243">
        <f t="shared" si="434"/>
        <v>0</v>
      </c>
      <c r="AH400" s="244">
        <f t="shared" si="448"/>
        <v>302220.56829844892</v>
      </c>
      <c r="AI400" s="246"/>
      <c r="AJ400" s="242">
        <f t="shared" si="394"/>
        <v>4.8766666666666597E-2</v>
      </c>
      <c r="AK400" s="242">
        <f t="shared" si="449"/>
        <v>4.0638888888888834E-3</v>
      </c>
      <c r="AL400" s="241">
        <f>VLOOKUP(AN400,[2]תחזיות!$B$4:$H$1000,5)</f>
        <v>1.2999408000000202E-2</v>
      </c>
      <c r="AM400" s="135">
        <f t="shared" si="435"/>
        <v>1.0832840000000168E-3</v>
      </c>
      <c r="AN400" s="238">
        <v>348</v>
      </c>
      <c r="AO400" s="243">
        <f t="shared" si="450"/>
        <v>0</v>
      </c>
      <c r="AP400" s="243">
        <f t="shared" si="480"/>
        <v>0</v>
      </c>
      <c r="AQ400" s="243">
        <f t="shared" si="409"/>
        <v>0</v>
      </c>
      <c r="AR400" s="243">
        <f t="shared" si="451"/>
        <v>0</v>
      </c>
      <c r="AS400" s="244">
        <f t="shared" si="452"/>
        <v>170495.24078473489</v>
      </c>
      <c r="AT400" s="245"/>
      <c r="AU400" s="242">
        <f t="shared" si="395"/>
        <v>5.3666666666666606E-2</v>
      </c>
      <c r="AV400" s="242">
        <f t="shared" si="453"/>
        <v>4.4722222222222168E-3</v>
      </c>
      <c r="AW400" s="241">
        <f>VLOOKUP(AY400,[2]תחזיות!$B$4:$H$1000,7)</f>
        <v>2.2098993600000342E-2</v>
      </c>
      <c r="AX400" s="135">
        <f t="shared" si="410"/>
        <v>1.8415828000000285E-3</v>
      </c>
      <c r="AY400" s="238">
        <v>348</v>
      </c>
      <c r="AZ400" s="243">
        <f t="shared" si="454"/>
        <v>-6.5082911394867123E-12</v>
      </c>
      <c r="BA400" s="243">
        <f t="shared" si="481"/>
        <v>1.2473875764076806E-13</v>
      </c>
      <c r="BB400" s="243">
        <f t="shared" si="411"/>
        <v>1.5384528190347248E-13</v>
      </c>
      <c r="BC400" s="243">
        <f t="shared" si="455"/>
        <v>-2.9106524262704429E-14</v>
      </c>
      <c r="BD400" s="244">
        <f t="shared" si="456"/>
        <v>197884.14681572217</v>
      </c>
      <c r="BE400" s="246"/>
      <c r="BF400" s="246"/>
      <c r="BG400" s="246"/>
      <c r="BH400" s="241">
        <f>VLOOKUP(BJ400,[2]תחזיות!$B$4:$H$1000,6)</f>
        <v>1.1817643636363818E-2</v>
      </c>
      <c r="BI400" s="135">
        <f t="shared" si="412"/>
        <v>9.8480363636365147E-4</v>
      </c>
      <c r="BJ400" s="238">
        <v>348</v>
      </c>
      <c r="BK400" s="243">
        <f t="shared" si="457"/>
        <v>-3.9672933236071981</v>
      </c>
      <c r="BL400" s="243">
        <f t="shared" si="482"/>
        <v>8.0641886608467828E-2</v>
      </c>
      <c r="BM400" s="243">
        <f t="shared" si="413"/>
        <v>8.7915257701747657E-2</v>
      </c>
      <c r="BN400" s="243">
        <f t="shared" si="436"/>
        <v>-7.2733710932798299E-3</v>
      </c>
      <c r="BO400" s="244">
        <f t="shared" si="458"/>
        <v>148276.55901072704</v>
      </c>
      <c r="BP400" s="246"/>
      <c r="BQ400" s="247">
        <f>VLOOKUP(BT400,[2]תחזיות!$B$4:$E$1000,2)</f>
        <v>4.480178000000009E-2</v>
      </c>
      <c r="BR400" s="135">
        <f t="shared" si="414"/>
        <v>3.2334816666666744E-3</v>
      </c>
      <c r="BS400" s="3">
        <f t="shared" si="459"/>
        <v>10560</v>
      </c>
      <c r="BT400" s="238">
        <v>348</v>
      </c>
      <c r="BU400" s="239">
        <f t="shared" si="460"/>
        <v>31744.864435593623</v>
      </c>
      <c r="BV400" s="239">
        <f t="shared" si="461"/>
        <v>2497.5406567430618</v>
      </c>
      <c r="BW400" s="239">
        <f t="shared" si="415"/>
        <v>2394.8942195797508</v>
      </c>
      <c r="BX400" s="239">
        <f t="shared" si="416"/>
        <v>102.64643716331091</v>
      </c>
      <c r="BY400" s="240">
        <f t="shared" si="462"/>
        <v>809791.02422682801</v>
      </c>
      <c r="CA400" s="247">
        <f>VLOOKUP(CD400,[2]תחזיות!$B$4:$E$1000,4)</f>
        <v>5.9138349600000119E-2</v>
      </c>
      <c r="CB400" s="135">
        <f t="shared" si="417"/>
        <v>4.42819580000001E-3</v>
      </c>
      <c r="CC400" s="3">
        <f t="shared" si="463"/>
        <v>10560</v>
      </c>
      <c r="CD400" s="238">
        <v>348</v>
      </c>
      <c r="CE400" s="239">
        <f t="shared" si="464"/>
        <v>36352.184165557141</v>
      </c>
      <c r="CF400" s="239">
        <f t="shared" si="465"/>
        <v>2883.766406674079</v>
      </c>
      <c r="CG400" s="239">
        <f t="shared" si="418"/>
        <v>2722.7918174313322</v>
      </c>
      <c r="CH400" s="239">
        <f t="shared" si="419"/>
        <v>160.97458924274699</v>
      </c>
      <c r="CI400" s="240">
        <f t="shared" si="466"/>
        <v>917763.80988209497</v>
      </c>
      <c r="CJ400" s="1"/>
      <c r="CK400" s="247">
        <f>VLOOKUP(CN400,[2]תחזיות!$B$4:$E$1000,3)</f>
        <v>3.8958069565217475E-2</v>
      </c>
      <c r="CL400" s="135">
        <f t="shared" si="420"/>
        <v>2.7465057971014562E-3</v>
      </c>
      <c r="CM400" s="3">
        <f t="shared" si="467"/>
        <v>10560</v>
      </c>
      <c r="CN400" s="238">
        <v>348</v>
      </c>
      <c r="CO400" s="239">
        <f t="shared" si="468"/>
        <v>30042.191448842084</v>
      </c>
      <c r="CP400" s="239">
        <f t="shared" si="483"/>
        <v>2355.61054172595</v>
      </c>
      <c r="CQ400" s="239">
        <f t="shared" si="421"/>
        <v>2273.0994887540733</v>
      </c>
      <c r="CR400" s="239">
        <f t="shared" si="422"/>
        <v>82.51105297187658</v>
      </c>
      <c r="CS400" s="240">
        <f t="shared" si="469"/>
        <v>771459.58632726548</v>
      </c>
      <c r="CT400" s="1"/>
      <c r="CU400" s="238">
        <v>348</v>
      </c>
      <c r="CV400" s="239">
        <f t="shared" si="423"/>
        <v>65898.930337499012</v>
      </c>
      <c r="CW400" s="239">
        <f t="shared" si="423"/>
        <v>5418.5363257082054</v>
      </c>
      <c r="CX400" s="239">
        <f t="shared" si="423"/>
        <v>5167.238308658787</v>
      </c>
      <c r="CY400" s="239">
        <f t="shared" si="423"/>
        <v>251.29801704941843</v>
      </c>
      <c r="CZ400" s="239">
        <f t="shared" si="423"/>
        <v>2962509.1048060795</v>
      </c>
      <c r="DB400" s="238">
        <v>348</v>
      </c>
      <c r="DC400" s="239">
        <f t="shared" si="424"/>
        <v>72447.729465035824</v>
      </c>
      <c r="DD400" s="239">
        <f t="shared" si="424"/>
        <v>5966.1814862323426</v>
      </c>
      <c r="DE400" s="239">
        <f t="shared" si="424"/>
        <v>5634.4439649353135</v>
      </c>
      <c r="DF400" s="239">
        <f t="shared" si="424"/>
        <v>331.73752129702916</v>
      </c>
      <c r="DG400" s="239">
        <f t="shared" si="424"/>
        <v>3176356.1435730038</v>
      </c>
      <c r="DH400" s="248"/>
      <c r="DI400" s="238">
        <v>348</v>
      </c>
      <c r="DJ400" s="239">
        <f t="shared" si="425"/>
        <v>57693.690115243058</v>
      </c>
      <c r="DK400" s="239">
        <f t="shared" si="425"/>
        <v>4726.4165765189528</v>
      </c>
      <c r="DL400" s="239">
        <f t="shared" si="425"/>
        <v>4587.770119628567</v>
      </c>
      <c r="DM400" s="239">
        <f t="shared" si="425"/>
        <v>138.64645689038548</v>
      </c>
      <c r="DN400" s="239">
        <f t="shared" si="425"/>
        <v>2772454.1786602386</v>
      </c>
      <c r="DP400" s="3">
        <f t="shared" si="470"/>
        <v>10560</v>
      </c>
      <c r="DQ400" s="238">
        <v>348</v>
      </c>
      <c r="DR400" s="239">
        <f t="shared" si="471"/>
        <v>0</v>
      </c>
      <c r="DS400" s="239">
        <f t="shared" si="472"/>
        <v>0</v>
      </c>
      <c r="DT400" s="239">
        <f t="shared" si="426"/>
        <v>0</v>
      </c>
      <c r="DU400" s="239">
        <f t="shared" si="473"/>
        <v>0</v>
      </c>
      <c r="DV400" s="240">
        <f t="shared" si="484"/>
        <v>0</v>
      </c>
      <c r="DX400" s="242">
        <f t="shared" si="396"/>
        <v>5.0700000000000002E-2</v>
      </c>
      <c r="DY400" s="242">
        <f t="shared" si="474"/>
        <v>4.2250000000000005E-3</v>
      </c>
      <c r="DZ400" s="238">
        <v>348</v>
      </c>
      <c r="EA400" s="243">
        <f t="shared" si="485"/>
        <v>36873.223058503645</v>
      </c>
      <c r="EB400" s="243">
        <f t="shared" si="486"/>
        <v>2920.9956689651435</v>
      </c>
      <c r="EC400" s="243">
        <f t="shared" si="427"/>
        <v>2765.2063015429658</v>
      </c>
      <c r="ED400" s="243">
        <f t="shared" si="437"/>
        <v>155.78936742217792</v>
      </c>
      <c r="EE400" s="244">
        <f t="shared" si="475"/>
        <v>950148.24186246528</v>
      </c>
      <c r="EF400" s="249"/>
      <c r="EG400" s="242">
        <f t="shared" si="397"/>
        <v>5.5E-2</v>
      </c>
      <c r="EH400" s="242">
        <f t="shared" si="476"/>
        <v>4.5833333333333334E-3</v>
      </c>
      <c r="EI400" s="238">
        <v>348</v>
      </c>
      <c r="EJ400" s="243">
        <f t="shared" si="487"/>
        <v>38814.702456076935</v>
      </c>
      <c r="EK400" s="243">
        <f t="shared" si="488"/>
        <v>3082.4150795582632</v>
      </c>
      <c r="EL400" s="243">
        <f t="shared" si="428"/>
        <v>2904.5143599679104</v>
      </c>
      <c r="EM400" s="243">
        <f t="shared" si="438"/>
        <v>177.90071959035262</v>
      </c>
      <c r="EN400" s="244">
        <f t="shared" si="477"/>
        <v>991977.07855269942</v>
      </c>
      <c r="EO400" s="249"/>
      <c r="EP400" s="242">
        <f t="shared" si="398"/>
        <v>2.5000000000000001E-2</v>
      </c>
      <c r="EQ400" s="242">
        <f t="shared" si="478"/>
        <v>2.0833333333333333E-3</v>
      </c>
      <c r="ER400" s="238">
        <v>348</v>
      </c>
      <c r="ES400" s="243">
        <f t="shared" si="489"/>
        <v>30374.623116322829</v>
      </c>
      <c r="ET400" s="243">
        <f t="shared" si="490"/>
        <v>2370.7253929063941</v>
      </c>
      <c r="EU400" s="243">
        <f t="shared" si="429"/>
        <v>2307.4449280807216</v>
      </c>
      <c r="EV400" s="243">
        <f t="shared" si="439"/>
        <v>63.28046482567256</v>
      </c>
      <c r="EW400" s="244">
        <f t="shared" si="479"/>
        <v>825012.43673142011</v>
      </c>
    </row>
    <row r="401" spans="1:153" ht="14.25" customHeight="1" thickBot="1" x14ac:dyDescent="0.25">
      <c r="A401" s="3">
        <f t="shared" si="440"/>
        <v>10590</v>
      </c>
      <c r="B401" s="238">
        <v>349</v>
      </c>
      <c r="C401" s="239">
        <f t="shared" si="441"/>
        <v>-2726.2949441343171</v>
      </c>
      <c r="D401" s="239">
        <f t="shared" si="399"/>
        <v>0</v>
      </c>
      <c r="E401" s="239">
        <f t="shared" si="400"/>
        <v>7.1565242283525832</v>
      </c>
      <c r="F401" s="239">
        <f t="shared" si="401"/>
        <v>-7.1565242283525832</v>
      </c>
      <c r="G401" s="240">
        <f t="shared" si="442"/>
        <v>725485.02829237678</v>
      </c>
      <c r="I401" s="241">
        <f>VLOOKUP(K401,[2]תחזיות!$B$4:$H$1000,5)</f>
        <v>1.2999426500000202E-2</v>
      </c>
      <c r="J401" s="135">
        <f t="shared" si="402"/>
        <v>1.0832855416666835E-3</v>
      </c>
      <c r="K401" s="238">
        <v>349</v>
      </c>
      <c r="L401" s="243">
        <f t="shared" si="443"/>
        <v>0</v>
      </c>
      <c r="M401" s="243">
        <f t="shared" si="430"/>
        <v>0</v>
      </c>
      <c r="N401" s="243">
        <f t="shared" si="403"/>
        <v>0</v>
      </c>
      <c r="O401" s="243">
        <f t="shared" si="404"/>
        <v>0</v>
      </c>
      <c r="P401" s="244">
        <f t="shared" si="444"/>
        <v>306589.56963967456</v>
      </c>
      <c r="Q401" s="245"/>
      <c r="R401" s="241">
        <f>VLOOKUP(T401,[2]תחזיות!$B$4:$H$1000,7)</f>
        <v>2.2099025050000342E-2</v>
      </c>
      <c r="S401" s="135">
        <f t="shared" si="405"/>
        <v>1.8415854208333618E-3</v>
      </c>
      <c r="T401" s="238">
        <v>349</v>
      </c>
      <c r="U401" s="243">
        <f t="shared" si="445"/>
        <v>0</v>
      </c>
      <c r="V401" s="243">
        <f t="shared" si="431"/>
        <v>0</v>
      </c>
      <c r="W401" s="243">
        <f t="shared" si="406"/>
        <v>0</v>
      </c>
      <c r="X401" s="243">
        <f t="shared" si="432"/>
        <v>0</v>
      </c>
      <c r="Y401" s="244">
        <f t="shared" si="446"/>
        <v>343246.08003011072</v>
      </c>
      <c r="Z401" s="246"/>
      <c r="AA401" s="241">
        <f>VLOOKUP(AC401,[2]תחזיות!$B$4:$H$1000,6)</f>
        <v>1.1817660454545638E-2</v>
      </c>
      <c r="AB401" s="135">
        <f t="shared" si="407"/>
        <v>9.8480503787880323E-4</v>
      </c>
      <c r="AC401" s="238">
        <v>349</v>
      </c>
      <c r="AD401" s="243">
        <f t="shared" si="447"/>
        <v>0</v>
      </c>
      <c r="AE401" s="243">
        <f t="shared" si="433"/>
        <v>0</v>
      </c>
      <c r="AF401" s="243">
        <f t="shared" si="408"/>
        <v>0</v>
      </c>
      <c r="AG401" s="243">
        <f t="shared" si="434"/>
        <v>0</v>
      </c>
      <c r="AH401" s="244">
        <f t="shared" si="448"/>
        <v>302220.56829844892</v>
      </c>
      <c r="AI401" s="246"/>
      <c r="AJ401" s="242">
        <f t="shared" si="394"/>
        <v>4.8766666666666597E-2</v>
      </c>
      <c r="AK401" s="242">
        <f t="shared" si="449"/>
        <v>4.0638888888888834E-3</v>
      </c>
      <c r="AL401" s="241">
        <f>VLOOKUP(AN401,[2]תחזיות!$B$4:$H$1000,5)</f>
        <v>1.2999426500000202E-2</v>
      </c>
      <c r="AM401" s="135">
        <f t="shared" si="435"/>
        <v>1.0832855416666835E-3</v>
      </c>
      <c r="AN401" s="238">
        <v>349</v>
      </c>
      <c r="AO401" s="243">
        <f t="shared" si="450"/>
        <v>0</v>
      </c>
      <c r="AP401" s="243">
        <f t="shared" si="480"/>
        <v>0</v>
      </c>
      <c r="AQ401" s="243">
        <f t="shared" si="409"/>
        <v>0</v>
      </c>
      <c r="AR401" s="243">
        <f t="shared" si="451"/>
        <v>0</v>
      </c>
      <c r="AS401" s="244">
        <f t="shared" si="452"/>
        <v>170495.24078473489</v>
      </c>
      <c r="AT401" s="245"/>
      <c r="AU401" s="242">
        <f t="shared" si="395"/>
        <v>5.3666666666666606E-2</v>
      </c>
      <c r="AV401" s="242">
        <f t="shared" si="453"/>
        <v>4.4722222222222168E-3</v>
      </c>
      <c r="AW401" s="241">
        <f>VLOOKUP(AY401,[2]תחזיות!$B$4:$H$1000,7)</f>
        <v>2.2099025050000342E-2</v>
      </c>
      <c r="AX401" s="135">
        <f t="shared" si="410"/>
        <v>1.8415854208333618E-3</v>
      </c>
      <c r="AY401" s="238">
        <v>349</v>
      </c>
      <c r="AZ401" s="243">
        <f t="shared" si="454"/>
        <v>-6.6744053146954199E-12</v>
      </c>
      <c r="BA401" s="243">
        <f t="shared" si="481"/>
        <v>1.2496847471825216E-13</v>
      </c>
      <c r="BB401" s="243">
        <f t="shared" si="411"/>
        <v>1.5481789848675109E-13</v>
      </c>
      <c r="BC401" s="243">
        <f t="shared" si="455"/>
        <v>-2.9849423768498925E-14</v>
      </c>
      <c r="BD401" s="244">
        <f t="shared" si="456"/>
        <v>197884.14681572217</v>
      </c>
      <c r="BE401" s="246"/>
      <c r="BF401" s="246"/>
      <c r="BG401" s="246"/>
      <c r="BH401" s="241">
        <f>VLOOKUP(BJ401,[2]תחזיות!$B$4:$H$1000,6)</f>
        <v>1.1817660454545638E-2</v>
      </c>
      <c r="BI401" s="135">
        <f t="shared" si="412"/>
        <v>9.8480503787880323E-4</v>
      </c>
      <c r="BJ401" s="238">
        <v>349</v>
      </c>
      <c r="BK401" s="243">
        <f t="shared" si="457"/>
        <v>-4.0592021711494679</v>
      </c>
      <c r="BL401" s="243">
        <f t="shared" si="482"/>
        <v>8.0710336398909607E-2</v>
      </c>
      <c r="BM401" s="243">
        <f t="shared" si="413"/>
        <v>8.8152207046016937E-2</v>
      </c>
      <c r="BN401" s="243">
        <f t="shared" si="436"/>
        <v>-7.4418706471073232E-3</v>
      </c>
      <c r="BO401" s="244">
        <f t="shared" si="458"/>
        <v>148276.55901072704</v>
      </c>
      <c r="BP401" s="246"/>
      <c r="BQ401" s="247">
        <f>VLOOKUP(BT401,[2]תחזיות!$B$4:$E$1000,2)</f>
        <v>4.4830080000000092E-2</v>
      </c>
      <c r="BR401" s="135">
        <f t="shared" si="414"/>
        <v>3.2358400000000076E-3</v>
      </c>
      <c r="BS401" s="3">
        <f t="shared" si="459"/>
        <v>10590</v>
      </c>
      <c r="BT401" s="238">
        <v>349</v>
      </c>
      <c r="BU401" s="239">
        <f t="shared" si="460"/>
        <v>29349.970216013873</v>
      </c>
      <c r="BV401" s="239">
        <f t="shared" si="461"/>
        <v>2497.5785928712658</v>
      </c>
      <c r="BW401" s="239">
        <f t="shared" si="415"/>
        <v>2402.6067852474794</v>
      </c>
      <c r="BX401" s="239">
        <f t="shared" si="416"/>
        <v>94.97180762378656</v>
      </c>
      <c r="BY401" s="240">
        <f t="shared" si="462"/>
        <v>812288.60281969933</v>
      </c>
      <c r="CA401" s="247">
        <f>VLOOKUP(CD401,[2]תחזיות!$B$4:$E$1000,4)</f>
        <v>5.9175705600000121E-2</v>
      </c>
      <c r="CB401" s="135">
        <f t="shared" si="417"/>
        <v>4.4313088000000099E-3</v>
      </c>
      <c r="CC401" s="3">
        <f t="shared" si="463"/>
        <v>10590</v>
      </c>
      <c r="CD401" s="238">
        <v>349</v>
      </c>
      <c r="CE401" s="239">
        <f t="shared" si="464"/>
        <v>33629.39234812581</v>
      </c>
      <c r="CF401" s="239">
        <f t="shared" si="465"/>
        <v>2883.8240307466554</v>
      </c>
      <c r="CG401" s="239">
        <f t="shared" si="418"/>
        <v>2734.8018084957525</v>
      </c>
      <c r="CH401" s="239">
        <f t="shared" si="419"/>
        <v>149.0222222509029</v>
      </c>
      <c r="CI401" s="240">
        <f t="shared" si="466"/>
        <v>920647.63391284167</v>
      </c>
      <c r="CJ401" s="1"/>
      <c r="CK401" s="247">
        <f>VLOOKUP(CN401,[2]תחזיות!$B$4:$E$1000,3)</f>
        <v>3.8982678260869645E-2</v>
      </c>
      <c r="CL401" s="135">
        <f t="shared" si="420"/>
        <v>2.7485565217391372E-3</v>
      </c>
      <c r="CM401" s="3">
        <f t="shared" si="467"/>
        <v>10590</v>
      </c>
      <c r="CN401" s="238">
        <v>349</v>
      </c>
      <c r="CO401" s="239">
        <f t="shared" si="468"/>
        <v>27769.091960088012</v>
      </c>
      <c r="CP401" s="239">
        <f t="shared" si="483"/>
        <v>2355.6416979910164</v>
      </c>
      <c r="CQ401" s="239">
        <f t="shared" si="421"/>
        <v>2279.3167791813426</v>
      </c>
      <c r="CR401" s="239">
        <f t="shared" si="422"/>
        <v>76.324918809673747</v>
      </c>
      <c r="CS401" s="240">
        <f t="shared" si="469"/>
        <v>773815.22802525654</v>
      </c>
      <c r="CT401" s="1"/>
      <c r="CU401" s="238">
        <v>349</v>
      </c>
      <c r="CV401" s="239">
        <f t="shared" si="423"/>
        <v>60731.692028840233</v>
      </c>
      <c r="CW401" s="239">
        <f t="shared" si="423"/>
        <v>5418.5742618364093</v>
      </c>
      <c r="CX401" s="239">
        <f t="shared" si="423"/>
        <v>5186.6526076428163</v>
      </c>
      <c r="CY401" s="239">
        <f t="shared" si="423"/>
        <v>231.92165419359287</v>
      </c>
      <c r="CZ401" s="239">
        <f t="shared" si="423"/>
        <v>2967927.6790679162</v>
      </c>
      <c r="DB401" s="238">
        <v>349</v>
      </c>
      <c r="DC401" s="239">
        <f t="shared" si="424"/>
        <v>66813.285500100508</v>
      </c>
      <c r="DD401" s="239">
        <f t="shared" si="424"/>
        <v>5966.2391103049176</v>
      </c>
      <c r="DE401" s="239">
        <f t="shared" si="424"/>
        <v>5659.7850501752018</v>
      </c>
      <c r="DF401" s="239">
        <f t="shared" si="424"/>
        <v>306.45406012971659</v>
      </c>
      <c r="DG401" s="239">
        <f t="shared" si="424"/>
        <v>3182322.3826833088</v>
      </c>
      <c r="DH401" s="248"/>
      <c r="DI401" s="238">
        <v>349</v>
      </c>
      <c r="DJ401" s="239">
        <f t="shared" si="425"/>
        <v>53105.916002024649</v>
      </c>
      <c r="DK401" s="239">
        <f t="shared" si="425"/>
        <v>4726.4478012338095</v>
      </c>
      <c r="DL401" s="239">
        <f t="shared" si="425"/>
        <v>4598.8135606309643</v>
      </c>
      <c r="DM401" s="239">
        <f t="shared" si="425"/>
        <v>127.63424060284511</v>
      </c>
      <c r="DN401" s="239">
        <f t="shared" si="425"/>
        <v>2777180.5457511358</v>
      </c>
      <c r="DP401" s="3">
        <f t="shared" si="470"/>
        <v>10590</v>
      </c>
      <c r="DQ401" s="238">
        <v>349</v>
      </c>
      <c r="DR401" s="239">
        <f t="shared" si="471"/>
        <v>0</v>
      </c>
      <c r="DS401" s="239">
        <f t="shared" si="472"/>
        <v>0</v>
      </c>
      <c r="DT401" s="239">
        <f t="shared" si="426"/>
        <v>0</v>
      </c>
      <c r="DU401" s="239">
        <f t="shared" si="473"/>
        <v>0</v>
      </c>
      <c r="DV401" s="240">
        <f t="shared" si="484"/>
        <v>0</v>
      </c>
      <c r="DX401" s="242">
        <f t="shared" si="396"/>
        <v>5.0700000000000002E-2</v>
      </c>
      <c r="DY401" s="242">
        <f t="shared" si="474"/>
        <v>4.2250000000000005E-3</v>
      </c>
      <c r="DZ401" s="238">
        <v>349</v>
      </c>
      <c r="EA401" s="243">
        <f t="shared" si="485"/>
        <v>34108.016756960678</v>
      </c>
      <c r="EB401" s="243">
        <f t="shared" si="486"/>
        <v>2920.9956689651435</v>
      </c>
      <c r="EC401" s="243">
        <f t="shared" si="427"/>
        <v>2776.8892981669846</v>
      </c>
      <c r="ED401" s="243">
        <f t="shared" si="437"/>
        <v>144.10637079815888</v>
      </c>
      <c r="EE401" s="244">
        <f t="shared" si="475"/>
        <v>953069.23753143044</v>
      </c>
      <c r="EF401" s="249"/>
      <c r="EG401" s="242">
        <f t="shared" si="397"/>
        <v>5.5E-2</v>
      </c>
      <c r="EH401" s="242">
        <f t="shared" si="476"/>
        <v>4.5833333333333334E-3</v>
      </c>
      <c r="EI401" s="238">
        <v>349</v>
      </c>
      <c r="EJ401" s="243">
        <f t="shared" si="487"/>
        <v>35910.188096109021</v>
      </c>
      <c r="EK401" s="243">
        <f t="shared" si="488"/>
        <v>3082.4150795582627</v>
      </c>
      <c r="EL401" s="243">
        <f t="shared" si="428"/>
        <v>2917.8267174510966</v>
      </c>
      <c r="EM401" s="243">
        <f t="shared" si="438"/>
        <v>164.58836210716635</v>
      </c>
      <c r="EN401" s="244">
        <f t="shared" si="477"/>
        <v>995059.49363225768</v>
      </c>
      <c r="EO401" s="249"/>
      <c r="EP401" s="242">
        <f t="shared" si="398"/>
        <v>2.5000000000000001E-2</v>
      </c>
      <c r="EQ401" s="242">
        <f t="shared" si="478"/>
        <v>2.0833333333333333E-3</v>
      </c>
      <c r="ER401" s="238">
        <v>349</v>
      </c>
      <c r="ES401" s="243">
        <f t="shared" si="489"/>
        <v>28067.178188242109</v>
      </c>
      <c r="ET401" s="243">
        <f t="shared" si="490"/>
        <v>2370.7253929063936</v>
      </c>
      <c r="EU401" s="243">
        <f t="shared" si="429"/>
        <v>2312.2521050142227</v>
      </c>
      <c r="EV401" s="243">
        <f t="shared" si="439"/>
        <v>58.473287892171058</v>
      </c>
      <c r="EW401" s="244">
        <f t="shared" si="479"/>
        <v>827383.16212432645</v>
      </c>
    </row>
    <row r="402" spans="1:153" ht="14.25" customHeight="1" thickBot="1" x14ac:dyDescent="0.25">
      <c r="A402" s="3">
        <f t="shared" si="440"/>
        <v>10621</v>
      </c>
      <c r="B402" s="238">
        <v>350</v>
      </c>
      <c r="C402" s="239">
        <f t="shared" si="441"/>
        <v>-2733.4514683626699</v>
      </c>
      <c r="D402" s="239">
        <f t="shared" si="399"/>
        <v>0</v>
      </c>
      <c r="E402" s="239">
        <f t="shared" si="400"/>
        <v>7.1753101044520085</v>
      </c>
      <c r="F402" s="239">
        <f t="shared" si="401"/>
        <v>-7.1753101044520085</v>
      </c>
      <c r="G402" s="240">
        <f t="shared" si="442"/>
        <v>725485.02829237678</v>
      </c>
      <c r="I402" s="241">
        <f>VLOOKUP(K402,[2]תחזיות!$B$4:$H$1000,5)</f>
        <v>1.2999445000000203E-2</v>
      </c>
      <c r="J402" s="135">
        <f t="shared" si="402"/>
        <v>1.0832870833333503E-3</v>
      </c>
      <c r="K402" s="238">
        <v>350</v>
      </c>
      <c r="L402" s="243">
        <f t="shared" si="443"/>
        <v>0</v>
      </c>
      <c r="M402" s="243">
        <f t="shared" si="430"/>
        <v>0</v>
      </c>
      <c r="N402" s="243">
        <f t="shared" si="403"/>
        <v>0</v>
      </c>
      <c r="O402" s="243">
        <f t="shared" si="404"/>
        <v>0</v>
      </c>
      <c r="P402" s="244">
        <f t="shared" si="444"/>
        <v>306589.56963967456</v>
      </c>
      <c r="Q402" s="245"/>
      <c r="R402" s="241">
        <f>VLOOKUP(T402,[2]תחזיות!$B$4:$H$1000,7)</f>
        <v>2.2099056500000346E-2</v>
      </c>
      <c r="S402" s="135">
        <f t="shared" si="405"/>
        <v>1.8415880416666954E-3</v>
      </c>
      <c r="T402" s="238">
        <v>350</v>
      </c>
      <c r="U402" s="243">
        <f t="shared" si="445"/>
        <v>0</v>
      </c>
      <c r="V402" s="243">
        <f t="shared" si="431"/>
        <v>0</v>
      </c>
      <c r="W402" s="243">
        <f t="shared" si="406"/>
        <v>0</v>
      </c>
      <c r="X402" s="243">
        <f t="shared" si="432"/>
        <v>0</v>
      </c>
      <c r="Y402" s="244">
        <f t="shared" si="446"/>
        <v>343246.08003011072</v>
      </c>
      <c r="Z402" s="246"/>
      <c r="AA402" s="241">
        <f>VLOOKUP(AC402,[2]תחזיות!$B$4:$H$1000,6)</f>
        <v>1.1817677272727456E-2</v>
      </c>
      <c r="AB402" s="135">
        <f t="shared" si="407"/>
        <v>9.8480643939395456E-4</v>
      </c>
      <c r="AC402" s="238">
        <v>350</v>
      </c>
      <c r="AD402" s="243">
        <f t="shared" si="447"/>
        <v>0</v>
      </c>
      <c r="AE402" s="243">
        <f t="shared" si="433"/>
        <v>0</v>
      </c>
      <c r="AF402" s="243">
        <f t="shared" si="408"/>
        <v>0</v>
      </c>
      <c r="AG402" s="243">
        <f t="shared" si="434"/>
        <v>0</v>
      </c>
      <c r="AH402" s="244">
        <f t="shared" si="448"/>
        <v>302220.56829844892</v>
      </c>
      <c r="AI402" s="246"/>
      <c r="AJ402" s="242">
        <f t="shared" si="394"/>
        <v>4.8766666666666597E-2</v>
      </c>
      <c r="AK402" s="242">
        <f t="shared" si="449"/>
        <v>4.0638888888888834E-3</v>
      </c>
      <c r="AL402" s="241">
        <f>VLOOKUP(AN402,[2]תחזיות!$B$4:$H$1000,5)</f>
        <v>1.2999445000000203E-2</v>
      </c>
      <c r="AM402" s="135">
        <f t="shared" si="435"/>
        <v>1.0832870833333503E-3</v>
      </c>
      <c r="AN402" s="238">
        <v>350</v>
      </c>
      <c r="AO402" s="243">
        <f t="shared" si="450"/>
        <v>0</v>
      </c>
      <c r="AP402" s="243">
        <f t="shared" si="480"/>
        <v>0</v>
      </c>
      <c r="AQ402" s="243">
        <f t="shared" si="409"/>
        <v>0</v>
      </c>
      <c r="AR402" s="243">
        <f t="shared" si="451"/>
        <v>0</v>
      </c>
      <c r="AS402" s="244">
        <f t="shared" si="452"/>
        <v>170495.24078473489</v>
      </c>
      <c r="AT402" s="245"/>
      <c r="AU402" s="242">
        <f t="shared" si="395"/>
        <v>5.3666666666666606E-2</v>
      </c>
      <c r="AV402" s="242">
        <f t="shared" si="453"/>
        <v>4.4722222222222168E-3</v>
      </c>
      <c r="AW402" s="241">
        <f>VLOOKUP(AY402,[2]תחזיות!$B$4:$H$1000,7)</f>
        <v>2.2099056500000346E-2</v>
      </c>
      <c r="AX402" s="135">
        <f t="shared" si="410"/>
        <v>1.8415880416666954E-3</v>
      </c>
      <c r="AY402" s="238">
        <v>350</v>
      </c>
      <c r="AZ402" s="243">
        <f t="shared" si="454"/>
        <v>-6.8417998289854403E-12</v>
      </c>
      <c r="BA402" s="243">
        <f t="shared" si="481"/>
        <v>1.2519861516687863E-13</v>
      </c>
      <c r="BB402" s="243">
        <f t="shared" si="411"/>
        <v>1.5579666440206349E-13</v>
      </c>
      <c r="BC402" s="243">
        <f t="shared" si="455"/>
        <v>-3.0598049235184851E-14</v>
      </c>
      <c r="BD402" s="244">
        <f t="shared" si="456"/>
        <v>197884.14681572217</v>
      </c>
      <c r="BE402" s="246"/>
      <c r="BF402" s="246"/>
      <c r="BG402" s="246"/>
      <c r="BH402" s="241">
        <f>VLOOKUP(BJ402,[2]תחזיות!$B$4:$H$1000,6)</f>
        <v>1.1817677272727456E-2</v>
      </c>
      <c r="BI402" s="135">
        <f t="shared" si="412"/>
        <v>9.8480643939395456E-4</v>
      </c>
      <c r="BJ402" s="238">
        <v>350</v>
      </c>
      <c r="BK402" s="243">
        <f t="shared" si="457"/>
        <v>-4.1514387194935809</v>
      </c>
      <c r="BL402" s="243">
        <f t="shared" si="482"/>
        <v>8.0778839641016897E-2</v>
      </c>
      <c r="BM402" s="243">
        <f t="shared" si="413"/>
        <v>8.8389810626755091E-2</v>
      </c>
      <c r="BN402" s="243">
        <f t="shared" si="436"/>
        <v>-7.6109709857381967E-3</v>
      </c>
      <c r="BO402" s="244">
        <f t="shared" si="458"/>
        <v>148276.55901072704</v>
      </c>
      <c r="BP402" s="246"/>
      <c r="BQ402" s="247">
        <f>VLOOKUP(BT402,[2]תחזיות!$B$4:$E$1000,2)</f>
        <v>4.4858380000000093E-2</v>
      </c>
      <c r="BR402" s="135">
        <f t="shared" si="414"/>
        <v>3.2381983333333413E-3</v>
      </c>
      <c r="BS402" s="3">
        <f t="shared" si="459"/>
        <v>10621</v>
      </c>
      <c r="BT402" s="238">
        <v>350</v>
      </c>
      <c r="BU402" s="239">
        <f t="shared" si="460"/>
        <v>26947.363430766392</v>
      </c>
      <c r="BV402" s="239">
        <f t="shared" si="461"/>
        <v>2497.6136300863354</v>
      </c>
      <c r="BW402" s="239">
        <f t="shared" si="415"/>
        <v>2410.3527227371001</v>
      </c>
      <c r="BX402" s="239">
        <f t="shared" si="416"/>
        <v>87.260907349235566</v>
      </c>
      <c r="BY402" s="240">
        <f t="shared" si="462"/>
        <v>814786.21644978563</v>
      </c>
      <c r="CA402" s="247">
        <f>VLOOKUP(CD402,[2]תחזיות!$B$4:$E$1000,4)</f>
        <v>5.9213061600000123E-2</v>
      </c>
      <c r="CB402" s="135">
        <f t="shared" si="417"/>
        <v>4.4344218000000107E-3</v>
      </c>
      <c r="CC402" s="3">
        <f t="shared" si="463"/>
        <v>10621</v>
      </c>
      <c r="CD402" s="238">
        <v>350</v>
      </c>
      <c r="CE402" s="239">
        <f t="shared" si="464"/>
        <v>30894.590539630059</v>
      </c>
      <c r="CF402" s="239">
        <f t="shared" si="465"/>
        <v>2883.8772622788097</v>
      </c>
      <c r="CG402" s="239">
        <f t="shared" si="418"/>
        <v>2746.8776164878</v>
      </c>
      <c r="CH402" s="239">
        <f t="shared" si="419"/>
        <v>136.99964579100961</v>
      </c>
      <c r="CI402" s="240">
        <f t="shared" si="466"/>
        <v>923531.51117512048</v>
      </c>
      <c r="CJ402" s="1"/>
      <c r="CK402" s="247">
        <f>VLOOKUP(CN402,[2]תחזיות!$B$4:$E$1000,3)</f>
        <v>3.9007286956521822E-2</v>
      </c>
      <c r="CL402" s="135">
        <f t="shared" si="420"/>
        <v>2.7506072463768187E-3</v>
      </c>
      <c r="CM402" s="3">
        <f t="shared" si="467"/>
        <v>10621</v>
      </c>
      <c r="CN402" s="238">
        <v>350</v>
      </c>
      <c r="CO402" s="239">
        <f t="shared" si="468"/>
        <v>25489.775180906669</v>
      </c>
      <c r="CP402" s="239">
        <f t="shared" si="483"/>
        <v>2355.6704710464196</v>
      </c>
      <c r="CQ402" s="239">
        <f t="shared" si="421"/>
        <v>2285.558110725302</v>
      </c>
      <c r="CR402" s="239">
        <f t="shared" si="422"/>
        <v>70.112360321117862</v>
      </c>
      <c r="CS402" s="240">
        <f t="shared" si="469"/>
        <v>776170.89849630301</v>
      </c>
      <c r="CT402" s="1"/>
      <c r="CU402" s="238">
        <v>350</v>
      </c>
      <c r="CV402" s="239">
        <f t="shared" si="423"/>
        <v>55545.03942119742</v>
      </c>
      <c r="CW402" s="239">
        <f t="shared" si="423"/>
        <v>5418.609299051479</v>
      </c>
      <c r="CX402" s="239">
        <f t="shared" si="423"/>
        <v>5206.1496882932915</v>
      </c>
      <c r="CY402" s="239">
        <f t="shared" si="423"/>
        <v>212.4596107581869</v>
      </c>
      <c r="CZ402" s="239">
        <f t="shared" si="423"/>
        <v>2973346.2883669673</v>
      </c>
      <c r="DB402" s="238">
        <v>350</v>
      </c>
      <c r="DC402" s="239">
        <f t="shared" si="424"/>
        <v>61153.500449925305</v>
      </c>
      <c r="DD402" s="239">
        <f t="shared" si="424"/>
        <v>5966.2923418370719</v>
      </c>
      <c r="DE402" s="239">
        <f t="shared" si="424"/>
        <v>5685.2530164983309</v>
      </c>
      <c r="DF402" s="239">
        <f t="shared" si="424"/>
        <v>281.03932533873973</v>
      </c>
      <c r="DG402" s="239">
        <f t="shared" si="424"/>
        <v>3188288.6750251465</v>
      </c>
      <c r="DH402" s="248"/>
      <c r="DI402" s="238">
        <v>350</v>
      </c>
      <c r="DJ402" s="239">
        <f t="shared" si="425"/>
        <v>48507.098357052389</v>
      </c>
      <c r="DK402" s="239">
        <f t="shared" si="425"/>
        <v>4726.4766427924551</v>
      </c>
      <c r="DL402" s="239">
        <f t="shared" si="425"/>
        <v>4609.8911075400501</v>
      </c>
      <c r="DM402" s="239">
        <f t="shared" si="425"/>
        <v>116.58553525240487</v>
      </c>
      <c r="DN402" s="239">
        <f t="shared" si="425"/>
        <v>2781906.9416150884</v>
      </c>
      <c r="DP402" s="3">
        <f t="shared" si="470"/>
        <v>10621</v>
      </c>
      <c r="DQ402" s="238">
        <v>350</v>
      </c>
      <c r="DR402" s="239">
        <f t="shared" si="471"/>
        <v>0</v>
      </c>
      <c r="DS402" s="239">
        <f t="shared" si="472"/>
        <v>0</v>
      </c>
      <c r="DT402" s="239">
        <f t="shared" si="426"/>
        <v>0</v>
      </c>
      <c r="DU402" s="239">
        <f t="shared" si="473"/>
        <v>0</v>
      </c>
      <c r="DV402" s="240">
        <f t="shared" si="484"/>
        <v>0</v>
      </c>
      <c r="DX402" s="242">
        <f t="shared" si="396"/>
        <v>5.0700000000000002E-2</v>
      </c>
      <c r="DY402" s="242">
        <f t="shared" si="474"/>
        <v>4.2250000000000005E-3</v>
      </c>
      <c r="DZ402" s="238">
        <v>350</v>
      </c>
      <c r="EA402" s="243">
        <f t="shared" si="485"/>
        <v>31331.127458793693</v>
      </c>
      <c r="EB402" s="243">
        <f t="shared" si="486"/>
        <v>2920.9956689651431</v>
      </c>
      <c r="EC402" s="243">
        <f t="shared" si="427"/>
        <v>2788.6216554517396</v>
      </c>
      <c r="ED402" s="243">
        <f t="shared" si="437"/>
        <v>132.37401351340336</v>
      </c>
      <c r="EE402" s="244">
        <f t="shared" si="475"/>
        <v>955990.2332003956</v>
      </c>
      <c r="EF402" s="249"/>
      <c r="EG402" s="242">
        <f t="shared" si="397"/>
        <v>5.5E-2</v>
      </c>
      <c r="EH402" s="242">
        <f t="shared" si="476"/>
        <v>4.5833333333333334E-3</v>
      </c>
      <c r="EI402" s="238">
        <v>350</v>
      </c>
      <c r="EJ402" s="243">
        <f t="shared" si="487"/>
        <v>32992.361378657923</v>
      </c>
      <c r="EK402" s="243">
        <f t="shared" si="488"/>
        <v>3082.4150795582618</v>
      </c>
      <c r="EL402" s="243">
        <f t="shared" si="428"/>
        <v>2931.2000899060795</v>
      </c>
      <c r="EM402" s="243">
        <f t="shared" si="438"/>
        <v>151.21498965218214</v>
      </c>
      <c r="EN402" s="244">
        <f t="shared" si="477"/>
        <v>998141.90871181595</v>
      </c>
      <c r="EO402" s="249"/>
      <c r="EP402" s="242">
        <f t="shared" si="398"/>
        <v>2.5000000000000001E-2</v>
      </c>
      <c r="EQ402" s="242">
        <f t="shared" si="478"/>
        <v>2.0833333333333333E-3</v>
      </c>
      <c r="ER402" s="238">
        <v>350</v>
      </c>
      <c r="ES402" s="243">
        <f t="shared" si="489"/>
        <v>25754.926083227885</v>
      </c>
      <c r="ET402" s="243">
        <f t="shared" si="490"/>
        <v>2370.7253929063945</v>
      </c>
      <c r="EU402" s="243">
        <f t="shared" si="429"/>
        <v>2317.0692968996696</v>
      </c>
      <c r="EV402" s="243">
        <f t="shared" si="439"/>
        <v>53.656096006724759</v>
      </c>
      <c r="EW402" s="244">
        <f t="shared" si="479"/>
        <v>829753.8875172328</v>
      </c>
    </row>
    <row r="403" spans="1:153" ht="14.25" customHeight="1" thickBot="1" x14ac:dyDescent="0.25">
      <c r="A403" s="3">
        <f t="shared" si="440"/>
        <v>10652</v>
      </c>
      <c r="B403" s="238">
        <v>351</v>
      </c>
      <c r="C403" s="239">
        <f t="shared" si="441"/>
        <v>-2740.6267784671218</v>
      </c>
      <c r="D403" s="239">
        <f t="shared" si="399"/>
        <v>0</v>
      </c>
      <c r="E403" s="239">
        <f t="shared" si="400"/>
        <v>7.1941452934761951</v>
      </c>
      <c r="F403" s="239">
        <f t="shared" si="401"/>
        <v>-7.1941452934761951</v>
      </c>
      <c r="G403" s="240">
        <f t="shared" si="442"/>
        <v>725485.02829237678</v>
      </c>
      <c r="I403" s="241">
        <f>VLOOKUP(K403,[2]תחזיות!$B$4:$H$1000,5)</f>
        <v>1.2999463500000204E-2</v>
      </c>
      <c r="J403" s="135">
        <f t="shared" si="402"/>
        <v>1.083288625000017E-3</v>
      </c>
      <c r="K403" s="238">
        <v>351</v>
      </c>
      <c r="L403" s="243">
        <f t="shared" si="443"/>
        <v>0</v>
      </c>
      <c r="M403" s="243">
        <f t="shared" si="430"/>
        <v>0</v>
      </c>
      <c r="N403" s="243">
        <f t="shared" si="403"/>
        <v>0</v>
      </c>
      <c r="O403" s="243">
        <f t="shared" si="404"/>
        <v>0</v>
      </c>
      <c r="P403" s="244">
        <f t="shared" si="444"/>
        <v>306589.56963967456</v>
      </c>
      <c r="Q403" s="245"/>
      <c r="R403" s="241">
        <f>VLOOKUP(T403,[2]תחזיות!$B$4:$H$1000,7)</f>
        <v>2.2099087950000346E-2</v>
      </c>
      <c r="S403" s="135">
        <f t="shared" si="405"/>
        <v>1.8415906625000287E-3</v>
      </c>
      <c r="T403" s="238">
        <v>351</v>
      </c>
      <c r="U403" s="243">
        <f t="shared" si="445"/>
        <v>0</v>
      </c>
      <c r="V403" s="243">
        <f t="shared" si="431"/>
        <v>0</v>
      </c>
      <c r="W403" s="243">
        <f t="shared" si="406"/>
        <v>0</v>
      </c>
      <c r="X403" s="243">
        <f t="shared" si="432"/>
        <v>0</v>
      </c>
      <c r="Y403" s="244">
        <f t="shared" si="446"/>
        <v>343246.08003011072</v>
      </c>
      <c r="Z403" s="246"/>
      <c r="AA403" s="241">
        <f>VLOOKUP(AC403,[2]תחזיות!$B$4:$H$1000,6)</f>
        <v>1.1817694090909275E-2</v>
      </c>
      <c r="AB403" s="135">
        <f t="shared" si="407"/>
        <v>9.8480784090910632E-4</v>
      </c>
      <c r="AC403" s="238">
        <v>351</v>
      </c>
      <c r="AD403" s="243">
        <f t="shared" si="447"/>
        <v>0</v>
      </c>
      <c r="AE403" s="243">
        <f t="shared" si="433"/>
        <v>0</v>
      </c>
      <c r="AF403" s="243">
        <f t="shared" si="408"/>
        <v>0</v>
      </c>
      <c r="AG403" s="243">
        <f t="shared" si="434"/>
        <v>0</v>
      </c>
      <c r="AH403" s="244">
        <f t="shared" si="448"/>
        <v>302220.56829844892</v>
      </c>
      <c r="AI403" s="246"/>
      <c r="AJ403" s="242">
        <f t="shared" si="394"/>
        <v>4.8766666666666597E-2</v>
      </c>
      <c r="AK403" s="242">
        <f t="shared" si="449"/>
        <v>4.0638888888888834E-3</v>
      </c>
      <c r="AL403" s="241">
        <f>VLOOKUP(AN403,[2]תחזיות!$B$4:$H$1000,5)</f>
        <v>1.2999463500000204E-2</v>
      </c>
      <c r="AM403" s="135">
        <f t="shared" si="435"/>
        <v>1.083288625000017E-3</v>
      </c>
      <c r="AN403" s="238">
        <v>351</v>
      </c>
      <c r="AO403" s="243">
        <f t="shared" si="450"/>
        <v>0</v>
      </c>
      <c r="AP403" s="243">
        <f t="shared" si="480"/>
        <v>0</v>
      </c>
      <c r="AQ403" s="243">
        <f t="shared" si="409"/>
        <v>0</v>
      </c>
      <c r="AR403" s="243">
        <f t="shared" si="451"/>
        <v>0</v>
      </c>
      <c r="AS403" s="244">
        <f t="shared" si="452"/>
        <v>170495.24078473489</v>
      </c>
      <c r="AT403" s="245"/>
      <c r="AU403" s="242">
        <f t="shared" si="395"/>
        <v>5.3666666666666606E-2</v>
      </c>
      <c r="AV403" s="242">
        <f t="shared" si="453"/>
        <v>4.4722222222222168E-3</v>
      </c>
      <c r="AW403" s="241">
        <f>VLOOKUP(AY403,[2]תחזיות!$B$4:$H$1000,7)</f>
        <v>2.2099087950000346E-2</v>
      </c>
      <c r="AX403" s="135">
        <f t="shared" si="410"/>
        <v>1.8415906625000287E-3</v>
      </c>
      <c r="AY403" s="238">
        <v>351</v>
      </c>
      <c r="AZ403" s="243">
        <f t="shared" si="454"/>
        <v>-7.0104832017496692E-12</v>
      </c>
      <c r="BA403" s="243">
        <f t="shared" si="481"/>
        <v>1.2542917976752789E-13</v>
      </c>
      <c r="BB403" s="243">
        <f t="shared" si="411"/>
        <v>1.5678161853090833E-13</v>
      </c>
      <c r="BC403" s="243">
        <f t="shared" si="455"/>
        <v>-3.135243876338043E-14</v>
      </c>
      <c r="BD403" s="244">
        <f t="shared" si="456"/>
        <v>197884.14681572217</v>
      </c>
      <c r="BE403" s="246"/>
      <c r="BF403" s="246"/>
      <c r="BG403" s="246"/>
      <c r="BH403" s="241">
        <f>VLOOKUP(BJ403,[2]תחזיות!$B$4:$H$1000,6)</f>
        <v>1.1817694090909275E-2</v>
      </c>
      <c r="BI403" s="135">
        <f t="shared" si="412"/>
        <v>9.8480784090910632E-4</v>
      </c>
      <c r="BJ403" s="238">
        <v>351</v>
      </c>
      <c r="BK403" s="243">
        <f t="shared" si="457"/>
        <v>-4.244003946500909</v>
      </c>
      <c r="BL403" s="243">
        <f t="shared" si="482"/>
        <v>8.0847396563071772E-2</v>
      </c>
      <c r="BM403" s="243">
        <f t="shared" si="413"/>
        <v>8.8628070464990064E-2</v>
      </c>
      <c r="BN403" s="243">
        <f t="shared" si="436"/>
        <v>-7.7806739019182971E-3</v>
      </c>
      <c r="BO403" s="244">
        <f t="shared" si="458"/>
        <v>148276.55901072704</v>
      </c>
      <c r="BP403" s="246"/>
      <c r="BQ403" s="247">
        <f>VLOOKUP(BT403,[2]תחזיות!$B$4:$E$1000,2)</f>
        <v>4.4886680000000095E-2</v>
      </c>
      <c r="BR403" s="135">
        <f t="shared" si="414"/>
        <v>3.2405566666666749E-3</v>
      </c>
      <c r="BS403" s="3">
        <f t="shared" si="459"/>
        <v>10652</v>
      </c>
      <c r="BT403" s="238">
        <v>351</v>
      </c>
      <c r="BU403" s="239">
        <f t="shared" si="460"/>
        <v>24537.010708029291</v>
      </c>
      <c r="BV403" s="239">
        <f t="shared" si="461"/>
        <v>2497.6457651684377</v>
      </c>
      <c r="BW403" s="239">
        <f t="shared" si="415"/>
        <v>2418.1321915384619</v>
      </c>
      <c r="BX403" s="239">
        <f t="shared" si="416"/>
        <v>79.513573629975909</v>
      </c>
      <c r="BY403" s="240">
        <f t="shared" si="462"/>
        <v>817283.8622149541</v>
      </c>
      <c r="CA403" s="247">
        <f>VLOOKUP(CD403,[2]תחזיות!$B$4:$E$1000,4)</f>
        <v>5.9250417600000126E-2</v>
      </c>
      <c r="CB403" s="135">
        <f t="shared" si="417"/>
        <v>4.4375348000000106E-3</v>
      </c>
      <c r="CC403" s="3">
        <f t="shared" si="463"/>
        <v>10652</v>
      </c>
      <c r="CD403" s="238">
        <v>351</v>
      </c>
      <c r="CE403" s="239">
        <f t="shared" si="464"/>
        <v>28147.712923142259</v>
      </c>
      <c r="CF403" s="239">
        <f t="shared" si="465"/>
        <v>2883.9260945686992</v>
      </c>
      <c r="CG403" s="239">
        <f t="shared" si="418"/>
        <v>2759.0196389318453</v>
      </c>
      <c r="CH403" s="239">
        <f t="shared" si="419"/>
        <v>124.90645563685379</v>
      </c>
      <c r="CI403" s="240">
        <f t="shared" si="466"/>
        <v>926415.43726968917</v>
      </c>
      <c r="CJ403" s="1"/>
      <c r="CK403" s="247">
        <f>VLOOKUP(CN403,[2]תחזיות!$B$4:$E$1000,3)</f>
        <v>3.9031895652173999E-2</v>
      </c>
      <c r="CL403" s="135">
        <f t="shared" si="420"/>
        <v>2.7526579710145001E-3</v>
      </c>
      <c r="CM403" s="3">
        <f t="shared" si="467"/>
        <v>10652</v>
      </c>
      <c r="CN403" s="238">
        <v>351</v>
      </c>
      <c r="CO403" s="239">
        <f t="shared" si="468"/>
        <v>23204.217070181367</v>
      </c>
      <c r="CP403" s="239">
        <f t="shared" si="483"/>
        <v>2355.6968586461803</v>
      </c>
      <c r="CQ403" s="239">
        <f t="shared" si="421"/>
        <v>2291.8235855667949</v>
      </c>
      <c r="CR403" s="239">
        <f t="shared" si="422"/>
        <v>63.87327307938547</v>
      </c>
      <c r="CS403" s="240">
        <f t="shared" si="469"/>
        <v>778526.59535494924</v>
      </c>
      <c r="CT403" s="1"/>
      <c r="CU403" s="238">
        <v>351</v>
      </c>
      <c r="CV403" s="239">
        <f t="shared" si="423"/>
        <v>50338.889732904121</v>
      </c>
      <c r="CW403" s="239">
        <f t="shared" si="423"/>
        <v>5418.6414341335812</v>
      </c>
      <c r="CX403" s="239">
        <f t="shared" si="423"/>
        <v>5225.7299187779618</v>
      </c>
      <c r="CY403" s="239">
        <f t="shared" si="423"/>
        <v>192.91151535561949</v>
      </c>
      <c r="CZ403" s="239">
        <f t="shared" si="423"/>
        <v>2978764.9298011013</v>
      </c>
      <c r="DB403" s="238">
        <v>351</v>
      </c>
      <c r="DC403" s="239">
        <f t="shared" si="424"/>
        <v>55468.247433426972</v>
      </c>
      <c r="DD403" s="239">
        <f t="shared" si="424"/>
        <v>5966.3411741269611</v>
      </c>
      <c r="DE403" s="239">
        <f t="shared" si="424"/>
        <v>5710.8485412101372</v>
      </c>
      <c r="DF403" s="239">
        <f t="shared" si="424"/>
        <v>255.49263291682351</v>
      </c>
      <c r="DG403" s="239">
        <f t="shared" si="424"/>
        <v>3194255.0161992731</v>
      </c>
      <c r="DH403" s="248"/>
      <c r="DI403" s="238">
        <v>351</v>
      </c>
      <c r="DJ403" s="239">
        <f t="shared" si="425"/>
        <v>43897.20307409596</v>
      </c>
      <c r="DK403" s="239">
        <f t="shared" si="425"/>
        <v>4726.5030989491379</v>
      </c>
      <c r="DL403" s="239">
        <f t="shared" si="425"/>
        <v>4621.0028835322801</v>
      </c>
      <c r="DM403" s="239">
        <f t="shared" si="425"/>
        <v>105.5002154168578</v>
      </c>
      <c r="DN403" s="239">
        <f t="shared" si="425"/>
        <v>2786633.3638666412</v>
      </c>
      <c r="DP403" s="3">
        <f t="shared" si="470"/>
        <v>10652</v>
      </c>
      <c r="DQ403" s="238">
        <v>351</v>
      </c>
      <c r="DR403" s="239">
        <f t="shared" si="471"/>
        <v>0</v>
      </c>
      <c r="DS403" s="239">
        <f t="shared" si="472"/>
        <v>0</v>
      </c>
      <c r="DT403" s="239">
        <f t="shared" si="426"/>
        <v>0</v>
      </c>
      <c r="DU403" s="239">
        <f t="shared" si="473"/>
        <v>0</v>
      </c>
      <c r="DV403" s="240">
        <f t="shared" si="484"/>
        <v>0</v>
      </c>
      <c r="DX403" s="242">
        <f t="shared" si="396"/>
        <v>5.0700000000000002E-2</v>
      </c>
      <c r="DY403" s="242">
        <f t="shared" si="474"/>
        <v>4.2250000000000005E-3</v>
      </c>
      <c r="DZ403" s="238">
        <v>351</v>
      </c>
      <c r="EA403" s="243">
        <f t="shared" si="485"/>
        <v>28542.505803341955</v>
      </c>
      <c r="EB403" s="243">
        <f t="shared" si="486"/>
        <v>2920.9956689651435</v>
      </c>
      <c r="EC403" s="243">
        <f t="shared" si="427"/>
        <v>2800.4035819460237</v>
      </c>
      <c r="ED403" s="243">
        <f t="shared" si="437"/>
        <v>120.59208701911977</v>
      </c>
      <c r="EE403" s="244">
        <f t="shared" si="475"/>
        <v>958911.22886936076</v>
      </c>
      <c r="EF403" s="249"/>
      <c r="EG403" s="242">
        <f t="shared" si="397"/>
        <v>5.5E-2</v>
      </c>
      <c r="EH403" s="242">
        <f t="shared" si="476"/>
        <v>4.5833333333333334E-3</v>
      </c>
      <c r="EI403" s="238">
        <v>351</v>
      </c>
      <c r="EJ403" s="243">
        <f t="shared" si="487"/>
        <v>30061.161288751842</v>
      </c>
      <c r="EK403" s="243">
        <f t="shared" si="488"/>
        <v>3082.4150795582618</v>
      </c>
      <c r="EL403" s="243">
        <f t="shared" si="428"/>
        <v>2944.6347569848158</v>
      </c>
      <c r="EM403" s="243">
        <f t="shared" si="438"/>
        <v>137.78032257344594</v>
      </c>
      <c r="EN403" s="244">
        <f t="shared" si="477"/>
        <v>1001224.3237913742</v>
      </c>
      <c r="EO403" s="249"/>
      <c r="EP403" s="242">
        <f t="shared" si="398"/>
        <v>2.5000000000000001E-2</v>
      </c>
      <c r="EQ403" s="242">
        <f t="shared" si="478"/>
        <v>2.0833333333333333E-3</v>
      </c>
      <c r="ER403" s="238">
        <v>351</v>
      </c>
      <c r="ES403" s="243">
        <f t="shared" si="489"/>
        <v>23437.856786328215</v>
      </c>
      <c r="ET403" s="243">
        <f t="shared" si="490"/>
        <v>2370.7253929063945</v>
      </c>
      <c r="EU403" s="243">
        <f t="shared" si="429"/>
        <v>2321.8965246015441</v>
      </c>
      <c r="EV403" s="243">
        <f t="shared" si="439"/>
        <v>48.828868304850445</v>
      </c>
      <c r="EW403" s="244">
        <f t="shared" si="479"/>
        <v>832124.61291013914</v>
      </c>
    </row>
    <row r="404" spans="1:153" ht="14.25" customHeight="1" thickBot="1" x14ac:dyDescent="0.25">
      <c r="A404" s="3">
        <f t="shared" si="440"/>
        <v>10680</v>
      </c>
      <c r="B404" s="238">
        <v>352</v>
      </c>
      <c r="C404" s="239">
        <f t="shared" si="441"/>
        <v>-2747.8209237605979</v>
      </c>
      <c r="D404" s="239">
        <f t="shared" si="399"/>
        <v>0</v>
      </c>
      <c r="E404" s="239">
        <f t="shared" si="400"/>
        <v>7.2130299248715701</v>
      </c>
      <c r="F404" s="239">
        <f t="shared" si="401"/>
        <v>-7.2130299248715701</v>
      </c>
      <c r="G404" s="240">
        <f t="shared" si="442"/>
        <v>725485.02829237678</v>
      </c>
      <c r="I404" s="241">
        <f>VLOOKUP(K404,[2]תחזיות!$B$4:$H$1000,5)</f>
        <v>1.2999482000000204E-2</v>
      </c>
      <c r="J404" s="135">
        <f t="shared" si="402"/>
        <v>1.0832901666666837E-3</v>
      </c>
      <c r="K404" s="238">
        <v>352</v>
      </c>
      <c r="L404" s="243">
        <f t="shared" si="443"/>
        <v>0</v>
      </c>
      <c r="M404" s="243">
        <f t="shared" si="430"/>
        <v>0</v>
      </c>
      <c r="N404" s="243">
        <f t="shared" si="403"/>
        <v>0</v>
      </c>
      <c r="O404" s="243">
        <f t="shared" si="404"/>
        <v>0</v>
      </c>
      <c r="P404" s="244">
        <f t="shared" si="444"/>
        <v>306589.56963967456</v>
      </c>
      <c r="Q404" s="245"/>
      <c r="R404" s="241">
        <f>VLOOKUP(T404,[2]תחזיות!$B$4:$H$1000,7)</f>
        <v>2.2099119400000346E-2</v>
      </c>
      <c r="S404" s="135">
        <f t="shared" si="405"/>
        <v>1.8415932833333621E-3</v>
      </c>
      <c r="T404" s="238">
        <v>352</v>
      </c>
      <c r="U404" s="243">
        <f t="shared" si="445"/>
        <v>0</v>
      </c>
      <c r="V404" s="243">
        <f t="shared" si="431"/>
        <v>0</v>
      </c>
      <c r="W404" s="243">
        <f t="shared" si="406"/>
        <v>0</v>
      </c>
      <c r="X404" s="243">
        <f t="shared" si="432"/>
        <v>0</v>
      </c>
      <c r="Y404" s="244">
        <f t="shared" si="446"/>
        <v>343246.08003011072</v>
      </c>
      <c r="Z404" s="246"/>
      <c r="AA404" s="241">
        <f>VLOOKUP(AC404,[2]תחזיות!$B$4:$H$1000,6)</f>
        <v>1.1817710909091094E-2</v>
      </c>
      <c r="AB404" s="135">
        <f t="shared" si="407"/>
        <v>9.8480924242425787E-4</v>
      </c>
      <c r="AC404" s="238">
        <v>352</v>
      </c>
      <c r="AD404" s="243">
        <f t="shared" si="447"/>
        <v>0</v>
      </c>
      <c r="AE404" s="243">
        <f t="shared" si="433"/>
        <v>0</v>
      </c>
      <c r="AF404" s="243">
        <f t="shared" si="408"/>
        <v>0</v>
      </c>
      <c r="AG404" s="243">
        <f t="shared" si="434"/>
        <v>0</v>
      </c>
      <c r="AH404" s="244">
        <f t="shared" si="448"/>
        <v>302220.56829844892</v>
      </c>
      <c r="AI404" s="246"/>
      <c r="AJ404" s="242">
        <f t="shared" si="394"/>
        <v>4.8766666666666597E-2</v>
      </c>
      <c r="AK404" s="242">
        <f t="shared" si="449"/>
        <v>4.0638888888888834E-3</v>
      </c>
      <c r="AL404" s="241">
        <f>VLOOKUP(AN404,[2]תחזיות!$B$4:$H$1000,5)</f>
        <v>1.2999482000000204E-2</v>
      </c>
      <c r="AM404" s="135">
        <f t="shared" si="435"/>
        <v>1.0832901666666837E-3</v>
      </c>
      <c r="AN404" s="238">
        <v>352</v>
      </c>
      <c r="AO404" s="243">
        <f t="shared" si="450"/>
        <v>0</v>
      </c>
      <c r="AP404" s="243">
        <f t="shared" si="480"/>
        <v>0</v>
      </c>
      <c r="AQ404" s="243">
        <f t="shared" si="409"/>
        <v>0</v>
      </c>
      <c r="AR404" s="243">
        <f t="shared" si="451"/>
        <v>0</v>
      </c>
      <c r="AS404" s="244">
        <f t="shared" si="452"/>
        <v>170495.24078473489</v>
      </c>
      <c r="AT404" s="245"/>
      <c r="AU404" s="242">
        <f t="shared" si="395"/>
        <v>5.3666666666666606E-2</v>
      </c>
      <c r="AV404" s="242">
        <f t="shared" si="453"/>
        <v>4.4722222222222168E-3</v>
      </c>
      <c r="AW404" s="241">
        <f>VLOOKUP(AY404,[2]תחזיות!$B$4:$H$1000,7)</f>
        <v>2.2099119400000346E-2</v>
      </c>
      <c r="AX404" s="135">
        <f t="shared" si="410"/>
        <v>1.8415932833333621E-3</v>
      </c>
      <c r="AY404" s="238">
        <v>352</v>
      </c>
      <c r="AZ404" s="243">
        <f t="shared" si="454"/>
        <v>-7.1804640070334773E-12</v>
      </c>
      <c r="BA404" s="243">
        <f t="shared" si="481"/>
        <v>1.2566016930252178E-13</v>
      </c>
      <c r="BB404" s="243">
        <f t="shared" si="411"/>
        <v>1.5777280000064368E-13</v>
      </c>
      <c r="BC404" s="243">
        <f t="shared" si="455"/>
        <v>-3.2112630698121903E-14</v>
      </c>
      <c r="BD404" s="244">
        <f t="shared" si="456"/>
        <v>197884.14681572217</v>
      </c>
      <c r="BE404" s="246"/>
      <c r="BF404" s="246"/>
      <c r="BG404" s="246"/>
      <c r="BH404" s="241">
        <f>VLOOKUP(BJ404,[2]תחזיות!$B$4:$H$1000,6)</f>
        <v>1.1817710909091094E-2</v>
      </c>
      <c r="BI404" s="135">
        <f t="shared" si="412"/>
        <v>9.8480924242425787E-4</v>
      </c>
      <c r="BJ404" s="238">
        <v>352</v>
      </c>
      <c r="BK404" s="243">
        <f t="shared" si="457"/>
        <v>-4.3368988330202303</v>
      </c>
      <c r="BL404" s="243">
        <f t="shared" si="482"/>
        <v>8.0916007382793267E-2</v>
      </c>
      <c r="BM404" s="243">
        <f t="shared" si="413"/>
        <v>8.8866988576663655E-2</v>
      </c>
      <c r="BN404" s="243">
        <f t="shared" si="436"/>
        <v>-7.9509811938703861E-3</v>
      </c>
      <c r="BO404" s="244">
        <f t="shared" si="458"/>
        <v>148276.55901072704</v>
      </c>
      <c r="BP404" s="246"/>
      <c r="BQ404" s="247">
        <f>VLOOKUP(BT404,[2]תחזיות!$B$4:$E$1000,2)</f>
        <v>4.4914980000000097E-2</v>
      </c>
      <c r="BR404" s="135">
        <f t="shared" si="414"/>
        <v>3.2429150000000081E-3</v>
      </c>
      <c r="BS404" s="3">
        <f t="shared" si="459"/>
        <v>10680</v>
      </c>
      <c r="BT404" s="238">
        <v>352</v>
      </c>
      <c r="BU404" s="239">
        <f t="shared" si="460"/>
        <v>22118.878516490829</v>
      </c>
      <c r="BV404" s="239">
        <f t="shared" si="461"/>
        <v>2497.6749949007394</v>
      </c>
      <c r="BW404" s="239">
        <f t="shared" si="415"/>
        <v>2425.9453519764334</v>
      </c>
      <c r="BX404" s="239">
        <f t="shared" si="416"/>
        <v>71.729642924306035</v>
      </c>
      <c r="BY404" s="240">
        <f t="shared" si="462"/>
        <v>819781.53720985481</v>
      </c>
      <c r="CA404" s="247">
        <f>VLOOKUP(CD404,[2]תחזיות!$B$4:$E$1000,4)</f>
        <v>5.9287773600000128E-2</v>
      </c>
      <c r="CB404" s="135">
        <f t="shared" si="417"/>
        <v>4.4406478000000105E-3</v>
      </c>
      <c r="CC404" s="3">
        <f t="shared" si="463"/>
        <v>10680</v>
      </c>
      <c r="CD404" s="238">
        <v>352</v>
      </c>
      <c r="CE404" s="239">
        <f t="shared" si="464"/>
        <v>25388.693284210414</v>
      </c>
      <c r="CF404" s="239">
        <f t="shared" si="465"/>
        <v>2883.970520920097</v>
      </c>
      <c r="CG404" s="239">
        <f t="shared" si="418"/>
        <v>2771.228275942693</v>
      </c>
      <c r="CH404" s="239">
        <f t="shared" si="419"/>
        <v>112.74224497740401</v>
      </c>
      <c r="CI404" s="240">
        <f t="shared" si="466"/>
        <v>929299.40779060929</v>
      </c>
      <c r="CJ404" s="1"/>
      <c r="CK404" s="247">
        <f>VLOOKUP(CN404,[2]תחזיות!$B$4:$E$1000,3)</f>
        <v>3.9056504347826176E-2</v>
      </c>
      <c r="CL404" s="135">
        <f t="shared" si="420"/>
        <v>2.7547086956521815E-3</v>
      </c>
      <c r="CM404" s="3">
        <f t="shared" si="467"/>
        <v>10680</v>
      </c>
      <c r="CN404" s="238">
        <v>352</v>
      </c>
      <c r="CO404" s="239">
        <f t="shared" si="468"/>
        <v>20912.393484614571</v>
      </c>
      <c r="CP404" s="239">
        <f t="shared" si="483"/>
        <v>2355.720858546516</v>
      </c>
      <c r="CQ404" s="239">
        <f t="shared" si="421"/>
        <v>2298.1133063675484</v>
      </c>
      <c r="CR404" s="239">
        <f t="shared" si="422"/>
        <v>57.607552178967786</v>
      </c>
      <c r="CS404" s="240">
        <f t="shared" si="469"/>
        <v>780882.3162134958</v>
      </c>
      <c r="CT404" s="1"/>
      <c r="CU404" s="238">
        <v>352</v>
      </c>
      <c r="CV404" s="239">
        <f t="shared" si="423"/>
        <v>45113.159814126164</v>
      </c>
      <c r="CW404" s="239">
        <f t="shared" si="423"/>
        <v>5418.6706638658834</v>
      </c>
      <c r="CX404" s="239">
        <f t="shared" si="423"/>
        <v>5245.3936689810507</v>
      </c>
      <c r="CY404" s="239">
        <f t="shared" si="423"/>
        <v>173.27699488483231</v>
      </c>
      <c r="CZ404" s="239">
        <f t="shared" si="423"/>
        <v>2984183.6004649671</v>
      </c>
      <c r="DB404" s="238">
        <v>352</v>
      </c>
      <c r="DC404" s="239">
        <f t="shared" si="424"/>
        <v>49757.398892216836</v>
      </c>
      <c r="DD404" s="239">
        <f t="shared" si="424"/>
        <v>5966.3856004783593</v>
      </c>
      <c r="DE404" s="239">
        <f t="shared" si="424"/>
        <v>5736.5723054885621</v>
      </c>
      <c r="DF404" s="239">
        <f t="shared" si="424"/>
        <v>229.81329498979795</v>
      </c>
      <c r="DG404" s="239">
        <f t="shared" si="424"/>
        <v>3200221.4017997514</v>
      </c>
      <c r="DH404" s="248"/>
      <c r="DI404" s="238">
        <v>352</v>
      </c>
      <c r="DJ404" s="239">
        <f t="shared" si="425"/>
        <v>39276.195923747626</v>
      </c>
      <c r="DK404" s="239">
        <f t="shared" si="425"/>
        <v>4726.5271674602927</v>
      </c>
      <c r="DL404" s="239">
        <f t="shared" si="425"/>
        <v>4632.1490123087933</v>
      </c>
      <c r="DM404" s="239">
        <f t="shared" si="425"/>
        <v>94.378155151499584</v>
      </c>
      <c r="DN404" s="239">
        <f t="shared" si="425"/>
        <v>2791359.8101180941</v>
      </c>
      <c r="DP404" s="3">
        <f t="shared" si="470"/>
        <v>10680</v>
      </c>
      <c r="DQ404" s="238">
        <v>352</v>
      </c>
      <c r="DR404" s="239">
        <f t="shared" si="471"/>
        <v>0</v>
      </c>
      <c r="DS404" s="239">
        <f t="shared" si="472"/>
        <v>0</v>
      </c>
      <c r="DT404" s="239">
        <f t="shared" si="426"/>
        <v>0</v>
      </c>
      <c r="DU404" s="239">
        <f t="shared" si="473"/>
        <v>0</v>
      </c>
      <c r="DV404" s="240">
        <f t="shared" si="484"/>
        <v>0</v>
      </c>
      <c r="DX404" s="242">
        <f t="shared" si="396"/>
        <v>5.0700000000000002E-2</v>
      </c>
      <c r="DY404" s="242">
        <f t="shared" si="474"/>
        <v>4.2250000000000005E-3</v>
      </c>
      <c r="DZ404" s="238">
        <v>352</v>
      </c>
      <c r="EA404" s="243">
        <f t="shared" si="485"/>
        <v>25742.102221395933</v>
      </c>
      <c r="EB404" s="243">
        <f t="shared" si="486"/>
        <v>2920.9956689651435</v>
      </c>
      <c r="EC404" s="243">
        <f t="shared" si="427"/>
        <v>2812.2352870797458</v>
      </c>
      <c r="ED404" s="243">
        <f t="shared" si="437"/>
        <v>108.76038188539783</v>
      </c>
      <c r="EE404" s="244">
        <f t="shared" si="475"/>
        <v>961832.22453832591</v>
      </c>
      <c r="EF404" s="249"/>
      <c r="EG404" s="242">
        <f t="shared" si="397"/>
        <v>5.5E-2</v>
      </c>
      <c r="EH404" s="242">
        <f t="shared" si="476"/>
        <v>4.5833333333333334E-3</v>
      </c>
      <c r="EI404" s="238">
        <v>352</v>
      </c>
      <c r="EJ404" s="243">
        <f t="shared" si="487"/>
        <v>27116.526531767027</v>
      </c>
      <c r="EK404" s="243">
        <f t="shared" si="488"/>
        <v>3082.4150795582627</v>
      </c>
      <c r="EL404" s="243">
        <f t="shared" si="428"/>
        <v>2958.130999620997</v>
      </c>
      <c r="EM404" s="243">
        <f t="shared" si="438"/>
        <v>124.28407993726555</v>
      </c>
      <c r="EN404" s="244">
        <f t="shared" si="477"/>
        <v>1004306.7388709325</v>
      </c>
      <c r="EO404" s="249"/>
      <c r="EP404" s="242">
        <f t="shared" si="398"/>
        <v>2.5000000000000001E-2</v>
      </c>
      <c r="EQ404" s="242">
        <f t="shared" si="478"/>
        <v>2.0833333333333333E-3</v>
      </c>
      <c r="ER404" s="238">
        <v>352</v>
      </c>
      <c r="ES404" s="243">
        <f t="shared" si="489"/>
        <v>21115.960261726672</v>
      </c>
      <c r="ET404" s="243">
        <f t="shared" si="490"/>
        <v>2370.7253929063941</v>
      </c>
      <c r="EU404" s="243">
        <f t="shared" si="429"/>
        <v>2326.7338090277967</v>
      </c>
      <c r="EV404" s="243">
        <f t="shared" si="439"/>
        <v>43.991583878597233</v>
      </c>
      <c r="EW404" s="244">
        <f t="shared" si="479"/>
        <v>834495.33830304549</v>
      </c>
    </row>
    <row r="405" spans="1:153" ht="14.25" customHeight="1" thickBot="1" x14ac:dyDescent="0.25">
      <c r="A405" s="3">
        <f t="shared" si="440"/>
        <v>10711</v>
      </c>
      <c r="B405" s="238">
        <v>353</v>
      </c>
      <c r="C405" s="239">
        <f t="shared" si="441"/>
        <v>-2755.0339536854694</v>
      </c>
      <c r="D405" s="239">
        <f t="shared" si="399"/>
        <v>0</v>
      </c>
      <c r="E405" s="239">
        <f t="shared" si="400"/>
        <v>7.2319641284243579</v>
      </c>
      <c r="F405" s="239">
        <f t="shared" si="401"/>
        <v>-7.2319641284243579</v>
      </c>
      <c r="G405" s="240">
        <f t="shared" si="442"/>
        <v>725485.02829237678</v>
      </c>
      <c r="I405" s="241">
        <f>VLOOKUP(K405,[2]תחזיות!$B$4:$H$1000,5)</f>
        <v>1.2999500500000205E-2</v>
      </c>
      <c r="J405" s="135">
        <f t="shared" si="402"/>
        <v>1.0832917083333504E-3</v>
      </c>
      <c r="K405" s="238">
        <v>353</v>
      </c>
      <c r="L405" s="243">
        <f t="shared" si="443"/>
        <v>0</v>
      </c>
      <c r="M405" s="243">
        <f t="shared" si="430"/>
        <v>0</v>
      </c>
      <c r="N405" s="243">
        <f t="shared" si="403"/>
        <v>0</v>
      </c>
      <c r="O405" s="243">
        <f t="shared" si="404"/>
        <v>0</v>
      </c>
      <c r="P405" s="244">
        <f t="shared" si="444"/>
        <v>306589.56963967456</v>
      </c>
      <c r="Q405" s="245"/>
      <c r="R405" s="241">
        <f>VLOOKUP(T405,[2]תחזיות!$B$4:$H$1000,7)</f>
        <v>2.2099150850000349E-2</v>
      </c>
      <c r="S405" s="135">
        <f t="shared" si="405"/>
        <v>1.8415959041666958E-3</v>
      </c>
      <c r="T405" s="238">
        <v>353</v>
      </c>
      <c r="U405" s="243">
        <f t="shared" si="445"/>
        <v>0</v>
      </c>
      <c r="V405" s="243">
        <f t="shared" si="431"/>
        <v>0</v>
      </c>
      <c r="W405" s="243">
        <f t="shared" si="406"/>
        <v>0</v>
      </c>
      <c r="X405" s="243">
        <f t="shared" si="432"/>
        <v>0</v>
      </c>
      <c r="Y405" s="244">
        <f t="shared" si="446"/>
        <v>343246.08003011072</v>
      </c>
      <c r="Z405" s="246"/>
      <c r="AA405" s="241">
        <f>VLOOKUP(AC405,[2]תחזיות!$B$4:$H$1000,6)</f>
        <v>1.1817727727272912E-2</v>
      </c>
      <c r="AB405" s="135">
        <f t="shared" si="407"/>
        <v>9.8481064393940942E-4</v>
      </c>
      <c r="AC405" s="238">
        <v>353</v>
      </c>
      <c r="AD405" s="243">
        <f t="shared" si="447"/>
        <v>0</v>
      </c>
      <c r="AE405" s="243">
        <f t="shared" si="433"/>
        <v>0</v>
      </c>
      <c r="AF405" s="243">
        <f t="shared" si="408"/>
        <v>0</v>
      </c>
      <c r="AG405" s="243">
        <f t="shared" si="434"/>
        <v>0</v>
      </c>
      <c r="AH405" s="244">
        <f t="shared" si="448"/>
        <v>302220.56829844892</v>
      </c>
      <c r="AI405" s="246"/>
      <c r="AJ405" s="242">
        <f t="shared" si="394"/>
        <v>4.8766666666666597E-2</v>
      </c>
      <c r="AK405" s="242">
        <f t="shared" si="449"/>
        <v>4.0638888888888834E-3</v>
      </c>
      <c r="AL405" s="241">
        <f>VLOOKUP(AN405,[2]תחזיות!$B$4:$H$1000,5)</f>
        <v>1.2999500500000205E-2</v>
      </c>
      <c r="AM405" s="135">
        <f t="shared" si="435"/>
        <v>1.0832917083333504E-3</v>
      </c>
      <c r="AN405" s="238">
        <v>353</v>
      </c>
      <c r="AO405" s="243">
        <f t="shared" si="450"/>
        <v>0</v>
      </c>
      <c r="AP405" s="243">
        <f t="shared" si="480"/>
        <v>0</v>
      </c>
      <c r="AQ405" s="243">
        <f t="shared" si="409"/>
        <v>0</v>
      </c>
      <c r="AR405" s="243">
        <f t="shared" si="451"/>
        <v>0</v>
      </c>
      <c r="AS405" s="244">
        <f t="shared" si="452"/>
        <v>170495.24078473489</v>
      </c>
      <c r="AT405" s="245"/>
      <c r="AU405" s="242">
        <f t="shared" si="395"/>
        <v>5.3666666666666606E-2</v>
      </c>
      <c r="AV405" s="242">
        <f t="shared" si="453"/>
        <v>4.4722222222222168E-3</v>
      </c>
      <c r="AW405" s="241">
        <f>VLOOKUP(AY405,[2]תחזיות!$B$4:$H$1000,7)</f>
        <v>2.2099150850000349E-2</v>
      </c>
      <c r="AX405" s="135">
        <f t="shared" si="410"/>
        <v>1.8415959041666958E-3</v>
      </c>
      <c r="AY405" s="238">
        <v>353</v>
      </c>
      <c r="AZ405" s="243">
        <f t="shared" si="454"/>
        <v>-7.351750873881761E-12</v>
      </c>
      <c r="BA405" s="243">
        <f t="shared" si="481"/>
        <v>1.2589158455562619E-13</v>
      </c>
      <c r="BB405" s="243">
        <f t="shared" si="411"/>
        <v>1.587702481860418E-13</v>
      </c>
      <c r="BC405" s="243">
        <f t="shared" si="455"/>
        <v>-3.2878663630415613E-14</v>
      </c>
      <c r="BD405" s="244">
        <f t="shared" si="456"/>
        <v>197884.14681572217</v>
      </c>
      <c r="BE405" s="246"/>
      <c r="BF405" s="246"/>
      <c r="BG405" s="246"/>
      <c r="BH405" s="241">
        <f>VLOOKUP(BJ405,[2]תחזיות!$B$4:$H$1000,6)</f>
        <v>1.1817727727272912E-2</v>
      </c>
      <c r="BI405" s="135">
        <f t="shared" si="412"/>
        <v>9.8481064393940942E-4</v>
      </c>
      <c r="BJ405" s="238">
        <v>353</v>
      </c>
      <c r="BK405" s="243">
        <f t="shared" si="457"/>
        <v>-4.4301243628855858</v>
      </c>
      <c r="BL405" s="243">
        <f t="shared" si="482"/>
        <v>8.0984672308155953E-2</v>
      </c>
      <c r="BM405" s="243">
        <f t="shared" si="413"/>
        <v>8.9106566973446155E-2</v>
      </c>
      <c r="BN405" s="243">
        <f t="shared" si="436"/>
        <v>-8.1218946652902024E-3</v>
      </c>
      <c r="BO405" s="244">
        <f t="shared" si="458"/>
        <v>148276.55901072704</v>
      </c>
      <c r="BP405" s="246"/>
      <c r="BQ405" s="247">
        <f>VLOOKUP(BT405,[2]תחזיות!$B$4:$E$1000,2)</f>
        <v>4.4943280000000099E-2</v>
      </c>
      <c r="BR405" s="135">
        <f t="shared" si="414"/>
        <v>3.2452733333333417E-3</v>
      </c>
      <c r="BS405" s="3">
        <f t="shared" si="459"/>
        <v>10711</v>
      </c>
      <c r="BT405" s="238">
        <v>353</v>
      </c>
      <c r="BU405" s="239">
        <f t="shared" si="460"/>
        <v>19692.933164514398</v>
      </c>
      <c r="BV405" s="239">
        <f t="shared" si="461"/>
        <v>2497.7013160694587</v>
      </c>
      <c r="BW405" s="239">
        <f t="shared" si="415"/>
        <v>2433.7923652155441</v>
      </c>
      <c r="BX405" s="239">
        <f t="shared" si="416"/>
        <v>63.908950853914355</v>
      </c>
      <c r="BY405" s="240">
        <f t="shared" si="462"/>
        <v>822279.23852592427</v>
      </c>
      <c r="CA405" s="247">
        <f>VLOOKUP(CD405,[2]תחזיות!$B$4:$E$1000,4)</f>
        <v>5.9325129600000137E-2</v>
      </c>
      <c r="CB405" s="135">
        <f t="shared" si="417"/>
        <v>4.4437608000000113E-3</v>
      </c>
      <c r="CC405" s="3">
        <f t="shared" si="463"/>
        <v>10711</v>
      </c>
      <c r="CD405" s="238">
        <v>353</v>
      </c>
      <c r="CE405" s="239">
        <f t="shared" si="464"/>
        <v>22617.465008267722</v>
      </c>
      <c r="CF405" s="239">
        <f t="shared" si="465"/>
        <v>2884.0105346425262</v>
      </c>
      <c r="CG405" s="239">
        <f t="shared" si="418"/>
        <v>2783.5039302434143</v>
      </c>
      <c r="CH405" s="239">
        <f t="shared" si="419"/>
        <v>100.50660439911204</v>
      </c>
      <c r="CI405" s="240">
        <f t="shared" si="466"/>
        <v>932183.41832525178</v>
      </c>
      <c r="CJ405" s="1"/>
      <c r="CK405" s="247">
        <f>VLOOKUP(CN405,[2]תחזיות!$B$4:$E$1000,3)</f>
        <v>3.9081113043478354E-2</v>
      </c>
      <c r="CL405" s="135">
        <f t="shared" si="420"/>
        <v>2.7567594202898629E-3</v>
      </c>
      <c r="CM405" s="3">
        <f t="shared" si="467"/>
        <v>10711</v>
      </c>
      <c r="CN405" s="238">
        <v>353</v>
      </c>
      <c r="CO405" s="239">
        <f t="shared" si="468"/>
        <v>18614.280178247023</v>
      </c>
      <c r="CP405" s="239">
        <f t="shared" si="483"/>
        <v>2355.7424685058718</v>
      </c>
      <c r="CQ405" s="239">
        <f t="shared" si="421"/>
        <v>2304.4273762725743</v>
      </c>
      <c r="CR405" s="239">
        <f t="shared" si="422"/>
        <v>51.315092233297349</v>
      </c>
      <c r="CS405" s="240">
        <f t="shared" si="469"/>
        <v>783238.05868200166</v>
      </c>
      <c r="CT405" s="1"/>
      <c r="CU405" s="238">
        <v>353</v>
      </c>
      <c r="CV405" s="239">
        <f t="shared" si="423"/>
        <v>39867.766145145113</v>
      </c>
      <c r="CW405" s="239">
        <f t="shared" si="423"/>
        <v>5418.6969850346031</v>
      </c>
      <c r="CX405" s="239">
        <f t="shared" si="423"/>
        <v>5265.1413105116262</v>
      </c>
      <c r="CY405" s="239">
        <f t="shared" si="423"/>
        <v>153.55567452297589</v>
      </c>
      <c r="CZ405" s="239">
        <f t="shared" si="423"/>
        <v>2989602.2974500018</v>
      </c>
      <c r="DB405" s="238">
        <v>353</v>
      </c>
      <c r="DC405" s="239">
        <f t="shared" si="424"/>
        <v>44020.826586728275</v>
      </c>
      <c r="DD405" s="239">
        <f t="shared" si="424"/>
        <v>5966.4256142007889</v>
      </c>
      <c r="DE405" s="239">
        <f t="shared" si="424"/>
        <v>5762.4249944077656</v>
      </c>
      <c r="DF405" s="239">
        <f t="shared" si="424"/>
        <v>204.00061979302365</v>
      </c>
      <c r="DG405" s="239">
        <f t="shared" si="424"/>
        <v>3206187.827413952</v>
      </c>
      <c r="DH405" s="248"/>
      <c r="DI405" s="238">
        <v>353</v>
      </c>
      <c r="DJ405" s="239">
        <f t="shared" si="425"/>
        <v>34644.042552897547</v>
      </c>
      <c r="DK405" s="239">
        <f t="shared" si="425"/>
        <v>4726.5488460845745</v>
      </c>
      <c r="DL405" s="239">
        <f t="shared" si="425"/>
        <v>4643.3296180979105</v>
      </c>
      <c r="DM405" s="239">
        <f t="shared" si="425"/>
        <v>83.219227986663697</v>
      </c>
      <c r="DN405" s="239">
        <f t="shared" si="425"/>
        <v>2796086.2779795062</v>
      </c>
      <c r="DP405" s="3">
        <f t="shared" si="470"/>
        <v>10711</v>
      </c>
      <c r="DQ405" s="238">
        <v>353</v>
      </c>
      <c r="DR405" s="239">
        <f t="shared" si="471"/>
        <v>0</v>
      </c>
      <c r="DS405" s="239">
        <f t="shared" si="472"/>
        <v>0</v>
      </c>
      <c r="DT405" s="239">
        <f t="shared" si="426"/>
        <v>0</v>
      </c>
      <c r="DU405" s="239">
        <f t="shared" si="473"/>
        <v>0</v>
      </c>
      <c r="DV405" s="240">
        <f t="shared" si="484"/>
        <v>0</v>
      </c>
      <c r="DX405" s="242">
        <f t="shared" si="396"/>
        <v>5.0700000000000002E-2</v>
      </c>
      <c r="DY405" s="242">
        <f t="shared" si="474"/>
        <v>4.2250000000000005E-3</v>
      </c>
      <c r="DZ405" s="238">
        <v>353</v>
      </c>
      <c r="EA405" s="243">
        <f t="shared" si="485"/>
        <v>22929.866934316189</v>
      </c>
      <c r="EB405" s="243">
        <f t="shared" si="486"/>
        <v>2920.995668965144</v>
      </c>
      <c r="EC405" s="243">
        <f t="shared" si="427"/>
        <v>2824.1169811676582</v>
      </c>
      <c r="ED405" s="243">
        <f t="shared" si="437"/>
        <v>96.87868779748591</v>
      </c>
      <c r="EE405" s="244">
        <f t="shared" si="475"/>
        <v>964753.22020729107</v>
      </c>
      <c r="EF405" s="249"/>
      <c r="EG405" s="242">
        <f t="shared" si="397"/>
        <v>5.5E-2</v>
      </c>
      <c r="EH405" s="242">
        <f t="shared" si="476"/>
        <v>4.5833333333333334E-3</v>
      </c>
      <c r="EI405" s="238">
        <v>353</v>
      </c>
      <c r="EJ405" s="243">
        <f t="shared" si="487"/>
        <v>24158.395532146031</v>
      </c>
      <c r="EK405" s="243">
        <f t="shared" si="488"/>
        <v>3082.4150795582627</v>
      </c>
      <c r="EL405" s="243">
        <f t="shared" si="428"/>
        <v>2971.6891000359269</v>
      </c>
      <c r="EM405" s="243">
        <f t="shared" si="438"/>
        <v>110.72597952233598</v>
      </c>
      <c r="EN405" s="244">
        <f t="shared" si="477"/>
        <v>1007389.1539504908</v>
      </c>
      <c r="EO405" s="249"/>
      <c r="EP405" s="242">
        <f t="shared" si="398"/>
        <v>2.5000000000000001E-2</v>
      </c>
      <c r="EQ405" s="242">
        <f t="shared" si="478"/>
        <v>2.0833333333333333E-3</v>
      </c>
      <c r="ER405" s="238">
        <v>353</v>
      </c>
      <c r="ES405" s="243">
        <f t="shared" si="489"/>
        <v>18789.226452698877</v>
      </c>
      <c r="ET405" s="243">
        <f t="shared" si="490"/>
        <v>2370.7253929063945</v>
      </c>
      <c r="EU405" s="243">
        <f t="shared" si="429"/>
        <v>2331.5811711299384</v>
      </c>
      <c r="EV405" s="243">
        <f t="shared" si="439"/>
        <v>39.144221776455993</v>
      </c>
      <c r="EW405" s="244">
        <f t="shared" si="479"/>
        <v>836866.06369595183</v>
      </c>
    </row>
    <row r="406" spans="1:153" ht="14.25" customHeight="1" thickBot="1" x14ac:dyDescent="0.25">
      <c r="A406" s="3">
        <f t="shared" si="440"/>
        <v>10741</v>
      </c>
      <c r="B406" s="238">
        <v>354</v>
      </c>
      <c r="C406" s="239">
        <f t="shared" si="441"/>
        <v>-2762.2659178138938</v>
      </c>
      <c r="D406" s="239">
        <f t="shared" si="399"/>
        <v>0</v>
      </c>
      <c r="E406" s="239">
        <f t="shared" si="400"/>
        <v>7.2509480342614721</v>
      </c>
      <c r="F406" s="239">
        <f t="shared" si="401"/>
        <v>-7.2509480342614721</v>
      </c>
      <c r="G406" s="240">
        <f t="shared" si="442"/>
        <v>725485.02829237678</v>
      </c>
      <c r="I406" s="241">
        <f>VLOOKUP(K406,[2]תחזיות!$B$4:$H$1000,5)</f>
        <v>1.2999519000000206E-2</v>
      </c>
      <c r="J406" s="135">
        <f t="shared" si="402"/>
        <v>1.0832932500000171E-3</v>
      </c>
      <c r="K406" s="238">
        <v>354</v>
      </c>
      <c r="L406" s="243">
        <f t="shared" si="443"/>
        <v>0</v>
      </c>
      <c r="M406" s="243">
        <f t="shared" si="430"/>
        <v>0</v>
      </c>
      <c r="N406" s="243">
        <f t="shared" si="403"/>
        <v>0</v>
      </c>
      <c r="O406" s="243">
        <f t="shared" si="404"/>
        <v>0</v>
      </c>
      <c r="P406" s="244">
        <f t="shared" si="444"/>
        <v>306589.56963967456</v>
      </c>
      <c r="Q406" s="245"/>
      <c r="R406" s="241">
        <f>VLOOKUP(T406,[2]תחזיות!$B$4:$H$1000,7)</f>
        <v>2.2099182300000349E-2</v>
      </c>
      <c r="S406" s="135">
        <f t="shared" si="405"/>
        <v>1.8415985250000292E-3</v>
      </c>
      <c r="T406" s="238">
        <v>354</v>
      </c>
      <c r="U406" s="243">
        <f t="shared" si="445"/>
        <v>0</v>
      </c>
      <c r="V406" s="243">
        <f t="shared" si="431"/>
        <v>0</v>
      </c>
      <c r="W406" s="243">
        <f t="shared" si="406"/>
        <v>0</v>
      </c>
      <c r="X406" s="243">
        <f t="shared" si="432"/>
        <v>0</v>
      </c>
      <c r="Y406" s="244">
        <f t="shared" si="446"/>
        <v>343246.08003011072</v>
      </c>
      <c r="Z406" s="246"/>
      <c r="AA406" s="241">
        <f>VLOOKUP(AC406,[2]תחזיות!$B$4:$H$1000,6)</f>
        <v>1.1817744545454732E-2</v>
      </c>
      <c r="AB406" s="135">
        <f t="shared" si="407"/>
        <v>9.8481204545456096E-4</v>
      </c>
      <c r="AC406" s="238">
        <v>354</v>
      </c>
      <c r="AD406" s="243">
        <f t="shared" si="447"/>
        <v>0</v>
      </c>
      <c r="AE406" s="243">
        <f t="shared" si="433"/>
        <v>0</v>
      </c>
      <c r="AF406" s="243">
        <f t="shared" si="408"/>
        <v>0</v>
      </c>
      <c r="AG406" s="243">
        <f t="shared" si="434"/>
        <v>0</v>
      </c>
      <c r="AH406" s="244">
        <f t="shared" si="448"/>
        <v>302220.56829844892</v>
      </c>
      <c r="AI406" s="246"/>
      <c r="AJ406" s="242">
        <f t="shared" si="394"/>
        <v>4.8766666666666597E-2</v>
      </c>
      <c r="AK406" s="242">
        <f t="shared" si="449"/>
        <v>4.0638888888888834E-3</v>
      </c>
      <c r="AL406" s="241">
        <f>VLOOKUP(AN406,[2]תחזיות!$B$4:$H$1000,5)</f>
        <v>1.2999519000000206E-2</v>
      </c>
      <c r="AM406" s="135">
        <f t="shared" si="435"/>
        <v>1.0832932500000171E-3</v>
      </c>
      <c r="AN406" s="238">
        <v>354</v>
      </c>
      <c r="AO406" s="243">
        <f t="shared" si="450"/>
        <v>0</v>
      </c>
      <c r="AP406" s="243">
        <f t="shared" si="480"/>
        <v>0</v>
      </c>
      <c r="AQ406" s="243">
        <f t="shared" si="409"/>
        <v>0</v>
      </c>
      <c r="AR406" s="243">
        <f t="shared" si="451"/>
        <v>0</v>
      </c>
      <c r="AS406" s="244">
        <f t="shared" si="452"/>
        <v>170495.24078473489</v>
      </c>
      <c r="AT406" s="245"/>
      <c r="AU406" s="242">
        <f t="shared" si="395"/>
        <v>5.3666666666666606E-2</v>
      </c>
      <c r="AV406" s="242">
        <f t="shared" si="453"/>
        <v>4.4722222222222168E-3</v>
      </c>
      <c r="AW406" s="241">
        <f>VLOOKUP(AY406,[2]תחזיות!$B$4:$H$1000,7)</f>
        <v>2.2099182300000349E-2</v>
      </c>
      <c r="AX406" s="135">
        <f t="shared" si="410"/>
        <v>1.8415985250000292E-3</v>
      </c>
      <c r="AY406" s="238">
        <v>354</v>
      </c>
      <c r="AZ406" s="243">
        <f t="shared" si="454"/>
        <v>-7.5243524866881846E-12</v>
      </c>
      <c r="BA406" s="243">
        <f t="shared" si="481"/>
        <v>1.2612342631205378E-13</v>
      </c>
      <c r="BB406" s="243">
        <f t="shared" si="411"/>
        <v>1.5977400271085368E-13</v>
      </c>
      <c r="BC406" s="243">
        <f t="shared" si="455"/>
        <v>-3.3650576398799894E-14</v>
      </c>
      <c r="BD406" s="244">
        <f t="shared" si="456"/>
        <v>197884.14681572217</v>
      </c>
      <c r="BE406" s="246"/>
      <c r="BF406" s="246"/>
      <c r="BG406" s="246"/>
      <c r="BH406" s="241">
        <f>VLOOKUP(BJ406,[2]תחזיות!$B$4:$H$1000,6)</f>
        <v>1.1817744545454732E-2</v>
      </c>
      <c r="BI406" s="135">
        <f t="shared" si="412"/>
        <v>9.8481204545456096E-4</v>
      </c>
      <c r="BJ406" s="238">
        <v>354</v>
      </c>
      <c r="BK406" s="243">
        <f t="shared" si="457"/>
        <v>-4.5236815229149476</v>
      </c>
      <c r="BL406" s="243">
        <f t="shared" si="482"/>
        <v>8.1053391538130862E-2</v>
      </c>
      <c r="BM406" s="243">
        <f t="shared" si="413"/>
        <v>8.9346807663474886E-2</v>
      </c>
      <c r="BN406" s="243">
        <f t="shared" si="436"/>
        <v>-8.2934161253440317E-3</v>
      </c>
      <c r="BO406" s="244">
        <f t="shared" si="458"/>
        <v>148276.55901072704</v>
      </c>
      <c r="BP406" s="246"/>
      <c r="BQ406" s="247">
        <f>VLOOKUP(BT406,[2]תחזיות!$B$4:$E$1000,2)</f>
        <v>4.4971580000000101E-2</v>
      </c>
      <c r="BR406" s="135">
        <f t="shared" si="414"/>
        <v>3.2476316666666754E-3</v>
      </c>
      <c r="BS406" s="3">
        <f t="shared" si="459"/>
        <v>10741</v>
      </c>
      <c r="BT406" s="238">
        <v>354</v>
      </c>
      <c r="BU406" s="239">
        <f t="shared" si="460"/>
        <v>17259.140799298853</v>
      </c>
      <c r="BV406" s="239">
        <f t="shared" si="461"/>
        <v>2497.7247254638992</v>
      </c>
      <c r="BW406" s="239">
        <f t="shared" si="415"/>
        <v>2441.6733932646375</v>
      </c>
      <c r="BX406" s="239">
        <f t="shared" si="416"/>
        <v>56.051332199261751</v>
      </c>
      <c r="BY406" s="240">
        <f t="shared" si="462"/>
        <v>824776.96325138817</v>
      </c>
      <c r="CA406" s="247">
        <f>VLOOKUP(CD406,[2]תחזיות!$B$4:$E$1000,4)</f>
        <v>5.9362485600000139E-2</v>
      </c>
      <c r="CB406" s="135">
        <f t="shared" si="417"/>
        <v>4.446873800000012E-3</v>
      </c>
      <c r="CC406" s="3">
        <f t="shared" si="463"/>
        <v>10741</v>
      </c>
      <c r="CD406" s="238">
        <v>354</v>
      </c>
      <c r="CE406" s="239">
        <f t="shared" si="464"/>
        <v>19833.961078024309</v>
      </c>
      <c r="CF406" s="239">
        <f t="shared" si="465"/>
        <v>2884.0461290513786</v>
      </c>
      <c r="CG406" s="239">
        <f t="shared" si="418"/>
        <v>2795.8470071832921</v>
      </c>
      <c r="CH406" s="239">
        <f t="shared" si="419"/>
        <v>88.199121868086294</v>
      </c>
      <c r="CI406" s="240">
        <f t="shared" si="466"/>
        <v>935067.46445430315</v>
      </c>
      <c r="CJ406" s="1"/>
      <c r="CK406" s="247">
        <f>VLOOKUP(CN406,[2]תחזיות!$B$4:$E$1000,3)</f>
        <v>3.9105721739130524E-2</v>
      </c>
      <c r="CL406" s="135">
        <f t="shared" si="420"/>
        <v>2.7588101449275439E-3</v>
      </c>
      <c r="CM406" s="3">
        <f t="shared" si="467"/>
        <v>10741</v>
      </c>
      <c r="CN406" s="238">
        <v>354</v>
      </c>
      <c r="CO406" s="239">
        <f t="shared" si="468"/>
        <v>16309.852801974448</v>
      </c>
      <c r="CP406" s="239">
        <f t="shared" si="483"/>
        <v>2355.7616862849391</v>
      </c>
      <c r="CQ406" s="239">
        <f t="shared" si="421"/>
        <v>2310.7658989125771</v>
      </c>
      <c r="CR406" s="239">
        <f t="shared" si="422"/>
        <v>44.995787372362038</v>
      </c>
      <c r="CS406" s="240">
        <f t="shared" si="469"/>
        <v>785593.82036828657</v>
      </c>
      <c r="CT406" s="1"/>
      <c r="CU406" s="238">
        <v>354</v>
      </c>
      <c r="CV406" s="239">
        <f t="shared" si="423"/>
        <v>34602.624834633491</v>
      </c>
      <c r="CW406" s="239">
        <f t="shared" si="423"/>
        <v>5418.7203944290432</v>
      </c>
      <c r="CX406" s="239">
        <f t="shared" si="423"/>
        <v>5284.973216711991</v>
      </c>
      <c r="CY406" s="239">
        <f t="shared" si="423"/>
        <v>133.74717771705284</v>
      </c>
      <c r="CZ406" s="239">
        <f t="shared" si="423"/>
        <v>2995021.0178444306</v>
      </c>
      <c r="DB406" s="238">
        <v>354</v>
      </c>
      <c r="DC406" s="239">
        <f t="shared" si="424"/>
        <v>38258.401592320515</v>
      </c>
      <c r="DD406" s="239">
        <f t="shared" si="424"/>
        <v>5966.4612086096413</v>
      </c>
      <c r="DE406" s="239">
        <f t="shared" si="424"/>
        <v>5788.4072969619783</v>
      </c>
      <c r="DF406" s="239">
        <f t="shared" si="424"/>
        <v>178.05391164766277</v>
      </c>
      <c r="DG406" s="239">
        <f t="shared" si="424"/>
        <v>3212154.2886225618</v>
      </c>
      <c r="DH406" s="248"/>
      <c r="DI406" s="238">
        <v>354</v>
      </c>
      <c r="DJ406" s="239">
        <f t="shared" si="425"/>
        <v>30000.708484206578</v>
      </c>
      <c r="DK406" s="239">
        <f t="shared" si="425"/>
        <v>4726.5681325828718</v>
      </c>
      <c r="DL406" s="239">
        <f t="shared" si="425"/>
        <v>4654.5448256576274</v>
      </c>
      <c r="DM406" s="239">
        <f t="shared" si="425"/>
        <v>72.023306925243844</v>
      </c>
      <c r="DN406" s="239">
        <f t="shared" si="425"/>
        <v>2800812.7650586977</v>
      </c>
      <c r="DP406" s="3">
        <f t="shared" si="470"/>
        <v>10741</v>
      </c>
      <c r="DQ406" s="238">
        <v>354</v>
      </c>
      <c r="DR406" s="239">
        <f t="shared" si="471"/>
        <v>0</v>
      </c>
      <c r="DS406" s="239">
        <f t="shared" si="472"/>
        <v>0</v>
      </c>
      <c r="DT406" s="239">
        <f t="shared" si="426"/>
        <v>0</v>
      </c>
      <c r="DU406" s="239">
        <f t="shared" si="473"/>
        <v>0</v>
      </c>
      <c r="DV406" s="240">
        <f t="shared" si="484"/>
        <v>0</v>
      </c>
      <c r="DX406" s="242">
        <f t="shared" si="396"/>
        <v>5.0700000000000002E-2</v>
      </c>
      <c r="DY406" s="242">
        <f t="shared" si="474"/>
        <v>4.2250000000000005E-3</v>
      </c>
      <c r="DZ406" s="238">
        <v>354</v>
      </c>
      <c r="EA406" s="243">
        <f t="shared" si="485"/>
        <v>20105.74995314853</v>
      </c>
      <c r="EB406" s="243">
        <f t="shared" si="486"/>
        <v>2920.995668965144</v>
      </c>
      <c r="EC406" s="243">
        <f t="shared" si="427"/>
        <v>2836.0488754130915</v>
      </c>
      <c r="ED406" s="243">
        <f t="shared" si="437"/>
        <v>84.946793552052554</v>
      </c>
      <c r="EE406" s="244">
        <f t="shared" si="475"/>
        <v>967674.21587625623</v>
      </c>
      <c r="EF406" s="249"/>
      <c r="EG406" s="242">
        <f t="shared" si="397"/>
        <v>5.5E-2</v>
      </c>
      <c r="EH406" s="242">
        <f t="shared" si="476"/>
        <v>4.5833333333333334E-3</v>
      </c>
      <c r="EI406" s="238">
        <v>354</v>
      </c>
      <c r="EJ406" s="243">
        <f t="shared" si="487"/>
        <v>21186.706432110102</v>
      </c>
      <c r="EK406" s="243">
        <f t="shared" si="488"/>
        <v>3082.4150795582627</v>
      </c>
      <c r="EL406" s="243">
        <f t="shared" si="428"/>
        <v>2985.3093417444247</v>
      </c>
      <c r="EM406" s="243">
        <f t="shared" si="438"/>
        <v>97.105737813837976</v>
      </c>
      <c r="EN406" s="244">
        <f t="shared" si="477"/>
        <v>1010471.569030049</v>
      </c>
      <c r="EO406" s="249"/>
      <c r="EP406" s="242">
        <f t="shared" si="398"/>
        <v>2.5000000000000001E-2</v>
      </c>
      <c r="EQ406" s="242">
        <f t="shared" si="478"/>
        <v>2.0833333333333333E-3</v>
      </c>
      <c r="ER406" s="238">
        <v>354</v>
      </c>
      <c r="ES406" s="243">
        <f t="shared" si="489"/>
        <v>16457.645281568937</v>
      </c>
      <c r="ET406" s="243">
        <f t="shared" si="490"/>
        <v>2370.7253929063941</v>
      </c>
      <c r="EU406" s="243">
        <f t="shared" si="429"/>
        <v>2336.4386319031255</v>
      </c>
      <c r="EV406" s="243">
        <f t="shared" si="439"/>
        <v>34.286761003268616</v>
      </c>
      <c r="EW406" s="244">
        <f t="shared" si="479"/>
        <v>839236.78908885818</v>
      </c>
    </row>
    <row r="407" spans="1:153" ht="14.25" customHeight="1" thickBot="1" x14ac:dyDescent="0.25">
      <c r="A407" s="3">
        <f t="shared" si="440"/>
        <v>10772</v>
      </c>
      <c r="B407" s="238">
        <v>355</v>
      </c>
      <c r="C407" s="239">
        <f t="shared" si="441"/>
        <v>-2769.5168658481552</v>
      </c>
      <c r="D407" s="239">
        <f t="shared" si="399"/>
        <v>0</v>
      </c>
      <c r="E407" s="239">
        <f t="shared" si="400"/>
        <v>7.2699817728514082</v>
      </c>
      <c r="F407" s="239">
        <f t="shared" si="401"/>
        <v>-7.2699817728514082</v>
      </c>
      <c r="G407" s="240">
        <f t="shared" si="442"/>
        <v>725485.02829237678</v>
      </c>
      <c r="I407" s="241">
        <f>VLOOKUP(K407,[2]תחזיות!$B$4:$H$1000,5)</f>
        <v>1.2999537500000206E-2</v>
      </c>
      <c r="J407" s="135">
        <f t="shared" si="402"/>
        <v>1.0832947916666839E-3</v>
      </c>
      <c r="K407" s="238">
        <v>355</v>
      </c>
      <c r="L407" s="243">
        <f t="shared" si="443"/>
        <v>0</v>
      </c>
      <c r="M407" s="243">
        <f t="shared" si="430"/>
        <v>0</v>
      </c>
      <c r="N407" s="243">
        <f t="shared" si="403"/>
        <v>0</v>
      </c>
      <c r="O407" s="243">
        <f t="shared" si="404"/>
        <v>0</v>
      </c>
      <c r="P407" s="244">
        <f t="shared" si="444"/>
        <v>306589.56963967456</v>
      </c>
      <c r="Q407" s="245"/>
      <c r="R407" s="241">
        <f>VLOOKUP(T407,[2]תחזיות!$B$4:$H$1000,7)</f>
        <v>2.209921375000035E-2</v>
      </c>
      <c r="S407" s="135">
        <f t="shared" si="405"/>
        <v>1.8416011458333625E-3</v>
      </c>
      <c r="T407" s="238">
        <v>355</v>
      </c>
      <c r="U407" s="243">
        <f t="shared" si="445"/>
        <v>0</v>
      </c>
      <c r="V407" s="243">
        <f t="shared" si="431"/>
        <v>0</v>
      </c>
      <c r="W407" s="243">
        <f t="shared" si="406"/>
        <v>0</v>
      </c>
      <c r="X407" s="243">
        <f t="shared" si="432"/>
        <v>0</v>
      </c>
      <c r="Y407" s="244">
        <f t="shared" si="446"/>
        <v>343246.08003011072</v>
      </c>
      <c r="Z407" s="246"/>
      <c r="AA407" s="241">
        <f>VLOOKUP(AC407,[2]תחזיות!$B$4:$H$1000,6)</f>
        <v>1.1817761363636551E-2</v>
      </c>
      <c r="AB407" s="135">
        <f t="shared" si="407"/>
        <v>9.8481344696971251E-4</v>
      </c>
      <c r="AC407" s="238">
        <v>355</v>
      </c>
      <c r="AD407" s="243">
        <f t="shared" si="447"/>
        <v>0</v>
      </c>
      <c r="AE407" s="243">
        <f t="shared" si="433"/>
        <v>0</v>
      </c>
      <c r="AF407" s="243">
        <f t="shared" si="408"/>
        <v>0</v>
      </c>
      <c r="AG407" s="243">
        <f t="shared" si="434"/>
        <v>0</v>
      </c>
      <c r="AH407" s="244">
        <f t="shared" si="448"/>
        <v>302220.56829844892</v>
      </c>
      <c r="AI407" s="246"/>
      <c r="AJ407" s="242">
        <f t="shared" si="394"/>
        <v>4.8766666666666597E-2</v>
      </c>
      <c r="AK407" s="242">
        <f t="shared" si="449"/>
        <v>4.0638888888888834E-3</v>
      </c>
      <c r="AL407" s="241">
        <f>VLOOKUP(AN407,[2]תחזיות!$B$4:$H$1000,5)</f>
        <v>1.2999537500000206E-2</v>
      </c>
      <c r="AM407" s="135">
        <f t="shared" si="435"/>
        <v>1.0832947916666839E-3</v>
      </c>
      <c r="AN407" s="238">
        <v>355</v>
      </c>
      <c r="AO407" s="243">
        <f t="shared" si="450"/>
        <v>0</v>
      </c>
      <c r="AP407" s="243">
        <f t="shared" si="480"/>
        <v>0</v>
      </c>
      <c r="AQ407" s="243">
        <f t="shared" si="409"/>
        <v>0</v>
      </c>
      <c r="AR407" s="243">
        <f t="shared" si="451"/>
        <v>0</v>
      </c>
      <c r="AS407" s="244">
        <f t="shared" si="452"/>
        <v>170495.24078473489</v>
      </c>
      <c r="AT407" s="245"/>
      <c r="AU407" s="242">
        <f t="shared" si="395"/>
        <v>5.3666666666666606E-2</v>
      </c>
      <c r="AV407" s="242">
        <f t="shared" si="453"/>
        <v>4.4722222222222168E-3</v>
      </c>
      <c r="AW407" s="241">
        <f>VLOOKUP(AY407,[2]תחזיות!$B$4:$H$1000,7)</f>
        <v>2.209921375000035E-2</v>
      </c>
      <c r="AX407" s="135">
        <f t="shared" si="410"/>
        <v>1.8416011458333625E-3</v>
      </c>
      <c r="AY407" s="238">
        <v>355</v>
      </c>
      <c r="AZ407" s="243">
        <f t="shared" si="454"/>
        <v>-7.6982775855466433E-12</v>
      </c>
      <c r="BA407" s="243">
        <f t="shared" si="481"/>
        <v>1.2635569535846648E-13</v>
      </c>
      <c r="BB407" s="243">
        <f t="shared" si="411"/>
        <v>1.6078410344938336E-13</v>
      </c>
      <c r="BC407" s="243">
        <f t="shared" si="455"/>
        <v>-3.4428408090916889E-14</v>
      </c>
      <c r="BD407" s="244">
        <f t="shared" si="456"/>
        <v>197884.14681572217</v>
      </c>
      <c r="BE407" s="246"/>
      <c r="BF407" s="246"/>
      <c r="BG407" s="246"/>
      <c r="BH407" s="241">
        <f>VLOOKUP(BJ407,[2]תחזיות!$B$4:$H$1000,6)</f>
        <v>1.1817761363636551E-2</v>
      </c>
      <c r="BI407" s="135">
        <f t="shared" si="412"/>
        <v>9.8481344696971251E-4</v>
      </c>
      <c r="BJ407" s="238">
        <v>355</v>
      </c>
      <c r="BK407" s="243">
        <f t="shared" si="457"/>
        <v>-4.6175713029096279</v>
      </c>
      <c r="BL407" s="243">
        <f t="shared" si="482"/>
        <v>8.1122165263357929E-2</v>
      </c>
      <c r="BM407" s="243">
        <f t="shared" si="413"/>
        <v>8.9587712652025545E-2</v>
      </c>
      <c r="BN407" s="243">
        <f t="shared" si="436"/>
        <v>-8.4655473886676123E-3</v>
      </c>
      <c r="BO407" s="244">
        <f t="shared" si="458"/>
        <v>148276.55901072704</v>
      </c>
      <c r="BP407" s="246"/>
      <c r="BQ407" s="247">
        <f>VLOOKUP(BT407,[2]תחזיות!$B$4:$E$1000,2)</f>
        <v>4.4999880000000103E-2</v>
      </c>
      <c r="BR407" s="135">
        <f t="shared" si="414"/>
        <v>3.2499900000000086E-3</v>
      </c>
      <c r="BS407" s="3">
        <f t="shared" si="459"/>
        <v>10772</v>
      </c>
      <c r="BT407" s="238">
        <v>355</v>
      </c>
      <c r="BU407" s="239">
        <f t="shared" si="460"/>
        <v>14817.467406034215</v>
      </c>
      <c r="BV407" s="239">
        <f t="shared" si="461"/>
        <v>2497.7452198764954</v>
      </c>
      <c r="BW407" s="239">
        <f t="shared" si="415"/>
        <v>2449.5885989815583</v>
      </c>
      <c r="BX407" s="239">
        <f t="shared" si="416"/>
        <v>48.156620894937262</v>
      </c>
      <c r="BY407" s="240">
        <f t="shared" si="462"/>
        <v>827274.70847126469</v>
      </c>
      <c r="CA407" s="247">
        <f>VLOOKUP(CD407,[2]תחזיות!$B$4:$E$1000,4)</f>
        <v>5.9399841600000142E-2</v>
      </c>
      <c r="CB407" s="135">
        <f t="shared" si="417"/>
        <v>4.4499868000000119E-3</v>
      </c>
      <c r="CC407" s="3">
        <f t="shared" si="463"/>
        <v>10772</v>
      </c>
      <c r="CD407" s="238">
        <v>355</v>
      </c>
      <c r="CE407" s="239">
        <f t="shared" si="464"/>
        <v>17038.114070841017</v>
      </c>
      <c r="CF407" s="239">
        <f t="shared" si="465"/>
        <v>2884.0772974680381</v>
      </c>
      <c r="CG407" s="239">
        <f t="shared" si="418"/>
        <v>2808.2579147559009</v>
      </c>
      <c r="CH407" s="239">
        <f t="shared" si="419"/>
        <v>75.819382712136999</v>
      </c>
      <c r="CI407" s="240">
        <f t="shared" si="466"/>
        <v>937951.54175177123</v>
      </c>
      <c r="CJ407" s="1"/>
      <c r="CK407" s="247">
        <f>VLOOKUP(CN407,[2]תחזיות!$B$4:$E$1000,3)</f>
        <v>3.9130330434782701E-2</v>
      </c>
      <c r="CL407" s="135">
        <f t="shared" si="420"/>
        <v>2.7608608695652253E-3</v>
      </c>
      <c r="CM407" s="3">
        <f t="shared" si="467"/>
        <v>10772</v>
      </c>
      <c r="CN407" s="238">
        <v>355</v>
      </c>
      <c r="CO407" s="239">
        <f t="shared" si="468"/>
        <v>13999.086903061871</v>
      </c>
      <c r="CP407" s="239">
        <f t="shared" si="483"/>
        <v>2355.7785096466841</v>
      </c>
      <c r="CQ407" s="239">
        <f t="shared" si="421"/>
        <v>2317.1289784063774</v>
      </c>
      <c r="CR407" s="239">
        <f t="shared" si="422"/>
        <v>38.649531240306551</v>
      </c>
      <c r="CS407" s="240">
        <f t="shared" si="469"/>
        <v>787949.59887793323</v>
      </c>
      <c r="CT407" s="1"/>
      <c r="CU407" s="238">
        <v>355</v>
      </c>
      <c r="CV407" s="239">
        <f t="shared" si="423"/>
        <v>29317.651617921496</v>
      </c>
      <c r="CW407" s="239">
        <f t="shared" si="423"/>
        <v>5418.7408888416394</v>
      </c>
      <c r="CX407" s="239">
        <f t="shared" si="423"/>
        <v>5304.8897626661219</v>
      </c>
      <c r="CY407" s="239">
        <f t="shared" si="423"/>
        <v>113.85112617551809</v>
      </c>
      <c r="CZ407" s="239">
        <f t="shared" si="423"/>
        <v>3000439.7587332726</v>
      </c>
      <c r="DB407" s="238">
        <v>355</v>
      </c>
      <c r="DC407" s="239">
        <f t="shared" si="424"/>
        <v>32469.994295358531</v>
      </c>
      <c r="DD407" s="239">
        <f t="shared" si="424"/>
        <v>5966.4923770262994</v>
      </c>
      <c r="DE407" s="239">
        <f t="shared" si="424"/>
        <v>5814.5199060895047</v>
      </c>
      <c r="DF407" s="239">
        <f t="shared" si="424"/>
        <v>151.97247093679493</v>
      </c>
      <c r="DG407" s="239">
        <f t="shared" si="424"/>
        <v>3218120.7809995878</v>
      </c>
      <c r="DH407" s="248"/>
      <c r="DI407" s="238">
        <v>355</v>
      </c>
      <c r="DJ407" s="239">
        <f t="shared" si="425"/>
        <v>25346.159115576615</v>
      </c>
      <c r="DK407" s="239">
        <f t="shared" si="425"/>
        <v>4726.5850247183416</v>
      </c>
      <c r="DL407" s="239">
        <f t="shared" si="425"/>
        <v>4665.7947602781378</v>
      </c>
      <c r="DM407" s="239">
        <f t="shared" si="425"/>
        <v>60.790264440203586</v>
      </c>
      <c r="DN407" s="239">
        <f t="shared" si="425"/>
        <v>2805539.2689612508</v>
      </c>
      <c r="DP407" s="3">
        <f t="shared" si="470"/>
        <v>10772</v>
      </c>
      <c r="DQ407" s="238">
        <v>355</v>
      </c>
      <c r="DR407" s="239">
        <f t="shared" si="471"/>
        <v>0</v>
      </c>
      <c r="DS407" s="239">
        <f t="shared" si="472"/>
        <v>0</v>
      </c>
      <c r="DT407" s="239">
        <f t="shared" si="426"/>
        <v>0</v>
      </c>
      <c r="DU407" s="239">
        <f t="shared" si="473"/>
        <v>0</v>
      </c>
      <c r="DV407" s="240">
        <f t="shared" si="484"/>
        <v>0</v>
      </c>
      <c r="DX407" s="242">
        <f t="shared" si="396"/>
        <v>5.0700000000000002E-2</v>
      </c>
      <c r="DY407" s="242">
        <f t="shared" si="474"/>
        <v>4.2250000000000005E-3</v>
      </c>
      <c r="DZ407" s="238">
        <v>355</v>
      </c>
      <c r="EA407" s="243">
        <f t="shared" si="485"/>
        <v>17269.701077735437</v>
      </c>
      <c r="EB407" s="243">
        <f t="shared" si="486"/>
        <v>2920.995668965144</v>
      </c>
      <c r="EC407" s="243">
        <f t="shared" si="427"/>
        <v>2848.0311819117119</v>
      </c>
      <c r="ED407" s="243">
        <f t="shared" si="437"/>
        <v>72.964487053432237</v>
      </c>
      <c r="EE407" s="244">
        <f t="shared" si="475"/>
        <v>970595.21154522139</v>
      </c>
      <c r="EF407" s="249"/>
      <c r="EG407" s="242">
        <f t="shared" si="397"/>
        <v>5.5E-2</v>
      </c>
      <c r="EH407" s="242">
        <f t="shared" si="476"/>
        <v>4.5833333333333334E-3</v>
      </c>
      <c r="EI407" s="238">
        <v>355</v>
      </c>
      <c r="EJ407" s="243">
        <f t="shared" si="487"/>
        <v>18201.397090365677</v>
      </c>
      <c r="EK407" s="243">
        <f t="shared" si="488"/>
        <v>3082.4150795582618</v>
      </c>
      <c r="EL407" s="243">
        <f t="shared" si="428"/>
        <v>2998.9920095607526</v>
      </c>
      <c r="EM407" s="243">
        <f t="shared" si="438"/>
        <v>83.423069997509359</v>
      </c>
      <c r="EN407" s="244">
        <f t="shared" si="477"/>
        <v>1013553.9841096073</v>
      </c>
      <c r="EO407" s="249"/>
      <c r="EP407" s="242">
        <f t="shared" si="398"/>
        <v>2.5000000000000001E-2</v>
      </c>
      <c r="EQ407" s="242">
        <f t="shared" si="478"/>
        <v>2.0833333333333333E-3</v>
      </c>
      <c r="ER407" s="238">
        <v>355</v>
      </c>
      <c r="ES407" s="243">
        <f t="shared" si="489"/>
        <v>14121.206649665812</v>
      </c>
      <c r="ET407" s="243">
        <f t="shared" si="490"/>
        <v>2370.7253929063941</v>
      </c>
      <c r="EU407" s="243">
        <f t="shared" si="429"/>
        <v>2341.3062123862569</v>
      </c>
      <c r="EV407" s="243">
        <f t="shared" si="439"/>
        <v>29.419180520137107</v>
      </c>
      <c r="EW407" s="244">
        <f t="shared" si="479"/>
        <v>841607.51448176452</v>
      </c>
    </row>
    <row r="408" spans="1:153" ht="14.25" customHeight="1" thickBot="1" x14ac:dyDescent="0.25">
      <c r="A408" s="3">
        <f t="shared" si="440"/>
        <v>10802</v>
      </c>
      <c r="B408" s="238">
        <v>356</v>
      </c>
      <c r="C408" s="239">
        <f t="shared" si="441"/>
        <v>-2776.7868476210065</v>
      </c>
      <c r="D408" s="239">
        <f t="shared" si="399"/>
        <v>0</v>
      </c>
      <c r="E408" s="239">
        <f t="shared" si="400"/>
        <v>7.2890654750051427</v>
      </c>
      <c r="F408" s="239">
        <f t="shared" si="401"/>
        <v>-7.2890654750051427</v>
      </c>
      <c r="G408" s="240">
        <f t="shared" si="442"/>
        <v>725485.02829237678</v>
      </c>
      <c r="I408" s="241">
        <f>VLOOKUP(K408,[2]תחזיות!$B$4:$H$1000,5)</f>
        <v>1.2999556000000207E-2</v>
      </c>
      <c r="J408" s="135">
        <f t="shared" si="402"/>
        <v>1.0832963333333506E-3</v>
      </c>
      <c r="K408" s="238">
        <v>356</v>
      </c>
      <c r="L408" s="243">
        <f t="shared" si="443"/>
        <v>0</v>
      </c>
      <c r="M408" s="243">
        <f t="shared" si="430"/>
        <v>0</v>
      </c>
      <c r="N408" s="243">
        <f t="shared" si="403"/>
        <v>0</v>
      </c>
      <c r="O408" s="243">
        <f t="shared" si="404"/>
        <v>0</v>
      </c>
      <c r="P408" s="244">
        <f t="shared" si="444"/>
        <v>306589.56963967456</v>
      </c>
      <c r="Q408" s="245"/>
      <c r="R408" s="241">
        <f>VLOOKUP(T408,[2]תחזיות!$B$4:$H$1000,7)</f>
        <v>2.2099245200000353E-2</v>
      </c>
      <c r="S408" s="135">
        <f t="shared" si="405"/>
        <v>1.8416037666666961E-3</v>
      </c>
      <c r="T408" s="238">
        <v>356</v>
      </c>
      <c r="U408" s="243">
        <f t="shared" si="445"/>
        <v>0</v>
      </c>
      <c r="V408" s="243">
        <f t="shared" si="431"/>
        <v>0</v>
      </c>
      <c r="W408" s="243">
        <f t="shared" si="406"/>
        <v>0</v>
      </c>
      <c r="X408" s="243">
        <f t="shared" si="432"/>
        <v>0</v>
      </c>
      <c r="Y408" s="244">
        <f t="shared" si="446"/>
        <v>343246.08003011072</v>
      </c>
      <c r="Z408" s="246"/>
      <c r="AA408" s="241">
        <f>VLOOKUP(AC408,[2]תחזיות!$B$4:$H$1000,6)</f>
        <v>1.1817778181818369E-2</v>
      </c>
      <c r="AB408" s="135">
        <f t="shared" si="407"/>
        <v>9.8481484848486405E-4</v>
      </c>
      <c r="AC408" s="238">
        <v>356</v>
      </c>
      <c r="AD408" s="243">
        <f t="shared" si="447"/>
        <v>0</v>
      </c>
      <c r="AE408" s="243">
        <f t="shared" si="433"/>
        <v>0</v>
      </c>
      <c r="AF408" s="243">
        <f t="shared" si="408"/>
        <v>0</v>
      </c>
      <c r="AG408" s="243">
        <f t="shared" si="434"/>
        <v>0</v>
      </c>
      <c r="AH408" s="244">
        <f t="shared" si="448"/>
        <v>302220.56829844892</v>
      </c>
      <c r="AI408" s="246"/>
      <c r="AJ408" s="242">
        <f t="shared" si="394"/>
        <v>4.8766666666666597E-2</v>
      </c>
      <c r="AK408" s="242">
        <f t="shared" si="449"/>
        <v>4.0638888888888834E-3</v>
      </c>
      <c r="AL408" s="241">
        <f>VLOOKUP(AN408,[2]תחזיות!$B$4:$H$1000,5)</f>
        <v>1.2999556000000207E-2</v>
      </c>
      <c r="AM408" s="135">
        <f t="shared" si="435"/>
        <v>1.0832963333333506E-3</v>
      </c>
      <c r="AN408" s="238">
        <v>356</v>
      </c>
      <c r="AO408" s="243">
        <f t="shared" si="450"/>
        <v>0</v>
      </c>
      <c r="AP408" s="243">
        <f t="shared" si="480"/>
        <v>0</v>
      </c>
      <c r="AQ408" s="243">
        <f t="shared" si="409"/>
        <v>0</v>
      </c>
      <c r="AR408" s="243">
        <f t="shared" si="451"/>
        <v>0</v>
      </c>
      <c r="AS408" s="244">
        <f t="shared" si="452"/>
        <v>170495.24078473489</v>
      </c>
      <c r="AT408" s="245"/>
      <c r="AU408" s="242">
        <f t="shared" si="395"/>
        <v>5.3666666666666606E-2</v>
      </c>
      <c r="AV408" s="242">
        <f t="shared" si="453"/>
        <v>4.4722222222222168E-3</v>
      </c>
      <c r="AW408" s="241">
        <f>VLOOKUP(AY408,[2]תחזיות!$B$4:$H$1000,7)</f>
        <v>2.2099245200000353E-2</v>
      </c>
      <c r="AX408" s="135">
        <f t="shared" si="410"/>
        <v>1.8416037666666961E-3</v>
      </c>
      <c r="AY408" s="238">
        <v>356</v>
      </c>
      <c r="AZ408" s="243">
        <f t="shared" si="454"/>
        <v>-7.8735349666049475E-12</v>
      </c>
      <c r="BA408" s="243">
        <f t="shared" si="481"/>
        <v>1.2658839248297839E-13</v>
      </c>
      <c r="BB408" s="243">
        <f t="shared" si="411"/>
        <v>1.6180059052807269E-13</v>
      </c>
      <c r="BC408" s="243">
        <f t="shared" si="455"/>
        <v>-3.5212198045094304E-14</v>
      </c>
      <c r="BD408" s="244">
        <f t="shared" si="456"/>
        <v>197884.14681572217</v>
      </c>
      <c r="BE408" s="246"/>
      <c r="BF408" s="246"/>
      <c r="BG408" s="246"/>
      <c r="BH408" s="241">
        <f>VLOOKUP(BJ408,[2]תחזיות!$B$4:$H$1000,6)</f>
        <v>1.1817778181818369E-2</v>
      </c>
      <c r="BI408" s="135">
        <f t="shared" si="412"/>
        <v>9.8481484848486405E-4</v>
      </c>
      <c r="BJ408" s="238">
        <v>356</v>
      </c>
      <c r="BK408" s="243">
        <f t="shared" si="457"/>
        <v>-4.7117946956543575</v>
      </c>
      <c r="BL408" s="243">
        <f t="shared" si="482"/>
        <v>8.1190993666757069E-2</v>
      </c>
      <c r="BM408" s="243">
        <f t="shared" si="413"/>
        <v>8.9829283942123347E-2</v>
      </c>
      <c r="BN408" s="243">
        <f t="shared" si="436"/>
        <v>-8.6382902753662817E-3</v>
      </c>
      <c r="BO408" s="244">
        <f t="shared" si="458"/>
        <v>148276.55901072704</v>
      </c>
      <c r="BP408" s="246"/>
      <c r="BQ408" s="247">
        <f>VLOOKUP(BT408,[2]תחזיות!$B$4:$E$1000,2)</f>
        <v>4.5028180000000105E-2</v>
      </c>
      <c r="BR408" s="135">
        <f t="shared" si="414"/>
        <v>3.2523483333333422E-3</v>
      </c>
      <c r="BS408" s="3">
        <f t="shared" si="459"/>
        <v>10802</v>
      </c>
      <c r="BT408" s="238">
        <v>356</v>
      </c>
      <c r="BU408" s="239">
        <f t="shared" si="460"/>
        <v>12367.878807052657</v>
      </c>
      <c r="BV408" s="239">
        <f t="shared" si="461"/>
        <v>2497.7627961028588</v>
      </c>
      <c r="BW408" s="239">
        <f t="shared" si="415"/>
        <v>2457.5381460778722</v>
      </c>
      <c r="BX408" s="239">
        <f t="shared" si="416"/>
        <v>40.224650024986474</v>
      </c>
      <c r="BY408" s="240">
        <f t="shared" si="462"/>
        <v>829772.4712673676</v>
      </c>
      <c r="CA408" s="247">
        <f>VLOOKUP(CD408,[2]תחזיות!$B$4:$E$1000,4)</f>
        <v>5.9437197600000144E-2</v>
      </c>
      <c r="CB408" s="135">
        <f t="shared" si="417"/>
        <v>4.4530998000000118E-3</v>
      </c>
      <c r="CC408" s="3">
        <f t="shared" si="463"/>
        <v>10802</v>
      </c>
      <c r="CD408" s="238">
        <v>356</v>
      </c>
      <c r="CE408" s="239">
        <f t="shared" si="464"/>
        <v>14229.856156085116</v>
      </c>
      <c r="CF408" s="239">
        <f t="shared" si="465"/>
        <v>2884.1040332200109</v>
      </c>
      <c r="CG408" s="239">
        <f t="shared" si="418"/>
        <v>2820.7370636173196</v>
      </c>
      <c r="CH408" s="239">
        <f t="shared" si="419"/>
        <v>63.366969602691569</v>
      </c>
      <c r="CI408" s="240">
        <f t="shared" si="466"/>
        <v>940835.64578499121</v>
      </c>
      <c r="CJ408" s="1"/>
      <c r="CK408" s="247">
        <f>VLOOKUP(CN408,[2]תחזיות!$B$4:$E$1000,3)</f>
        <v>3.9154939130434878E-2</v>
      </c>
      <c r="CL408" s="135">
        <f t="shared" si="420"/>
        <v>2.7629115942029068E-3</v>
      </c>
      <c r="CM408" s="3">
        <f t="shared" si="467"/>
        <v>10802</v>
      </c>
      <c r="CN408" s="238">
        <v>356</v>
      </c>
      <c r="CO408" s="239">
        <f t="shared" si="468"/>
        <v>11681.957924655493</v>
      </c>
      <c r="CP408" s="239">
        <f t="shared" si="483"/>
        <v>2355.7929363563753</v>
      </c>
      <c r="CQ408" s="239">
        <f t="shared" si="421"/>
        <v>2323.5167193633542</v>
      </c>
      <c r="CR408" s="239">
        <f t="shared" si="422"/>
        <v>32.276216993021187</v>
      </c>
      <c r="CS408" s="240">
        <f t="shared" si="469"/>
        <v>790305.39181428961</v>
      </c>
      <c r="CT408" s="1"/>
      <c r="CU408" s="238">
        <v>356</v>
      </c>
      <c r="CV408" s="239">
        <f t="shared" si="423"/>
        <v>24012.761855255376</v>
      </c>
      <c r="CW408" s="239">
        <f t="shared" si="423"/>
        <v>5418.7584650680028</v>
      </c>
      <c r="CX408" s="239">
        <f t="shared" si="423"/>
        <v>5324.8913252081657</v>
      </c>
      <c r="CY408" s="239">
        <f t="shared" si="423"/>
        <v>93.86713985983657</v>
      </c>
      <c r="CZ408" s="239">
        <f t="shared" si="423"/>
        <v>3005858.5171983405</v>
      </c>
      <c r="DB408" s="238">
        <v>356</v>
      </c>
      <c r="DC408" s="239">
        <f t="shared" si="424"/>
        <v>26655.474389269028</v>
      </c>
      <c r="DD408" s="239">
        <f t="shared" si="424"/>
        <v>5966.5191127782737</v>
      </c>
      <c r="DE408" s="239">
        <f t="shared" si="424"/>
        <v>5840.7635186968982</v>
      </c>
      <c r="DF408" s="239">
        <f t="shared" si="424"/>
        <v>125.75559408137562</v>
      </c>
      <c r="DG408" s="239">
        <f t="shared" si="424"/>
        <v>3224087.3001123667</v>
      </c>
      <c r="DH408" s="248"/>
      <c r="DI408" s="238">
        <v>356</v>
      </c>
      <c r="DJ408" s="239">
        <f t="shared" si="425"/>
        <v>20680.359719618387</v>
      </c>
      <c r="DK408" s="239">
        <f t="shared" si="425"/>
        <v>4726.5995202564372</v>
      </c>
      <c r="DL408" s="239">
        <f t="shared" si="425"/>
        <v>4677.0795477843631</v>
      </c>
      <c r="DM408" s="239">
        <f t="shared" si="425"/>
        <v>49.519972472073086</v>
      </c>
      <c r="DN408" s="239">
        <f t="shared" si="425"/>
        <v>2810265.7872905135</v>
      </c>
      <c r="DP408" s="3">
        <f t="shared" si="470"/>
        <v>10802</v>
      </c>
      <c r="DQ408" s="238">
        <v>356</v>
      </c>
      <c r="DR408" s="239">
        <f t="shared" si="471"/>
        <v>0</v>
      </c>
      <c r="DS408" s="239">
        <f t="shared" si="472"/>
        <v>0</v>
      </c>
      <c r="DT408" s="239">
        <f t="shared" si="426"/>
        <v>0</v>
      </c>
      <c r="DU408" s="239">
        <f t="shared" si="473"/>
        <v>0</v>
      </c>
      <c r="DV408" s="240">
        <f t="shared" si="484"/>
        <v>0</v>
      </c>
      <c r="DX408" s="242">
        <f t="shared" si="396"/>
        <v>5.0700000000000002E-2</v>
      </c>
      <c r="DY408" s="242">
        <f t="shared" si="474"/>
        <v>4.2250000000000005E-3</v>
      </c>
      <c r="DZ408" s="238">
        <v>356</v>
      </c>
      <c r="EA408" s="243">
        <f t="shared" si="485"/>
        <v>14421.669895823725</v>
      </c>
      <c r="EB408" s="243">
        <f t="shared" si="486"/>
        <v>2920.995668965144</v>
      </c>
      <c r="EC408" s="243">
        <f t="shared" si="427"/>
        <v>2860.0641136552886</v>
      </c>
      <c r="ED408" s="243">
        <f t="shared" si="437"/>
        <v>60.931555309855241</v>
      </c>
      <c r="EE408" s="244">
        <f t="shared" si="475"/>
        <v>973516.20721418655</v>
      </c>
      <c r="EF408" s="249"/>
      <c r="EG408" s="242">
        <f t="shared" si="397"/>
        <v>5.5E-2</v>
      </c>
      <c r="EH408" s="242">
        <f t="shared" si="476"/>
        <v>4.5833333333333334E-3</v>
      </c>
      <c r="EI408" s="238">
        <v>356</v>
      </c>
      <c r="EJ408" s="243">
        <f t="shared" si="487"/>
        <v>15202.405080804925</v>
      </c>
      <c r="EK408" s="243">
        <f t="shared" si="488"/>
        <v>3082.4150795582627</v>
      </c>
      <c r="EL408" s="243">
        <f t="shared" si="428"/>
        <v>3012.7373896045733</v>
      </c>
      <c r="EM408" s="243">
        <f t="shared" si="438"/>
        <v>69.677689953689239</v>
      </c>
      <c r="EN408" s="244">
        <f t="shared" si="477"/>
        <v>1016636.3991891656</v>
      </c>
      <c r="EO408" s="249"/>
      <c r="EP408" s="242">
        <f t="shared" si="398"/>
        <v>2.5000000000000001E-2</v>
      </c>
      <c r="EQ408" s="242">
        <f t="shared" si="478"/>
        <v>2.0833333333333333E-3</v>
      </c>
      <c r="ER408" s="238">
        <v>356</v>
      </c>
      <c r="ES408" s="243">
        <f t="shared" si="489"/>
        <v>11779.900437279555</v>
      </c>
      <c r="ET408" s="243">
        <f t="shared" si="490"/>
        <v>2370.7253929063945</v>
      </c>
      <c r="EU408" s="243">
        <f t="shared" si="429"/>
        <v>2346.1839336620619</v>
      </c>
      <c r="EV408" s="243">
        <f t="shared" si="439"/>
        <v>24.541459244332408</v>
      </c>
      <c r="EW408" s="244">
        <f t="shared" si="479"/>
        <v>843978.23987467086</v>
      </c>
    </row>
    <row r="409" spans="1:153" ht="14.25" customHeight="1" thickBot="1" x14ac:dyDescent="0.25">
      <c r="A409" s="3">
        <f t="shared" si="440"/>
        <v>10833</v>
      </c>
      <c r="B409" s="238">
        <v>357</v>
      </c>
      <c r="C409" s="239">
        <f t="shared" si="441"/>
        <v>-2784.0759130960114</v>
      </c>
      <c r="D409" s="239">
        <f t="shared" si="399"/>
        <v>0</v>
      </c>
      <c r="E409" s="239">
        <f t="shared" si="400"/>
        <v>7.3081992718770303</v>
      </c>
      <c r="F409" s="239">
        <f t="shared" si="401"/>
        <v>-7.3081992718770303</v>
      </c>
      <c r="G409" s="240">
        <f t="shared" si="442"/>
        <v>725485.02829237678</v>
      </c>
      <c r="I409" s="241">
        <f>VLOOKUP(K409,[2]תחזיות!$B$4:$H$1000,5)</f>
        <v>1.2999574500000208E-2</v>
      </c>
      <c r="J409" s="135">
        <f t="shared" si="402"/>
        <v>1.0832978750000173E-3</v>
      </c>
      <c r="K409" s="238">
        <v>357</v>
      </c>
      <c r="L409" s="243">
        <f t="shared" si="443"/>
        <v>0</v>
      </c>
      <c r="M409" s="243">
        <f t="shared" si="430"/>
        <v>0</v>
      </c>
      <c r="N409" s="243">
        <f t="shared" si="403"/>
        <v>0</v>
      </c>
      <c r="O409" s="243">
        <f t="shared" si="404"/>
        <v>0</v>
      </c>
      <c r="P409" s="244">
        <f t="shared" si="444"/>
        <v>306589.56963967456</v>
      </c>
      <c r="Q409" s="245"/>
      <c r="R409" s="241">
        <f>VLOOKUP(T409,[2]תחזיות!$B$4:$H$1000,7)</f>
        <v>2.2099276650000353E-2</v>
      </c>
      <c r="S409" s="135">
        <f t="shared" si="405"/>
        <v>1.8416063875000294E-3</v>
      </c>
      <c r="T409" s="238">
        <v>357</v>
      </c>
      <c r="U409" s="243">
        <f t="shared" si="445"/>
        <v>0</v>
      </c>
      <c r="V409" s="243">
        <f t="shared" si="431"/>
        <v>0</v>
      </c>
      <c r="W409" s="243">
        <f t="shared" si="406"/>
        <v>0</v>
      </c>
      <c r="X409" s="243">
        <f t="shared" si="432"/>
        <v>0</v>
      </c>
      <c r="Y409" s="244">
        <f t="shared" si="446"/>
        <v>343246.08003011072</v>
      </c>
      <c r="Z409" s="246"/>
      <c r="AA409" s="241">
        <f>VLOOKUP(AC409,[2]תחזיות!$B$4:$H$1000,6)</f>
        <v>1.1817795000000188E-2</v>
      </c>
      <c r="AB409" s="135">
        <f t="shared" si="407"/>
        <v>9.848162500000156E-4</v>
      </c>
      <c r="AC409" s="238">
        <v>357</v>
      </c>
      <c r="AD409" s="243">
        <f t="shared" si="447"/>
        <v>0</v>
      </c>
      <c r="AE409" s="243">
        <f t="shared" si="433"/>
        <v>0</v>
      </c>
      <c r="AF409" s="243">
        <f t="shared" si="408"/>
        <v>0</v>
      </c>
      <c r="AG409" s="243">
        <f t="shared" si="434"/>
        <v>0</v>
      </c>
      <c r="AH409" s="244">
        <f t="shared" si="448"/>
        <v>302220.56829844892</v>
      </c>
      <c r="AI409" s="246"/>
      <c r="AJ409" s="242">
        <f t="shared" si="394"/>
        <v>4.8766666666666597E-2</v>
      </c>
      <c r="AK409" s="242">
        <f t="shared" si="449"/>
        <v>4.0638888888888834E-3</v>
      </c>
      <c r="AL409" s="241">
        <f>VLOOKUP(AN409,[2]תחזיות!$B$4:$H$1000,5)</f>
        <v>1.2999574500000208E-2</v>
      </c>
      <c r="AM409" s="135">
        <f t="shared" si="435"/>
        <v>1.0832978750000173E-3</v>
      </c>
      <c r="AN409" s="238">
        <v>357</v>
      </c>
      <c r="AO409" s="243">
        <f t="shared" si="450"/>
        <v>0</v>
      </c>
      <c r="AP409" s="243">
        <f t="shared" si="480"/>
        <v>0</v>
      </c>
      <c r="AQ409" s="243">
        <f t="shared" si="409"/>
        <v>0</v>
      </c>
      <c r="AR409" s="243">
        <f t="shared" si="451"/>
        <v>0</v>
      </c>
      <c r="AS409" s="244">
        <f t="shared" si="452"/>
        <v>170495.24078473489</v>
      </c>
      <c r="AT409" s="245"/>
      <c r="AU409" s="242">
        <f t="shared" si="395"/>
        <v>5.3666666666666606E-2</v>
      </c>
      <c r="AV409" s="242">
        <f t="shared" si="453"/>
        <v>4.4722222222222168E-3</v>
      </c>
      <c r="AW409" s="241">
        <f>VLOOKUP(AY409,[2]תחזיות!$B$4:$H$1000,7)</f>
        <v>2.2099276650000353E-2</v>
      </c>
      <c r="AX409" s="135">
        <f t="shared" si="410"/>
        <v>1.8416063875000294E-3</v>
      </c>
      <c r="AY409" s="238">
        <v>357</v>
      </c>
      <c r="AZ409" s="243">
        <f t="shared" si="454"/>
        <v>-8.0501334824207416E-12</v>
      </c>
      <c r="BA409" s="243">
        <f t="shared" si="481"/>
        <v>1.2682151847515841E-13</v>
      </c>
      <c r="BB409" s="243">
        <f t="shared" si="411"/>
        <v>1.6282350432709559E-13</v>
      </c>
      <c r="BC409" s="243">
        <f t="shared" si="455"/>
        <v>-3.6001985851937163E-14</v>
      </c>
      <c r="BD409" s="244">
        <f t="shared" si="456"/>
        <v>197884.14681572217</v>
      </c>
      <c r="BE409" s="246"/>
      <c r="BF409" s="246"/>
      <c r="BG409" s="246"/>
      <c r="BH409" s="241">
        <f>VLOOKUP(BJ409,[2]תחזיות!$B$4:$H$1000,6)</f>
        <v>1.1817795000000188E-2</v>
      </c>
      <c r="BI409" s="135">
        <f t="shared" si="412"/>
        <v>9.848162500000156E-4</v>
      </c>
      <c r="BJ409" s="238">
        <v>357</v>
      </c>
      <c r="BK409" s="243">
        <f t="shared" si="457"/>
        <v>-4.8063526969179762</v>
      </c>
      <c r="BL409" s="243">
        <f t="shared" si="482"/>
        <v>8.125987692408454E-2</v>
      </c>
      <c r="BM409" s="243">
        <f t="shared" si="413"/>
        <v>9.0071523535100784E-2</v>
      </c>
      <c r="BN409" s="243">
        <f t="shared" si="436"/>
        <v>-8.8116466110162491E-3</v>
      </c>
      <c r="BO409" s="244">
        <f t="shared" si="458"/>
        <v>148276.55901072704</v>
      </c>
      <c r="BP409" s="246"/>
      <c r="BQ409" s="247">
        <f>VLOOKUP(BT409,[2]תחזיות!$B$4:$E$1000,2)</f>
        <v>4.5056480000000107E-2</v>
      </c>
      <c r="BR409" s="135">
        <f t="shared" si="414"/>
        <v>3.2547066666666759E-3</v>
      </c>
      <c r="BS409" s="3">
        <f t="shared" si="459"/>
        <v>10833</v>
      </c>
      <c r="BT409" s="238">
        <v>357</v>
      </c>
      <c r="BU409" s="239">
        <f t="shared" si="460"/>
        <v>9910.3406609747854</v>
      </c>
      <c r="BV409" s="239">
        <f t="shared" si="461"/>
        <v>2497.7774509418164</v>
      </c>
      <c r="BW409" s="239">
        <f t="shared" si="415"/>
        <v>2465.522199123604</v>
      </c>
      <c r="BX409" s="239">
        <f t="shared" si="416"/>
        <v>32.255251818212464</v>
      </c>
      <c r="BY409" s="240">
        <f t="shared" si="462"/>
        <v>832270.24871830945</v>
      </c>
      <c r="CA409" s="247">
        <f>VLOOKUP(CD409,[2]תחזיות!$B$4:$E$1000,4)</f>
        <v>5.9474553600000146E-2</v>
      </c>
      <c r="CB409" s="135">
        <f t="shared" si="417"/>
        <v>4.4562128000000126E-3</v>
      </c>
      <c r="CC409" s="3">
        <f t="shared" si="463"/>
        <v>10833</v>
      </c>
      <c r="CD409" s="238">
        <v>357</v>
      </c>
      <c r="CE409" s="239">
        <f t="shared" si="464"/>
        <v>11409.119092467796</v>
      </c>
      <c r="CF409" s="239">
        <f t="shared" si="465"/>
        <v>2884.1263296410434</v>
      </c>
      <c r="CG409" s="239">
        <f t="shared" si="418"/>
        <v>2833.284867104464</v>
      </c>
      <c r="CH409" s="239">
        <f t="shared" si="419"/>
        <v>50.84146253657952</v>
      </c>
      <c r="CI409" s="240">
        <f t="shared" si="466"/>
        <v>943719.7721146323</v>
      </c>
      <c r="CJ409" s="1"/>
      <c r="CK409" s="247">
        <f>VLOOKUP(CN409,[2]תחזיות!$B$4:$E$1000,3)</f>
        <v>3.9179547826087055E-2</v>
      </c>
      <c r="CL409" s="135">
        <f t="shared" si="420"/>
        <v>2.7649623188405882E-3</v>
      </c>
      <c r="CM409" s="3">
        <f t="shared" si="467"/>
        <v>10833</v>
      </c>
      <c r="CN409" s="238">
        <v>357</v>
      </c>
      <c r="CO409" s="239">
        <f t="shared" si="468"/>
        <v>9358.4412052921398</v>
      </c>
      <c r="CP409" s="239">
        <f t="shared" si="483"/>
        <v>2355.8049641816042</v>
      </c>
      <c r="CQ409" s="239">
        <f t="shared" si="421"/>
        <v>2329.9292268858862</v>
      </c>
      <c r="CR409" s="239">
        <f t="shared" si="422"/>
        <v>25.875737295717865</v>
      </c>
      <c r="CS409" s="240">
        <f t="shared" si="469"/>
        <v>792661.19677847123</v>
      </c>
      <c r="CT409" s="1"/>
      <c r="CU409" s="238">
        <v>357</v>
      </c>
      <c r="CV409" s="239">
        <f t="shared" si="423"/>
        <v>18687.87053004721</v>
      </c>
      <c r="CW409" s="239">
        <f t="shared" si="423"/>
        <v>5418.7731199069603</v>
      </c>
      <c r="CX409" s="239">
        <f t="shared" si="423"/>
        <v>5344.9782829309643</v>
      </c>
      <c r="CY409" s="239">
        <f t="shared" si="423"/>
        <v>73.794836975997086</v>
      </c>
      <c r="CZ409" s="239">
        <f t="shared" si="423"/>
        <v>3011277.2903182474</v>
      </c>
      <c r="DB409" s="238">
        <v>357</v>
      </c>
      <c r="DC409" s="239">
        <f t="shared" si="424"/>
        <v>20814.710870572126</v>
      </c>
      <c r="DD409" s="239">
        <f t="shared" si="424"/>
        <v>5966.5414091993061</v>
      </c>
      <c r="DE409" s="239">
        <f t="shared" si="424"/>
        <v>5867.1388356832686</v>
      </c>
      <c r="DF409" s="239">
        <f t="shared" si="424"/>
        <v>99.402573516037393</v>
      </c>
      <c r="DG409" s="239">
        <f t="shared" si="424"/>
        <v>3230053.8415215658</v>
      </c>
      <c r="DH409" s="248"/>
      <c r="DI409" s="238">
        <v>357</v>
      </c>
      <c r="DJ409" s="239">
        <f t="shared" si="425"/>
        <v>16003.275443116705</v>
      </c>
      <c r="DK409" s="239">
        <f t="shared" si="425"/>
        <v>4726.6116169649231</v>
      </c>
      <c r="DL409" s="239">
        <f t="shared" si="425"/>
        <v>4688.3993145384902</v>
      </c>
      <c r="DM409" s="239">
        <f t="shared" si="425"/>
        <v>38.212302426432927</v>
      </c>
      <c r="DN409" s="239">
        <f t="shared" si="425"/>
        <v>2814992.3176476015</v>
      </c>
      <c r="DP409" s="3">
        <f t="shared" si="470"/>
        <v>10833</v>
      </c>
      <c r="DQ409" s="238">
        <v>357</v>
      </c>
      <c r="DR409" s="239">
        <f t="shared" si="471"/>
        <v>0</v>
      </c>
      <c r="DS409" s="239">
        <f t="shared" si="472"/>
        <v>0</v>
      </c>
      <c r="DT409" s="239">
        <f t="shared" si="426"/>
        <v>0</v>
      </c>
      <c r="DU409" s="239">
        <f t="shared" si="473"/>
        <v>0</v>
      </c>
      <c r="DV409" s="240">
        <f t="shared" si="484"/>
        <v>0</v>
      </c>
      <c r="DX409" s="242">
        <f t="shared" si="396"/>
        <v>5.0700000000000002E-2</v>
      </c>
      <c r="DY409" s="242">
        <f t="shared" si="474"/>
        <v>4.2250000000000005E-3</v>
      </c>
      <c r="DZ409" s="238">
        <v>357</v>
      </c>
      <c r="EA409" s="243">
        <f t="shared" si="485"/>
        <v>11561.605782168437</v>
      </c>
      <c r="EB409" s="243">
        <f t="shared" si="486"/>
        <v>2920.9956689651444</v>
      </c>
      <c r="EC409" s="243">
        <f t="shared" si="427"/>
        <v>2872.1478845354827</v>
      </c>
      <c r="ED409" s="243">
        <f t="shared" si="437"/>
        <v>48.847784429661651</v>
      </c>
      <c r="EE409" s="244">
        <f t="shared" si="475"/>
        <v>976437.20288315171</v>
      </c>
      <c r="EF409" s="249"/>
      <c r="EG409" s="242">
        <f t="shared" si="397"/>
        <v>5.5E-2</v>
      </c>
      <c r="EH409" s="242">
        <f t="shared" si="476"/>
        <v>4.5833333333333334E-3</v>
      </c>
      <c r="EI409" s="238">
        <v>357</v>
      </c>
      <c r="EJ409" s="243">
        <f t="shared" si="487"/>
        <v>12189.667691200351</v>
      </c>
      <c r="EK409" s="243">
        <f t="shared" si="488"/>
        <v>3082.4150795582627</v>
      </c>
      <c r="EL409" s="243">
        <f t="shared" si="428"/>
        <v>3026.5457693069279</v>
      </c>
      <c r="EM409" s="243">
        <f t="shared" si="438"/>
        <v>55.869310251334944</v>
      </c>
      <c r="EN409" s="244">
        <f t="shared" si="477"/>
        <v>1019718.8142687238</v>
      </c>
      <c r="EO409" s="249"/>
      <c r="EP409" s="242">
        <f t="shared" si="398"/>
        <v>2.5000000000000001E-2</v>
      </c>
      <c r="EQ409" s="242">
        <f t="shared" si="478"/>
        <v>2.0833333333333333E-3</v>
      </c>
      <c r="ER409" s="238">
        <v>357</v>
      </c>
      <c r="ES409" s="243">
        <f t="shared" si="489"/>
        <v>9433.7165036174938</v>
      </c>
      <c r="ET409" s="243">
        <f t="shared" si="490"/>
        <v>2370.725392906395</v>
      </c>
      <c r="EU409" s="243">
        <f t="shared" si="429"/>
        <v>2351.0718168571921</v>
      </c>
      <c r="EV409" s="243">
        <f t="shared" si="439"/>
        <v>19.65357604920311</v>
      </c>
      <c r="EW409" s="244">
        <f t="shared" si="479"/>
        <v>846348.96526757721</v>
      </c>
    </row>
    <row r="410" spans="1:153" ht="14.25" customHeight="1" thickBot="1" x14ac:dyDescent="0.25">
      <c r="A410" s="3">
        <f t="shared" si="440"/>
        <v>10864</v>
      </c>
      <c r="B410" s="238">
        <v>358</v>
      </c>
      <c r="C410" s="239">
        <f t="shared" si="441"/>
        <v>-2791.3841123678885</v>
      </c>
      <c r="D410" s="239">
        <f t="shared" si="399"/>
        <v>0</v>
      </c>
      <c r="E410" s="239">
        <f t="shared" si="400"/>
        <v>7.3273832949657081</v>
      </c>
      <c r="F410" s="239">
        <f t="shared" si="401"/>
        <v>-7.3273832949657081</v>
      </c>
      <c r="G410" s="240">
        <f t="shared" si="442"/>
        <v>725485.02829237678</v>
      </c>
      <c r="I410" s="241">
        <f>VLOOKUP(K410,[2]תחזיות!$B$4:$H$1000,5)</f>
        <v>1.2999593000000208E-2</v>
      </c>
      <c r="J410" s="135">
        <f t="shared" si="402"/>
        <v>1.083299416666684E-3</v>
      </c>
      <c r="K410" s="238">
        <v>358</v>
      </c>
      <c r="L410" s="243">
        <f t="shared" si="443"/>
        <v>0</v>
      </c>
      <c r="M410" s="243">
        <f t="shared" si="430"/>
        <v>0</v>
      </c>
      <c r="N410" s="243">
        <f t="shared" si="403"/>
        <v>0</v>
      </c>
      <c r="O410" s="243">
        <f t="shared" si="404"/>
        <v>0</v>
      </c>
      <c r="P410" s="244">
        <f t="shared" si="444"/>
        <v>306589.56963967456</v>
      </c>
      <c r="Q410" s="245"/>
      <c r="R410" s="241">
        <f>VLOOKUP(T410,[2]תחזיות!$B$4:$H$1000,7)</f>
        <v>2.2099308100000353E-2</v>
      </c>
      <c r="S410" s="135">
        <f t="shared" si="405"/>
        <v>1.8416090083333628E-3</v>
      </c>
      <c r="T410" s="238">
        <v>358</v>
      </c>
      <c r="U410" s="243">
        <f t="shared" si="445"/>
        <v>0</v>
      </c>
      <c r="V410" s="243">
        <f t="shared" si="431"/>
        <v>0</v>
      </c>
      <c r="W410" s="243">
        <f t="shared" si="406"/>
        <v>0</v>
      </c>
      <c r="X410" s="243">
        <f t="shared" si="432"/>
        <v>0</v>
      </c>
      <c r="Y410" s="244">
        <f t="shared" si="446"/>
        <v>343246.08003011072</v>
      </c>
      <c r="Z410" s="246"/>
      <c r="AA410" s="241">
        <f>VLOOKUP(AC410,[2]תחזיות!$B$4:$H$1000,6)</f>
        <v>1.1817811818182008E-2</v>
      </c>
      <c r="AB410" s="135">
        <f t="shared" si="407"/>
        <v>9.8481765151516736E-4</v>
      </c>
      <c r="AC410" s="238">
        <v>358</v>
      </c>
      <c r="AD410" s="243">
        <f t="shared" si="447"/>
        <v>0</v>
      </c>
      <c r="AE410" s="243">
        <f t="shared" si="433"/>
        <v>0</v>
      </c>
      <c r="AF410" s="243">
        <f t="shared" si="408"/>
        <v>0</v>
      </c>
      <c r="AG410" s="243">
        <f t="shared" si="434"/>
        <v>0</v>
      </c>
      <c r="AH410" s="244">
        <f t="shared" si="448"/>
        <v>302220.56829844892</v>
      </c>
      <c r="AI410" s="246"/>
      <c r="AJ410" s="242">
        <f t="shared" si="394"/>
        <v>4.8766666666666597E-2</v>
      </c>
      <c r="AK410" s="242">
        <f t="shared" si="449"/>
        <v>4.0638888888888834E-3</v>
      </c>
      <c r="AL410" s="241">
        <f>VLOOKUP(AN410,[2]תחזיות!$B$4:$H$1000,5)</f>
        <v>1.2999593000000208E-2</v>
      </c>
      <c r="AM410" s="135">
        <f t="shared" si="435"/>
        <v>1.083299416666684E-3</v>
      </c>
      <c r="AN410" s="238">
        <v>358</v>
      </c>
      <c r="AO410" s="243">
        <f t="shared" si="450"/>
        <v>0</v>
      </c>
      <c r="AP410" s="243">
        <f t="shared" si="480"/>
        <v>0</v>
      </c>
      <c r="AQ410" s="243">
        <f t="shared" si="409"/>
        <v>0</v>
      </c>
      <c r="AR410" s="243">
        <f t="shared" si="451"/>
        <v>0</v>
      </c>
      <c r="AS410" s="244">
        <f t="shared" si="452"/>
        <v>170495.24078473489</v>
      </c>
      <c r="AT410" s="245"/>
      <c r="AU410" s="242">
        <f t="shared" si="395"/>
        <v>5.3666666666666606E-2</v>
      </c>
      <c r="AV410" s="242">
        <f t="shared" si="453"/>
        <v>4.4722222222222168E-3</v>
      </c>
      <c r="AW410" s="241">
        <f>VLOOKUP(AY410,[2]תחזיות!$B$4:$H$1000,7)</f>
        <v>2.2099308100000353E-2</v>
      </c>
      <c r="AX410" s="135">
        <f t="shared" si="410"/>
        <v>1.8416090083333628E-3</v>
      </c>
      <c r="AY410" s="238">
        <v>358</v>
      </c>
      <c r="AZ410" s="243">
        <f t="shared" si="454"/>
        <v>-8.228082042319686E-12</v>
      </c>
      <c r="BA410" s="243">
        <f t="shared" si="481"/>
        <v>1.2705507412603277E-13</v>
      </c>
      <c r="BB410" s="243">
        <f t="shared" si="411"/>
        <v>1.6385288548196244E-13</v>
      </c>
      <c r="BC410" s="243">
        <f t="shared" si="455"/>
        <v>-3.6797811355929662E-14</v>
      </c>
      <c r="BD410" s="244">
        <f t="shared" si="456"/>
        <v>197884.14681572217</v>
      </c>
      <c r="BE410" s="246"/>
      <c r="BF410" s="246"/>
      <c r="BG410" s="246"/>
      <c r="BH410" s="241">
        <f>VLOOKUP(BJ410,[2]תחזיות!$B$4:$H$1000,6)</f>
        <v>1.1817811818182008E-2</v>
      </c>
      <c r="BI410" s="135">
        <f t="shared" si="412"/>
        <v>9.8481765151516736E-4</v>
      </c>
      <c r="BJ410" s="238">
        <v>358</v>
      </c>
      <c r="BK410" s="243">
        <f t="shared" si="457"/>
        <v>-4.901246305454686</v>
      </c>
      <c r="BL410" s="243">
        <f t="shared" si="482"/>
        <v>8.1328815204440574E-2</v>
      </c>
      <c r="BM410" s="243">
        <f t="shared" si="413"/>
        <v>9.0314433431107455E-2</v>
      </c>
      <c r="BN410" s="243">
        <f t="shared" si="436"/>
        <v>-8.9856182266668822E-3</v>
      </c>
      <c r="BO410" s="244">
        <f t="shared" si="458"/>
        <v>148276.55901072704</v>
      </c>
      <c r="BP410" s="246"/>
      <c r="BQ410" s="247">
        <f>VLOOKUP(BT410,[2]תחזיות!$B$4:$E$1000,2)</f>
        <v>4.5084780000000109E-2</v>
      </c>
      <c r="BR410" s="135">
        <f t="shared" si="414"/>
        <v>3.2570650000000091E-3</v>
      </c>
      <c r="BS410" s="3">
        <f t="shared" si="459"/>
        <v>10864</v>
      </c>
      <c r="BT410" s="238">
        <v>358</v>
      </c>
      <c r="BU410" s="239">
        <f t="shared" si="460"/>
        <v>7444.8184618511814</v>
      </c>
      <c r="BV410" s="239">
        <f t="shared" si="461"/>
        <v>2497.7891811954569</v>
      </c>
      <c r="BW410" s="239">
        <f t="shared" si="415"/>
        <v>2473.5409235520074</v>
      </c>
      <c r="BX410" s="239">
        <f t="shared" si="416"/>
        <v>24.248257643449385</v>
      </c>
      <c r="BY410" s="240">
        <f t="shared" si="462"/>
        <v>834768.03789950488</v>
      </c>
      <c r="CA410" s="247">
        <f>VLOOKUP(CD410,[2]תחזיות!$B$4:$E$1000,4)</f>
        <v>5.9511909600000149E-2</v>
      </c>
      <c r="CB410" s="135">
        <f t="shared" si="417"/>
        <v>4.4593258000000125E-3</v>
      </c>
      <c r="CC410" s="3">
        <f t="shared" si="463"/>
        <v>10864</v>
      </c>
      <c r="CD410" s="238">
        <v>358</v>
      </c>
      <c r="CE410" s="239">
        <f t="shared" si="464"/>
        <v>8575.8342253633309</v>
      </c>
      <c r="CF410" s="239">
        <f t="shared" si="465"/>
        <v>2884.1441800712582</v>
      </c>
      <c r="CG410" s="239">
        <f t="shared" si="418"/>
        <v>2845.9017412535723</v>
      </c>
      <c r="CH410" s="239">
        <f t="shared" si="419"/>
        <v>38.242438817685823</v>
      </c>
      <c r="CI410" s="240">
        <f t="shared" si="466"/>
        <v>946603.91629470361</v>
      </c>
      <c r="CJ410" s="1"/>
      <c r="CK410" s="247">
        <f>VLOOKUP(CN410,[2]תחזיות!$B$4:$E$1000,3)</f>
        <v>3.9204156521739225E-2</v>
      </c>
      <c r="CL410" s="135">
        <f t="shared" si="420"/>
        <v>2.7670130434782688E-3</v>
      </c>
      <c r="CM410" s="3">
        <f t="shared" si="467"/>
        <v>10864</v>
      </c>
      <c r="CN410" s="238">
        <v>358</v>
      </c>
      <c r="CO410" s="239">
        <f t="shared" si="468"/>
        <v>7028.5119784062535</v>
      </c>
      <c r="CP410" s="239">
        <f t="shared" si="483"/>
        <v>2355.8145908923143</v>
      </c>
      <c r="CQ410" s="239">
        <f t="shared" si="421"/>
        <v>2336.3666065718207</v>
      </c>
      <c r="CR410" s="239">
        <f t="shared" si="422"/>
        <v>19.447984320493354</v>
      </c>
      <c r="CS410" s="240">
        <f t="shared" si="469"/>
        <v>795017.01136936352</v>
      </c>
      <c r="CT410" s="1"/>
      <c r="CU410" s="238">
        <v>358</v>
      </c>
      <c r="CV410" s="239">
        <f t="shared" si="423"/>
        <v>13342.892247116248</v>
      </c>
      <c r="CW410" s="239">
        <f t="shared" si="423"/>
        <v>5418.7848501606013</v>
      </c>
      <c r="CX410" s="239">
        <f t="shared" si="423"/>
        <v>5365.1510161946189</v>
      </c>
      <c r="CY410" s="239">
        <f t="shared" si="423"/>
        <v>53.633833965982916</v>
      </c>
      <c r="CZ410" s="239">
        <f t="shared" si="423"/>
        <v>3016696.075168408</v>
      </c>
      <c r="DB410" s="238">
        <v>358</v>
      </c>
      <c r="DC410" s="239">
        <f t="shared" si="424"/>
        <v>14947.572034888857</v>
      </c>
      <c r="DD410" s="239">
        <f t="shared" si="424"/>
        <v>5966.559259629521</v>
      </c>
      <c r="DE410" s="239">
        <f t="shared" si="424"/>
        <v>5893.6465619647897</v>
      </c>
      <c r="DF410" s="239">
        <f t="shared" si="424"/>
        <v>72.91269766473161</v>
      </c>
      <c r="DG410" s="239">
        <f t="shared" si="424"/>
        <v>3236020.4007811956</v>
      </c>
      <c r="DH410" s="248"/>
      <c r="DI410" s="238">
        <v>358</v>
      </c>
      <c r="DJ410" s="239">
        <f t="shared" si="425"/>
        <v>11314.871306493213</v>
      </c>
      <c r="DK410" s="239">
        <f t="shared" si="425"/>
        <v>4726.6213126139137</v>
      </c>
      <c r="DL410" s="239">
        <f t="shared" si="425"/>
        <v>4699.7541874425278</v>
      </c>
      <c r="DM410" s="239">
        <f t="shared" si="425"/>
        <v>26.867125171384941</v>
      </c>
      <c r="DN410" s="239">
        <f t="shared" si="425"/>
        <v>2819718.8576313998</v>
      </c>
      <c r="DP410" s="3">
        <f t="shared" si="470"/>
        <v>10864</v>
      </c>
      <c r="DQ410" s="238">
        <v>358</v>
      </c>
      <c r="DR410" s="239">
        <f t="shared" si="471"/>
        <v>0</v>
      </c>
      <c r="DS410" s="239">
        <f t="shared" si="472"/>
        <v>0</v>
      </c>
      <c r="DT410" s="239">
        <f t="shared" si="426"/>
        <v>0</v>
      </c>
      <c r="DU410" s="239">
        <f t="shared" si="473"/>
        <v>0</v>
      </c>
      <c r="DV410" s="240">
        <f t="shared" si="484"/>
        <v>0</v>
      </c>
      <c r="DX410" s="242">
        <f t="shared" si="396"/>
        <v>5.0700000000000002E-2</v>
      </c>
      <c r="DY410" s="242">
        <f t="shared" si="474"/>
        <v>4.2250000000000005E-3</v>
      </c>
      <c r="DZ410" s="238">
        <v>358</v>
      </c>
      <c r="EA410" s="243">
        <f t="shared" si="485"/>
        <v>8689.457897632954</v>
      </c>
      <c r="EB410" s="243">
        <f t="shared" si="486"/>
        <v>2920.9956689651444</v>
      </c>
      <c r="EC410" s="243">
        <f t="shared" si="427"/>
        <v>2884.2827093476453</v>
      </c>
      <c r="ED410" s="243">
        <f t="shared" si="437"/>
        <v>36.712959617499237</v>
      </c>
      <c r="EE410" s="244">
        <f t="shared" si="475"/>
        <v>979358.19855211687</v>
      </c>
      <c r="EF410" s="249"/>
      <c r="EG410" s="242">
        <f t="shared" si="397"/>
        <v>5.5E-2</v>
      </c>
      <c r="EH410" s="242">
        <f t="shared" si="476"/>
        <v>4.5833333333333334E-3</v>
      </c>
      <c r="EI410" s="238">
        <v>358</v>
      </c>
      <c r="EJ410" s="243">
        <f t="shared" si="487"/>
        <v>9163.1219218934239</v>
      </c>
      <c r="EK410" s="243">
        <f t="shared" si="488"/>
        <v>3082.4150795582627</v>
      </c>
      <c r="EL410" s="243">
        <f t="shared" si="428"/>
        <v>3040.4174374162512</v>
      </c>
      <c r="EM410" s="243">
        <f t="shared" si="438"/>
        <v>41.997642142011529</v>
      </c>
      <c r="EN410" s="244">
        <f t="shared" si="477"/>
        <v>1022801.2293482821</v>
      </c>
      <c r="EO410" s="249"/>
      <c r="EP410" s="242">
        <f t="shared" si="398"/>
        <v>2.5000000000000001E-2</v>
      </c>
      <c r="EQ410" s="242">
        <f t="shared" si="478"/>
        <v>2.0833333333333333E-3</v>
      </c>
      <c r="ER410" s="238">
        <v>358</v>
      </c>
      <c r="ES410" s="243">
        <f t="shared" si="489"/>
        <v>7082.6446867603017</v>
      </c>
      <c r="ET410" s="243">
        <f t="shared" si="490"/>
        <v>2370.7253929063945</v>
      </c>
      <c r="EU410" s="243">
        <f t="shared" si="429"/>
        <v>2355.9698831423107</v>
      </c>
      <c r="EV410" s="243">
        <f t="shared" si="439"/>
        <v>14.755509764083962</v>
      </c>
      <c r="EW410" s="244">
        <f t="shared" si="479"/>
        <v>848719.69066048355</v>
      </c>
    </row>
    <row r="411" spans="1:153" ht="14.25" customHeight="1" thickBot="1" x14ac:dyDescent="0.25">
      <c r="A411" s="3">
        <f t="shared" si="440"/>
        <v>10894</v>
      </c>
      <c r="B411" s="238">
        <v>359</v>
      </c>
      <c r="C411" s="239">
        <f t="shared" si="441"/>
        <v>-2798.7114956628543</v>
      </c>
      <c r="D411" s="239">
        <f t="shared" si="399"/>
        <v>0</v>
      </c>
      <c r="E411" s="239">
        <f t="shared" si="400"/>
        <v>7.3466176761149926</v>
      </c>
      <c r="F411" s="239">
        <f t="shared" si="401"/>
        <v>-7.3466176761149926</v>
      </c>
      <c r="G411" s="240">
        <f t="shared" si="442"/>
        <v>725485.02829237678</v>
      </c>
      <c r="I411" s="241">
        <f>VLOOKUP(K411,[2]תחזיות!$B$4:$H$1000,5)</f>
        <v>1.2999611500000209E-2</v>
      </c>
      <c r="J411" s="135">
        <f t="shared" si="402"/>
        <v>1.0833009583333508E-3</v>
      </c>
      <c r="K411" s="238">
        <v>359</v>
      </c>
      <c r="L411" s="243">
        <f t="shared" si="443"/>
        <v>0</v>
      </c>
      <c r="M411" s="243">
        <f t="shared" si="430"/>
        <v>0</v>
      </c>
      <c r="N411" s="243">
        <f t="shared" si="403"/>
        <v>0</v>
      </c>
      <c r="O411" s="243">
        <f t="shared" si="404"/>
        <v>0</v>
      </c>
      <c r="P411" s="244">
        <f t="shared" si="444"/>
        <v>306589.56963967456</v>
      </c>
      <c r="Q411" s="245"/>
      <c r="R411" s="241">
        <f>VLOOKUP(T411,[2]תחזיות!$B$4:$H$1000,7)</f>
        <v>2.2099339550000353E-2</v>
      </c>
      <c r="S411" s="135">
        <f t="shared" si="405"/>
        <v>1.8416116291666961E-3</v>
      </c>
      <c r="T411" s="238">
        <v>359</v>
      </c>
      <c r="U411" s="243">
        <f t="shared" si="445"/>
        <v>0</v>
      </c>
      <c r="V411" s="243">
        <f t="shared" si="431"/>
        <v>0</v>
      </c>
      <c r="W411" s="243">
        <f t="shared" si="406"/>
        <v>0</v>
      </c>
      <c r="X411" s="243">
        <f t="shared" si="432"/>
        <v>0</v>
      </c>
      <c r="Y411" s="244">
        <f t="shared" si="446"/>
        <v>343246.08003011072</v>
      </c>
      <c r="Z411" s="246"/>
      <c r="AA411" s="241">
        <f>VLOOKUP(AC411,[2]תחזיות!$B$4:$H$1000,6)</f>
        <v>1.1817828636363825E-2</v>
      </c>
      <c r="AB411" s="135">
        <f t="shared" si="407"/>
        <v>9.8481905303031869E-4</v>
      </c>
      <c r="AC411" s="238">
        <v>359</v>
      </c>
      <c r="AD411" s="243">
        <f t="shared" si="447"/>
        <v>0</v>
      </c>
      <c r="AE411" s="243">
        <f t="shared" si="433"/>
        <v>0</v>
      </c>
      <c r="AF411" s="243">
        <f t="shared" si="408"/>
        <v>0</v>
      </c>
      <c r="AG411" s="243">
        <f t="shared" si="434"/>
        <v>0</v>
      </c>
      <c r="AH411" s="244">
        <f t="shared" si="448"/>
        <v>302220.56829844892</v>
      </c>
      <c r="AI411" s="246"/>
      <c r="AJ411" s="242">
        <f t="shared" si="394"/>
        <v>4.8766666666666597E-2</v>
      </c>
      <c r="AK411" s="242">
        <f t="shared" si="449"/>
        <v>4.0638888888888834E-3</v>
      </c>
      <c r="AL411" s="241">
        <f>VLOOKUP(AN411,[2]תחזיות!$B$4:$H$1000,5)</f>
        <v>1.2999611500000209E-2</v>
      </c>
      <c r="AM411" s="135">
        <f t="shared" si="435"/>
        <v>1.0833009583333508E-3</v>
      </c>
      <c r="AN411" s="238">
        <v>359</v>
      </c>
      <c r="AO411" s="243">
        <f t="shared" si="450"/>
        <v>0</v>
      </c>
      <c r="AP411" s="243">
        <f t="shared" si="480"/>
        <v>0</v>
      </c>
      <c r="AQ411" s="243">
        <f t="shared" si="409"/>
        <v>0</v>
      </c>
      <c r="AR411" s="243">
        <f t="shared" si="451"/>
        <v>0</v>
      </c>
      <c r="AS411" s="244">
        <f t="shared" si="452"/>
        <v>170495.24078473489</v>
      </c>
      <c r="AT411" s="245"/>
      <c r="AU411" s="242">
        <f t="shared" si="395"/>
        <v>5.3666666666666606E-2</v>
      </c>
      <c r="AV411" s="242">
        <f t="shared" si="453"/>
        <v>4.4722222222222168E-3</v>
      </c>
      <c r="AW411" s="241">
        <f>VLOOKUP(AY411,[2]תחזיות!$B$4:$H$1000,7)</f>
        <v>2.2099339550000353E-2</v>
      </c>
      <c r="AX411" s="135">
        <f t="shared" si="410"/>
        <v>1.8416116291666961E-3</v>
      </c>
      <c r="AY411" s="238">
        <v>359</v>
      </c>
      <c r="AZ411" s="243">
        <f t="shared" si="454"/>
        <v>-8.4073896127558977E-12</v>
      </c>
      <c r="BA411" s="243">
        <f t="shared" si="481"/>
        <v>1.2728906022808788E-13</v>
      </c>
      <c r="BB411" s="243">
        <f t="shared" si="411"/>
        <v>1.6488877488513505E-13</v>
      </c>
      <c r="BC411" s="243">
        <f t="shared" si="455"/>
        <v>-3.7599714657047164E-14</v>
      </c>
      <c r="BD411" s="244">
        <f t="shared" si="456"/>
        <v>197884.14681572217</v>
      </c>
      <c r="BE411" s="246"/>
      <c r="BF411" s="246"/>
      <c r="BG411" s="246"/>
      <c r="BH411" s="241">
        <f>VLOOKUP(BJ411,[2]תחזיות!$B$4:$H$1000,6)</f>
        <v>1.1817828636363825E-2</v>
      </c>
      <c r="BI411" s="135">
        <f t="shared" si="412"/>
        <v>9.8481905303031869E-4</v>
      </c>
      <c r="BJ411" s="238">
        <v>359</v>
      </c>
      <c r="BK411" s="243">
        <f t="shared" si="457"/>
        <v>-4.9964765230058061</v>
      </c>
      <c r="BL411" s="243">
        <f t="shared" si="482"/>
        <v>8.1397808670732888E-2</v>
      </c>
      <c r="BM411" s="243">
        <f t="shared" si="413"/>
        <v>9.0558015629576827E-2</v>
      </c>
      <c r="BN411" s="243">
        <f t="shared" si="436"/>
        <v>-9.1602069588439354E-3</v>
      </c>
      <c r="BO411" s="244">
        <f t="shared" si="458"/>
        <v>148276.55901072704</v>
      </c>
      <c r="BP411" s="246"/>
      <c r="BQ411" s="247">
        <f>VLOOKUP(BT411,[2]תחזיות!$B$4:$E$1000,2)</f>
        <v>4.5113080000000111E-2</v>
      </c>
      <c r="BR411" s="135">
        <f t="shared" si="414"/>
        <v>3.2594233333333427E-3</v>
      </c>
      <c r="BS411" s="3">
        <f t="shared" si="459"/>
        <v>10894</v>
      </c>
      <c r="BT411" s="238">
        <v>359</v>
      </c>
      <c r="BU411" s="239">
        <f t="shared" si="460"/>
        <v>4971.277538299174</v>
      </c>
      <c r="BV411" s="239">
        <f t="shared" si="461"/>
        <v>2497.797983669172</v>
      </c>
      <c r="BW411" s="239">
        <f t="shared" si="415"/>
        <v>2481.5944856643637</v>
      </c>
      <c r="BX411" s="239">
        <f t="shared" si="416"/>
        <v>16.203498004808267</v>
      </c>
      <c r="BY411" s="240">
        <f t="shared" si="462"/>
        <v>837265.83588317409</v>
      </c>
      <c r="CA411" s="247">
        <f>VLOOKUP(CD411,[2]תחזיות!$B$4:$E$1000,4)</f>
        <v>5.9549265600000151E-2</v>
      </c>
      <c r="CB411" s="135">
        <f t="shared" si="417"/>
        <v>4.4624388000000124E-3</v>
      </c>
      <c r="CC411" s="3">
        <f t="shared" si="463"/>
        <v>10894</v>
      </c>
      <c r="CD411" s="238">
        <v>359</v>
      </c>
      <c r="CE411" s="239">
        <f t="shared" si="464"/>
        <v>5729.9324841097587</v>
      </c>
      <c r="CF411" s="239">
        <f t="shared" si="465"/>
        <v>2884.1575778572706</v>
      </c>
      <c r="CG411" s="239">
        <f t="shared" si="418"/>
        <v>2858.5881048187989</v>
      </c>
      <c r="CH411" s="239">
        <f t="shared" si="419"/>
        <v>25.569473038471841</v>
      </c>
      <c r="CI411" s="240">
        <f t="shared" si="466"/>
        <v>949488.07387256087</v>
      </c>
      <c r="CJ411" s="1"/>
      <c r="CK411" s="247">
        <f>VLOOKUP(CN411,[2]תחזיות!$B$4:$E$1000,3)</f>
        <v>3.9228765217391402E-2</v>
      </c>
      <c r="CL411" s="135">
        <f t="shared" si="420"/>
        <v>2.7690637681159502E-3</v>
      </c>
      <c r="CM411" s="3">
        <f t="shared" si="467"/>
        <v>10894</v>
      </c>
      <c r="CN411" s="238">
        <v>359</v>
      </c>
      <c r="CO411" s="239">
        <f t="shared" si="468"/>
        <v>4692.1453718344328</v>
      </c>
      <c r="CP411" s="239">
        <f t="shared" si="483"/>
        <v>2355.8218142608275</v>
      </c>
      <c r="CQ411" s="239">
        <f t="shared" si="421"/>
        <v>2342.828964516948</v>
      </c>
      <c r="CR411" s="239">
        <f t="shared" si="422"/>
        <v>12.99284974387967</v>
      </c>
      <c r="CS411" s="240">
        <f t="shared" si="469"/>
        <v>797372.83318362432</v>
      </c>
      <c r="CT411" s="1"/>
      <c r="CU411" s="238">
        <v>359</v>
      </c>
      <c r="CV411" s="239">
        <f t="shared" si="423"/>
        <v>7977.7412309216288</v>
      </c>
      <c r="CW411" s="239">
        <f t="shared" si="423"/>
        <v>5418.7936526343165</v>
      </c>
      <c r="CX411" s="239">
        <f t="shared" si="423"/>
        <v>5385.4099071351175</v>
      </c>
      <c r="CY411" s="239">
        <f t="shared" si="423"/>
        <v>33.38374549919871</v>
      </c>
      <c r="CZ411" s="239">
        <f t="shared" si="423"/>
        <v>3022114.8688210426</v>
      </c>
      <c r="DB411" s="238">
        <v>359</v>
      </c>
      <c r="DC411" s="239">
        <f t="shared" si="424"/>
        <v>9053.9254729240693</v>
      </c>
      <c r="DD411" s="239">
        <f t="shared" si="424"/>
        <v>5966.5726574155342</v>
      </c>
      <c r="DE411" s="239">
        <f t="shared" si="424"/>
        <v>5920.287406499323</v>
      </c>
      <c r="DF411" s="239">
        <f t="shared" si="424"/>
        <v>46.285250916210515</v>
      </c>
      <c r="DG411" s="239">
        <f t="shared" si="424"/>
        <v>3241986.9734386113</v>
      </c>
      <c r="DH411" s="248"/>
      <c r="DI411" s="238">
        <v>359</v>
      </c>
      <c r="DJ411" s="239">
        <f t="shared" si="425"/>
        <v>6615.1122032665635</v>
      </c>
      <c r="DK411" s="239">
        <f t="shared" si="425"/>
        <v>4726.6286049758928</v>
      </c>
      <c r="DL411" s="239">
        <f t="shared" si="425"/>
        <v>4711.1442939408826</v>
      </c>
      <c r="DM411" s="239">
        <f t="shared" si="425"/>
        <v>15.484311035009981</v>
      </c>
      <c r="DN411" s="239">
        <f t="shared" si="425"/>
        <v>2824445.4048385671</v>
      </c>
      <c r="DP411" s="3">
        <f t="shared" si="470"/>
        <v>10894</v>
      </c>
      <c r="DQ411" s="238">
        <v>359</v>
      </c>
      <c r="DR411" s="239">
        <f t="shared" si="471"/>
        <v>0</v>
      </c>
      <c r="DS411" s="239">
        <f t="shared" si="472"/>
        <v>0</v>
      </c>
      <c r="DT411" s="239">
        <f t="shared" si="426"/>
        <v>0</v>
      </c>
      <c r="DU411" s="239">
        <f t="shared" si="473"/>
        <v>0</v>
      </c>
      <c r="DV411" s="240">
        <f t="shared" si="484"/>
        <v>0</v>
      </c>
      <c r="DX411" s="242">
        <f t="shared" si="396"/>
        <v>5.0700000000000002E-2</v>
      </c>
      <c r="DY411" s="242">
        <f t="shared" si="474"/>
        <v>4.2250000000000005E-3</v>
      </c>
      <c r="DZ411" s="238">
        <v>359</v>
      </c>
      <c r="EA411" s="243">
        <f t="shared" si="485"/>
        <v>5805.1751882853086</v>
      </c>
      <c r="EB411" s="243">
        <f t="shared" si="486"/>
        <v>2920.995668965144</v>
      </c>
      <c r="EC411" s="243">
        <f t="shared" si="427"/>
        <v>2896.4688037946385</v>
      </c>
      <c r="ED411" s="243">
        <f t="shared" si="437"/>
        <v>24.526865170505431</v>
      </c>
      <c r="EE411" s="244">
        <f t="shared" si="475"/>
        <v>982279.19422108203</v>
      </c>
      <c r="EF411" s="249"/>
      <c r="EG411" s="242">
        <f t="shared" si="397"/>
        <v>5.5E-2</v>
      </c>
      <c r="EH411" s="242">
        <f t="shared" si="476"/>
        <v>4.5833333333333334E-3</v>
      </c>
      <c r="EI411" s="238">
        <v>359</v>
      </c>
      <c r="EJ411" s="243">
        <f t="shared" si="487"/>
        <v>6122.7044844771726</v>
      </c>
      <c r="EK411" s="243">
        <f t="shared" si="488"/>
        <v>3082.4150795582632</v>
      </c>
      <c r="EL411" s="243">
        <f t="shared" si="428"/>
        <v>3054.3526840044096</v>
      </c>
      <c r="EM411" s="243">
        <f t="shared" si="438"/>
        <v>28.062395553853708</v>
      </c>
      <c r="EN411" s="244">
        <f t="shared" si="477"/>
        <v>1025883.6444278404</v>
      </c>
      <c r="EO411" s="249"/>
      <c r="EP411" s="242">
        <f t="shared" si="398"/>
        <v>2.5000000000000001E-2</v>
      </c>
      <c r="EQ411" s="242">
        <f t="shared" si="478"/>
        <v>2.0833333333333333E-3</v>
      </c>
      <c r="ER411" s="238">
        <v>359</v>
      </c>
      <c r="ES411" s="243">
        <f t="shared" si="489"/>
        <v>4726.6748036179906</v>
      </c>
      <c r="ET411" s="243">
        <f t="shared" si="490"/>
        <v>2370.7253929063945</v>
      </c>
      <c r="EU411" s="243">
        <f t="shared" si="429"/>
        <v>2360.8781537321902</v>
      </c>
      <c r="EV411" s="243">
        <f t="shared" si="439"/>
        <v>9.8472391742041463</v>
      </c>
      <c r="EW411" s="244">
        <f t="shared" si="479"/>
        <v>851090.4160533899</v>
      </c>
    </row>
    <row r="412" spans="1:153" ht="14.25" customHeight="1" thickBot="1" x14ac:dyDescent="0.25">
      <c r="A412" s="3">
        <f t="shared" si="440"/>
        <v>10925</v>
      </c>
      <c r="B412" s="238">
        <v>360</v>
      </c>
      <c r="C412" s="239">
        <f t="shared" si="441"/>
        <v>-2806.0581133389692</v>
      </c>
      <c r="D412" s="239">
        <f t="shared" si="399"/>
        <v>0</v>
      </c>
      <c r="E412" s="239">
        <f t="shared" si="400"/>
        <v>7.3659025475147946</v>
      </c>
      <c r="F412" s="239">
        <f t="shared" si="401"/>
        <v>-7.3659025475147946</v>
      </c>
      <c r="G412" s="240">
        <f t="shared" si="442"/>
        <v>725485.02829237678</v>
      </c>
      <c r="I412" s="241">
        <f>VLOOKUP(K412,[2]תחזיות!$B$4:$H$1000,5)</f>
        <v>1.299963000000021E-2</v>
      </c>
      <c r="J412" s="135">
        <f t="shared" si="402"/>
        <v>1.0833025000000175E-3</v>
      </c>
      <c r="K412" s="238">
        <v>360</v>
      </c>
      <c r="L412" s="243">
        <f t="shared" si="443"/>
        <v>0</v>
      </c>
      <c r="M412" s="243">
        <f t="shared" si="430"/>
        <v>0</v>
      </c>
      <c r="N412" s="243">
        <f t="shared" si="403"/>
        <v>0</v>
      </c>
      <c r="O412" s="243">
        <f t="shared" si="404"/>
        <v>0</v>
      </c>
      <c r="P412" s="244">
        <f t="shared" si="444"/>
        <v>306589.56963967456</v>
      </c>
      <c r="Q412" s="245"/>
      <c r="R412" s="241">
        <f>VLOOKUP(T412,[2]תחזיות!$B$4:$H$1000,7)</f>
        <v>2.2099371000000357E-2</v>
      </c>
      <c r="S412" s="135">
        <f t="shared" si="405"/>
        <v>1.8416142500000297E-3</v>
      </c>
      <c r="T412" s="238">
        <v>360</v>
      </c>
      <c r="U412" s="243">
        <f t="shared" si="445"/>
        <v>0</v>
      </c>
      <c r="V412" s="243">
        <f t="shared" si="431"/>
        <v>0</v>
      </c>
      <c r="W412" s="243">
        <f t="shared" si="406"/>
        <v>0</v>
      </c>
      <c r="X412" s="243">
        <f t="shared" si="432"/>
        <v>0</v>
      </c>
      <c r="Y412" s="244">
        <f t="shared" si="446"/>
        <v>343246.08003011072</v>
      </c>
      <c r="Z412" s="246"/>
      <c r="AA412" s="241">
        <f>VLOOKUP(AC412,[2]תחזיות!$B$4:$H$1000,6)</f>
        <v>1.1817845454545645E-2</v>
      </c>
      <c r="AB412" s="135">
        <f t="shared" si="407"/>
        <v>9.8482045454547046E-4</v>
      </c>
      <c r="AC412" s="238">
        <v>360</v>
      </c>
      <c r="AD412" s="243">
        <f t="shared" si="447"/>
        <v>0</v>
      </c>
      <c r="AE412" s="243">
        <f t="shared" si="433"/>
        <v>0</v>
      </c>
      <c r="AF412" s="243">
        <f t="shared" si="408"/>
        <v>0</v>
      </c>
      <c r="AG412" s="243">
        <f t="shared" si="434"/>
        <v>0</v>
      </c>
      <c r="AH412" s="244">
        <f t="shared" si="448"/>
        <v>302220.56829844892</v>
      </c>
      <c r="AI412" s="246"/>
      <c r="AJ412" s="242">
        <f t="shared" si="394"/>
        <v>4.8766666666666597E-2</v>
      </c>
      <c r="AK412" s="242">
        <f t="shared" si="449"/>
        <v>4.0638888888888834E-3</v>
      </c>
      <c r="AL412" s="241">
        <f>VLOOKUP(AN412,[2]תחזיות!$B$4:$H$1000,5)</f>
        <v>1.299963000000021E-2</v>
      </c>
      <c r="AM412" s="135">
        <f t="shared" si="435"/>
        <v>1.0833025000000175E-3</v>
      </c>
      <c r="AN412" s="238">
        <v>360</v>
      </c>
      <c r="AO412" s="243">
        <f t="shared" si="450"/>
        <v>0</v>
      </c>
      <c r="AP412" s="243">
        <f t="shared" si="480"/>
        <v>0</v>
      </c>
      <c r="AQ412" s="243">
        <f t="shared" si="409"/>
        <v>0</v>
      </c>
      <c r="AR412" s="243">
        <f t="shared" si="451"/>
        <v>0</v>
      </c>
      <c r="AS412" s="244">
        <f t="shared" si="452"/>
        <v>170495.24078473489</v>
      </c>
      <c r="AT412" s="245"/>
      <c r="AU412" s="242">
        <f t="shared" si="395"/>
        <v>5.3666666666666606E-2</v>
      </c>
      <c r="AV412" s="242">
        <f t="shared" si="453"/>
        <v>4.4722222222222168E-3</v>
      </c>
      <c r="AW412" s="241">
        <f>VLOOKUP(AY412,[2]תחזיות!$B$4:$H$1000,7)</f>
        <v>2.2099371000000357E-2</v>
      </c>
      <c r="AX412" s="135">
        <f t="shared" si="410"/>
        <v>1.8416142500000297E-3</v>
      </c>
      <c r="AY412" s="238">
        <v>360</v>
      </c>
      <c r="AZ412" s="243">
        <f t="shared" si="454"/>
        <v>-8.588065217674679E-12</v>
      </c>
      <c r="BA412" s="243">
        <f t="shared" si="481"/>
        <v>1.2752347757527306E-13</v>
      </c>
      <c r="BB412" s="243">
        <f t="shared" si="411"/>
        <v>1.6593121368765145E-13</v>
      </c>
      <c r="BC412" s="243">
        <f t="shared" si="455"/>
        <v>-3.840773611237838E-14</v>
      </c>
      <c r="BD412" s="244">
        <f t="shared" si="456"/>
        <v>197884.14681572217</v>
      </c>
      <c r="BE412" s="246"/>
      <c r="BF412" s="246"/>
      <c r="BG412" s="246"/>
      <c r="BH412" s="241">
        <f>VLOOKUP(BJ412,[2]תחזיות!$B$4:$H$1000,6)</f>
        <v>1.1817845454545645E-2</v>
      </c>
      <c r="BI412" s="135">
        <f t="shared" si="412"/>
        <v>9.8482045454547046E-4</v>
      </c>
      <c r="BJ412" s="238">
        <v>360</v>
      </c>
      <c r="BK412" s="243">
        <f t="shared" si="457"/>
        <v>-5.0920443543020104</v>
      </c>
      <c r="BL412" s="243">
        <f t="shared" si="482"/>
        <v>8.1466857480101032E-2</v>
      </c>
      <c r="BM412" s="243">
        <f t="shared" si="413"/>
        <v>9.0802272129654679E-2</v>
      </c>
      <c r="BN412" s="243">
        <f t="shared" si="436"/>
        <v>-9.335414649553642E-3</v>
      </c>
      <c r="BO412" s="244">
        <f t="shared" si="458"/>
        <v>148276.55901072704</v>
      </c>
      <c r="BP412" s="246"/>
      <c r="BQ412" s="247">
        <f>VLOOKUP(BT412,[2]תחזיות!$B$4:$E$1000,2)</f>
        <v>4.5141380000000113E-2</v>
      </c>
      <c r="BR412" s="135">
        <f t="shared" si="414"/>
        <v>3.2617816666666763E-3</v>
      </c>
      <c r="BS412" s="3">
        <f t="shared" si="459"/>
        <v>10925</v>
      </c>
      <c r="BT412" s="238">
        <v>360</v>
      </c>
      <c r="BU412" s="239">
        <f t="shared" si="460"/>
        <v>2489.6830526348103</v>
      </c>
      <c r="BV412" s="239">
        <f t="shared" si="461"/>
        <v>2497.8038551717054</v>
      </c>
      <c r="BW412" s="239">
        <f t="shared" si="415"/>
        <v>2489.6830526348103</v>
      </c>
      <c r="BX412" s="239">
        <f t="shared" si="416"/>
        <v>8.120802536894951</v>
      </c>
      <c r="BY412" s="240">
        <f t="shared" si="462"/>
        <v>839763.63973834575</v>
      </c>
      <c r="CA412" s="247">
        <f>VLOOKUP(CD412,[2]תחזיות!$B$4:$E$1000,4)</f>
        <v>5.9586621600000153E-2</v>
      </c>
      <c r="CB412" s="135">
        <f t="shared" si="417"/>
        <v>4.4655518000000132E-3</v>
      </c>
      <c r="CC412" s="3">
        <f t="shared" si="463"/>
        <v>10925</v>
      </c>
      <c r="CD412" s="238">
        <v>360</v>
      </c>
      <c r="CE412" s="239">
        <f t="shared" si="464"/>
        <v>2871.3443792909598</v>
      </c>
      <c r="CF412" s="239">
        <f t="shared" si="465"/>
        <v>2884.1665163523226</v>
      </c>
      <c r="CG412" s="239">
        <f t="shared" si="418"/>
        <v>2871.3443792909598</v>
      </c>
      <c r="CH412" s="239">
        <f t="shared" si="419"/>
        <v>12.822137061362666</v>
      </c>
      <c r="CI412" s="240">
        <f t="shared" si="466"/>
        <v>952372.2403889132</v>
      </c>
      <c r="CJ412" s="1"/>
      <c r="CK412" s="247">
        <f>VLOOKUP(CN412,[2]תחזיות!$B$4:$E$1000,3)</f>
        <v>3.9253373913043579E-2</v>
      </c>
      <c r="CL412" s="135">
        <f t="shared" si="420"/>
        <v>2.7711144927536316E-3</v>
      </c>
      <c r="CM412" s="3">
        <f t="shared" si="467"/>
        <v>10925</v>
      </c>
      <c r="CN412" s="238">
        <v>360</v>
      </c>
      <c r="CO412" s="239">
        <f t="shared" si="468"/>
        <v>2349.3164073174848</v>
      </c>
      <c r="CP412" s="239">
        <f t="shared" si="483"/>
        <v>2355.8266320618659</v>
      </c>
      <c r="CQ412" s="239">
        <f t="shared" si="421"/>
        <v>2349.3164073174844</v>
      </c>
      <c r="CR412" s="239">
        <f t="shared" si="422"/>
        <v>6.5102247443813761</v>
      </c>
      <c r="CS412" s="240">
        <f t="shared" si="469"/>
        <v>799728.65981568617</v>
      </c>
      <c r="CT412" s="1"/>
      <c r="CU412" s="238">
        <v>360</v>
      </c>
      <c r="CV412" s="239">
        <f t="shared" si="423"/>
        <v>2592.3313237865113</v>
      </c>
      <c r="CW412" s="239">
        <f t="shared" si="423"/>
        <v>5418.799524136848</v>
      </c>
      <c r="CX412" s="239">
        <f t="shared" si="423"/>
        <v>5405.7553396729954</v>
      </c>
      <c r="CY412" s="239">
        <f t="shared" si="423"/>
        <v>13.04418446385324</v>
      </c>
      <c r="CZ412" s="239">
        <f t="shared" si="423"/>
        <v>3027533.6683451794</v>
      </c>
      <c r="DB412" s="238">
        <v>360</v>
      </c>
      <c r="DC412" s="239">
        <f t="shared" si="424"/>
        <v>3133.6380664247449</v>
      </c>
      <c r="DD412" s="239">
        <f t="shared" si="424"/>
        <v>5966.5815959105857</v>
      </c>
      <c r="DE412" s="239">
        <f t="shared" si="424"/>
        <v>5947.0620823112367</v>
      </c>
      <c r="DF412" s="239">
        <f t="shared" si="424"/>
        <v>19.519513599347995</v>
      </c>
      <c r="DG412" s="239">
        <f t="shared" si="424"/>
        <v>3247953.555034522</v>
      </c>
      <c r="DH412" s="248"/>
      <c r="DI412" s="238">
        <v>360</v>
      </c>
      <c r="DJ412" s="239">
        <f t="shared" si="425"/>
        <v>1903.962899510014</v>
      </c>
      <c r="DK412" s="239">
        <f t="shared" si="425"/>
        <v>4726.6334918257417</v>
      </c>
      <c r="DL412" s="239">
        <f t="shared" si="425"/>
        <v>4722.5697620229294</v>
      </c>
      <c r="DM412" s="239">
        <f t="shared" si="425"/>
        <v>4.0637298028124453</v>
      </c>
      <c r="DN412" s="239">
        <f t="shared" si="425"/>
        <v>2829171.9568635351</v>
      </c>
      <c r="DP412" s="3">
        <f t="shared" si="470"/>
        <v>10925</v>
      </c>
      <c r="DQ412" s="238">
        <v>360</v>
      </c>
      <c r="DR412" s="239">
        <f t="shared" si="471"/>
        <v>0</v>
      </c>
      <c r="DS412" s="239">
        <f t="shared" si="472"/>
        <v>0</v>
      </c>
      <c r="DT412" s="239">
        <f t="shared" si="426"/>
        <v>0</v>
      </c>
      <c r="DU412" s="239">
        <f t="shared" si="473"/>
        <v>0</v>
      </c>
      <c r="DV412" s="240">
        <f t="shared" si="484"/>
        <v>0</v>
      </c>
      <c r="DX412" s="242">
        <f t="shared" si="396"/>
        <v>5.0700000000000002E-2</v>
      </c>
      <c r="DY412" s="242">
        <f t="shared" si="474"/>
        <v>4.2250000000000005E-3</v>
      </c>
      <c r="DZ412" s="238">
        <v>360</v>
      </c>
      <c r="EA412" s="243">
        <f t="shared" si="485"/>
        <v>2908.7063844906702</v>
      </c>
      <c r="EB412" s="243">
        <f t="shared" si="486"/>
        <v>2920.9956689651431</v>
      </c>
      <c r="EC412" s="243">
        <f t="shared" si="427"/>
        <v>2908.7063844906702</v>
      </c>
      <c r="ED412" s="243">
        <f t="shared" si="437"/>
        <v>12.289284474473083</v>
      </c>
      <c r="EE412" s="244">
        <f t="shared" si="475"/>
        <v>985200.18989004719</v>
      </c>
      <c r="EF412" s="249"/>
      <c r="EG412" s="242">
        <f t="shared" si="397"/>
        <v>5.5E-2</v>
      </c>
      <c r="EH412" s="242">
        <f t="shared" si="476"/>
        <v>4.5833333333333334E-3</v>
      </c>
      <c r="EI412" s="238">
        <v>360</v>
      </c>
      <c r="EJ412" s="243">
        <f t="shared" si="487"/>
        <v>3068.351800472763</v>
      </c>
      <c r="EK412" s="243">
        <f t="shared" si="488"/>
        <v>3082.4150795582627</v>
      </c>
      <c r="EL412" s="243">
        <f t="shared" si="428"/>
        <v>3068.3518004727625</v>
      </c>
      <c r="EM412" s="243">
        <f t="shared" si="438"/>
        <v>14.063279085500163</v>
      </c>
      <c r="EN412" s="244">
        <f t="shared" si="477"/>
        <v>1028966.0595073986</v>
      </c>
      <c r="EO412" s="249"/>
      <c r="EP412" s="242">
        <f t="shared" si="398"/>
        <v>2.5000000000000001E-2</v>
      </c>
      <c r="EQ412" s="242">
        <f t="shared" si="478"/>
        <v>2.0833333333333333E-3</v>
      </c>
      <c r="ER412" s="238">
        <v>360</v>
      </c>
      <c r="ES412" s="243">
        <f t="shared" si="489"/>
        <v>2365.7966498858004</v>
      </c>
      <c r="ET412" s="243">
        <f t="shared" si="490"/>
        <v>2370.7253929063959</v>
      </c>
      <c r="EU412" s="243">
        <f t="shared" si="429"/>
        <v>2365.7966498858004</v>
      </c>
      <c r="EV412" s="243">
        <f t="shared" si="439"/>
        <v>4.9287430205954177</v>
      </c>
      <c r="EW412" s="244">
        <f t="shared" si="479"/>
        <v>853461.14144629624</v>
      </c>
    </row>
    <row r="413" spans="1:153" ht="14.25" customHeight="1" thickBot="1" x14ac:dyDescent="0.25">
      <c r="A413" s="3">
        <f t="shared" si="440"/>
        <v>10955</v>
      </c>
      <c r="B413" s="238">
        <v>361</v>
      </c>
      <c r="C413" s="239">
        <f t="shared" si="441"/>
        <v>-2813.4240158864841</v>
      </c>
      <c r="D413" s="239">
        <f t="shared" si="399"/>
        <v>0</v>
      </c>
      <c r="E413" s="239">
        <f t="shared" si="400"/>
        <v>7.3852380417020216</v>
      </c>
      <c r="F413" s="239">
        <f t="shared" si="401"/>
        <v>-7.3852380417020216</v>
      </c>
      <c r="G413" s="240">
        <f t="shared" si="442"/>
        <v>725485.02829237678</v>
      </c>
      <c r="I413" s="241">
        <f>VLOOKUP(K413,[2]תחזיות!$B$4:$H$1000,5)</f>
        <v>1.299964850000021E-2</v>
      </c>
      <c r="J413" s="135">
        <f t="shared" si="402"/>
        <v>1.0833040416666842E-3</v>
      </c>
      <c r="K413" s="238">
        <v>361</v>
      </c>
      <c r="L413" s="243">
        <f t="shared" si="443"/>
        <v>0</v>
      </c>
      <c r="M413" s="243">
        <f t="shared" si="430"/>
        <v>0</v>
      </c>
      <c r="N413" s="243">
        <f t="shared" si="403"/>
        <v>0</v>
      </c>
      <c r="O413" s="243">
        <f t="shared" si="404"/>
        <v>0</v>
      </c>
      <c r="P413" s="244">
        <f t="shared" si="444"/>
        <v>306589.56963967456</v>
      </c>
      <c r="Q413" s="245"/>
      <c r="R413" s="241">
        <f>VLOOKUP(T413,[2]תחזיות!$B$4:$H$1000,7)</f>
        <v>2.2099402450000357E-2</v>
      </c>
      <c r="S413" s="135">
        <f t="shared" si="405"/>
        <v>1.841616870833363E-3</v>
      </c>
      <c r="T413" s="238">
        <v>361</v>
      </c>
      <c r="U413" s="243">
        <f t="shared" si="445"/>
        <v>0</v>
      </c>
      <c r="V413" s="243">
        <f t="shared" si="431"/>
        <v>0</v>
      </c>
      <c r="W413" s="243">
        <f t="shared" si="406"/>
        <v>0</v>
      </c>
      <c r="X413" s="243">
        <f t="shared" si="432"/>
        <v>0</v>
      </c>
      <c r="Y413" s="244">
        <f t="shared" si="446"/>
        <v>343246.08003011072</v>
      </c>
      <c r="Z413" s="246"/>
      <c r="AA413" s="241">
        <f>VLOOKUP(AC413,[2]תחזיות!$B$4:$H$1000,6)</f>
        <v>1.1817862272727462E-2</v>
      </c>
      <c r="AB413" s="135">
        <f t="shared" si="407"/>
        <v>9.8482185606062179E-4</v>
      </c>
      <c r="AC413" s="238">
        <v>361</v>
      </c>
      <c r="AD413" s="243">
        <f t="shared" si="447"/>
        <v>0</v>
      </c>
      <c r="AE413" s="243">
        <f t="shared" si="433"/>
        <v>0</v>
      </c>
      <c r="AF413" s="243">
        <f t="shared" si="408"/>
        <v>0</v>
      </c>
      <c r="AG413" s="243">
        <f t="shared" si="434"/>
        <v>0</v>
      </c>
      <c r="AH413" s="244">
        <f t="shared" si="448"/>
        <v>302220.56829844892</v>
      </c>
      <c r="AI413" s="246"/>
      <c r="AJ413" s="242">
        <f t="shared" si="394"/>
        <v>4.8766666666666597E-2</v>
      </c>
      <c r="AK413" s="242">
        <f t="shared" si="449"/>
        <v>4.0638888888888834E-3</v>
      </c>
      <c r="AL413" s="241">
        <f>VLOOKUP(AN413,[2]תחזיות!$B$4:$H$1000,5)</f>
        <v>1.299964850000021E-2</v>
      </c>
      <c r="AM413" s="135">
        <f t="shared" si="435"/>
        <v>1.0833040416666842E-3</v>
      </c>
      <c r="AN413" s="238">
        <v>361</v>
      </c>
      <c r="AO413" s="243">
        <f t="shared" si="450"/>
        <v>0</v>
      </c>
      <c r="AP413" s="243">
        <f t="shared" si="480"/>
        <v>0</v>
      </c>
      <c r="AQ413" s="243">
        <f t="shared" si="409"/>
        <v>0</v>
      </c>
      <c r="AR413" s="243">
        <f t="shared" si="451"/>
        <v>0</v>
      </c>
      <c r="AS413" s="244">
        <f t="shared" si="452"/>
        <v>170495.24078473489</v>
      </c>
      <c r="AT413" s="245"/>
      <c r="AU413" s="242">
        <f t="shared" si="395"/>
        <v>5.3666666666666606E-2</v>
      </c>
      <c r="AV413" s="242">
        <f t="shared" si="453"/>
        <v>4.4722222222222168E-3</v>
      </c>
      <c r="AW413" s="241">
        <f>VLOOKUP(AY413,[2]תחזיות!$B$4:$H$1000,7)</f>
        <v>2.2099402450000357E-2</v>
      </c>
      <c r="AX413" s="135">
        <f t="shared" si="410"/>
        <v>1.841616870833363E-3</v>
      </c>
      <c r="AY413" s="238">
        <v>361</v>
      </c>
      <c r="AZ413" s="243">
        <f t="shared" si="454"/>
        <v>-8.7701179388775415E-12</v>
      </c>
      <c r="BA413" s="243">
        <f t="shared" si="481"/>
        <v>1.2775832696300299E-13</v>
      </c>
      <c r="BB413" s="243">
        <f t="shared" si="411"/>
        <v>1.6698024330076083E-13</v>
      </c>
      <c r="BC413" s="243">
        <f t="shared" si="455"/>
        <v>-3.9221916337757844E-14</v>
      </c>
      <c r="BD413" s="244">
        <f t="shared" si="456"/>
        <v>197884.14681572217</v>
      </c>
      <c r="BE413" s="246"/>
      <c r="BF413" s="246"/>
      <c r="BG413" s="246"/>
      <c r="BH413" s="241">
        <f>VLOOKUP(BJ413,[2]תחזיות!$B$4:$H$1000,6)</f>
        <v>1.1817862272727462E-2</v>
      </c>
      <c r="BI413" s="135">
        <f t="shared" si="412"/>
        <v>9.8482185606062179E-4</v>
      </c>
      <c r="BJ413" s="238">
        <v>361</v>
      </c>
      <c r="BK413" s="243">
        <f t="shared" si="457"/>
        <v>-5.1879508070659854</v>
      </c>
      <c r="BL413" s="243">
        <f t="shared" si="482"/>
        <v>8.1535961784305333E-2</v>
      </c>
      <c r="BM413" s="243">
        <f t="shared" si="413"/>
        <v>9.1047204930592929E-2</v>
      </c>
      <c r="BN413" s="243">
        <f t="shared" si="436"/>
        <v>-9.5112431462875957E-3</v>
      </c>
      <c r="BO413" s="244">
        <f t="shared" si="458"/>
        <v>148276.55901072704</v>
      </c>
      <c r="BP413" s="246"/>
      <c r="BQ413" s="247">
        <f>VLOOKUP(BT413,[2]תחזיות!$B$4:$E$1000,2)</f>
        <v>4.5169680000000115E-2</v>
      </c>
      <c r="BR413" s="135">
        <f t="shared" si="414"/>
        <v>3.2641400000000096E-3</v>
      </c>
      <c r="BS413" s="3">
        <f t="shared" si="459"/>
        <v>10955</v>
      </c>
      <c r="BT413" s="238">
        <v>361</v>
      </c>
      <c r="BU413" s="239">
        <f t="shared" si="460"/>
        <v>0</v>
      </c>
      <c r="BV413" s="239">
        <f t="shared" si="461"/>
        <v>0</v>
      </c>
      <c r="BW413" s="239">
        <f t="shared" si="415"/>
        <v>0</v>
      </c>
      <c r="BX413" s="239">
        <f t="shared" si="416"/>
        <v>0</v>
      </c>
      <c r="BY413" s="240">
        <f t="shared" si="462"/>
        <v>839763.63973834575</v>
      </c>
      <c r="CA413" s="247">
        <f>VLOOKUP(CD413,[2]תחזיות!$B$4:$E$1000,4)</f>
        <v>5.9623977600000155E-2</v>
      </c>
      <c r="CB413" s="135">
        <f t="shared" si="417"/>
        <v>4.4686648000000131E-3</v>
      </c>
      <c r="CC413" s="3">
        <f t="shared" si="463"/>
        <v>10955</v>
      </c>
      <c r="CD413" s="238">
        <v>361</v>
      </c>
      <c r="CE413" s="239">
        <f t="shared" si="464"/>
        <v>0</v>
      </c>
      <c r="CF413" s="239">
        <f t="shared" si="465"/>
        <v>0</v>
      </c>
      <c r="CG413" s="239">
        <f t="shared" si="418"/>
        <v>0</v>
      </c>
      <c r="CH413" s="239">
        <f t="shared" si="419"/>
        <v>0</v>
      </c>
      <c r="CI413" s="240">
        <f t="shared" si="466"/>
        <v>952372.2403889132</v>
      </c>
      <c r="CJ413" s="1"/>
      <c r="CK413" s="247">
        <f>VLOOKUP(CN413,[2]תחזיות!$B$4:$E$1000,3)</f>
        <v>3.9277982608695756E-2</v>
      </c>
      <c r="CL413" s="135">
        <f t="shared" si="420"/>
        <v>2.773165217391313E-3</v>
      </c>
      <c r="CM413" s="3">
        <f t="shared" si="467"/>
        <v>10955</v>
      </c>
      <c r="CN413" s="238">
        <v>361</v>
      </c>
      <c r="CO413" s="239">
        <f t="shared" si="468"/>
        <v>0</v>
      </c>
      <c r="CP413" s="239">
        <f t="shared" si="483"/>
        <v>0</v>
      </c>
      <c r="CQ413" s="239">
        <f t="shared" si="421"/>
        <v>0</v>
      </c>
      <c r="CR413" s="239">
        <f t="shared" si="422"/>
        <v>0</v>
      </c>
      <c r="CS413" s="240">
        <f t="shared" si="469"/>
        <v>799728.65981568617</v>
      </c>
      <c r="CT413" s="1"/>
      <c r="CU413" s="238">
        <v>361</v>
      </c>
      <c r="CV413" s="239">
        <f t="shared" si="423"/>
        <v>-2813.4240158864841</v>
      </c>
      <c r="CW413" s="239">
        <f t="shared" si="423"/>
        <v>0</v>
      </c>
      <c r="CX413" s="239">
        <f t="shared" si="423"/>
        <v>7.3852380417020216</v>
      </c>
      <c r="CY413" s="239">
        <f t="shared" si="423"/>
        <v>-7.3852380417020216</v>
      </c>
      <c r="CZ413" s="239">
        <f t="shared" si="423"/>
        <v>3027533.6683451794</v>
      </c>
      <c r="DB413" s="238">
        <v>361</v>
      </c>
      <c r="DC413" s="239">
        <f t="shared" si="424"/>
        <v>-2813.4240158864923</v>
      </c>
      <c r="DD413" s="239">
        <f t="shared" si="424"/>
        <v>1.2775832696300299E-13</v>
      </c>
      <c r="DE413" s="239">
        <f t="shared" si="424"/>
        <v>7.3852380417021868</v>
      </c>
      <c r="DF413" s="239">
        <f t="shared" si="424"/>
        <v>-7.3852380417020589</v>
      </c>
      <c r="DG413" s="239">
        <f t="shared" si="424"/>
        <v>3247953.555034522</v>
      </c>
      <c r="DH413" s="248"/>
      <c r="DI413" s="238">
        <v>361</v>
      </c>
      <c r="DJ413" s="239">
        <f t="shared" si="425"/>
        <v>-2818.6119666935501</v>
      </c>
      <c r="DK413" s="239">
        <f t="shared" si="425"/>
        <v>8.1535961784305333E-2</v>
      </c>
      <c r="DL413" s="239">
        <f t="shared" si="425"/>
        <v>7.4762852466326146</v>
      </c>
      <c r="DM413" s="239">
        <f t="shared" si="425"/>
        <v>-7.3947492848483094</v>
      </c>
      <c r="DN413" s="239">
        <f t="shared" si="425"/>
        <v>2829171.9568635351</v>
      </c>
      <c r="DP413" s="3">
        <f t="shared" si="470"/>
        <v>10955</v>
      </c>
      <c r="DQ413" s="238">
        <v>361</v>
      </c>
      <c r="DR413" s="239">
        <f t="shared" si="471"/>
        <v>0</v>
      </c>
      <c r="DS413" s="239">
        <f t="shared" si="472"/>
        <v>0</v>
      </c>
      <c r="DT413" s="239">
        <f t="shared" si="426"/>
        <v>0</v>
      </c>
      <c r="DU413" s="239">
        <f t="shared" si="473"/>
        <v>0</v>
      </c>
      <c r="DV413" s="240">
        <f t="shared" si="484"/>
        <v>0</v>
      </c>
      <c r="DX413" s="242">
        <f t="shared" si="396"/>
        <v>5.0700000000000002E-2</v>
      </c>
      <c r="DY413" s="242">
        <f t="shared" si="474"/>
        <v>4.2250000000000005E-3</v>
      </c>
      <c r="DZ413" s="238">
        <v>361</v>
      </c>
      <c r="EA413" s="243">
        <f t="shared" si="485"/>
        <v>0</v>
      </c>
      <c r="EB413" s="243">
        <f t="shared" si="486"/>
        <v>0</v>
      </c>
      <c r="EC413" s="243">
        <f t="shared" si="427"/>
        <v>0</v>
      </c>
      <c r="ED413" s="243">
        <f t="shared" si="437"/>
        <v>0</v>
      </c>
      <c r="EE413" s="244">
        <f t="shared" si="475"/>
        <v>985200.18989004719</v>
      </c>
      <c r="EF413" s="249"/>
      <c r="EG413" s="242">
        <f t="shared" si="397"/>
        <v>5.5E-2</v>
      </c>
      <c r="EH413" s="242">
        <f t="shared" si="476"/>
        <v>4.5833333333333334E-3</v>
      </c>
      <c r="EI413" s="238">
        <v>361</v>
      </c>
      <c r="EJ413" s="243">
        <f t="shared" si="487"/>
        <v>4.5474735088646412E-13</v>
      </c>
      <c r="EK413" s="243">
        <f t="shared" si="488"/>
        <v>0</v>
      </c>
      <c r="EL413" s="243">
        <f t="shared" si="428"/>
        <v>-2.0842586915629606E-15</v>
      </c>
      <c r="EM413" s="243">
        <f t="shared" si="438"/>
        <v>2.0842586915629606E-15</v>
      </c>
      <c r="EN413" s="244">
        <f t="shared" si="477"/>
        <v>1028966.0595073986</v>
      </c>
      <c r="EO413" s="249"/>
      <c r="EP413" s="242">
        <f t="shared" si="398"/>
        <v>2.5000000000000001E-2</v>
      </c>
      <c r="EQ413" s="242">
        <f t="shared" si="478"/>
        <v>2.0833333333333333E-3</v>
      </c>
      <c r="ER413" s="238">
        <v>361</v>
      </c>
      <c r="ES413" s="243">
        <f t="shared" si="489"/>
        <v>0</v>
      </c>
      <c r="ET413" s="243">
        <f t="shared" si="490"/>
        <v>0</v>
      </c>
      <c r="EU413" s="243">
        <f t="shared" si="429"/>
        <v>0</v>
      </c>
      <c r="EV413" s="243">
        <f t="shared" si="439"/>
        <v>0</v>
      </c>
      <c r="EW413" s="244">
        <f t="shared" si="479"/>
        <v>853461.14144629624</v>
      </c>
    </row>
    <row r="414" spans="1:153" ht="14.25" customHeight="1" thickBot="1" x14ac:dyDescent="0.25">
      <c r="A414" s="3">
        <f t="shared" si="440"/>
        <v>10986</v>
      </c>
      <c r="B414" s="238">
        <v>362</v>
      </c>
      <c r="C414" s="239">
        <f t="shared" si="441"/>
        <v>-2820.8092539281861</v>
      </c>
      <c r="D414" s="239">
        <f t="shared" si="399"/>
        <v>0</v>
      </c>
      <c r="E414" s="239">
        <f t="shared" si="400"/>
        <v>7.4046242915614888</v>
      </c>
      <c r="F414" s="239">
        <f t="shared" si="401"/>
        <v>-7.4046242915614888</v>
      </c>
      <c r="G414" s="240">
        <f t="shared" si="442"/>
        <v>725485.02829237678</v>
      </c>
      <c r="I414" s="241">
        <f>VLOOKUP(K414,[2]תחזיות!$B$4:$H$1000,5)</f>
        <v>1.2999667000000211E-2</v>
      </c>
      <c r="J414" s="135">
        <f t="shared" si="402"/>
        <v>1.0833055833333509E-3</v>
      </c>
      <c r="K414" s="238">
        <v>362</v>
      </c>
      <c r="L414" s="243">
        <f t="shared" si="443"/>
        <v>0</v>
      </c>
      <c r="M414" s="243">
        <f t="shared" si="430"/>
        <v>0</v>
      </c>
      <c r="N414" s="243">
        <f t="shared" si="403"/>
        <v>0</v>
      </c>
      <c r="O414" s="243">
        <f t="shared" si="404"/>
        <v>0</v>
      </c>
      <c r="P414" s="244">
        <f t="shared" si="444"/>
        <v>306589.56963967456</v>
      </c>
      <c r="Q414" s="245"/>
      <c r="R414" s="241">
        <f>VLOOKUP(T414,[2]תחזיות!$B$4:$H$1000,7)</f>
        <v>2.2099433900000357E-2</v>
      </c>
      <c r="S414" s="135">
        <f t="shared" si="405"/>
        <v>1.8416194916666964E-3</v>
      </c>
      <c r="T414" s="238">
        <v>362</v>
      </c>
      <c r="U414" s="243">
        <f t="shared" si="445"/>
        <v>0</v>
      </c>
      <c r="V414" s="243">
        <f t="shared" si="431"/>
        <v>0</v>
      </c>
      <c r="W414" s="243">
        <f t="shared" si="406"/>
        <v>0</v>
      </c>
      <c r="X414" s="243">
        <f t="shared" si="432"/>
        <v>0</v>
      </c>
      <c r="Y414" s="244">
        <f t="shared" si="446"/>
        <v>343246.08003011072</v>
      </c>
      <c r="Z414" s="246"/>
      <c r="AA414" s="241">
        <f>VLOOKUP(AC414,[2]תחזיות!$B$4:$H$1000,6)</f>
        <v>1.1817879090909282E-2</v>
      </c>
      <c r="AB414" s="135">
        <f t="shared" si="407"/>
        <v>9.8482325757577355E-4</v>
      </c>
      <c r="AC414" s="238">
        <v>362</v>
      </c>
      <c r="AD414" s="243">
        <f t="shared" si="447"/>
        <v>0</v>
      </c>
      <c r="AE414" s="243">
        <f t="shared" si="433"/>
        <v>0</v>
      </c>
      <c r="AF414" s="243">
        <f t="shared" si="408"/>
        <v>0</v>
      </c>
      <c r="AG414" s="243">
        <f t="shared" si="434"/>
        <v>0</v>
      </c>
      <c r="AH414" s="244">
        <f t="shared" si="448"/>
        <v>302220.56829844892</v>
      </c>
      <c r="AI414" s="246"/>
      <c r="AJ414" s="242">
        <f t="shared" si="394"/>
        <v>4.8766666666666597E-2</v>
      </c>
      <c r="AK414" s="242">
        <f t="shared" si="449"/>
        <v>4.0638888888888834E-3</v>
      </c>
      <c r="AL414" s="241">
        <f>VLOOKUP(AN414,[2]תחזיות!$B$4:$H$1000,5)</f>
        <v>1.2999667000000211E-2</v>
      </c>
      <c r="AM414" s="135">
        <f t="shared" si="435"/>
        <v>1.0833055833333509E-3</v>
      </c>
      <c r="AN414" s="238">
        <v>362</v>
      </c>
      <c r="AO414" s="243">
        <f t="shared" si="450"/>
        <v>0</v>
      </c>
      <c r="AP414" s="243">
        <f t="shared" si="480"/>
        <v>0</v>
      </c>
      <c r="AQ414" s="243">
        <f t="shared" si="409"/>
        <v>0</v>
      </c>
      <c r="AR414" s="243">
        <f t="shared" si="451"/>
        <v>0</v>
      </c>
      <c r="AS414" s="244">
        <f t="shared" si="452"/>
        <v>170495.24078473489</v>
      </c>
      <c r="AT414" s="245"/>
      <c r="AU414" s="242">
        <f t="shared" si="395"/>
        <v>5.3666666666666606E-2</v>
      </c>
      <c r="AV414" s="242">
        <f t="shared" si="453"/>
        <v>4.4722222222222168E-3</v>
      </c>
      <c r="AW414" s="241">
        <f>VLOOKUP(AY414,[2]תחזיות!$B$4:$H$1000,7)</f>
        <v>2.2099433900000357E-2</v>
      </c>
      <c r="AX414" s="135">
        <f t="shared" si="410"/>
        <v>1.8416194916666964E-3</v>
      </c>
      <c r="AY414" s="238">
        <v>362</v>
      </c>
      <c r="AZ414" s="243">
        <f t="shared" si="454"/>
        <v>-8.9535569163895405E-12</v>
      </c>
      <c r="BA414" s="243">
        <f t="shared" si="481"/>
        <v>1.2799360918816076E-13</v>
      </c>
      <c r="BB414" s="243">
        <f t="shared" si="411"/>
        <v>1.680359053975695E-13</v>
      </c>
      <c r="BC414" s="243">
        <f t="shared" si="455"/>
        <v>-4.0042296209408727E-14</v>
      </c>
      <c r="BD414" s="244">
        <f t="shared" si="456"/>
        <v>197884.14681572217</v>
      </c>
      <c r="BE414" s="246"/>
      <c r="BF414" s="246"/>
      <c r="BG414" s="246"/>
      <c r="BH414" s="241">
        <f>VLOOKUP(BJ414,[2]תחזיות!$B$4:$H$1000,6)</f>
        <v>1.1817879090909282E-2</v>
      </c>
      <c r="BI414" s="135">
        <f t="shared" si="412"/>
        <v>9.8482325757577355E-4</v>
      </c>
      <c r="BJ414" s="238">
        <v>362</v>
      </c>
      <c r="BK414" s="243">
        <f t="shared" si="457"/>
        <v>-5.2841968920154887</v>
      </c>
      <c r="BL414" s="243">
        <f t="shared" si="482"/>
        <v>8.1605121730083663E-2</v>
      </c>
      <c r="BM414" s="243">
        <f t="shared" si="413"/>
        <v>9.1292816032112006E-2</v>
      </c>
      <c r="BN414" s="243">
        <f t="shared" si="436"/>
        <v>-9.6876943020283504E-3</v>
      </c>
      <c r="BO414" s="244">
        <f t="shared" si="458"/>
        <v>148276.55901072704</v>
      </c>
      <c r="BP414" s="246"/>
      <c r="BQ414" s="247">
        <f>VLOOKUP(BT414,[2]תחזיות!$B$4:$E$1000,2)</f>
        <v>4.5197980000000117E-2</v>
      </c>
      <c r="BR414" s="135">
        <f t="shared" si="414"/>
        <v>3.2664983333333432E-3</v>
      </c>
      <c r="BS414" s="3">
        <f t="shared" si="459"/>
        <v>10986</v>
      </c>
      <c r="BT414" s="238">
        <v>362</v>
      </c>
      <c r="BU414" s="239">
        <f t="shared" si="460"/>
        <v>0</v>
      </c>
      <c r="BV414" s="239">
        <f t="shared" si="461"/>
        <v>0</v>
      </c>
      <c r="BW414" s="239">
        <f t="shared" si="415"/>
        <v>0</v>
      </c>
      <c r="BX414" s="239">
        <f t="shared" si="416"/>
        <v>0</v>
      </c>
      <c r="BY414" s="240">
        <f t="shared" si="462"/>
        <v>839763.63973834575</v>
      </c>
      <c r="CA414" s="247">
        <f>VLOOKUP(CD414,[2]תחזיות!$B$4:$E$1000,4)</f>
        <v>5.9661333600000158E-2</v>
      </c>
      <c r="CB414" s="135">
        <f t="shared" si="417"/>
        <v>4.471777800000013E-3</v>
      </c>
      <c r="CC414" s="3">
        <f t="shared" si="463"/>
        <v>10986</v>
      </c>
      <c r="CD414" s="238">
        <v>362</v>
      </c>
      <c r="CE414" s="239">
        <f t="shared" si="464"/>
        <v>0</v>
      </c>
      <c r="CF414" s="239">
        <f t="shared" si="465"/>
        <v>0</v>
      </c>
      <c r="CG414" s="239">
        <f t="shared" si="418"/>
        <v>0</v>
      </c>
      <c r="CH414" s="239">
        <f t="shared" si="419"/>
        <v>0</v>
      </c>
      <c r="CI414" s="240">
        <f t="shared" si="466"/>
        <v>952372.2403889132</v>
      </c>
      <c r="CJ414" s="1"/>
      <c r="CK414" s="247">
        <f>VLOOKUP(CN414,[2]תחזיות!$B$4:$E$1000,3)</f>
        <v>3.9302591304347934E-2</v>
      </c>
      <c r="CL414" s="135">
        <f t="shared" si="420"/>
        <v>2.7752159420289945E-3</v>
      </c>
      <c r="CM414" s="3">
        <f t="shared" si="467"/>
        <v>10986</v>
      </c>
      <c r="CN414" s="238">
        <v>362</v>
      </c>
      <c r="CO414" s="239">
        <f t="shared" si="468"/>
        <v>0</v>
      </c>
      <c r="CP414" s="239">
        <f t="shared" si="483"/>
        <v>0</v>
      </c>
      <c r="CQ414" s="239">
        <f t="shared" si="421"/>
        <v>0</v>
      </c>
      <c r="CR414" s="239">
        <f t="shared" si="422"/>
        <v>0</v>
      </c>
      <c r="CS414" s="240">
        <f t="shared" si="469"/>
        <v>799728.65981568617</v>
      </c>
      <c r="CT414" s="1"/>
      <c r="CU414" s="238">
        <v>362</v>
      </c>
      <c r="CV414" s="239">
        <f t="shared" si="423"/>
        <v>-2820.8092539281861</v>
      </c>
      <c r="CW414" s="239">
        <f t="shared" si="423"/>
        <v>0</v>
      </c>
      <c r="CX414" s="239">
        <f t="shared" si="423"/>
        <v>7.4046242915614888</v>
      </c>
      <c r="CY414" s="239">
        <f t="shared" si="423"/>
        <v>-7.4046242915614888</v>
      </c>
      <c r="CZ414" s="239">
        <f t="shared" si="423"/>
        <v>3027533.6683451794</v>
      </c>
      <c r="DB414" s="238">
        <v>362</v>
      </c>
      <c r="DC414" s="239">
        <f t="shared" si="424"/>
        <v>-2820.8092539281947</v>
      </c>
      <c r="DD414" s="239">
        <f t="shared" si="424"/>
        <v>1.2799360918816076E-13</v>
      </c>
      <c r="DE414" s="239">
        <f t="shared" si="424"/>
        <v>7.4046242915616549</v>
      </c>
      <c r="DF414" s="239">
        <f t="shared" si="424"/>
        <v>-7.404624291561527</v>
      </c>
      <c r="DG414" s="239">
        <f t="shared" si="424"/>
        <v>3247953.555034522</v>
      </c>
      <c r="DH414" s="248"/>
      <c r="DI414" s="238">
        <v>362</v>
      </c>
      <c r="DJ414" s="239">
        <f t="shared" si="425"/>
        <v>-2826.0934508202017</v>
      </c>
      <c r="DK414" s="239">
        <f t="shared" si="425"/>
        <v>8.1605121730083663E-2</v>
      </c>
      <c r="DL414" s="239">
        <f t="shared" si="425"/>
        <v>7.4959171075936011</v>
      </c>
      <c r="DM414" s="239">
        <f t="shared" si="425"/>
        <v>-7.4143119858635176</v>
      </c>
      <c r="DN414" s="239">
        <f t="shared" si="425"/>
        <v>2829171.9568635351</v>
      </c>
      <c r="DP414" s="3">
        <f t="shared" si="470"/>
        <v>10986</v>
      </c>
      <c r="DQ414" s="238">
        <v>362</v>
      </c>
      <c r="DR414" s="239">
        <f t="shared" si="471"/>
        <v>0</v>
      </c>
      <c r="DS414" s="239">
        <f t="shared" si="472"/>
        <v>0</v>
      </c>
      <c r="DT414" s="239">
        <f t="shared" si="426"/>
        <v>0</v>
      </c>
      <c r="DU414" s="239">
        <f t="shared" si="473"/>
        <v>0</v>
      </c>
      <c r="DV414" s="240">
        <f t="shared" si="484"/>
        <v>0</v>
      </c>
      <c r="DX414" s="242">
        <f t="shared" si="396"/>
        <v>5.0700000000000002E-2</v>
      </c>
      <c r="DY414" s="242">
        <f t="shared" si="474"/>
        <v>4.2250000000000005E-3</v>
      </c>
      <c r="DZ414" s="238">
        <v>362</v>
      </c>
      <c r="EA414" s="243">
        <f t="shared" si="485"/>
        <v>0</v>
      </c>
      <c r="EB414" s="243">
        <f t="shared" si="486"/>
        <v>0</v>
      </c>
      <c r="EC414" s="243">
        <f t="shared" si="427"/>
        <v>0</v>
      </c>
      <c r="ED414" s="243">
        <f t="shared" si="437"/>
        <v>0</v>
      </c>
      <c r="EE414" s="244">
        <f t="shared" si="475"/>
        <v>985200.18989004719</v>
      </c>
      <c r="EF414" s="249"/>
      <c r="EG414" s="242">
        <f t="shared" si="397"/>
        <v>5.5E-2</v>
      </c>
      <c r="EH414" s="242">
        <f t="shared" si="476"/>
        <v>4.5833333333333334E-3</v>
      </c>
      <c r="EI414" s="238">
        <v>362</v>
      </c>
      <c r="EJ414" s="243">
        <f t="shared" si="487"/>
        <v>4.568316095780271E-13</v>
      </c>
      <c r="EK414" s="243">
        <f t="shared" si="488"/>
        <v>0</v>
      </c>
      <c r="EL414" s="243">
        <f t="shared" si="428"/>
        <v>-2.0938115438992911E-15</v>
      </c>
      <c r="EM414" s="243">
        <f t="shared" si="438"/>
        <v>2.0938115438992911E-15</v>
      </c>
      <c r="EN414" s="244">
        <f t="shared" si="477"/>
        <v>1028966.0595073986</v>
      </c>
      <c r="EO414" s="249"/>
      <c r="EP414" s="242">
        <f t="shared" si="398"/>
        <v>2.5000000000000001E-2</v>
      </c>
      <c r="EQ414" s="242">
        <f t="shared" si="478"/>
        <v>2.0833333333333333E-3</v>
      </c>
      <c r="ER414" s="238">
        <v>362</v>
      </c>
      <c r="ES414" s="243">
        <f t="shared" si="489"/>
        <v>0</v>
      </c>
      <c r="ET414" s="243">
        <f t="shared" si="490"/>
        <v>0</v>
      </c>
      <c r="EU414" s="243">
        <f t="shared" si="429"/>
        <v>0</v>
      </c>
      <c r="EV414" s="243">
        <f t="shared" si="439"/>
        <v>0</v>
      </c>
      <c r="EW414" s="244">
        <f t="shared" si="479"/>
        <v>853461.14144629624</v>
      </c>
    </row>
    <row r="415" spans="1:153" ht="14.25" customHeight="1" thickBot="1" x14ac:dyDescent="0.25">
      <c r="A415" s="3">
        <f t="shared" si="440"/>
        <v>11017</v>
      </c>
      <c r="B415" s="238">
        <v>363</v>
      </c>
      <c r="C415" s="239">
        <f t="shared" si="441"/>
        <v>-2828.2138782197476</v>
      </c>
      <c r="D415" s="239">
        <f t="shared" si="399"/>
        <v>0</v>
      </c>
      <c r="E415" s="239">
        <f t="shared" si="400"/>
        <v>7.4240614303268382</v>
      </c>
      <c r="F415" s="239">
        <f t="shared" si="401"/>
        <v>-7.4240614303268382</v>
      </c>
      <c r="G415" s="240">
        <f t="shared" si="442"/>
        <v>725485.02829237678</v>
      </c>
      <c r="I415" s="241">
        <f>VLOOKUP(K415,[2]תחזיות!$B$4:$H$1000,5)</f>
        <v>1.2999685500000212E-2</v>
      </c>
      <c r="J415" s="135">
        <f t="shared" si="402"/>
        <v>1.0833071250000176E-3</v>
      </c>
      <c r="K415" s="238">
        <v>363</v>
      </c>
      <c r="L415" s="243">
        <f t="shared" si="443"/>
        <v>0</v>
      </c>
      <c r="M415" s="243">
        <f t="shared" si="430"/>
        <v>0</v>
      </c>
      <c r="N415" s="243">
        <f t="shared" si="403"/>
        <v>0</v>
      </c>
      <c r="O415" s="243">
        <f t="shared" si="404"/>
        <v>0</v>
      </c>
      <c r="P415" s="244">
        <f t="shared" si="444"/>
        <v>306589.56963967456</v>
      </c>
      <c r="Q415" s="245"/>
      <c r="R415" s="241">
        <f>VLOOKUP(T415,[2]תחזיות!$B$4:$H$1000,7)</f>
        <v>2.2099465350000361E-2</v>
      </c>
      <c r="S415" s="135">
        <f t="shared" si="405"/>
        <v>1.8416221125000301E-3</v>
      </c>
      <c r="T415" s="238">
        <v>363</v>
      </c>
      <c r="U415" s="243">
        <f t="shared" si="445"/>
        <v>0</v>
      </c>
      <c r="V415" s="243">
        <f t="shared" si="431"/>
        <v>0</v>
      </c>
      <c r="W415" s="243">
        <f t="shared" si="406"/>
        <v>0</v>
      </c>
      <c r="X415" s="243">
        <f t="shared" si="432"/>
        <v>0</v>
      </c>
      <c r="Y415" s="244">
        <f t="shared" si="446"/>
        <v>343246.08003011072</v>
      </c>
      <c r="Z415" s="246"/>
      <c r="AA415" s="241">
        <f>VLOOKUP(AC415,[2]תחזיות!$B$4:$H$1000,6)</f>
        <v>1.1817895909091101E-2</v>
      </c>
      <c r="AB415" s="135">
        <f t="shared" si="407"/>
        <v>9.848246590909251E-4</v>
      </c>
      <c r="AC415" s="238">
        <v>363</v>
      </c>
      <c r="AD415" s="243">
        <f t="shared" si="447"/>
        <v>0</v>
      </c>
      <c r="AE415" s="243">
        <f t="shared" si="433"/>
        <v>0</v>
      </c>
      <c r="AF415" s="243">
        <f t="shared" si="408"/>
        <v>0</v>
      </c>
      <c r="AG415" s="243">
        <f t="shared" si="434"/>
        <v>0</v>
      </c>
      <c r="AH415" s="244">
        <f t="shared" si="448"/>
        <v>302220.56829844892</v>
      </c>
      <c r="AI415" s="246"/>
      <c r="AJ415" s="242">
        <f t="shared" si="394"/>
        <v>4.8766666666666597E-2</v>
      </c>
      <c r="AK415" s="242">
        <f t="shared" si="449"/>
        <v>4.0638888888888834E-3</v>
      </c>
      <c r="AL415" s="241">
        <f>VLOOKUP(AN415,[2]תחזיות!$B$4:$H$1000,5)</f>
        <v>1.2999685500000212E-2</v>
      </c>
      <c r="AM415" s="135">
        <f t="shared" si="435"/>
        <v>1.0833071250000176E-3</v>
      </c>
      <c r="AN415" s="238">
        <v>363</v>
      </c>
      <c r="AO415" s="243">
        <f t="shared" si="450"/>
        <v>0</v>
      </c>
      <c r="AP415" s="243">
        <f t="shared" si="480"/>
        <v>0</v>
      </c>
      <c r="AQ415" s="243">
        <f t="shared" si="409"/>
        <v>0</v>
      </c>
      <c r="AR415" s="243">
        <f t="shared" si="451"/>
        <v>0</v>
      </c>
      <c r="AS415" s="244">
        <f t="shared" si="452"/>
        <v>170495.24078473489</v>
      </c>
      <c r="AT415" s="245"/>
      <c r="AU415" s="242">
        <f t="shared" si="395"/>
        <v>5.3666666666666606E-2</v>
      </c>
      <c r="AV415" s="242">
        <f t="shared" si="453"/>
        <v>4.4722222222222168E-3</v>
      </c>
      <c r="AW415" s="241">
        <f>VLOOKUP(AY415,[2]תחזיות!$B$4:$H$1000,7)</f>
        <v>2.2099465350000361E-2</v>
      </c>
      <c r="AX415" s="135">
        <f t="shared" si="410"/>
        <v>1.8416221125000301E-3</v>
      </c>
      <c r="AY415" s="238">
        <v>363</v>
      </c>
      <c r="AZ415" s="243">
        <f t="shared" si="454"/>
        <v>-9.1383913488289342E-12</v>
      </c>
      <c r="BA415" s="243">
        <f t="shared" si="481"/>
        <v>1.2822932504910038E-13</v>
      </c>
      <c r="BB415" s="243">
        <f t="shared" si="411"/>
        <v>1.690982419146964E-13</v>
      </c>
      <c r="BC415" s="243">
        <f t="shared" si="455"/>
        <v>-4.0868916865596018E-14</v>
      </c>
      <c r="BD415" s="244">
        <f t="shared" si="456"/>
        <v>197884.14681572217</v>
      </c>
      <c r="BE415" s="246"/>
      <c r="BF415" s="246"/>
      <c r="BG415" s="246"/>
      <c r="BH415" s="241">
        <f>VLOOKUP(BJ415,[2]תחזיות!$B$4:$H$1000,6)</f>
        <v>1.1817895909091101E-2</v>
      </c>
      <c r="BI415" s="135">
        <f t="shared" si="412"/>
        <v>9.848246590909251E-4</v>
      </c>
      <c r="BJ415" s="238">
        <v>363</v>
      </c>
      <c r="BK415" s="243">
        <f t="shared" si="457"/>
        <v>-5.3807836228667751</v>
      </c>
      <c r="BL415" s="243">
        <f t="shared" si="482"/>
        <v>8.1674337459479579E-2</v>
      </c>
      <c r="BM415" s="243">
        <f t="shared" si="413"/>
        <v>9.1539107434735284E-2</v>
      </c>
      <c r="BN415" s="243">
        <f t="shared" si="436"/>
        <v>-9.8647699752557085E-3</v>
      </c>
      <c r="BO415" s="244">
        <f t="shared" si="458"/>
        <v>148276.55901072704</v>
      </c>
      <c r="BP415" s="246"/>
      <c r="BQ415" s="247">
        <f>VLOOKUP(BT415,[2]תחזיות!$B$4:$E$1000,2)</f>
        <v>4.5226280000000119E-2</v>
      </c>
      <c r="BR415" s="135">
        <f t="shared" si="414"/>
        <v>3.2688566666666768E-3</v>
      </c>
      <c r="BS415" s="3">
        <f t="shared" si="459"/>
        <v>11017</v>
      </c>
      <c r="BT415" s="238">
        <v>363</v>
      </c>
      <c r="BU415" s="239">
        <f t="shared" si="460"/>
        <v>0</v>
      </c>
      <c r="BV415" s="239">
        <f t="shared" si="461"/>
        <v>0</v>
      </c>
      <c r="BW415" s="239">
        <f t="shared" si="415"/>
        <v>0</v>
      </c>
      <c r="BX415" s="239">
        <f t="shared" si="416"/>
        <v>0</v>
      </c>
      <c r="BY415" s="240">
        <f t="shared" si="462"/>
        <v>839763.63973834575</v>
      </c>
      <c r="CA415" s="247">
        <f>VLOOKUP(CD415,[2]תחזיות!$B$4:$E$1000,4)</f>
        <v>5.969868960000016E-2</v>
      </c>
      <c r="CB415" s="135">
        <f t="shared" si="417"/>
        <v>4.4748908000000137E-3</v>
      </c>
      <c r="CC415" s="3">
        <f t="shared" si="463"/>
        <v>11017</v>
      </c>
      <c r="CD415" s="238">
        <v>363</v>
      </c>
      <c r="CE415" s="239">
        <f t="shared" si="464"/>
        <v>0</v>
      </c>
      <c r="CF415" s="239">
        <f t="shared" si="465"/>
        <v>0</v>
      </c>
      <c r="CG415" s="239">
        <f t="shared" si="418"/>
        <v>0</v>
      </c>
      <c r="CH415" s="239">
        <f t="shared" si="419"/>
        <v>0</v>
      </c>
      <c r="CI415" s="240">
        <f t="shared" si="466"/>
        <v>952372.2403889132</v>
      </c>
      <c r="CJ415" s="1"/>
      <c r="CK415" s="247">
        <f>VLOOKUP(CN415,[2]תחזיות!$B$4:$E$1000,3)</f>
        <v>3.9327200000000104E-2</v>
      </c>
      <c r="CL415" s="135">
        <f t="shared" si="420"/>
        <v>2.7772666666666754E-3</v>
      </c>
      <c r="CM415" s="3">
        <f t="shared" si="467"/>
        <v>11017</v>
      </c>
      <c r="CN415" s="238">
        <v>363</v>
      </c>
      <c r="CO415" s="239">
        <f t="shared" si="468"/>
        <v>0</v>
      </c>
      <c r="CP415" s="239">
        <f t="shared" si="483"/>
        <v>0</v>
      </c>
      <c r="CQ415" s="239">
        <f t="shared" si="421"/>
        <v>0</v>
      </c>
      <c r="CR415" s="239">
        <f t="shared" si="422"/>
        <v>0</v>
      </c>
      <c r="CS415" s="240">
        <f t="shared" si="469"/>
        <v>799728.65981568617</v>
      </c>
      <c r="CT415" s="1"/>
      <c r="CU415" s="238">
        <v>363</v>
      </c>
      <c r="CV415" s="239">
        <f t="shared" si="423"/>
        <v>-2828.2138782197476</v>
      </c>
      <c r="CW415" s="239">
        <f t="shared" si="423"/>
        <v>0</v>
      </c>
      <c r="CX415" s="239">
        <f t="shared" si="423"/>
        <v>7.4240614303268382</v>
      </c>
      <c r="CY415" s="239">
        <f t="shared" si="423"/>
        <v>-7.4240614303268382</v>
      </c>
      <c r="CZ415" s="239">
        <f t="shared" si="423"/>
        <v>3027533.6683451794</v>
      </c>
      <c r="DB415" s="238">
        <v>363</v>
      </c>
      <c r="DC415" s="239">
        <f t="shared" si="424"/>
        <v>-2828.2138782197562</v>
      </c>
      <c r="DD415" s="239">
        <f t="shared" si="424"/>
        <v>1.2822932504910038E-13</v>
      </c>
      <c r="DE415" s="239">
        <f t="shared" si="424"/>
        <v>7.4240614303270052</v>
      </c>
      <c r="DF415" s="239">
        <f t="shared" si="424"/>
        <v>-7.4240614303268773</v>
      </c>
      <c r="DG415" s="239">
        <f t="shared" si="424"/>
        <v>3247953.555034522</v>
      </c>
      <c r="DH415" s="248"/>
      <c r="DI415" s="238">
        <v>363</v>
      </c>
      <c r="DJ415" s="239">
        <f t="shared" si="425"/>
        <v>-2833.5946618426142</v>
      </c>
      <c r="DK415" s="239">
        <f t="shared" si="425"/>
        <v>8.1674337459479579E-2</v>
      </c>
      <c r="DL415" s="239">
        <f t="shared" si="425"/>
        <v>7.5156005377615731</v>
      </c>
      <c r="DM415" s="239">
        <f t="shared" si="425"/>
        <v>-7.4339262003020936</v>
      </c>
      <c r="DN415" s="239">
        <f t="shared" si="425"/>
        <v>2829171.9568635351</v>
      </c>
      <c r="DP415" s="3">
        <f t="shared" si="470"/>
        <v>11017</v>
      </c>
      <c r="DQ415" s="238">
        <v>363</v>
      </c>
      <c r="DR415" s="239">
        <f t="shared" si="471"/>
        <v>0</v>
      </c>
      <c r="DS415" s="239">
        <f t="shared" si="472"/>
        <v>0</v>
      </c>
      <c r="DT415" s="239">
        <f t="shared" si="426"/>
        <v>0</v>
      </c>
      <c r="DU415" s="239">
        <f t="shared" si="473"/>
        <v>0</v>
      </c>
      <c r="DV415" s="240">
        <f t="shared" si="484"/>
        <v>0</v>
      </c>
      <c r="DX415" s="242">
        <f t="shared" si="396"/>
        <v>5.0700000000000002E-2</v>
      </c>
      <c r="DY415" s="242">
        <f t="shared" si="474"/>
        <v>4.2250000000000005E-3</v>
      </c>
      <c r="DZ415" s="238">
        <v>363</v>
      </c>
      <c r="EA415" s="243">
        <f t="shared" si="485"/>
        <v>0</v>
      </c>
      <c r="EB415" s="243">
        <f t="shared" si="486"/>
        <v>0</v>
      </c>
      <c r="EC415" s="243">
        <f t="shared" si="427"/>
        <v>0</v>
      </c>
      <c r="ED415" s="243">
        <f t="shared" si="437"/>
        <v>0</v>
      </c>
      <c r="EE415" s="244">
        <f t="shared" si="475"/>
        <v>985200.18989004719</v>
      </c>
      <c r="EF415" s="249"/>
      <c r="EG415" s="242">
        <f t="shared" si="397"/>
        <v>5.5E-2</v>
      </c>
      <c r="EH415" s="242">
        <f t="shared" si="476"/>
        <v>4.5833333333333334E-3</v>
      </c>
      <c r="EI415" s="238">
        <v>363</v>
      </c>
      <c r="EJ415" s="243">
        <f t="shared" si="487"/>
        <v>4.589254211219264E-13</v>
      </c>
      <c r="EK415" s="243">
        <f t="shared" si="488"/>
        <v>0</v>
      </c>
      <c r="EL415" s="243">
        <f t="shared" si="428"/>
        <v>-2.1034081801421625E-15</v>
      </c>
      <c r="EM415" s="243">
        <f t="shared" si="438"/>
        <v>2.1034081801421625E-15</v>
      </c>
      <c r="EN415" s="244">
        <f t="shared" si="477"/>
        <v>1028966.0595073986</v>
      </c>
      <c r="EO415" s="249"/>
      <c r="EP415" s="242">
        <f t="shared" si="398"/>
        <v>2.5000000000000001E-2</v>
      </c>
      <c r="EQ415" s="242">
        <f t="shared" si="478"/>
        <v>2.0833333333333333E-3</v>
      </c>
      <c r="ER415" s="238">
        <v>363</v>
      </c>
      <c r="ES415" s="243">
        <f t="shared" si="489"/>
        <v>0</v>
      </c>
      <c r="ET415" s="243">
        <f t="shared" si="490"/>
        <v>0</v>
      </c>
      <c r="EU415" s="243">
        <f t="shared" si="429"/>
        <v>0</v>
      </c>
      <c r="EV415" s="243">
        <f t="shared" si="439"/>
        <v>0</v>
      </c>
      <c r="EW415" s="244">
        <f t="shared" si="479"/>
        <v>853461.14144629624</v>
      </c>
    </row>
    <row r="416" spans="1:153" ht="14.25" customHeight="1" thickBot="1" x14ac:dyDescent="0.25">
      <c r="A416" s="3">
        <f t="shared" si="440"/>
        <v>11045</v>
      </c>
      <c r="B416" s="238">
        <v>364</v>
      </c>
      <c r="C416" s="239">
        <f t="shared" si="441"/>
        <v>-2835.6379396500743</v>
      </c>
      <c r="D416" s="239">
        <f t="shared" si="399"/>
        <v>0</v>
      </c>
      <c r="E416" s="239">
        <f t="shared" si="400"/>
        <v>7.4435495915814451</v>
      </c>
      <c r="F416" s="239">
        <f t="shared" si="401"/>
        <v>-7.4435495915814451</v>
      </c>
      <c r="G416" s="240">
        <f t="shared" si="442"/>
        <v>725485.02829237678</v>
      </c>
      <c r="I416" s="241">
        <f>VLOOKUP(K416,[2]תחזיות!$B$4:$H$1000,5)</f>
        <v>1.2999704000000212E-2</v>
      </c>
      <c r="J416" s="135">
        <f t="shared" si="402"/>
        <v>1.0833086666666844E-3</v>
      </c>
      <c r="K416" s="238">
        <v>364</v>
      </c>
      <c r="L416" s="243">
        <f t="shared" si="443"/>
        <v>0</v>
      </c>
      <c r="M416" s="243">
        <f t="shared" si="430"/>
        <v>0</v>
      </c>
      <c r="N416" s="243">
        <f t="shared" si="403"/>
        <v>0</v>
      </c>
      <c r="O416" s="243">
        <f t="shared" si="404"/>
        <v>0</v>
      </c>
      <c r="P416" s="244">
        <f t="shared" si="444"/>
        <v>306589.56963967456</v>
      </c>
      <c r="Q416" s="245"/>
      <c r="R416" s="241">
        <f>VLOOKUP(T416,[2]תחזיות!$B$4:$H$1000,7)</f>
        <v>2.2099496800000361E-2</v>
      </c>
      <c r="S416" s="135">
        <f t="shared" si="405"/>
        <v>1.8416247333333635E-3</v>
      </c>
      <c r="T416" s="238">
        <v>364</v>
      </c>
      <c r="U416" s="243">
        <f t="shared" si="445"/>
        <v>0</v>
      </c>
      <c r="V416" s="243">
        <f t="shared" si="431"/>
        <v>0</v>
      </c>
      <c r="W416" s="243">
        <f t="shared" si="406"/>
        <v>0</v>
      </c>
      <c r="X416" s="243">
        <f t="shared" si="432"/>
        <v>0</v>
      </c>
      <c r="Y416" s="244">
        <f t="shared" si="446"/>
        <v>343246.08003011072</v>
      </c>
      <c r="Z416" s="246"/>
      <c r="AA416" s="241">
        <f>VLOOKUP(AC416,[2]תחזיות!$B$4:$H$1000,6)</f>
        <v>1.1817912727272919E-2</v>
      </c>
      <c r="AB416" s="135">
        <f t="shared" si="407"/>
        <v>9.8482606060607664E-4</v>
      </c>
      <c r="AC416" s="238">
        <v>364</v>
      </c>
      <c r="AD416" s="243">
        <f t="shared" si="447"/>
        <v>0</v>
      </c>
      <c r="AE416" s="243">
        <f t="shared" si="433"/>
        <v>0</v>
      </c>
      <c r="AF416" s="243">
        <f t="shared" si="408"/>
        <v>0</v>
      </c>
      <c r="AG416" s="243">
        <f t="shared" si="434"/>
        <v>0</v>
      </c>
      <c r="AH416" s="244">
        <f t="shared" si="448"/>
        <v>302220.56829844892</v>
      </c>
      <c r="AI416" s="246"/>
      <c r="AJ416" s="242">
        <f t="shared" si="394"/>
        <v>4.8766666666666597E-2</v>
      </c>
      <c r="AK416" s="242">
        <f t="shared" si="449"/>
        <v>4.0638888888888834E-3</v>
      </c>
      <c r="AL416" s="241">
        <f>VLOOKUP(AN416,[2]תחזיות!$B$4:$H$1000,5)</f>
        <v>1.2999704000000212E-2</v>
      </c>
      <c r="AM416" s="135">
        <f t="shared" si="435"/>
        <v>1.0833086666666844E-3</v>
      </c>
      <c r="AN416" s="238">
        <v>364</v>
      </c>
      <c r="AO416" s="243">
        <f t="shared" si="450"/>
        <v>0</v>
      </c>
      <c r="AP416" s="243">
        <f t="shared" si="480"/>
        <v>0</v>
      </c>
      <c r="AQ416" s="243">
        <f t="shared" si="409"/>
        <v>0</v>
      </c>
      <c r="AR416" s="243">
        <f t="shared" si="451"/>
        <v>0</v>
      </c>
      <c r="AS416" s="244">
        <f t="shared" si="452"/>
        <v>170495.24078473489</v>
      </c>
      <c r="AT416" s="245"/>
      <c r="AU416" s="242">
        <f t="shared" si="395"/>
        <v>5.3666666666666606E-2</v>
      </c>
      <c r="AV416" s="242">
        <f t="shared" si="453"/>
        <v>4.4722222222222168E-3</v>
      </c>
      <c r="AW416" s="241">
        <f>VLOOKUP(AY416,[2]תחזיות!$B$4:$H$1000,7)</f>
        <v>2.2099496800000361E-2</v>
      </c>
      <c r="AX416" s="135">
        <f t="shared" si="410"/>
        <v>1.8416247333333635E-3</v>
      </c>
      <c r="AY416" s="238">
        <v>364</v>
      </c>
      <c r="AZ416" s="243">
        <f t="shared" si="454"/>
        <v>-9.3246304937791857E-12</v>
      </c>
      <c r="BA416" s="243">
        <f t="shared" si="481"/>
        <v>1.2846547534564943E-13</v>
      </c>
      <c r="BB416" s="243">
        <f t="shared" si="411"/>
        <v>1.7016729505393964E-13</v>
      </c>
      <c r="BC416" s="243">
        <f t="shared" si="455"/>
        <v>-4.1701819708290195E-14</v>
      </c>
      <c r="BD416" s="244">
        <f t="shared" si="456"/>
        <v>197884.14681572217</v>
      </c>
      <c r="BE416" s="246"/>
      <c r="BF416" s="246"/>
      <c r="BG416" s="246"/>
      <c r="BH416" s="241">
        <f>VLOOKUP(BJ416,[2]תחזיות!$B$4:$H$1000,6)</f>
        <v>1.1817912727272919E-2</v>
      </c>
      <c r="BI416" s="135">
        <f t="shared" si="412"/>
        <v>9.8482606060607664E-4</v>
      </c>
      <c r="BJ416" s="238">
        <v>364</v>
      </c>
      <c r="BK416" s="243">
        <f t="shared" si="457"/>
        <v>-5.4777120163383577</v>
      </c>
      <c r="BL416" s="243">
        <f t="shared" si="482"/>
        <v>8.1743609110144361E-2</v>
      </c>
      <c r="BM416" s="243">
        <f t="shared" si="413"/>
        <v>9.1786081140097966E-2</v>
      </c>
      <c r="BN416" s="243">
        <f t="shared" si="436"/>
        <v>-1.0042472029953609E-2</v>
      </c>
      <c r="BO416" s="244">
        <f t="shared" si="458"/>
        <v>148276.55901072704</v>
      </c>
      <c r="BP416" s="246"/>
      <c r="BQ416" s="247">
        <f>VLOOKUP(BT416,[2]תחזיות!$B$4:$E$1000,2)</f>
        <v>4.5254580000000121E-2</v>
      </c>
      <c r="BR416" s="135">
        <f t="shared" si="414"/>
        <v>3.27121500000001E-3</v>
      </c>
      <c r="BS416" s="3">
        <f t="shared" si="459"/>
        <v>11045</v>
      </c>
      <c r="BT416" s="238">
        <v>364</v>
      </c>
      <c r="BU416" s="239">
        <f t="shared" si="460"/>
        <v>0</v>
      </c>
      <c r="BV416" s="239">
        <f t="shared" si="461"/>
        <v>0</v>
      </c>
      <c r="BW416" s="239">
        <f t="shared" si="415"/>
        <v>0</v>
      </c>
      <c r="BX416" s="239">
        <f t="shared" si="416"/>
        <v>0</v>
      </c>
      <c r="BY416" s="240">
        <f t="shared" si="462"/>
        <v>839763.63973834575</v>
      </c>
      <c r="CA416" s="247">
        <f>VLOOKUP(CD416,[2]תחזיות!$B$4:$E$1000,4)</f>
        <v>5.9736045600000162E-2</v>
      </c>
      <c r="CB416" s="135">
        <f t="shared" si="417"/>
        <v>4.4780038000000136E-3</v>
      </c>
      <c r="CC416" s="3">
        <f t="shared" si="463"/>
        <v>11045</v>
      </c>
      <c r="CD416" s="238">
        <v>364</v>
      </c>
      <c r="CE416" s="239">
        <f t="shared" si="464"/>
        <v>0</v>
      </c>
      <c r="CF416" s="239">
        <f t="shared" si="465"/>
        <v>0</v>
      </c>
      <c r="CG416" s="239">
        <f t="shared" si="418"/>
        <v>0</v>
      </c>
      <c r="CH416" s="239">
        <f t="shared" si="419"/>
        <v>0</v>
      </c>
      <c r="CI416" s="240">
        <f t="shared" si="466"/>
        <v>952372.2403889132</v>
      </c>
      <c r="CJ416" s="1"/>
      <c r="CK416" s="247">
        <f>VLOOKUP(CN416,[2]תחזיות!$B$4:$E$1000,3)</f>
        <v>3.9351808695652281E-2</v>
      </c>
      <c r="CL416" s="135">
        <f t="shared" si="420"/>
        <v>2.7793173913043569E-3</v>
      </c>
      <c r="CM416" s="3">
        <f t="shared" si="467"/>
        <v>11045</v>
      </c>
      <c r="CN416" s="238">
        <v>364</v>
      </c>
      <c r="CO416" s="239">
        <f t="shared" si="468"/>
        <v>0</v>
      </c>
      <c r="CP416" s="239">
        <f t="shared" si="483"/>
        <v>0</v>
      </c>
      <c r="CQ416" s="239">
        <f t="shared" si="421"/>
        <v>0</v>
      </c>
      <c r="CR416" s="239">
        <f t="shared" si="422"/>
        <v>0</v>
      </c>
      <c r="CS416" s="240">
        <f t="shared" si="469"/>
        <v>799728.65981568617</v>
      </c>
      <c r="CT416" s="1"/>
      <c r="CU416" s="238">
        <v>364</v>
      </c>
      <c r="CV416" s="239">
        <f t="shared" si="423"/>
        <v>-2835.6379396500743</v>
      </c>
      <c r="CW416" s="239">
        <f t="shared" si="423"/>
        <v>0</v>
      </c>
      <c r="CX416" s="239">
        <f t="shared" si="423"/>
        <v>7.4435495915814451</v>
      </c>
      <c r="CY416" s="239">
        <f t="shared" si="423"/>
        <v>-7.4435495915814451</v>
      </c>
      <c r="CZ416" s="239">
        <f t="shared" si="423"/>
        <v>3027533.6683451794</v>
      </c>
      <c r="DB416" s="238">
        <v>364</v>
      </c>
      <c r="DC416" s="239">
        <f t="shared" si="424"/>
        <v>-2835.6379396500834</v>
      </c>
      <c r="DD416" s="239">
        <f t="shared" si="424"/>
        <v>1.2846547534564943E-13</v>
      </c>
      <c r="DE416" s="239">
        <f t="shared" si="424"/>
        <v>7.4435495915816139</v>
      </c>
      <c r="DF416" s="239">
        <f t="shared" si="424"/>
        <v>-7.4435495915814851</v>
      </c>
      <c r="DG416" s="239">
        <f t="shared" si="424"/>
        <v>3247953.555034522</v>
      </c>
      <c r="DH416" s="248"/>
      <c r="DI416" s="238">
        <v>364</v>
      </c>
      <c r="DJ416" s="239">
        <f t="shared" si="425"/>
        <v>-2841.1156516664128</v>
      </c>
      <c r="DK416" s="239">
        <f t="shared" si="425"/>
        <v>8.1743609110144361E-2</v>
      </c>
      <c r="DL416" s="239">
        <f t="shared" si="425"/>
        <v>7.5353356727215433</v>
      </c>
      <c r="DM416" s="239">
        <f t="shared" si="425"/>
        <v>-7.4535920636113984</v>
      </c>
      <c r="DN416" s="239">
        <f t="shared" si="425"/>
        <v>2829171.9568635351</v>
      </c>
      <c r="DP416" s="3">
        <f t="shared" si="470"/>
        <v>11045</v>
      </c>
      <c r="DQ416" s="238">
        <v>364</v>
      </c>
      <c r="DR416" s="239">
        <f t="shared" si="471"/>
        <v>0</v>
      </c>
      <c r="DS416" s="239">
        <f t="shared" si="472"/>
        <v>0</v>
      </c>
      <c r="DT416" s="239">
        <f t="shared" si="426"/>
        <v>0</v>
      </c>
      <c r="DU416" s="239">
        <f t="shared" si="473"/>
        <v>0</v>
      </c>
      <c r="DV416" s="240">
        <f t="shared" si="484"/>
        <v>0</v>
      </c>
      <c r="DX416" s="242">
        <f t="shared" si="396"/>
        <v>5.0700000000000002E-2</v>
      </c>
      <c r="DY416" s="242">
        <f t="shared" si="474"/>
        <v>4.2250000000000005E-3</v>
      </c>
      <c r="DZ416" s="238">
        <v>364</v>
      </c>
      <c r="EA416" s="243">
        <f t="shared" si="485"/>
        <v>0</v>
      </c>
      <c r="EB416" s="243">
        <f t="shared" si="486"/>
        <v>0</v>
      </c>
      <c r="EC416" s="243">
        <f t="shared" si="427"/>
        <v>0</v>
      </c>
      <c r="ED416" s="243">
        <f t="shared" si="437"/>
        <v>0</v>
      </c>
      <c r="EE416" s="244">
        <f t="shared" si="475"/>
        <v>985200.18989004719</v>
      </c>
      <c r="EF416" s="249"/>
      <c r="EG416" s="242">
        <f t="shared" si="397"/>
        <v>5.5E-2</v>
      </c>
      <c r="EH416" s="242">
        <f t="shared" si="476"/>
        <v>4.5833333333333334E-3</v>
      </c>
      <c r="EI416" s="238">
        <v>364</v>
      </c>
      <c r="EJ416" s="243">
        <f t="shared" si="487"/>
        <v>4.6102882930206856E-13</v>
      </c>
      <c r="EK416" s="243">
        <f t="shared" si="488"/>
        <v>0</v>
      </c>
      <c r="EL416" s="243">
        <f t="shared" si="428"/>
        <v>-2.1130488009678141E-15</v>
      </c>
      <c r="EM416" s="243">
        <f t="shared" si="438"/>
        <v>2.1130488009678141E-15</v>
      </c>
      <c r="EN416" s="244">
        <f t="shared" si="477"/>
        <v>1028966.0595073986</v>
      </c>
      <c r="EO416" s="249"/>
      <c r="EP416" s="242">
        <f t="shared" si="398"/>
        <v>2.5000000000000001E-2</v>
      </c>
      <c r="EQ416" s="242">
        <f t="shared" si="478"/>
        <v>2.0833333333333333E-3</v>
      </c>
      <c r="ER416" s="238">
        <v>364</v>
      </c>
      <c r="ES416" s="243">
        <f t="shared" si="489"/>
        <v>0</v>
      </c>
      <c r="ET416" s="243">
        <f t="shared" si="490"/>
        <v>0</v>
      </c>
      <c r="EU416" s="243">
        <f t="shared" si="429"/>
        <v>0</v>
      </c>
      <c r="EV416" s="243">
        <f t="shared" si="439"/>
        <v>0</v>
      </c>
      <c r="EW416" s="244">
        <f t="shared" si="479"/>
        <v>853461.14144629624</v>
      </c>
    </row>
    <row r="417" spans="1:153" ht="14.25" customHeight="1" thickBot="1" x14ac:dyDescent="0.25">
      <c r="A417" s="3">
        <f t="shared" si="440"/>
        <v>11076</v>
      </c>
      <c r="B417" s="238">
        <v>365</v>
      </c>
      <c r="C417" s="239">
        <f t="shared" si="441"/>
        <v>-2843.0814892416556</v>
      </c>
      <c r="D417" s="239">
        <f t="shared" si="399"/>
        <v>0</v>
      </c>
      <c r="E417" s="239">
        <f t="shared" si="400"/>
        <v>7.4630889092593469</v>
      </c>
      <c r="F417" s="239">
        <f t="shared" si="401"/>
        <v>-7.4630889092593469</v>
      </c>
      <c r="G417" s="240">
        <f t="shared" si="442"/>
        <v>725485.02829237678</v>
      </c>
      <c r="I417" s="241">
        <f>VLOOKUP(K417,[2]תחזיות!$B$4:$H$1000,5)</f>
        <v>1.2999722500000213E-2</v>
      </c>
      <c r="J417" s="135">
        <f t="shared" si="402"/>
        <v>1.0833102083333511E-3</v>
      </c>
      <c r="K417" s="238">
        <v>365</v>
      </c>
      <c r="L417" s="243">
        <f t="shared" si="443"/>
        <v>0</v>
      </c>
      <c r="M417" s="243">
        <f t="shared" si="430"/>
        <v>0</v>
      </c>
      <c r="N417" s="243">
        <f t="shared" si="403"/>
        <v>0</v>
      </c>
      <c r="O417" s="243">
        <f t="shared" si="404"/>
        <v>0</v>
      </c>
      <c r="P417" s="244">
        <f t="shared" si="444"/>
        <v>306589.56963967456</v>
      </c>
      <c r="Q417" s="245"/>
      <c r="R417" s="241">
        <f>VLOOKUP(T417,[2]תחזיות!$B$4:$H$1000,7)</f>
        <v>2.2099528250000361E-2</v>
      </c>
      <c r="S417" s="135">
        <f t="shared" si="405"/>
        <v>1.8416273541666968E-3</v>
      </c>
      <c r="T417" s="238">
        <v>365</v>
      </c>
      <c r="U417" s="243">
        <f t="shared" si="445"/>
        <v>0</v>
      </c>
      <c r="V417" s="243">
        <f t="shared" si="431"/>
        <v>0</v>
      </c>
      <c r="W417" s="243">
        <f t="shared" si="406"/>
        <v>0</v>
      </c>
      <c r="X417" s="243">
        <f t="shared" si="432"/>
        <v>0</v>
      </c>
      <c r="Y417" s="244">
        <f t="shared" si="446"/>
        <v>343246.08003011072</v>
      </c>
      <c r="Z417" s="246"/>
      <c r="AA417" s="241">
        <f>VLOOKUP(AC417,[2]תחזיות!$B$4:$H$1000,6)</f>
        <v>1.1817929545454738E-2</v>
      </c>
      <c r="AB417" s="135">
        <f t="shared" si="407"/>
        <v>9.8482746212122819E-4</v>
      </c>
      <c r="AC417" s="238">
        <v>365</v>
      </c>
      <c r="AD417" s="243">
        <f t="shared" si="447"/>
        <v>0</v>
      </c>
      <c r="AE417" s="243">
        <f t="shared" si="433"/>
        <v>0</v>
      </c>
      <c r="AF417" s="243">
        <f t="shared" si="408"/>
        <v>0</v>
      </c>
      <c r="AG417" s="243">
        <f t="shared" si="434"/>
        <v>0</v>
      </c>
      <c r="AH417" s="244">
        <f t="shared" si="448"/>
        <v>302220.56829844892</v>
      </c>
      <c r="AI417" s="246"/>
      <c r="AJ417" s="242">
        <f t="shared" si="394"/>
        <v>4.8766666666666597E-2</v>
      </c>
      <c r="AK417" s="242">
        <f t="shared" si="449"/>
        <v>4.0638888888888834E-3</v>
      </c>
      <c r="AL417" s="241">
        <f>VLOOKUP(AN417,[2]תחזיות!$B$4:$H$1000,5)</f>
        <v>1.2999722500000213E-2</v>
      </c>
      <c r="AM417" s="135">
        <f t="shared" si="435"/>
        <v>1.0833102083333511E-3</v>
      </c>
      <c r="AN417" s="238">
        <v>365</v>
      </c>
      <c r="AO417" s="243">
        <f t="shared" si="450"/>
        <v>0</v>
      </c>
      <c r="AP417" s="243">
        <f t="shared" si="480"/>
        <v>0</v>
      </c>
      <c r="AQ417" s="243">
        <f t="shared" si="409"/>
        <v>0</v>
      </c>
      <c r="AR417" s="243">
        <f t="shared" si="451"/>
        <v>0</v>
      </c>
      <c r="AS417" s="244">
        <f t="shared" si="452"/>
        <v>170495.24078473489</v>
      </c>
      <c r="AT417" s="245"/>
      <c r="AU417" s="242">
        <f t="shared" si="395"/>
        <v>5.3666666666666606E-2</v>
      </c>
      <c r="AV417" s="242">
        <f t="shared" si="453"/>
        <v>4.4722222222222168E-3</v>
      </c>
      <c r="AW417" s="241">
        <f>VLOOKUP(AY417,[2]תחזיות!$B$4:$H$1000,7)</f>
        <v>2.2099528250000361E-2</v>
      </c>
      <c r="AX417" s="135">
        <f t="shared" si="410"/>
        <v>1.8416273541666968E-3</v>
      </c>
      <c r="AY417" s="238">
        <v>365</v>
      </c>
      <c r="AZ417" s="243">
        <f t="shared" si="454"/>
        <v>-9.5122836681633204E-12</v>
      </c>
      <c r="BA417" s="243">
        <f t="shared" si="481"/>
        <v>1.28702060879112E-13</v>
      </c>
      <c r="BB417" s="243">
        <f t="shared" si="411"/>
        <v>1.7124310728395346E-13</v>
      </c>
      <c r="BC417" s="243">
        <f t="shared" si="455"/>
        <v>-4.2541046404841462E-14</v>
      </c>
      <c r="BD417" s="244">
        <f t="shared" si="456"/>
        <v>197884.14681572217</v>
      </c>
      <c r="BE417" s="246"/>
      <c r="BF417" s="246"/>
      <c r="BG417" s="246"/>
      <c r="BH417" s="241">
        <f>VLOOKUP(BJ417,[2]תחזיות!$B$4:$H$1000,6)</f>
        <v>1.1817929545454738E-2</v>
      </c>
      <c r="BI417" s="135">
        <f t="shared" si="412"/>
        <v>9.8482746212122819E-4</v>
      </c>
      <c r="BJ417" s="238">
        <v>365</v>
      </c>
      <c r="BK417" s="243">
        <f t="shared" si="457"/>
        <v>-5.574983092155084</v>
      </c>
      <c r="BL417" s="243">
        <f t="shared" si="482"/>
        <v>8.1812936815615148E-2</v>
      </c>
      <c r="BM417" s="243">
        <f t="shared" si="413"/>
        <v>9.2033739151232752E-2</v>
      </c>
      <c r="BN417" s="243">
        <f t="shared" si="436"/>
        <v>-1.0220802335617606E-2</v>
      </c>
      <c r="BO417" s="244">
        <f t="shared" si="458"/>
        <v>148276.55901072704</v>
      </c>
      <c r="BP417" s="246"/>
      <c r="BQ417" s="247">
        <f>VLOOKUP(BT417,[2]תחזיות!$B$4:$E$1000,2)</f>
        <v>4.5282880000000122E-2</v>
      </c>
      <c r="BR417" s="135">
        <f t="shared" si="414"/>
        <v>3.2735733333333437E-3</v>
      </c>
      <c r="BS417" s="3">
        <f t="shared" si="459"/>
        <v>11076</v>
      </c>
      <c r="BT417" s="238">
        <v>365</v>
      </c>
      <c r="BU417" s="239">
        <f t="shared" si="460"/>
        <v>0</v>
      </c>
      <c r="BV417" s="239">
        <f t="shared" si="461"/>
        <v>0</v>
      </c>
      <c r="BW417" s="239">
        <f t="shared" si="415"/>
        <v>0</v>
      </c>
      <c r="BX417" s="239">
        <f t="shared" si="416"/>
        <v>0</v>
      </c>
      <c r="BY417" s="240">
        <f t="shared" si="462"/>
        <v>839763.63973834575</v>
      </c>
      <c r="CA417" s="247">
        <f>VLOOKUP(CD417,[2]תחזיות!$B$4:$E$1000,4)</f>
        <v>5.9773401600000164E-2</v>
      </c>
      <c r="CB417" s="135">
        <f t="shared" si="417"/>
        <v>4.4811168000000135E-3</v>
      </c>
      <c r="CC417" s="3">
        <f t="shared" si="463"/>
        <v>11076</v>
      </c>
      <c r="CD417" s="238">
        <v>365</v>
      </c>
      <c r="CE417" s="239">
        <f t="shared" si="464"/>
        <v>0</v>
      </c>
      <c r="CF417" s="239">
        <f t="shared" si="465"/>
        <v>0</v>
      </c>
      <c r="CG417" s="239">
        <f t="shared" si="418"/>
        <v>0</v>
      </c>
      <c r="CH417" s="239">
        <f t="shared" si="419"/>
        <v>0</v>
      </c>
      <c r="CI417" s="240">
        <f t="shared" si="466"/>
        <v>952372.2403889132</v>
      </c>
      <c r="CJ417" s="1"/>
      <c r="CK417" s="247">
        <f>VLOOKUP(CN417,[2]תחזיות!$B$4:$E$1000,3)</f>
        <v>3.9376417391304458E-2</v>
      </c>
      <c r="CL417" s="135">
        <f t="shared" si="420"/>
        <v>2.7813681159420383E-3</v>
      </c>
      <c r="CM417" s="3">
        <f t="shared" si="467"/>
        <v>11076</v>
      </c>
      <c r="CN417" s="238">
        <v>365</v>
      </c>
      <c r="CO417" s="239">
        <f t="shared" si="468"/>
        <v>0</v>
      </c>
      <c r="CP417" s="239">
        <f t="shared" si="483"/>
        <v>0</v>
      </c>
      <c r="CQ417" s="239">
        <f t="shared" si="421"/>
        <v>0</v>
      </c>
      <c r="CR417" s="239">
        <f t="shared" si="422"/>
        <v>0</v>
      </c>
      <c r="CS417" s="240">
        <f t="shared" si="469"/>
        <v>799728.65981568617</v>
      </c>
      <c r="CT417" s="1"/>
      <c r="CU417" s="238">
        <v>365</v>
      </c>
      <c r="CV417" s="239">
        <f t="shared" si="423"/>
        <v>-2843.0814892416556</v>
      </c>
      <c r="CW417" s="239">
        <f t="shared" si="423"/>
        <v>0</v>
      </c>
      <c r="CX417" s="239">
        <f t="shared" si="423"/>
        <v>7.4630889092593469</v>
      </c>
      <c r="CY417" s="239">
        <f t="shared" si="423"/>
        <v>-7.4630889092593469</v>
      </c>
      <c r="CZ417" s="239">
        <f t="shared" si="423"/>
        <v>3027533.6683451794</v>
      </c>
      <c r="DB417" s="238">
        <v>365</v>
      </c>
      <c r="DC417" s="239">
        <f t="shared" si="424"/>
        <v>-2843.0814892416647</v>
      </c>
      <c r="DD417" s="239">
        <f t="shared" si="424"/>
        <v>1.28702060879112E-13</v>
      </c>
      <c r="DE417" s="239">
        <f t="shared" si="424"/>
        <v>7.4630889092595165</v>
      </c>
      <c r="DF417" s="239">
        <f t="shared" si="424"/>
        <v>-7.4630889092593877</v>
      </c>
      <c r="DG417" s="239">
        <f t="shared" si="424"/>
        <v>3247953.555034522</v>
      </c>
      <c r="DH417" s="248"/>
      <c r="DI417" s="238">
        <v>365</v>
      </c>
      <c r="DJ417" s="239">
        <f t="shared" si="425"/>
        <v>-2848.6564723338106</v>
      </c>
      <c r="DK417" s="239">
        <f t="shared" si="425"/>
        <v>8.1812936815615148E-2</v>
      </c>
      <c r="DL417" s="239">
        <f t="shared" si="425"/>
        <v>7.5551226484105793</v>
      </c>
      <c r="DM417" s="239">
        <f t="shared" si="425"/>
        <v>-7.4733097115949647</v>
      </c>
      <c r="DN417" s="239">
        <f t="shared" si="425"/>
        <v>2829171.9568635351</v>
      </c>
      <c r="DP417" s="3">
        <f t="shared" si="470"/>
        <v>11076</v>
      </c>
      <c r="DQ417" s="238">
        <v>365</v>
      </c>
      <c r="DR417" s="239">
        <f t="shared" si="471"/>
        <v>0</v>
      </c>
      <c r="DS417" s="239">
        <f t="shared" si="472"/>
        <v>0</v>
      </c>
      <c r="DT417" s="239">
        <f t="shared" si="426"/>
        <v>0</v>
      </c>
      <c r="DU417" s="239">
        <f t="shared" si="473"/>
        <v>0</v>
      </c>
      <c r="DV417" s="240">
        <f t="shared" si="484"/>
        <v>0</v>
      </c>
      <c r="DX417" s="242">
        <f t="shared" si="396"/>
        <v>5.0700000000000002E-2</v>
      </c>
      <c r="DY417" s="242">
        <f t="shared" si="474"/>
        <v>4.2250000000000005E-3</v>
      </c>
      <c r="DZ417" s="238">
        <v>365</v>
      </c>
      <c r="EA417" s="243">
        <f t="shared" si="485"/>
        <v>0</v>
      </c>
      <c r="EB417" s="243">
        <f t="shared" si="486"/>
        <v>0</v>
      </c>
      <c r="EC417" s="243">
        <f t="shared" si="427"/>
        <v>0</v>
      </c>
      <c r="ED417" s="243">
        <f t="shared" si="437"/>
        <v>0</v>
      </c>
      <c r="EE417" s="244">
        <f t="shared" si="475"/>
        <v>985200.18989004719</v>
      </c>
      <c r="EF417" s="249"/>
      <c r="EG417" s="242">
        <f t="shared" si="397"/>
        <v>5.5E-2</v>
      </c>
      <c r="EH417" s="242">
        <f t="shared" si="476"/>
        <v>4.5833333333333334E-3</v>
      </c>
      <c r="EI417" s="238">
        <v>365</v>
      </c>
      <c r="EJ417" s="243">
        <f t="shared" si="487"/>
        <v>4.6314187810303635E-13</v>
      </c>
      <c r="EK417" s="243">
        <f t="shared" si="488"/>
        <v>0</v>
      </c>
      <c r="EL417" s="243">
        <f t="shared" si="428"/>
        <v>-2.1227336079722498E-15</v>
      </c>
      <c r="EM417" s="243">
        <f t="shared" si="438"/>
        <v>2.1227336079722498E-15</v>
      </c>
      <c r="EN417" s="244">
        <f t="shared" si="477"/>
        <v>1028966.0595073986</v>
      </c>
      <c r="EO417" s="249"/>
      <c r="EP417" s="242">
        <f t="shared" si="398"/>
        <v>2.5000000000000001E-2</v>
      </c>
      <c r="EQ417" s="242">
        <f t="shared" si="478"/>
        <v>2.0833333333333333E-3</v>
      </c>
      <c r="ER417" s="238">
        <v>365</v>
      </c>
      <c r="ES417" s="243">
        <f t="shared" si="489"/>
        <v>0</v>
      </c>
      <c r="ET417" s="243">
        <f t="shared" si="490"/>
        <v>0</v>
      </c>
      <c r="EU417" s="243">
        <f t="shared" si="429"/>
        <v>0</v>
      </c>
      <c r="EV417" s="243">
        <f t="shared" si="439"/>
        <v>0</v>
      </c>
      <c r="EW417" s="244">
        <f t="shared" si="479"/>
        <v>853461.14144629624</v>
      </c>
    </row>
    <row r="418" spans="1:153" ht="14.25" customHeight="1" thickBot="1" x14ac:dyDescent="0.25">
      <c r="A418" s="3">
        <f t="shared" si="440"/>
        <v>11106</v>
      </c>
      <c r="B418" s="238">
        <v>366</v>
      </c>
      <c r="C418" s="239">
        <f t="shared" si="441"/>
        <v>-2850.5445781509152</v>
      </c>
      <c r="D418" s="239">
        <f t="shared" si="399"/>
        <v>0</v>
      </c>
      <c r="E418" s="239">
        <f t="shared" si="400"/>
        <v>7.4826795176461527</v>
      </c>
      <c r="F418" s="239">
        <f t="shared" si="401"/>
        <v>-7.4826795176461527</v>
      </c>
      <c r="G418" s="240">
        <f t="shared" si="442"/>
        <v>725485.02829237678</v>
      </c>
      <c r="I418" s="241">
        <f>VLOOKUP(K418,[2]תחזיות!$B$4:$H$1000,5)</f>
        <v>1.2999741000000214E-2</v>
      </c>
      <c r="J418" s="135">
        <f t="shared" si="402"/>
        <v>1.0833117500000178E-3</v>
      </c>
      <c r="K418" s="238">
        <v>366</v>
      </c>
      <c r="L418" s="243">
        <f t="shared" si="443"/>
        <v>0</v>
      </c>
      <c r="M418" s="243">
        <f t="shared" si="430"/>
        <v>0</v>
      </c>
      <c r="N418" s="243">
        <f t="shared" si="403"/>
        <v>0</v>
      </c>
      <c r="O418" s="243">
        <f t="shared" si="404"/>
        <v>0</v>
      </c>
      <c r="P418" s="244">
        <f t="shared" si="444"/>
        <v>306589.56963967456</v>
      </c>
      <c r="Q418" s="245"/>
      <c r="R418" s="241">
        <f>VLOOKUP(T418,[2]תחזיות!$B$4:$H$1000,7)</f>
        <v>2.2099559700000364E-2</v>
      </c>
      <c r="S418" s="135">
        <f t="shared" si="405"/>
        <v>1.8416299750000304E-3</v>
      </c>
      <c r="T418" s="238">
        <v>366</v>
      </c>
      <c r="U418" s="243">
        <f t="shared" si="445"/>
        <v>0</v>
      </c>
      <c r="V418" s="243">
        <f t="shared" si="431"/>
        <v>0</v>
      </c>
      <c r="W418" s="243">
        <f t="shared" si="406"/>
        <v>0</v>
      </c>
      <c r="X418" s="243">
        <f t="shared" si="432"/>
        <v>0</v>
      </c>
      <c r="Y418" s="244">
        <f t="shared" si="446"/>
        <v>343246.08003011072</v>
      </c>
      <c r="Z418" s="246"/>
      <c r="AA418" s="241">
        <f>VLOOKUP(AC418,[2]תחזיות!$B$4:$H$1000,6)</f>
        <v>1.1817946363636558E-2</v>
      </c>
      <c r="AB418" s="135">
        <f t="shared" si="407"/>
        <v>9.8482886363637973E-4</v>
      </c>
      <c r="AC418" s="238">
        <v>366</v>
      </c>
      <c r="AD418" s="243">
        <f t="shared" si="447"/>
        <v>0</v>
      </c>
      <c r="AE418" s="243">
        <f t="shared" si="433"/>
        <v>0</v>
      </c>
      <c r="AF418" s="243">
        <f t="shared" si="408"/>
        <v>0</v>
      </c>
      <c r="AG418" s="243">
        <f t="shared" si="434"/>
        <v>0</v>
      </c>
      <c r="AH418" s="244">
        <f t="shared" si="448"/>
        <v>302220.56829844892</v>
      </c>
      <c r="AI418" s="246"/>
      <c r="AJ418" s="242">
        <f t="shared" ref="AJ418:AJ481" si="491">$AQ$45</f>
        <v>4.8766666666666597E-2</v>
      </c>
      <c r="AK418" s="242">
        <f t="shared" si="449"/>
        <v>4.0638888888888834E-3</v>
      </c>
      <c r="AL418" s="241">
        <f>VLOOKUP(AN418,[2]תחזיות!$B$4:$H$1000,5)</f>
        <v>1.2999741000000214E-2</v>
      </c>
      <c r="AM418" s="135">
        <f t="shared" si="435"/>
        <v>1.0833117500000178E-3</v>
      </c>
      <c r="AN418" s="238">
        <v>366</v>
      </c>
      <c r="AO418" s="243">
        <f t="shared" si="450"/>
        <v>0</v>
      </c>
      <c r="AP418" s="243">
        <f t="shared" si="480"/>
        <v>0</v>
      </c>
      <c r="AQ418" s="243">
        <f t="shared" si="409"/>
        <v>0</v>
      </c>
      <c r="AR418" s="243">
        <f t="shared" si="451"/>
        <v>0</v>
      </c>
      <c r="AS418" s="244">
        <f t="shared" si="452"/>
        <v>170495.24078473489</v>
      </c>
      <c r="AT418" s="245"/>
      <c r="AU418" s="242">
        <f t="shared" ref="AU418:AU481" si="492">$BB$45</f>
        <v>5.3666666666666606E-2</v>
      </c>
      <c r="AV418" s="242">
        <f t="shared" si="453"/>
        <v>4.4722222222222168E-3</v>
      </c>
      <c r="AW418" s="241">
        <f>VLOOKUP(AY418,[2]תחזיות!$B$4:$H$1000,7)</f>
        <v>2.2099559700000364E-2</v>
      </c>
      <c r="AX418" s="135">
        <f t="shared" si="410"/>
        <v>1.8416299750000304E-3</v>
      </c>
      <c r="AY418" s="238">
        <v>366</v>
      </c>
      <c r="AZ418" s="243">
        <f t="shared" si="454"/>
        <v>-9.7013602486206516E-12</v>
      </c>
      <c r="BA418" s="243">
        <f t="shared" si="481"/>
        <v>1.2893908245227118E-13</v>
      </c>
      <c r="BB418" s="243">
        <f t="shared" si="411"/>
        <v>1.723257213419357E-13</v>
      </c>
      <c r="BC418" s="243">
        <f t="shared" si="455"/>
        <v>-4.3386638889664529E-14</v>
      </c>
      <c r="BD418" s="244">
        <f t="shared" si="456"/>
        <v>197884.14681572217</v>
      </c>
      <c r="BE418" s="246"/>
      <c r="BF418" s="246"/>
      <c r="BG418" s="246"/>
      <c r="BH418" s="241">
        <f>VLOOKUP(BJ418,[2]תחזיות!$B$4:$H$1000,6)</f>
        <v>1.1817946363636558E-2</v>
      </c>
      <c r="BI418" s="135">
        <f t="shared" si="412"/>
        <v>9.8482886363637973E-4</v>
      </c>
      <c r="BJ418" s="238">
        <v>366</v>
      </c>
      <c r="BK418" s="243">
        <f t="shared" si="457"/>
        <v>-5.6725978730525011</v>
      </c>
      <c r="BL418" s="243">
        <f t="shared" si="482"/>
        <v>8.1882320705572012E-2</v>
      </c>
      <c r="BM418" s="243">
        <f t="shared" si="413"/>
        <v>9.2282083472834883E-2</v>
      </c>
      <c r="BN418" s="243">
        <f t="shared" si="436"/>
        <v>-1.0399762767262871E-2</v>
      </c>
      <c r="BO418" s="244">
        <f t="shared" si="458"/>
        <v>148276.55901072704</v>
      </c>
      <c r="BP418" s="246"/>
      <c r="BQ418" s="247">
        <f>VLOOKUP(BT418,[2]תחזיות!$B$4:$E$1000,2)</f>
        <v>4.5311180000000124E-2</v>
      </c>
      <c r="BR418" s="135">
        <f t="shared" si="414"/>
        <v>3.2759316666666773E-3</v>
      </c>
      <c r="BS418" s="3">
        <f t="shared" si="459"/>
        <v>11106</v>
      </c>
      <c r="BT418" s="238">
        <v>366</v>
      </c>
      <c r="BU418" s="239">
        <f t="shared" si="460"/>
        <v>0</v>
      </c>
      <c r="BV418" s="239">
        <f t="shared" si="461"/>
        <v>0</v>
      </c>
      <c r="BW418" s="239">
        <f t="shared" si="415"/>
        <v>0</v>
      </c>
      <c r="BX418" s="239">
        <f t="shared" si="416"/>
        <v>0</v>
      </c>
      <c r="BY418" s="240">
        <f t="shared" si="462"/>
        <v>839763.63973834575</v>
      </c>
      <c r="CA418" s="247">
        <f>VLOOKUP(CD418,[2]תחזיות!$B$4:$E$1000,4)</f>
        <v>5.9810757600000167E-2</v>
      </c>
      <c r="CB418" s="135">
        <f t="shared" si="417"/>
        <v>4.4842298000000143E-3</v>
      </c>
      <c r="CC418" s="3">
        <f t="shared" si="463"/>
        <v>11106</v>
      </c>
      <c r="CD418" s="238">
        <v>366</v>
      </c>
      <c r="CE418" s="239">
        <f t="shared" si="464"/>
        <v>0</v>
      </c>
      <c r="CF418" s="239">
        <f t="shared" si="465"/>
        <v>0</v>
      </c>
      <c r="CG418" s="239">
        <f t="shared" si="418"/>
        <v>0</v>
      </c>
      <c r="CH418" s="239">
        <f t="shared" si="419"/>
        <v>0</v>
      </c>
      <c r="CI418" s="240">
        <f t="shared" si="466"/>
        <v>952372.2403889132</v>
      </c>
      <c r="CJ418" s="1"/>
      <c r="CK418" s="247">
        <f>VLOOKUP(CN418,[2]תחזיות!$B$4:$E$1000,3)</f>
        <v>3.9401026086956635E-2</v>
      </c>
      <c r="CL418" s="135">
        <f t="shared" si="420"/>
        <v>2.7834188405797197E-3</v>
      </c>
      <c r="CM418" s="3">
        <f t="shared" si="467"/>
        <v>11106</v>
      </c>
      <c r="CN418" s="238">
        <v>366</v>
      </c>
      <c r="CO418" s="239">
        <f t="shared" si="468"/>
        <v>0</v>
      </c>
      <c r="CP418" s="239">
        <f t="shared" si="483"/>
        <v>0</v>
      </c>
      <c r="CQ418" s="239">
        <f t="shared" si="421"/>
        <v>0</v>
      </c>
      <c r="CR418" s="239">
        <f t="shared" si="422"/>
        <v>0</v>
      </c>
      <c r="CS418" s="240">
        <f t="shared" si="469"/>
        <v>799728.65981568617</v>
      </c>
      <c r="CT418" s="1"/>
      <c r="CU418" s="238">
        <v>366</v>
      </c>
      <c r="CV418" s="239">
        <f t="shared" si="423"/>
        <v>-2850.5445781509152</v>
      </c>
      <c r="CW418" s="239">
        <f t="shared" si="423"/>
        <v>0</v>
      </c>
      <c r="CX418" s="239">
        <f t="shared" si="423"/>
        <v>7.4826795176461527</v>
      </c>
      <c r="CY418" s="239">
        <f t="shared" si="423"/>
        <v>-7.4826795176461527</v>
      </c>
      <c r="CZ418" s="239">
        <f t="shared" si="423"/>
        <v>3027533.6683451794</v>
      </c>
      <c r="DB418" s="238">
        <v>366</v>
      </c>
      <c r="DC418" s="239">
        <f t="shared" si="424"/>
        <v>-2850.5445781509243</v>
      </c>
      <c r="DD418" s="239">
        <f t="shared" si="424"/>
        <v>1.2893908245227118E-13</v>
      </c>
      <c r="DE418" s="239">
        <f t="shared" si="424"/>
        <v>7.4826795176463232</v>
      </c>
      <c r="DF418" s="239">
        <f t="shared" si="424"/>
        <v>-7.4826795176461944</v>
      </c>
      <c r="DG418" s="239">
        <f t="shared" si="424"/>
        <v>3247953.555034522</v>
      </c>
      <c r="DH418" s="248"/>
      <c r="DI418" s="238">
        <v>366</v>
      </c>
      <c r="DJ418" s="239">
        <f t="shared" si="425"/>
        <v>-2856.2171760239676</v>
      </c>
      <c r="DK418" s="239">
        <f t="shared" si="425"/>
        <v>8.1882320705572012E-2</v>
      </c>
      <c r="DL418" s="239">
        <f t="shared" si="425"/>
        <v>7.5749616011189875</v>
      </c>
      <c r="DM418" s="239">
        <f t="shared" si="425"/>
        <v>-7.4930792804134159</v>
      </c>
      <c r="DN418" s="239">
        <f t="shared" si="425"/>
        <v>2829171.9568635351</v>
      </c>
      <c r="DP418" s="3">
        <f t="shared" si="470"/>
        <v>11106</v>
      </c>
      <c r="DQ418" s="238">
        <v>366</v>
      </c>
      <c r="DR418" s="239">
        <f t="shared" si="471"/>
        <v>0</v>
      </c>
      <c r="DS418" s="239">
        <f t="shared" si="472"/>
        <v>0</v>
      </c>
      <c r="DT418" s="239">
        <f t="shared" si="426"/>
        <v>0</v>
      </c>
      <c r="DU418" s="239">
        <f t="shared" si="473"/>
        <v>0</v>
      </c>
      <c r="DV418" s="240">
        <f t="shared" si="484"/>
        <v>0</v>
      </c>
      <c r="DX418" s="242">
        <f t="shared" ref="DX418:DX481" si="493">$EC$45</f>
        <v>5.0700000000000002E-2</v>
      </c>
      <c r="DY418" s="242">
        <f t="shared" si="474"/>
        <v>4.2250000000000005E-3</v>
      </c>
      <c r="DZ418" s="238">
        <v>366</v>
      </c>
      <c r="EA418" s="243">
        <f t="shared" si="485"/>
        <v>0</v>
      </c>
      <c r="EB418" s="243">
        <f t="shared" si="486"/>
        <v>0</v>
      </c>
      <c r="EC418" s="243">
        <f t="shared" si="427"/>
        <v>0</v>
      </c>
      <c r="ED418" s="243">
        <f t="shared" si="437"/>
        <v>0</v>
      </c>
      <c r="EE418" s="244">
        <f t="shared" si="475"/>
        <v>985200.18989004719</v>
      </c>
      <c r="EF418" s="249"/>
      <c r="EG418" s="242">
        <f t="shared" ref="EG418:EG481" si="494">$EL$45</f>
        <v>5.5E-2</v>
      </c>
      <c r="EH418" s="242">
        <f t="shared" si="476"/>
        <v>4.5833333333333334E-3</v>
      </c>
      <c r="EI418" s="238">
        <v>366</v>
      </c>
      <c r="EJ418" s="243">
        <f t="shared" si="487"/>
        <v>4.6526461171100865E-13</v>
      </c>
      <c r="EK418" s="243">
        <f t="shared" si="488"/>
        <v>0</v>
      </c>
      <c r="EL418" s="243">
        <f t="shared" si="428"/>
        <v>-2.1324628036754562E-15</v>
      </c>
      <c r="EM418" s="243">
        <f t="shared" si="438"/>
        <v>2.1324628036754562E-15</v>
      </c>
      <c r="EN418" s="244">
        <f t="shared" si="477"/>
        <v>1028966.0595073986</v>
      </c>
      <c r="EO418" s="249"/>
      <c r="EP418" s="242">
        <f t="shared" ref="EP418:EP481" si="495">$EU$45</f>
        <v>2.5000000000000001E-2</v>
      </c>
      <c r="EQ418" s="242">
        <f t="shared" si="478"/>
        <v>2.0833333333333333E-3</v>
      </c>
      <c r="ER418" s="238">
        <v>366</v>
      </c>
      <c r="ES418" s="243">
        <f t="shared" si="489"/>
        <v>0</v>
      </c>
      <c r="ET418" s="243">
        <f t="shared" si="490"/>
        <v>0</v>
      </c>
      <c r="EU418" s="243">
        <f t="shared" si="429"/>
        <v>0</v>
      </c>
      <c r="EV418" s="243">
        <f t="shared" si="439"/>
        <v>0</v>
      </c>
      <c r="EW418" s="244">
        <f t="shared" si="479"/>
        <v>853461.14144629624</v>
      </c>
    </row>
    <row r="419" spans="1:153" ht="14.25" customHeight="1" thickBot="1" x14ac:dyDescent="0.25">
      <c r="A419" s="3">
        <f t="shared" si="440"/>
        <v>11137</v>
      </c>
      <c r="B419" s="238">
        <v>367</v>
      </c>
      <c r="C419" s="239">
        <f t="shared" si="441"/>
        <v>-2858.0272576685616</v>
      </c>
      <c r="D419" s="239">
        <f t="shared" si="399"/>
        <v>0</v>
      </c>
      <c r="E419" s="239">
        <f t="shared" si="400"/>
        <v>7.5023215513799748</v>
      </c>
      <c r="F419" s="239">
        <f t="shared" si="401"/>
        <v>-7.5023215513799748</v>
      </c>
      <c r="G419" s="240">
        <f t="shared" si="442"/>
        <v>725485.02829237678</v>
      </c>
      <c r="I419" s="241">
        <f>VLOOKUP(K419,[2]תחזיות!$B$4:$H$1000,5)</f>
        <v>1.2999759500000214E-2</v>
      </c>
      <c r="J419" s="135">
        <f t="shared" si="402"/>
        <v>1.0833132916666845E-3</v>
      </c>
      <c r="K419" s="238">
        <v>367</v>
      </c>
      <c r="L419" s="243">
        <f t="shared" si="443"/>
        <v>0</v>
      </c>
      <c r="M419" s="243">
        <f t="shared" si="430"/>
        <v>0</v>
      </c>
      <c r="N419" s="243">
        <f t="shared" si="403"/>
        <v>0</v>
      </c>
      <c r="O419" s="243">
        <f t="shared" si="404"/>
        <v>0</v>
      </c>
      <c r="P419" s="244">
        <f t="shared" si="444"/>
        <v>306589.56963967456</v>
      </c>
      <c r="Q419" s="245"/>
      <c r="R419" s="241">
        <f>VLOOKUP(T419,[2]תחזיות!$B$4:$H$1000,7)</f>
        <v>2.2099591150000365E-2</v>
      </c>
      <c r="S419" s="135">
        <f t="shared" si="405"/>
        <v>1.8416325958333637E-3</v>
      </c>
      <c r="T419" s="238">
        <v>367</v>
      </c>
      <c r="U419" s="243">
        <f t="shared" si="445"/>
        <v>0</v>
      </c>
      <c r="V419" s="243">
        <f t="shared" si="431"/>
        <v>0</v>
      </c>
      <c r="W419" s="243">
        <f t="shared" si="406"/>
        <v>0</v>
      </c>
      <c r="X419" s="243">
        <f t="shared" si="432"/>
        <v>0</v>
      </c>
      <c r="Y419" s="244">
        <f t="shared" si="446"/>
        <v>343246.08003011072</v>
      </c>
      <c r="Z419" s="246"/>
      <c r="AA419" s="241">
        <f>VLOOKUP(AC419,[2]תחזיות!$B$4:$H$1000,6)</f>
        <v>1.1817963181818375E-2</v>
      </c>
      <c r="AB419" s="135">
        <f t="shared" si="407"/>
        <v>9.8483026515153128E-4</v>
      </c>
      <c r="AC419" s="238">
        <v>367</v>
      </c>
      <c r="AD419" s="243">
        <f t="shared" si="447"/>
        <v>0</v>
      </c>
      <c r="AE419" s="243">
        <f t="shared" si="433"/>
        <v>0</v>
      </c>
      <c r="AF419" s="243">
        <f t="shared" si="408"/>
        <v>0</v>
      </c>
      <c r="AG419" s="243">
        <f t="shared" si="434"/>
        <v>0</v>
      </c>
      <c r="AH419" s="244">
        <f t="shared" si="448"/>
        <v>302220.56829844892</v>
      </c>
      <c r="AI419" s="246"/>
      <c r="AJ419" s="242">
        <f t="shared" si="491"/>
        <v>4.8766666666666597E-2</v>
      </c>
      <c r="AK419" s="242">
        <f t="shared" si="449"/>
        <v>4.0638888888888834E-3</v>
      </c>
      <c r="AL419" s="241">
        <f>VLOOKUP(AN419,[2]תחזיות!$B$4:$H$1000,5)</f>
        <v>1.2999759500000214E-2</v>
      </c>
      <c r="AM419" s="135">
        <f t="shared" si="435"/>
        <v>1.0833132916666845E-3</v>
      </c>
      <c r="AN419" s="238">
        <v>367</v>
      </c>
      <c r="AO419" s="243">
        <f t="shared" si="450"/>
        <v>0</v>
      </c>
      <c r="AP419" s="243">
        <f t="shared" si="480"/>
        <v>0</v>
      </c>
      <c r="AQ419" s="243">
        <f t="shared" si="409"/>
        <v>0</v>
      </c>
      <c r="AR419" s="243">
        <f t="shared" si="451"/>
        <v>0</v>
      </c>
      <c r="AS419" s="244">
        <f t="shared" si="452"/>
        <v>170495.24078473489</v>
      </c>
      <c r="AT419" s="245"/>
      <c r="AU419" s="242">
        <f t="shared" si="492"/>
        <v>5.3666666666666606E-2</v>
      </c>
      <c r="AV419" s="242">
        <f t="shared" si="453"/>
        <v>4.4722222222222168E-3</v>
      </c>
      <c r="AW419" s="241">
        <f>VLOOKUP(AY419,[2]תחזיות!$B$4:$H$1000,7)</f>
        <v>2.2099591150000365E-2</v>
      </c>
      <c r="AX419" s="135">
        <f t="shared" si="410"/>
        <v>1.8416325958333637E-3</v>
      </c>
      <c r="AY419" s="238">
        <v>367</v>
      </c>
      <c r="AZ419" s="243">
        <f t="shared" si="454"/>
        <v>-9.8918696718858929E-12</v>
      </c>
      <c r="BA419" s="243">
        <f t="shared" si="481"/>
        <v>1.2917654086939215E-13</v>
      </c>
      <c r="BB419" s="243">
        <f t="shared" si="411"/>
        <v>1.7341518023532624E-13</v>
      </c>
      <c r="BC419" s="243">
        <f t="shared" si="455"/>
        <v>-4.4238639365934078E-14</v>
      </c>
      <c r="BD419" s="244">
        <f t="shared" si="456"/>
        <v>197884.14681572217</v>
      </c>
      <c r="BE419" s="246"/>
      <c r="BF419" s="246"/>
      <c r="BG419" s="246"/>
      <c r="BH419" s="241">
        <f>VLOOKUP(BJ419,[2]תחזיות!$B$4:$H$1000,6)</f>
        <v>1.1817963181818375E-2</v>
      </c>
      <c r="BI419" s="135">
        <f t="shared" si="412"/>
        <v>9.8483026515153128E-4</v>
      </c>
      <c r="BJ419" s="238">
        <v>367</v>
      </c>
      <c r="BK419" s="243">
        <f t="shared" si="457"/>
        <v>-5.7705573847814877</v>
      </c>
      <c r="BL419" s="243">
        <f t="shared" si="482"/>
        <v>8.1951760906075116E-2</v>
      </c>
      <c r="BM419" s="243">
        <f t="shared" si="413"/>
        <v>9.25311161115078E-2</v>
      </c>
      <c r="BN419" s="243">
        <f t="shared" si="436"/>
        <v>-1.0579355205432678E-2</v>
      </c>
      <c r="BO419" s="244">
        <f t="shared" si="458"/>
        <v>148276.55901072704</v>
      </c>
      <c r="BP419" s="246"/>
      <c r="BQ419" s="247">
        <f>VLOOKUP(BT419,[2]תחזיות!$B$4:$E$1000,2)</f>
        <v>4.5339480000000126E-2</v>
      </c>
      <c r="BR419" s="135">
        <f t="shared" si="414"/>
        <v>3.2782900000000105E-3</v>
      </c>
      <c r="BS419" s="3">
        <f t="shared" si="459"/>
        <v>11137</v>
      </c>
      <c r="BT419" s="238">
        <v>367</v>
      </c>
      <c r="BU419" s="239">
        <f t="shared" si="460"/>
        <v>0</v>
      </c>
      <c r="BV419" s="239">
        <f t="shared" si="461"/>
        <v>0</v>
      </c>
      <c r="BW419" s="239">
        <f t="shared" si="415"/>
        <v>0</v>
      </c>
      <c r="BX419" s="239">
        <f t="shared" si="416"/>
        <v>0</v>
      </c>
      <c r="BY419" s="240">
        <f t="shared" si="462"/>
        <v>839763.63973834575</v>
      </c>
      <c r="CA419" s="247">
        <f>VLOOKUP(CD419,[2]תחזיות!$B$4:$E$1000,4)</f>
        <v>5.9848113600000169E-2</v>
      </c>
      <c r="CB419" s="135">
        <f t="shared" si="417"/>
        <v>4.4873428000000142E-3</v>
      </c>
      <c r="CC419" s="3">
        <f t="shared" si="463"/>
        <v>11137</v>
      </c>
      <c r="CD419" s="238">
        <v>367</v>
      </c>
      <c r="CE419" s="239">
        <f t="shared" si="464"/>
        <v>0</v>
      </c>
      <c r="CF419" s="239">
        <f t="shared" si="465"/>
        <v>0</v>
      </c>
      <c r="CG419" s="239">
        <f t="shared" si="418"/>
        <v>0</v>
      </c>
      <c r="CH419" s="239">
        <f t="shared" si="419"/>
        <v>0</v>
      </c>
      <c r="CI419" s="240">
        <f t="shared" si="466"/>
        <v>952372.2403889132</v>
      </c>
      <c r="CJ419" s="1"/>
      <c r="CK419" s="247">
        <f>VLOOKUP(CN419,[2]תחזיות!$B$4:$E$1000,3)</f>
        <v>3.9425634782608805E-2</v>
      </c>
      <c r="CL419" s="135">
        <f t="shared" si="420"/>
        <v>2.7854695652174007E-3</v>
      </c>
      <c r="CM419" s="3">
        <f t="shared" si="467"/>
        <v>11137</v>
      </c>
      <c r="CN419" s="238">
        <v>367</v>
      </c>
      <c r="CO419" s="239">
        <f t="shared" si="468"/>
        <v>0</v>
      </c>
      <c r="CP419" s="239">
        <f t="shared" si="483"/>
        <v>0</v>
      </c>
      <c r="CQ419" s="239">
        <f t="shared" si="421"/>
        <v>0</v>
      </c>
      <c r="CR419" s="239">
        <f t="shared" si="422"/>
        <v>0</v>
      </c>
      <c r="CS419" s="240">
        <f t="shared" si="469"/>
        <v>799728.65981568617</v>
      </c>
      <c r="CT419" s="1"/>
      <c r="CU419" s="238">
        <v>367</v>
      </c>
      <c r="CV419" s="239">
        <f t="shared" si="423"/>
        <v>-2858.0272576685616</v>
      </c>
      <c r="CW419" s="239">
        <f t="shared" si="423"/>
        <v>0</v>
      </c>
      <c r="CX419" s="239">
        <f t="shared" si="423"/>
        <v>7.5023215513799748</v>
      </c>
      <c r="CY419" s="239">
        <f t="shared" si="423"/>
        <v>-7.5023215513799748</v>
      </c>
      <c r="CZ419" s="239">
        <f t="shared" si="423"/>
        <v>3027533.6683451794</v>
      </c>
      <c r="DB419" s="238">
        <v>367</v>
      </c>
      <c r="DC419" s="239">
        <f t="shared" si="424"/>
        <v>-2858.0272576685711</v>
      </c>
      <c r="DD419" s="239">
        <f t="shared" si="424"/>
        <v>1.2917654086939215E-13</v>
      </c>
      <c r="DE419" s="239">
        <f t="shared" si="424"/>
        <v>7.5023215513801462</v>
      </c>
      <c r="DF419" s="239">
        <f t="shared" si="424"/>
        <v>-7.5023215513800174</v>
      </c>
      <c r="DG419" s="239">
        <f t="shared" si="424"/>
        <v>3247953.555034522</v>
      </c>
      <c r="DH419" s="248"/>
      <c r="DI419" s="238">
        <v>367</v>
      </c>
      <c r="DJ419" s="239">
        <f t="shared" si="425"/>
        <v>-2863.7978150533431</v>
      </c>
      <c r="DK419" s="239">
        <f t="shared" si="425"/>
        <v>8.1951760906075116E-2</v>
      </c>
      <c r="DL419" s="239">
        <f t="shared" si="425"/>
        <v>7.5948526674914829</v>
      </c>
      <c r="DM419" s="239">
        <f t="shared" si="425"/>
        <v>-7.5129009065854078</v>
      </c>
      <c r="DN419" s="239">
        <f t="shared" si="425"/>
        <v>2829171.9568635351</v>
      </c>
      <c r="DP419" s="3">
        <f t="shared" si="470"/>
        <v>11137</v>
      </c>
      <c r="DQ419" s="238">
        <v>367</v>
      </c>
      <c r="DR419" s="239">
        <f t="shared" si="471"/>
        <v>0</v>
      </c>
      <c r="DS419" s="239">
        <f t="shared" si="472"/>
        <v>0</v>
      </c>
      <c r="DT419" s="239">
        <f t="shared" si="426"/>
        <v>0</v>
      </c>
      <c r="DU419" s="239">
        <f t="shared" si="473"/>
        <v>0</v>
      </c>
      <c r="DV419" s="240">
        <f t="shared" si="484"/>
        <v>0</v>
      </c>
      <c r="DX419" s="242">
        <f t="shared" si="493"/>
        <v>5.0700000000000002E-2</v>
      </c>
      <c r="DY419" s="242">
        <f t="shared" si="474"/>
        <v>4.2250000000000005E-3</v>
      </c>
      <c r="DZ419" s="238">
        <v>367</v>
      </c>
      <c r="EA419" s="243">
        <f t="shared" si="485"/>
        <v>0</v>
      </c>
      <c r="EB419" s="243">
        <f t="shared" si="486"/>
        <v>0</v>
      </c>
      <c r="EC419" s="243">
        <f t="shared" si="427"/>
        <v>0</v>
      </c>
      <c r="ED419" s="243">
        <f t="shared" si="437"/>
        <v>0</v>
      </c>
      <c r="EE419" s="244">
        <f t="shared" si="475"/>
        <v>985200.18989004719</v>
      </c>
      <c r="EF419" s="249"/>
      <c r="EG419" s="242">
        <f t="shared" si="494"/>
        <v>5.5E-2</v>
      </c>
      <c r="EH419" s="242">
        <f t="shared" si="476"/>
        <v>4.5833333333333334E-3</v>
      </c>
      <c r="EI419" s="238">
        <v>367</v>
      </c>
      <c r="EJ419" s="243">
        <f t="shared" si="487"/>
        <v>4.6739707451468412E-13</v>
      </c>
      <c r="EK419" s="243">
        <f t="shared" si="488"/>
        <v>0</v>
      </c>
      <c r="EL419" s="243">
        <f t="shared" si="428"/>
        <v>-2.1422365915256354E-15</v>
      </c>
      <c r="EM419" s="243">
        <f t="shared" si="438"/>
        <v>2.1422365915256354E-15</v>
      </c>
      <c r="EN419" s="244">
        <f t="shared" si="477"/>
        <v>1028966.0595073986</v>
      </c>
      <c r="EO419" s="249"/>
      <c r="EP419" s="242">
        <f t="shared" si="495"/>
        <v>2.5000000000000001E-2</v>
      </c>
      <c r="EQ419" s="242">
        <f t="shared" si="478"/>
        <v>2.0833333333333333E-3</v>
      </c>
      <c r="ER419" s="238">
        <v>367</v>
      </c>
      <c r="ES419" s="243">
        <f t="shared" si="489"/>
        <v>0</v>
      </c>
      <c r="ET419" s="243">
        <f t="shared" si="490"/>
        <v>0</v>
      </c>
      <c r="EU419" s="243">
        <f t="shared" si="429"/>
        <v>0</v>
      </c>
      <c r="EV419" s="243">
        <f t="shared" si="439"/>
        <v>0</v>
      </c>
      <c r="EW419" s="244">
        <f t="shared" si="479"/>
        <v>853461.14144629624</v>
      </c>
    </row>
    <row r="420" spans="1:153" ht="14.25" customHeight="1" thickBot="1" x14ac:dyDescent="0.25">
      <c r="A420" s="3">
        <f t="shared" si="440"/>
        <v>11167</v>
      </c>
      <c r="B420" s="238">
        <v>368</v>
      </c>
      <c r="C420" s="239">
        <f t="shared" si="441"/>
        <v>-2865.5295792199418</v>
      </c>
      <c r="D420" s="239">
        <f t="shared" si="399"/>
        <v>0</v>
      </c>
      <c r="E420" s="239">
        <f t="shared" si="400"/>
        <v>7.5220151454523476</v>
      </c>
      <c r="F420" s="239">
        <f t="shared" si="401"/>
        <v>-7.5220151454523476</v>
      </c>
      <c r="G420" s="240">
        <f t="shared" si="442"/>
        <v>725485.02829237678</v>
      </c>
      <c r="I420" s="241">
        <f>VLOOKUP(K420,[2]תחזיות!$B$4:$H$1000,5)</f>
        <v>1.2999778000000215E-2</v>
      </c>
      <c r="J420" s="135">
        <f t="shared" si="402"/>
        <v>1.0833148333333513E-3</v>
      </c>
      <c r="K420" s="238">
        <v>368</v>
      </c>
      <c r="L420" s="243">
        <f t="shared" si="443"/>
        <v>0</v>
      </c>
      <c r="M420" s="243">
        <f t="shared" si="430"/>
        <v>0</v>
      </c>
      <c r="N420" s="243">
        <f t="shared" si="403"/>
        <v>0</v>
      </c>
      <c r="O420" s="243">
        <f t="shared" si="404"/>
        <v>0</v>
      </c>
      <c r="P420" s="244">
        <f t="shared" si="444"/>
        <v>306589.56963967456</v>
      </c>
      <c r="Q420" s="245"/>
      <c r="R420" s="241">
        <f>VLOOKUP(T420,[2]תחזיות!$B$4:$H$1000,7)</f>
        <v>2.2099622600000365E-2</v>
      </c>
      <c r="S420" s="135">
        <f t="shared" si="405"/>
        <v>1.8416352166666971E-3</v>
      </c>
      <c r="T420" s="238">
        <v>368</v>
      </c>
      <c r="U420" s="243">
        <f t="shared" si="445"/>
        <v>0</v>
      </c>
      <c r="V420" s="243">
        <f t="shared" si="431"/>
        <v>0</v>
      </c>
      <c r="W420" s="243">
        <f t="shared" si="406"/>
        <v>0</v>
      </c>
      <c r="X420" s="243">
        <f t="shared" si="432"/>
        <v>0</v>
      </c>
      <c r="Y420" s="244">
        <f t="shared" si="446"/>
        <v>343246.08003011072</v>
      </c>
      <c r="Z420" s="246"/>
      <c r="AA420" s="241">
        <f>VLOOKUP(AC420,[2]תחזיות!$B$4:$H$1000,6)</f>
        <v>1.1817980000000195E-2</v>
      </c>
      <c r="AB420" s="135">
        <f t="shared" si="407"/>
        <v>9.8483166666668283E-4</v>
      </c>
      <c r="AC420" s="238">
        <v>368</v>
      </c>
      <c r="AD420" s="243">
        <f t="shared" si="447"/>
        <v>0</v>
      </c>
      <c r="AE420" s="243">
        <f t="shared" si="433"/>
        <v>0</v>
      </c>
      <c r="AF420" s="243">
        <f t="shared" si="408"/>
        <v>0</v>
      </c>
      <c r="AG420" s="243">
        <f t="shared" si="434"/>
        <v>0</v>
      </c>
      <c r="AH420" s="244">
        <f t="shared" si="448"/>
        <v>302220.56829844892</v>
      </c>
      <c r="AI420" s="246"/>
      <c r="AJ420" s="242">
        <f t="shared" si="491"/>
        <v>4.8766666666666597E-2</v>
      </c>
      <c r="AK420" s="242">
        <f t="shared" si="449"/>
        <v>4.0638888888888834E-3</v>
      </c>
      <c r="AL420" s="241">
        <f>VLOOKUP(AN420,[2]תחזיות!$B$4:$H$1000,5)</f>
        <v>1.2999778000000215E-2</v>
      </c>
      <c r="AM420" s="135">
        <f t="shared" si="435"/>
        <v>1.0833148333333513E-3</v>
      </c>
      <c r="AN420" s="238">
        <v>368</v>
      </c>
      <c r="AO420" s="243">
        <f t="shared" si="450"/>
        <v>0</v>
      </c>
      <c r="AP420" s="243">
        <f t="shared" si="480"/>
        <v>0</v>
      </c>
      <c r="AQ420" s="243">
        <f t="shared" si="409"/>
        <v>0</v>
      </c>
      <c r="AR420" s="243">
        <f t="shared" si="451"/>
        <v>0</v>
      </c>
      <c r="AS420" s="244">
        <f t="shared" si="452"/>
        <v>170495.24078473489</v>
      </c>
      <c r="AT420" s="245"/>
      <c r="AU420" s="242">
        <f t="shared" si="492"/>
        <v>5.3666666666666606E-2</v>
      </c>
      <c r="AV420" s="242">
        <f t="shared" si="453"/>
        <v>4.4722222222222168E-3</v>
      </c>
      <c r="AW420" s="241">
        <f>VLOOKUP(AY420,[2]תחזיות!$B$4:$H$1000,7)</f>
        <v>2.2099622600000365E-2</v>
      </c>
      <c r="AX420" s="135">
        <f t="shared" si="410"/>
        <v>1.8416352166666971E-3</v>
      </c>
      <c r="AY420" s="238">
        <v>368</v>
      </c>
      <c r="AZ420" s="243">
        <f t="shared" si="454"/>
        <v>-1.0083821435170669E-11</v>
      </c>
      <c r="BA420" s="243">
        <f t="shared" si="481"/>
        <v>1.2941443693622445E-13</v>
      </c>
      <c r="BB420" s="243">
        <f t="shared" si="411"/>
        <v>1.7451152724351544E-13</v>
      </c>
      <c r="BC420" s="243">
        <f t="shared" si="455"/>
        <v>-4.5097090307290995E-14</v>
      </c>
      <c r="BD420" s="244">
        <f t="shared" si="456"/>
        <v>197884.14681572217</v>
      </c>
      <c r="BE420" s="246"/>
      <c r="BF420" s="246"/>
      <c r="BG420" s="246"/>
      <c r="BH420" s="241">
        <f>VLOOKUP(BJ420,[2]תחזיות!$B$4:$H$1000,6)</f>
        <v>1.1817980000000195E-2</v>
      </c>
      <c r="BI420" s="135">
        <f t="shared" si="412"/>
        <v>9.8483166666668283E-4</v>
      </c>
      <c r="BJ420" s="238">
        <v>368</v>
      </c>
      <c r="BK420" s="243">
        <f t="shared" si="457"/>
        <v>-5.8688626561131452</v>
      </c>
      <c r="BL420" s="243">
        <f t="shared" si="482"/>
        <v>8.2021257539784481E-2</v>
      </c>
      <c r="BM420" s="243">
        <f t="shared" si="413"/>
        <v>9.2780839075991869E-2</v>
      </c>
      <c r="BN420" s="243">
        <f t="shared" si="436"/>
        <v>-1.0759581536207383E-2</v>
      </c>
      <c r="BO420" s="244">
        <f t="shared" si="458"/>
        <v>148276.55901072704</v>
      </c>
      <c r="BP420" s="246"/>
      <c r="BQ420" s="247">
        <f>VLOOKUP(BT420,[2]תחזיות!$B$4:$E$1000,2)</f>
        <v>4.5367780000000128E-2</v>
      </c>
      <c r="BR420" s="135">
        <f t="shared" si="414"/>
        <v>3.2806483333333442E-3</v>
      </c>
      <c r="BS420" s="3">
        <f t="shared" si="459"/>
        <v>11167</v>
      </c>
      <c r="BT420" s="238">
        <v>368</v>
      </c>
      <c r="BU420" s="239">
        <f t="shared" si="460"/>
        <v>0</v>
      </c>
      <c r="BV420" s="239">
        <f t="shared" si="461"/>
        <v>0</v>
      </c>
      <c r="BW420" s="239">
        <f t="shared" si="415"/>
        <v>0</v>
      </c>
      <c r="BX420" s="239">
        <f t="shared" si="416"/>
        <v>0</v>
      </c>
      <c r="BY420" s="240">
        <f t="shared" si="462"/>
        <v>839763.63973834575</v>
      </c>
      <c r="CA420" s="247">
        <f>VLOOKUP(CD420,[2]תחזיות!$B$4:$E$1000,4)</f>
        <v>5.9885469600000171E-2</v>
      </c>
      <c r="CB420" s="135">
        <f t="shared" si="417"/>
        <v>4.4904558000000141E-3</v>
      </c>
      <c r="CC420" s="3">
        <f t="shared" si="463"/>
        <v>11167</v>
      </c>
      <c r="CD420" s="238">
        <v>368</v>
      </c>
      <c r="CE420" s="239">
        <f t="shared" si="464"/>
        <v>0</v>
      </c>
      <c r="CF420" s="239">
        <f t="shared" si="465"/>
        <v>0</v>
      </c>
      <c r="CG420" s="239">
        <f t="shared" si="418"/>
        <v>0</v>
      </c>
      <c r="CH420" s="239">
        <f t="shared" si="419"/>
        <v>0</v>
      </c>
      <c r="CI420" s="240">
        <f t="shared" si="466"/>
        <v>952372.2403889132</v>
      </c>
      <c r="CJ420" s="1"/>
      <c r="CK420" s="247">
        <f>VLOOKUP(CN420,[2]תחזיות!$B$4:$E$1000,3)</f>
        <v>3.9450243478260982E-2</v>
      </c>
      <c r="CL420" s="135">
        <f t="shared" si="420"/>
        <v>2.7875202898550821E-3</v>
      </c>
      <c r="CM420" s="3">
        <f t="shared" si="467"/>
        <v>11167</v>
      </c>
      <c r="CN420" s="238">
        <v>368</v>
      </c>
      <c r="CO420" s="239">
        <f t="shared" si="468"/>
        <v>0</v>
      </c>
      <c r="CP420" s="239">
        <f t="shared" si="483"/>
        <v>0</v>
      </c>
      <c r="CQ420" s="239">
        <f t="shared" si="421"/>
        <v>0</v>
      </c>
      <c r="CR420" s="239">
        <f t="shared" si="422"/>
        <v>0</v>
      </c>
      <c r="CS420" s="240">
        <f t="shared" si="469"/>
        <v>799728.65981568617</v>
      </c>
      <c r="CT420" s="1"/>
      <c r="CU420" s="238">
        <v>368</v>
      </c>
      <c r="CV420" s="239">
        <f t="shared" si="423"/>
        <v>-2865.5295792199418</v>
      </c>
      <c r="CW420" s="239">
        <f t="shared" si="423"/>
        <v>0</v>
      </c>
      <c r="CX420" s="239">
        <f t="shared" si="423"/>
        <v>7.5220151454523476</v>
      </c>
      <c r="CY420" s="239">
        <f t="shared" si="423"/>
        <v>-7.5220151454523476</v>
      </c>
      <c r="CZ420" s="239">
        <f t="shared" si="423"/>
        <v>3027533.6683451794</v>
      </c>
      <c r="DB420" s="238">
        <v>368</v>
      </c>
      <c r="DC420" s="239">
        <f t="shared" si="424"/>
        <v>-2865.5295792199513</v>
      </c>
      <c r="DD420" s="239">
        <f t="shared" si="424"/>
        <v>1.2941443693622445E-13</v>
      </c>
      <c r="DE420" s="239">
        <f t="shared" si="424"/>
        <v>7.5220151454525199</v>
      </c>
      <c r="DF420" s="239">
        <f t="shared" si="424"/>
        <v>-7.5220151454523911</v>
      </c>
      <c r="DG420" s="239">
        <f t="shared" si="424"/>
        <v>3247953.555034522</v>
      </c>
      <c r="DH420" s="248"/>
      <c r="DI420" s="238">
        <v>368</v>
      </c>
      <c r="DJ420" s="239">
        <f t="shared" si="425"/>
        <v>-2871.3984418760547</v>
      </c>
      <c r="DK420" s="239">
        <f t="shared" si="425"/>
        <v>8.2021257539784481E-2</v>
      </c>
      <c r="DL420" s="239">
        <f t="shared" si="425"/>
        <v>7.6147959845283397</v>
      </c>
      <c r="DM420" s="239">
        <f t="shared" si="425"/>
        <v>-7.5327747269885554</v>
      </c>
      <c r="DN420" s="239">
        <f t="shared" si="425"/>
        <v>2829171.9568635351</v>
      </c>
      <c r="DP420" s="3">
        <f t="shared" si="470"/>
        <v>11167</v>
      </c>
      <c r="DQ420" s="238">
        <v>368</v>
      </c>
      <c r="DR420" s="239">
        <f t="shared" si="471"/>
        <v>0</v>
      </c>
      <c r="DS420" s="239">
        <f t="shared" si="472"/>
        <v>0</v>
      </c>
      <c r="DT420" s="239">
        <f t="shared" si="426"/>
        <v>0</v>
      </c>
      <c r="DU420" s="239">
        <f t="shared" si="473"/>
        <v>0</v>
      </c>
      <c r="DV420" s="240">
        <f t="shared" si="484"/>
        <v>0</v>
      </c>
      <c r="DX420" s="242">
        <f t="shared" si="493"/>
        <v>5.0700000000000002E-2</v>
      </c>
      <c r="DY420" s="242">
        <f t="shared" si="474"/>
        <v>4.2250000000000005E-3</v>
      </c>
      <c r="DZ420" s="238">
        <v>368</v>
      </c>
      <c r="EA420" s="243">
        <f t="shared" si="485"/>
        <v>0</v>
      </c>
      <c r="EB420" s="243">
        <f t="shared" si="486"/>
        <v>0</v>
      </c>
      <c r="EC420" s="243">
        <f t="shared" si="427"/>
        <v>0</v>
      </c>
      <c r="ED420" s="243">
        <f t="shared" si="437"/>
        <v>0</v>
      </c>
      <c r="EE420" s="244">
        <f t="shared" si="475"/>
        <v>985200.18989004719</v>
      </c>
      <c r="EF420" s="249"/>
      <c r="EG420" s="242">
        <f t="shared" si="494"/>
        <v>5.5E-2</v>
      </c>
      <c r="EH420" s="242">
        <f t="shared" si="476"/>
        <v>4.5833333333333334E-3</v>
      </c>
      <c r="EI420" s="238">
        <v>368</v>
      </c>
      <c r="EJ420" s="243">
        <f t="shared" si="487"/>
        <v>4.695393111062098E-13</v>
      </c>
      <c r="EK420" s="243">
        <f t="shared" si="488"/>
        <v>0</v>
      </c>
      <c r="EL420" s="243">
        <f t="shared" si="428"/>
        <v>-2.1520551759034617E-15</v>
      </c>
      <c r="EM420" s="243">
        <f t="shared" si="438"/>
        <v>2.1520551759034617E-15</v>
      </c>
      <c r="EN420" s="244">
        <f t="shared" si="477"/>
        <v>1028966.0595073986</v>
      </c>
      <c r="EO420" s="249"/>
      <c r="EP420" s="242">
        <f t="shared" si="495"/>
        <v>2.5000000000000001E-2</v>
      </c>
      <c r="EQ420" s="242">
        <f t="shared" si="478"/>
        <v>2.0833333333333333E-3</v>
      </c>
      <c r="ER420" s="238">
        <v>368</v>
      </c>
      <c r="ES420" s="243">
        <f t="shared" si="489"/>
        <v>0</v>
      </c>
      <c r="ET420" s="243">
        <f t="shared" si="490"/>
        <v>0</v>
      </c>
      <c r="EU420" s="243">
        <f t="shared" si="429"/>
        <v>0</v>
      </c>
      <c r="EV420" s="243">
        <f t="shared" si="439"/>
        <v>0</v>
      </c>
      <c r="EW420" s="244">
        <f t="shared" si="479"/>
        <v>853461.14144629624</v>
      </c>
    </row>
    <row r="421" spans="1:153" ht="14.25" customHeight="1" thickBot="1" x14ac:dyDescent="0.25">
      <c r="A421" s="3">
        <f t="shared" si="440"/>
        <v>11198</v>
      </c>
      <c r="B421" s="238">
        <v>369</v>
      </c>
      <c r="C421" s="239">
        <f t="shared" si="441"/>
        <v>-2873.0515943653941</v>
      </c>
      <c r="D421" s="239">
        <f t="shared" si="399"/>
        <v>0</v>
      </c>
      <c r="E421" s="239">
        <f t="shared" si="400"/>
        <v>7.5417604352091603</v>
      </c>
      <c r="F421" s="239">
        <f t="shared" si="401"/>
        <v>-7.5417604352091603</v>
      </c>
      <c r="G421" s="240">
        <f t="shared" si="442"/>
        <v>725485.02829237678</v>
      </c>
      <c r="I421" s="241">
        <f>VLOOKUP(K421,[2]תחזיות!$B$4:$H$1000,5)</f>
        <v>1.2999796500000216E-2</v>
      </c>
      <c r="J421" s="135">
        <f t="shared" si="402"/>
        <v>1.083316375000018E-3</v>
      </c>
      <c r="K421" s="238">
        <v>369</v>
      </c>
      <c r="L421" s="243">
        <f t="shared" si="443"/>
        <v>0</v>
      </c>
      <c r="M421" s="243">
        <f t="shared" si="430"/>
        <v>0</v>
      </c>
      <c r="N421" s="243">
        <f t="shared" si="403"/>
        <v>0</v>
      </c>
      <c r="O421" s="243">
        <f t="shared" si="404"/>
        <v>0</v>
      </c>
      <c r="P421" s="244">
        <f t="shared" si="444"/>
        <v>306589.56963967456</v>
      </c>
      <c r="Q421" s="245"/>
      <c r="R421" s="241">
        <f>VLOOKUP(T421,[2]תחזיות!$B$4:$H$1000,7)</f>
        <v>2.2099654050000365E-2</v>
      </c>
      <c r="S421" s="135">
        <f t="shared" si="405"/>
        <v>1.8416378375000304E-3</v>
      </c>
      <c r="T421" s="238">
        <v>369</v>
      </c>
      <c r="U421" s="243">
        <f t="shared" si="445"/>
        <v>0</v>
      </c>
      <c r="V421" s="243">
        <f t="shared" si="431"/>
        <v>0</v>
      </c>
      <c r="W421" s="243">
        <f t="shared" si="406"/>
        <v>0</v>
      </c>
      <c r="X421" s="243">
        <f t="shared" si="432"/>
        <v>0</v>
      </c>
      <c r="Y421" s="244">
        <f t="shared" si="446"/>
        <v>343246.08003011072</v>
      </c>
      <c r="Z421" s="246"/>
      <c r="AA421" s="241">
        <f>VLOOKUP(AC421,[2]תחזיות!$B$4:$H$1000,6)</f>
        <v>1.1817996818182014E-2</v>
      </c>
      <c r="AB421" s="135">
        <f t="shared" si="407"/>
        <v>9.8483306818183459E-4</v>
      </c>
      <c r="AC421" s="238">
        <v>369</v>
      </c>
      <c r="AD421" s="243">
        <f t="shared" si="447"/>
        <v>0</v>
      </c>
      <c r="AE421" s="243">
        <f t="shared" si="433"/>
        <v>0</v>
      </c>
      <c r="AF421" s="243">
        <f t="shared" si="408"/>
        <v>0</v>
      </c>
      <c r="AG421" s="243">
        <f t="shared" si="434"/>
        <v>0</v>
      </c>
      <c r="AH421" s="244">
        <f t="shared" si="448"/>
        <v>302220.56829844892</v>
      </c>
      <c r="AI421" s="246"/>
      <c r="AJ421" s="242">
        <f t="shared" si="491"/>
        <v>4.8766666666666597E-2</v>
      </c>
      <c r="AK421" s="242">
        <f t="shared" si="449"/>
        <v>4.0638888888888834E-3</v>
      </c>
      <c r="AL421" s="241">
        <f>VLOOKUP(AN421,[2]תחזיות!$B$4:$H$1000,5)</f>
        <v>1.2999796500000216E-2</v>
      </c>
      <c r="AM421" s="135">
        <f t="shared" si="435"/>
        <v>1.083316375000018E-3</v>
      </c>
      <c r="AN421" s="238">
        <v>369</v>
      </c>
      <c r="AO421" s="243">
        <f t="shared" si="450"/>
        <v>0</v>
      </c>
      <c r="AP421" s="243">
        <f t="shared" si="480"/>
        <v>0</v>
      </c>
      <c r="AQ421" s="243">
        <f t="shared" si="409"/>
        <v>0</v>
      </c>
      <c r="AR421" s="243">
        <f t="shared" si="451"/>
        <v>0</v>
      </c>
      <c r="AS421" s="244">
        <f t="shared" si="452"/>
        <v>170495.24078473489</v>
      </c>
      <c r="AT421" s="245"/>
      <c r="AU421" s="242">
        <f t="shared" si="492"/>
        <v>5.3666666666666606E-2</v>
      </c>
      <c r="AV421" s="242">
        <f t="shared" si="453"/>
        <v>4.4722222222222168E-3</v>
      </c>
      <c r="AW421" s="241">
        <f>VLOOKUP(AY421,[2]תחזיות!$B$4:$H$1000,7)</f>
        <v>2.2099654050000365E-2</v>
      </c>
      <c r="AX421" s="135">
        <f t="shared" si="410"/>
        <v>1.8416378375000304E-3</v>
      </c>
      <c r="AY421" s="238">
        <v>369</v>
      </c>
      <c r="AZ421" s="243">
        <f t="shared" si="454"/>
        <v>-1.0277225096547442E-11</v>
      </c>
      <c r="BA421" s="243">
        <f t="shared" si="481"/>
        <v>1.2965277146000498E-13</v>
      </c>
      <c r="BB421" s="243">
        <f t="shared" si="411"/>
        <v>1.7561480591956431E-13</v>
      </c>
      <c r="BC421" s="243">
        <f t="shared" si="455"/>
        <v>-4.5962034459559339E-14</v>
      </c>
      <c r="BD421" s="244">
        <f t="shared" si="456"/>
        <v>197884.14681572217</v>
      </c>
      <c r="BE421" s="246"/>
      <c r="BF421" s="246"/>
      <c r="BG421" s="246"/>
      <c r="BH421" s="241">
        <f>VLOOKUP(BJ421,[2]תחזיות!$B$4:$H$1000,6)</f>
        <v>1.1817996818182014E-2</v>
      </c>
      <c r="BI421" s="135">
        <f t="shared" si="412"/>
        <v>9.8483306818183459E-4</v>
      </c>
      <c r="BJ421" s="238">
        <v>369</v>
      </c>
      <c r="BK421" s="243">
        <f t="shared" si="457"/>
        <v>-5.967514718843911</v>
      </c>
      <c r="BL421" s="243">
        <f t="shared" si="482"/>
        <v>8.2090810726163324E-2</v>
      </c>
      <c r="BM421" s="243">
        <f t="shared" si="413"/>
        <v>9.3031254377377109E-2</v>
      </c>
      <c r="BN421" s="243">
        <f t="shared" si="436"/>
        <v>-1.0940443651213787E-2</v>
      </c>
      <c r="BO421" s="244">
        <f t="shared" si="458"/>
        <v>148276.55901072704</v>
      </c>
      <c r="BP421" s="246"/>
      <c r="BQ421" s="247">
        <f>VLOOKUP(BT421,[2]תחזיות!$B$4:$E$1000,2)</f>
        <v>4.539608000000013E-2</v>
      </c>
      <c r="BR421" s="135">
        <f t="shared" si="414"/>
        <v>3.2830066666666778E-3</v>
      </c>
      <c r="BS421" s="3">
        <f t="shared" si="459"/>
        <v>11198</v>
      </c>
      <c r="BT421" s="238">
        <v>369</v>
      </c>
      <c r="BU421" s="239">
        <f t="shared" si="460"/>
        <v>0</v>
      </c>
      <c r="BV421" s="239">
        <f t="shared" si="461"/>
        <v>0</v>
      </c>
      <c r="BW421" s="239">
        <f t="shared" si="415"/>
        <v>0</v>
      </c>
      <c r="BX421" s="239">
        <f t="shared" si="416"/>
        <v>0</v>
      </c>
      <c r="BY421" s="240">
        <f t="shared" si="462"/>
        <v>839763.63973834575</v>
      </c>
      <c r="CA421" s="247">
        <f>VLOOKUP(CD421,[2]תחזיות!$B$4:$E$1000,4)</f>
        <v>5.9922825600000174E-2</v>
      </c>
      <c r="CB421" s="135">
        <f t="shared" si="417"/>
        <v>4.4935688000000149E-3</v>
      </c>
      <c r="CC421" s="3">
        <f t="shared" si="463"/>
        <v>11198</v>
      </c>
      <c r="CD421" s="238">
        <v>369</v>
      </c>
      <c r="CE421" s="239">
        <f t="shared" si="464"/>
        <v>0</v>
      </c>
      <c r="CF421" s="239">
        <f t="shared" si="465"/>
        <v>0</v>
      </c>
      <c r="CG421" s="239">
        <f t="shared" si="418"/>
        <v>0</v>
      </c>
      <c r="CH421" s="239">
        <f t="shared" si="419"/>
        <v>0</v>
      </c>
      <c r="CI421" s="240">
        <f t="shared" si="466"/>
        <v>952372.2403889132</v>
      </c>
      <c r="CJ421" s="1"/>
      <c r="CK421" s="247">
        <f>VLOOKUP(CN421,[2]תחזיות!$B$4:$E$1000,3)</f>
        <v>3.9474852173913159E-2</v>
      </c>
      <c r="CL421" s="135">
        <f t="shared" si="420"/>
        <v>2.7895710144927636E-3</v>
      </c>
      <c r="CM421" s="3">
        <f t="shared" si="467"/>
        <v>11198</v>
      </c>
      <c r="CN421" s="238">
        <v>369</v>
      </c>
      <c r="CO421" s="239">
        <f t="shared" si="468"/>
        <v>0</v>
      </c>
      <c r="CP421" s="239">
        <f t="shared" si="483"/>
        <v>0</v>
      </c>
      <c r="CQ421" s="239">
        <f t="shared" si="421"/>
        <v>0</v>
      </c>
      <c r="CR421" s="239">
        <f t="shared" si="422"/>
        <v>0</v>
      </c>
      <c r="CS421" s="240">
        <f t="shared" si="469"/>
        <v>799728.65981568617</v>
      </c>
      <c r="CT421" s="1"/>
      <c r="CU421" s="238">
        <v>369</v>
      </c>
      <c r="CV421" s="239">
        <f t="shared" si="423"/>
        <v>-2873.0515943653941</v>
      </c>
      <c r="CW421" s="239">
        <f t="shared" si="423"/>
        <v>0</v>
      </c>
      <c r="CX421" s="239">
        <f t="shared" si="423"/>
        <v>7.5417604352091603</v>
      </c>
      <c r="CY421" s="239">
        <f t="shared" si="423"/>
        <v>-7.5417604352091603</v>
      </c>
      <c r="CZ421" s="239">
        <f t="shared" si="423"/>
        <v>3027533.6683451794</v>
      </c>
      <c r="DB421" s="238">
        <v>369</v>
      </c>
      <c r="DC421" s="239">
        <f t="shared" si="424"/>
        <v>-2873.0515943654041</v>
      </c>
      <c r="DD421" s="239">
        <f t="shared" si="424"/>
        <v>1.2965277146000498E-13</v>
      </c>
      <c r="DE421" s="239">
        <f t="shared" si="424"/>
        <v>7.5417604352093344</v>
      </c>
      <c r="DF421" s="239">
        <f t="shared" si="424"/>
        <v>-7.5417604352092047</v>
      </c>
      <c r="DG421" s="239">
        <f t="shared" si="424"/>
        <v>3247953.555034522</v>
      </c>
      <c r="DH421" s="248"/>
      <c r="DI421" s="238">
        <v>369</v>
      </c>
      <c r="DJ421" s="239">
        <f t="shared" si="425"/>
        <v>-2879.0191090842382</v>
      </c>
      <c r="DK421" s="239">
        <f t="shared" si="425"/>
        <v>8.2090810726163324E-2</v>
      </c>
      <c r="DL421" s="239">
        <f t="shared" si="425"/>
        <v>7.6347916895865371</v>
      </c>
      <c r="DM421" s="239">
        <f t="shared" si="425"/>
        <v>-7.5527008788603744</v>
      </c>
      <c r="DN421" s="239">
        <f t="shared" si="425"/>
        <v>2829171.9568635351</v>
      </c>
      <c r="DP421" s="3">
        <f t="shared" si="470"/>
        <v>11198</v>
      </c>
      <c r="DQ421" s="238">
        <v>369</v>
      </c>
      <c r="DR421" s="239">
        <f t="shared" si="471"/>
        <v>0</v>
      </c>
      <c r="DS421" s="239">
        <f t="shared" si="472"/>
        <v>0</v>
      </c>
      <c r="DT421" s="239">
        <f t="shared" si="426"/>
        <v>0</v>
      </c>
      <c r="DU421" s="239">
        <f t="shared" si="473"/>
        <v>0</v>
      </c>
      <c r="DV421" s="240">
        <f t="shared" si="484"/>
        <v>0</v>
      </c>
      <c r="DX421" s="242">
        <f t="shared" si="493"/>
        <v>5.0700000000000002E-2</v>
      </c>
      <c r="DY421" s="242">
        <f t="shared" si="474"/>
        <v>4.2250000000000005E-3</v>
      </c>
      <c r="DZ421" s="238">
        <v>369</v>
      </c>
      <c r="EA421" s="243">
        <f t="shared" si="485"/>
        <v>0</v>
      </c>
      <c r="EB421" s="243">
        <f t="shared" si="486"/>
        <v>0</v>
      </c>
      <c r="EC421" s="243">
        <f t="shared" si="427"/>
        <v>0</v>
      </c>
      <c r="ED421" s="243">
        <f t="shared" si="437"/>
        <v>0</v>
      </c>
      <c r="EE421" s="244">
        <f t="shared" si="475"/>
        <v>985200.18989004719</v>
      </c>
      <c r="EF421" s="249"/>
      <c r="EG421" s="242">
        <f t="shared" si="494"/>
        <v>5.5E-2</v>
      </c>
      <c r="EH421" s="242">
        <f t="shared" si="476"/>
        <v>4.5833333333333334E-3</v>
      </c>
      <c r="EI421" s="238">
        <v>369</v>
      </c>
      <c r="EJ421" s="243">
        <f t="shared" si="487"/>
        <v>4.7169136628211327E-13</v>
      </c>
      <c r="EK421" s="243">
        <f t="shared" si="488"/>
        <v>0</v>
      </c>
      <c r="EL421" s="243">
        <f t="shared" si="428"/>
        <v>-2.1619187621263525E-15</v>
      </c>
      <c r="EM421" s="243">
        <f t="shared" si="438"/>
        <v>2.1619187621263525E-15</v>
      </c>
      <c r="EN421" s="244">
        <f t="shared" si="477"/>
        <v>1028966.0595073986</v>
      </c>
      <c r="EO421" s="249"/>
      <c r="EP421" s="242">
        <f t="shared" si="495"/>
        <v>2.5000000000000001E-2</v>
      </c>
      <c r="EQ421" s="242">
        <f t="shared" si="478"/>
        <v>2.0833333333333333E-3</v>
      </c>
      <c r="ER421" s="238">
        <v>369</v>
      </c>
      <c r="ES421" s="243">
        <f t="shared" si="489"/>
        <v>0</v>
      </c>
      <c r="ET421" s="243">
        <f t="shared" si="490"/>
        <v>0</v>
      </c>
      <c r="EU421" s="243">
        <f t="shared" si="429"/>
        <v>0</v>
      </c>
      <c r="EV421" s="243">
        <f t="shared" si="439"/>
        <v>0</v>
      </c>
      <c r="EW421" s="244">
        <f t="shared" si="479"/>
        <v>853461.14144629624</v>
      </c>
    </row>
    <row r="422" spans="1:153" ht="14.25" customHeight="1" thickBot="1" x14ac:dyDescent="0.25">
      <c r="A422" s="3">
        <f t="shared" si="440"/>
        <v>11229</v>
      </c>
      <c r="B422" s="238">
        <v>370</v>
      </c>
      <c r="C422" s="239">
        <f t="shared" si="441"/>
        <v>-2880.5933548006033</v>
      </c>
      <c r="D422" s="239">
        <f t="shared" si="399"/>
        <v>0</v>
      </c>
      <c r="E422" s="239">
        <f t="shared" si="400"/>
        <v>7.561557556351584</v>
      </c>
      <c r="F422" s="239">
        <f t="shared" si="401"/>
        <v>-7.561557556351584</v>
      </c>
      <c r="G422" s="240">
        <f t="shared" si="442"/>
        <v>725485.02829237678</v>
      </c>
      <c r="I422" s="241">
        <f>VLOOKUP(K422,[2]תחזיות!$B$4:$H$1000,5)</f>
        <v>1.2999815000000216E-2</v>
      </c>
      <c r="J422" s="135">
        <f t="shared" si="402"/>
        <v>1.0833179166666847E-3</v>
      </c>
      <c r="K422" s="238">
        <v>370</v>
      </c>
      <c r="L422" s="243">
        <f t="shared" si="443"/>
        <v>0</v>
      </c>
      <c r="M422" s="243">
        <f t="shared" si="430"/>
        <v>0</v>
      </c>
      <c r="N422" s="243">
        <f t="shared" si="403"/>
        <v>0</v>
      </c>
      <c r="O422" s="243">
        <f t="shared" si="404"/>
        <v>0</v>
      </c>
      <c r="P422" s="244">
        <f t="shared" si="444"/>
        <v>306589.56963967456</v>
      </c>
      <c r="Q422" s="245"/>
      <c r="R422" s="241">
        <f>VLOOKUP(T422,[2]תחזיות!$B$4:$H$1000,7)</f>
        <v>2.2099685500000368E-2</v>
      </c>
      <c r="S422" s="135">
        <f t="shared" si="405"/>
        <v>1.841640458333364E-3</v>
      </c>
      <c r="T422" s="238">
        <v>370</v>
      </c>
      <c r="U422" s="243">
        <f t="shared" si="445"/>
        <v>0</v>
      </c>
      <c r="V422" s="243">
        <f t="shared" si="431"/>
        <v>0</v>
      </c>
      <c r="W422" s="243">
        <f t="shared" si="406"/>
        <v>0</v>
      </c>
      <c r="X422" s="243">
        <f t="shared" si="432"/>
        <v>0</v>
      </c>
      <c r="Y422" s="244">
        <f t="shared" si="446"/>
        <v>343246.08003011072</v>
      </c>
      <c r="Z422" s="246"/>
      <c r="AA422" s="241">
        <f>VLOOKUP(AC422,[2]תחזיות!$B$4:$H$1000,6)</f>
        <v>1.1818013636363832E-2</v>
      </c>
      <c r="AB422" s="135">
        <f t="shared" si="407"/>
        <v>9.8483446969698592E-4</v>
      </c>
      <c r="AC422" s="238">
        <v>370</v>
      </c>
      <c r="AD422" s="243">
        <f t="shared" si="447"/>
        <v>0</v>
      </c>
      <c r="AE422" s="243">
        <f t="shared" si="433"/>
        <v>0</v>
      </c>
      <c r="AF422" s="243">
        <f t="shared" si="408"/>
        <v>0</v>
      </c>
      <c r="AG422" s="243">
        <f t="shared" si="434"/>
        <v>0</v>
      </c>
      <c r="AH422" s="244">
        <f t="shared" si="448"/>
        <v>302220.56829844892</v>
      </c>
      <c r="AI422" s="246"/>
      <c r="AJ422" s="242">
        <f t="shared" si="491"/>
        <v>4.8766666666666597E-2</v>
      </c>
      <c r="AK422" s="242">
        <f t="shared" si="449"/>
        <v>4.0638888888888834E-3</v>
      </c>
      <c r="AL422" s="241">
        <f>VLOOKUP(AN422,[2]תחזיות!$B$4:$H$1000,5)</f>
        <v>1.2999815000000216E-2</v>
      </c>
      <c r="AM422" s="135">
        <f t="shared" si="435"/>
        <v>1.0833179166666847E-3</v>
      </c>
      <c r="AN422" s="238">
        <v>370</v>
      </c>
      <c r="AO422" s="243">
        <f t="shared" si="450"/>
        <v>0</v>
      </c>
      <c r="AP422" s="243">
        <f t="shared" si="480"/>
        <v>0</v>
      </c>
      <c r="AQ422" s="243">
        <f t="shared" si="409"/>
        <v>0</v>
      </c>
      <c r="AR422" s="243">
        <f t="shared" si="451"/>
        <v>0</v>
      </c>
      <c r="AS422" s="244">
        <f t="shared" si="452"/>
        <v>170495.24078473489</v>
      </c>
      <c r="AT422" s="245"/>
      <c r="AU422" s="242">
        <f t="shared" si="492"/>
        <v>5.3666666666666606E-2</v>
      </c>
      <c r="AV422" s="242">
        <f t="shared" si="453"/>
        <v>4.4722222222222168E-3</v>
      </c>
      <c r="AW422" s="241">
        <f>VLOOKUP(AY422,[2]תחזיות!$B$4:$H$1000,7)</f>
        <v>2.2099685500000368E-2</v>
      </c>
      <c r="AX422" s="135">
        <f t="shared" si="410"/>
        <v>1.841640458333364E-3</v>
      </c>
      <c r="AY422" s="238">
        <v>370</v>
      </c>
      <c r="AZ422" s="243">
        <f t="shared" si="454"/>
        <v>-1.0472090275335872E-11</v>
      </c>
      <c r="BA422" s="243">
        <f t="shared" si="481"/>
        <v>1.298915452494608E-13</v>
      </c>
      <c r="BB422" s="243">
        <f t="shared" si="411"/>
        <v>1.7672506009193506E-13</v>
      </c>
      <c r="BC422" s="243">
        <f t="shared" si="455"/>
        <v>-4.6833514842474258E-14</v>
      </c>
      <c r="BD422" s="244">
        <f t="shared" si="456"/>
        <v>197884.14681572217</v>
      </c>
      <c r="BE422" s="246"/>
      <c r="BF422" s="246"/>
      <c r="BG422" s="246"/>
      <c r="BH422" s="241">
        <f>VLOOKUP(BJ422,[2]תחזיות!$B$4:$H$1000,6)</f>
        <v>1.1818013636363832E-2</v>
      </c>
      <c r="BI422" s="135">
        <f t="shared" si="412"/>
        <v>9.8483446969698592E-4</v>
      </c>
      <c r="BJ422" s="238">
        <v>370</v>
      </c>
      <c r="BK422" s="243">
        <f t="shared" si="457"/>
        <v>-6.0665146078008991</v>
      </c>
      <c r="BL422" s="243">
        <f t="shared" si="482"/>
        <v>8.2160420581666699E-2</v>
      </c>
      <c r="BM422" s="243">
        <f t="shared" si="413"/>
        <v>9.3282364029301623E-2</v>
      </c>
      <c r="BN422" s="243">
        <f t="shared" si="436"/>
        <v>-1.112194344763493E-2</v>
      </c>
      <c r="BO422" s="244">
        <f t="shared" si="458"/>
        <v>148276.55901072704</v>
      </c>
      <c r="BP422" s="246"/>
      <c r="BQ422" s="247">
        <f>VLOOKUP(BT422,[2]תחזיות!$B$4:$E$1000,2)</f>
        <v>4.5424380000000132E-2</v>
      </c>
      <c r="BR422" s="135">
        <f t="shared" si="414"/>
        <v>3.285365000000011E-3</v>
      </c>
      <c r="BS422" s="3">
        <f t="shared" si="459"/>
        <v>11229</v>
      </c>
      <c r="BT422" s="238">
        <v>370</v>
      </c>
      <c r="BU422" s="239">
        <f t="shared" si="460"/>
        <v>0</v>
      </c>
      <c r="BV422" s="239">
        <f t="shared" si="461"/>
        <v>0</v>
      </c>
      <c r="BW422" s="239">
        <f t="shared" si="415"/>
        <v>0</v>
      </c>
      <c r="BX422" s="239">
        <f t="shared" si="416"/>
        <v>0</v>
      </c>
      <c r="BY422" s="240">
        <f t="shared" si="462"/>
        <v>839763.63973834575</v>
      </c>
      <c r="CA422" s="247">
        <f>VLOOKUP(CD422,[2]תחזיות!$B$4:$E$1000,4)</f>
        <v>5.9960181600000176E-2</v>
      </c>
      <c r="CB422" s="135">
        <f t="shared" si="417"/>
        <v>4.4966818000000148E-3</v>
      </c>
      <c r="CC422" s="3">
        <f t="shared" si="463"/>
        <v>11229</v>
      </c>
      <c r="CD422" s="238">
        <v>370</v>
      </c>
      <c r="CE422" s="239">
        <f t="shared" si="464"/>
        <v>0</v>
      </c>
      <c r="CF422" s="239">
        <f t="shared" si="465"/>
        <v>0</v>
      </c>
      <c r="CG422" s="239">
        <f t="shared" si="418"/>
        <v>0</v>
      </c>
      <c r="CH422" s="239">
        <f t="shared" si="419"/>
        <v>0</v>
      </c>
      <c r="CI422" s="240">
        <f t="shared" si="466"/>
        <v>952372.2403889132</v>
      </c>
      <c r="CJ422" s="1"/>
      <c r="CK422" s="247">
        <f>VLOOKUP(CN422,[2]תחזיות!$B$4:$E$1000,3)</f>
        <v>3.9499460869565337E-2</v>
      </c>
      <c r="CL422" s="135">
        <f t="shared" si="420"/>
        <v>2.791621739130445E-3</v>
      </c>
      <c r="CM422" s="3">
        <f t="shared" si="467"/>
        <v>11229</v>
      </c>
      <c r="CN422" s="238">
        <v>370</v>
      </c>
      <c r="CO422" s="239">
        <f t="shared" si="468"/>
        <v>0</v>
      </c>
      <c r="CP422" s="239">
        <f t="shared" si="483"/>
        <v>0</v>
      </c>
      <c r="CQ422" s="239">
        <f t="shared" si="421"/>
        <v>0</v>
      </c>
      <c r="CR422" s="239">
        <f t="shared" si="422"/>
        <v>0</v>
      </c>
      <c r="CS422" s="240">
        <f t="shared" si="469"/>
        <v>799728.65981568617</v>
      </c>
      <c r="CT422" s="1"/>
      <c r="CU422" s="238">
        <v>370</v>
      </c>
      <c r="CV422" s="239">
        <f t="shared" si="423"/>
        <v>-2880.5933548006033</v>
      </c>
      <c r="CW422" s="239">
        <f t="shared" si="423"/>
        <v>0</v>
      </c>
      <c r="CX422" s="239">
        <f t="shared" si="423"/>
        <v>7.561557556351584</v>
      </c>
      <c r="CY422" s="239">
        <f t="shared" si="423"/>
        <v>-7.561557556351584</v>
      </c>
      <c r="CZ422" s="239">
        <f t="shared" si="423"/>
        <v>3027533.6683451794</v>
      </c>
      <c r="DB422" s="238">
        <v>370</v>
      </c>
      <c r="DC422" s="239">
        <f t="shared" si="424"/>
        <v>-2880.5933548006133</v>
      </c>
      <c r="DD422" s="239">
        <f t="shared" si="424"/>
        <v>1.298915452494608E-13</v>
      </c>
      <c r="DE422" s="239">
        <f t="shared" si="424"/>
        <v>7.561557556351759</v>
      </c>
      <c r="DF422" s="239">
        <f t="shared" si="424"/>
        <v>-7.5615575563516293</v>
      </c>
      <c r="DG422" s="239">
        <f t="shared" si="424"/>
        <v>3247953.555034522</v>
      </c>
      <c r="DH422" s="248"/>
      <c r="DI422" s="238">
        <v>370</v>
      </c>
      <c r="DJ422" s="239">
        <f t="shared" si="425"/>
        <v>-2886.6598694084041</v>
      </c>
      <c r="DK422" s="239">
        <f t="shared" si="425"/>
        <v>8.2160420581666699E-2</v>
      </c>
      <c r="DL422" s="239">
        <f t="shared" si="425"/>
        <v>7.6548399203808852</v>
      </c>
      <c r="DM422" s="239">
        <f t="shared" si="425"/>
        <v>-7.5726794997992188</v>
      </c>
      <c r="DN422" s="239">
        <f t="shared" si="425"/>
        <v>2829171.9568635351</v>
      </c>
      <c r="DP422" s="3">
        <f t="shared" si="470"/>
        <v>11229</v>
      </c>
      <c r="DQ422" s="238">
        <v>370</v>
      </c>
      <c r="DR422" s="239">
        <f t="shared" si="471"/>
        <v>0</v>
      </c>
      <c r="DS422" s="239">
        <f t="shared" si="472"/>
        <v>0</v>
      </c>
      <c r="DT422" s="239">
        <f t="shared" si="426"/>
        <v>0</v>
      </c>
      <c r="DU422" s="239">
        <f t="shared" si="473"/>
        <v>0</v>
      </c>
      <c r="DV422" s="240">
        <f t="shared" si="484"/>
        <v>0</v>
      </c>
      <c r="DX422" s="242">
        <f t="shared" si="493"/>
        <v>5.0700000000000002E-2</v>
      </c>
      <c r="DY422" s="242">
        <f t="shared" si="474"/>
        <v>4.2250000000000005E-3</v>
      </c>
      <c r="DZ422" s="238">
        <v>370</v>
      </c>
      <c r="EA422" s="243">
        <f t="shared" si="485"/>
        <v>0</v>
      </c>
      <c r="EB422" s="243">
        <f t="shared" si="486"/>
        <v>0</v>
      </c>
      <c r="EC422" s="243">
        <f t="shared" si="427"/>
        <v>0</v>
      </c>
      <c r="ED422" s="243">
        <f t="shared" si="437"/>
        <v>0</v>
      </c>
      <c r="EE422" s="244">
        <f t="shared" si="475"/>
        <v>985200.18989004719</v>
      </c>
      <c r="EF422" s="249"/>
      <c r="EG422" s="242">
        <f t="shared" si="494"/>
        <v>5.5E-2</v>
      </c>
      <c r="EH422" s="242">
        <f t="shared" si="476"/>
        <v>4.5833333333333334E-3</v>
      </c>
      <c r="EI422" s="238">
        <v>370</v>
      </c>
      <c r="EJ422" s="243">
        <f t="shared" si="487"/>
        <v>4.7385328504423963E-13</v>
      </c>
      <c r="EK422" s="243">
        <f t="shared" si="488"/>
        <v>0</v>
      </c>
      <c r="EL422" s="243">
        <f t="shared" si="428"/>
        <v>-2.1718275564527651E-15</v>
      </c>
      <c r="EM422" s="243">
        <f t="shared" si="438"/>
        <v>2.1718275564527651E-15</v>
      </c>
      <c r="EN422" s="244">
        <f t="shared" si="477"/>
        <v>1028966.0595073986</v>
      </c>
      <c r="EO422" s="249"/>
      <c r="EP422" s="242">
        <f t="shared" si="495"/>
        <v>2.5000000000000001E-2</v>
      </c>
      <c r="EQ422" s="242">
        <f t="shared" si="478"/>
        <v>2.0833333333333333E-3</v>
      </c>
      <c r="ER422" s="238">
        <v>370</v>
      </c>
      <c r="ES422" s="243">
        <f t="shared" si="489"/>
        <v>0</v>
      </c>
      <c r="ET422" s="243">
        <f t="shared" si="490"/>
        <v>0</v>
      </c>
      <c r="EU422" s="243">
        <f t="shared" si="429"/>
        <v>0</v>
      </c>
      <c r="EV422" s="243">
        <f t="shared" si="439"/>
        <v>0</v>
      </c>
      <c r="EW422" s="244">
        <f t="shared" si="479"/>
        <v>853461.14144629624</v>
      </c>
    </row>
    <row r="423" spans="1:153" ht="14.25" customHeight="1" thickBot="1" x14ac:dyDescent="0.25">
      <c r="A423" s="3">
        <f t="shared" si="440"/>
        <v>11259</v>
      </c>
      <c r="B423" s="238">
        <v>371</v>
      </c>
      <c r="C423" s="239">
        <f t="shared" si="441"/>
        <v>-2888.1549123569548</v>
      </c>
      <c r="D423" s="239">
        <f t="shared" si="399"/>
        <v>0</v>
      </c>
      <c r="E423" s="239">
        <f t="shared" si="400"/>
        <v>7.5814066449370072</v>
      </c>
      <c r="F423" s="239">
        <f t="shared" si="401"/>
        <v>-7.5814066449370072</v>
      </c>
      <c r="G423" s="240">
        <f t="shared" si="442"/>
        <v>725485.02829237678</v>
      </c>
      <c r="I423" s="241">
        <f>VLOOKUP(K423,[2]תחזיות!$B$4:$H$1000,5)</f>
        <v>1.2999833500000217E-2</v>
      </c>
      <c r="J423" s="135">
        <f t="shared" si="402"/>
        <v>1.0833194583333514E-3</v>
      </c>
      <c r="K423" s="238">
        <v>371</v>
      </c>
      <c r="L423" s="243">
        <f t="shared" si="443"/>
        <v>0</v>
      </c>
      <c r="M423" s="243">
        <f t="shared" si="430"/>
        <v>0</v>
      </c>
      <c r="N423" s="243">
        <f t="shared" si="403"/>
        <v>0</v>
      </c>
      <c r="O423" s="243">
        <f t="shared" si="404"/>
        <v>0</v>
      </c>
      <c r="P423" s="244">
        <f t="shared" si="444"/>
        <v>306589.56963967456</v>
      </c>
      <c r="Q423" s="245"/>
      <c r="R423" s="241">
        <f>VLOOKUP(T423,[2]תחזיות!$B$4:$H$1000,7)</f>
        <v>2.2099716950000368E-2</v>
      </c>
      <c r="S423" s="135">
        <f t="shared" si="405"/>
        <v>1.8416430791666973E-3</v>
      </c>
      <c r="T423" s="238">
        <v>371</v>
      </c>
      <c r="U423" s="243">
        <f t="shared" si="445"/>
        <v>0</v>
      </c>
      <c r="V423" s="243">
        <f t="shared" si="431"/>
        <v>0</v>
      </c>
      <c r="W423" s="243">
        <f t="shared" si="406"/>
        <v>0</v>
      </c>
      <c r="X423" s="243">
        <f t="shared" si="432"/>
        <v>0</v>
      </c>
      <c r="Y423" s="244">
        <f t="shared" si="446"/>
        <v>343246.08003011072</v>
      </c>
      <c r="Z423" s="246"/>
      <c r="AA423" s="241">
        <f>VLOOKUP(AC423,[2]תחזיות!$B$4:$H$1000,6)</f>
        <v>1.1818030454545651E-2</v>
      </c>
      <c r="AB423" s="135">
        <f t="shared" si="407"/>
        <v>9.8483587121213768E-4</v>
      </c>
      <c r="AC423" s="238">
        <v>371</v>
      </c>
      <c r="AD423" s="243">
        <f t="shared" si="447"/>
        <v>0</v>
      </c>
      <c r="AE423" s="243">
        <f t="shared" si="433"/>
        <v>0</v>
      </c>
      <c r="AF423" s="243">
        <f t="shared" si="408"/>
        <v>0</v>
      </c>
      <c r="AG423" s="243">
        <f t="shared" si="434"/>
        <v>0</v>
      </c>
      <c r="AH423" s="244">
        <f t="shared" si="448"/>
        <v>302220.56829844892</v>
      </c>
      <c r="AI423" s="246"/>
      <c r="AJ423" s="242">
        <f t="shared" si="491"/>
        <v>4.8766666666666597E-2</v>
      </c>
      <c r="AK423" s="242">
        <f t="shared" si="449"/>
        <v>4.0638888888888834E-3</v>
      </c>
      <c r="AL423" s="241">
        <f>VLOOKUP(AN423,[2]תחזיות!$B$4:$H$1000,5)</f>
        <v>1.2999833500000217E-2</v>
      </c>
      <c r="AM423" s="135">
        <f t="shared" si="435"/>
        <v>1.0833194583333514E-3</v>
      </c>
      <c r="AN423" s="238">
        <v>371</v>
      </c>
      <c r="AO423" s="243">
        <f t="shared" si="450"/>
        <v>0</v>
      </c>
      <c r="AP423" s="243">
        <f t="shared" si="480"/>
        <v>0</v>
      </c>
      <c r="AQ423" s="243">
        <f t="shared" si="409"/>
        <v>0</v>
      </c>
      <c r="AR423" s="243">
        <f t="shared" si="451"/>
        <v>0</v>
      </c>
      <c r="AS423" s="244">
        <f t="shared" si="452"/>
        <v>170495.24078473489</v>
      </c>
      <c r="AT423" s="245"/>
      <c r="AU423" s="242">
        <f t="shared" si="492"/>
        <v>5.3666666666666606E-2</v>
      </c>
      <c r="AV423" s="242">
        <f t="shared" si="453"/>
        <v>4.4722222222222168E-3</v>
      </c>
      <c r="AW423" s="241">
        <f>VLOOKUP(AY423,[2]תחזיות!$B$4:$H$1000,7)</f>
        <v>2.2099716950000368E-2</v>
      </c>
      <c r="AX423" s="135">
        <f t="shared" si="410"/>
        <v>1.8416430791666973E-3</v>
      </c>
      <c r="AY423" s="238">
        <v>371</v>
      </c>
      <c r="AZ423" s="243">
        <f t="shared" si="454"/>
        <v>-1.0668426652491623E-11</v>
      </c>
      <c r="BA423" s="243">
        <f t="shared" si="481"/>
        <v>1.3013075911481174E-13</v>
      </c>
      <c r="BB423" s="243">
        <f t="shared" si="411"/>
        <v>1.7784233386623256E-13</v>
      </c>
      <c r="BC423" s="243">
        <f t="shared" si="455"/>
        <v>-4.7711574751420816E-14</v>
      </c>
      <c r="BD423" s="244">
        <f t="shared" si="456"/>
        <v>197884.14681572217</v>
      </c>
      <c r="BE423" s="246"/>
      <c r="BF423" s="246"/>
      <c r="BG423" s="246"/>
      <c r="BH423" s="241">
        <f>VLOOKUP(BJ423,[2]תחזיות!$B$4:$H$1000,6)</f>
        <v>1.1818030454545651E-2</v>
      </c>
      <c r="BI423" s="135">
        <f t="shared" si="412"/>
        <v>9.8483587121213768E-4</v>
      </c>
      <c r="BJ423" s="238">
        <v>371</v>
      </c>
      <c r="BK423" s="243">
        <f t="shared" si="457"/>
        <v>-6.1658633608474425</v>
      </c>
      <c r="BL423" s="243">
        <f t="shared" si="482"/>
        <v>8.2230087219916648E-2</v>
      </c>
      <c r="BM423" s="243">
        <f t="shared" si="413"/>
        <v>9.3534170048136911E-2</v>
      </c>
      <c r="BN423" s="243">
        <f t="shared" si="436"/>
        <v>-1.1304082828220258E-2</v>
      </c>
      <c r="BO423" s="244">
        <f t="shared" si="458"/>
        <v>148276.55901072704</v>
      </c>
      <c r="BP423" s="246"/>
      <c r="BQ423" s="247">
        <f>VLOOKUP(BT423,[2]תחזיות!$B$4:$E$1000,2)</f>
        <v>4.5452680000000134E-2</v>
      </c>
      <c r="BR423" s="135">
        <f t="shared" si="414"/>
        <v>3.2877233333333446E-3</v>
      </c>
      <c r="BS423" s="3">
        <f t="shared" si="459"/>
        <v>11259</v>
      </c>
      <c r="BT423" s="238">
        <v>371</v>
      </c>
      <c r="BU423" s="239">
        <f t="shared" si="460"/>
        <v>0</v>
      </c>
      <c r="BV423" s="239">
        <f t="shared" si="461"/>
        <v>0</v>
      </c>
      <c r="BW423" s="239">
        <f t="shared" si="415"/>
        <v>0</v>
      </c>
      <c r="BX423" s="239">
        <f t="shared" si="416"/>
        <v>0</v>
      </c>
      <c r="BY423" s="240">
        <f t="shared" si="462"/>
        <v>839763.63973834575</v>
      </c>
      <c r="CA423" s="247">
        <f>VLOOKUP(CD423,[2]תחזיות!$B$4:$E$1000,4)</f>
        <v>5.9997537600000178E-2</v>
      </c>
      <c r="CB423" s="135">
        <f t="shared" si="417"/>
        <v>4.4997948000000147E-3</v>
      </c>
      <c r="CC423" s="3">
        <f t="shared" si="463"/>
        <v>11259</v>
      </c>
      <c r="CD423" s="238">
        <v>371</v>
      </c>
      <c r="CE423" s="239">
        <f t="shared" si="464"/>
        <v>0</v>
      </c>
      <c r="CF423" s="239">
        <f t="shared" si="465"/>
        <v>0</v>
      </c>
      <c r="CG423" s="239">
        <f t="shared" si="418"/>
        <v>0</v>
      </c>
      <c r="CH423" s="239">
        <f t="shared" si="419"/>
        <v>0</v>
      </c>
      <c r="CI423" s="240">
        <f t="shared" si="466"/>
        <v>952372.2403889132</v>
      </c>
      <c r="CJ423" s="1"/>
      <c r="CK423" s="247">
        <f>VLOOKUP(CN423,[2]תחזיות!$B$4:$E$1000,3)</f>
        <v>3.9524069565217514E-2</v>
      </c>
      <c r="CL423" s="135">
        <f t="shared" si="420"/>
        <v>2.7936724637681264E-3</v>
      </c>
      <c r="CM423" s="3">
        <f t="shared" si="467"/>
        <v>11259</v>
      </c>
      <c r="CN423" s="238">
        <v>371</v>
      </c>
      <c r="CO423" s="239">
        <f t="shared" si="468"/>
        <v>0</v>
      </c>
      <c r="CP423" s="239">
        <f t="shared" si="483"/>
        <v>0</v>
      </c>
      <c r="CQ423" s="239">
        <f t="shared" si="421"/>
        <v>0</v>
      </c>
      <c r="CR423" s="239">
        <f t="shared" si="422"/>
        <v>0</v>
      </c>
      <c r="CS423" s="240">
        <f t="shared" si="469"/>
        <v>799728.65981568617</v>
      </c>
      <c r="CT423" s="1"/>
      <c r="CU423" s="238">
        <v>371</v>
      </c>
      <c r="CV423" s="239">
        <f t="shared" ref="CV423:CZ473" si="496">BU423+L423+C423+AO423+DR423+EA423</f>
        <v>-2888.1549123569548</v>
      </c>
      <c r="CW423" s="239">
        <f t="shared" si="496"/>
        <v>0</v>
      </c>
      <c r="CX423" s="239">
        <f t="shared" si="496"/>
        <v>7.5814066449370072</v>
      </c>
      <c r="CY423" s="239">
        <f t="shared" si="496"/>
        <v>-7.5814066449370072</v>
      </c>
      <c r="CZ423" s="239">
        <f t="shared" si="496"/>
        <v>3027533.6683451794</v>
      </c>
      <c r="DB423" s="238">
        <v>371</v>
      </c>
      <c r="DC423" s="239">
        <f t="shared" ref="DC423:DG473" si="497">CE423+U423+C423+AZ423+DR423+EJ423</f>
        <v>-2888.1549123569648</v>
      </c>
      <c r="DD423" s="239">
        <f t="shared" si="497"/>
        <v>1.3013075911481174E-13</v>
      </c>
      <c r="DE423" s="239">
        <f t="shared" si="497"/>
        <v>7.5814066449371831</v>
      </c>
      <c r="DF423" s="239">
        <f t="shared" si="497"/>
        <v>-7.5814066449370534</v>
      </c>
      <c r="DG423" s="239">
        <f t="shared" si="497"/>
        <v>3247953.555034522</v>
      </c>
      <c r="DH423" s="248"/>
      <c r="DI423" s="238">
        <v>371</v>
      </c>
      <c r="DJ423" s="239">
        <f t="shared" ref="DJ423:DN473" si="498">C423+AD423+CO423+BK423+DR423+ES423</f>
        <v>-2894.3207757178025</v>
      </c>
      <c r="DK423" s="239">
        <f t="shared" si="498"/>
        <v>8.2230087219916648E-2</v>
      </c>
      <c r="DL423" s="239">
        <f t="shared" si="498"/>
        <v>7.6749408149851437</v>
      </c>
      <c r="DM423" s="239">
        <f t="shared" si="498"/>
        <v>-7.592710727765227</v>
      </c>
      <c r="DN423" s="239">
        <f t="shared" si="498"/>
        <v>2829171.9568635351</v>
      </c>
      <c r="DP423" s="3">
        <f t="shared" si="470"/>
        <v>11259</v>
      </c>
      <c r="DQ423" s="238">
        <v>371</v>
      </c>
      <c r="DR423" s="239">
        <f t="shared" si="471"/>
        <v>0</v>
      </c>
      <c r="DS423" s="239">
        <f t="shared" si="472"/>
        <v>0</v>
      </c>
      <c r="DT423" s="239">
        <f t="shared" si="426"/>
        <v>0</v>
      </c>
      <c r="DU423" s="239">
        <f t="shared" si="473"/>
        <v>0</v>
      </c>
      <c r="DV423" s="240">
        <f t="shared" si="484"/>
        <v>0</v>
      </c>
      <c r="DX423" s="242">
        <f t="shared" si="493"/>
        <v>5.0700000000000002E-2</v>
      </c>
      <c r="DY423" s="242">
        <f t="shared" si="474"/>
        <v>4.2250000000000005E-3</v>
      </c>
      <c r="DZ423" s="238">
        <v>371</v>
      </c>
      <c r="EA423" s="243">
        <f t="shared" si="485"/>
        <v>0</v>
      </c>
      <c r="EB423" s="243">
        <f t="shared" si="486"/>
        <v>0</v>
      </c>
      <c r="EC423" s="243">
        <f t="shared" si="427"/>
        <v>0</v>
      </c>
      <c r="ED423" s="243">
        <f t="shared" si="437"/>
        <v>0</v>
      </c>
      <c r="EE423" s="244">
        <f t="shared" si="475"/>
        <v>985200.18989004719</v>
      </c>
      <c r="EF423" s="249"/>
      <c r="EG423" s="242">
        <f t="shared" si="494"/>
        <v>5.5E-2</v>
      </c>
      <c r="EH423" s="242">
        <f t="shared" si="476"/>
        <v>4.5833333333333334E-3</v>
      </c>
      <c r="EI423" s="238">
        <v>371</v>
      </c>
      <c r="EJ423" s="243">
        <f t="shared" si="487"/>
        <v>4.7602511260069243E-13</v>
      </c>
      <c r="EK423" s="243">
        <f t="shared" si="488"/>
        <v>0</v>
      </c>
      <c r="EL423" s="243">
        <f t="shared" si="428"/>
        <v>-2.181781766086507E-15</v>
      </c>
      <c r="EM423" s="243">
        <f t="shared" si="438"/>
        <v>2.181781766086507E-15</v>
      </c>
      <c r="EN423" s="244">
        <f t="shared" si="477"/>
        <v>1028966.0595073986</v>
      </c>
      <c r="EO423" s="249"/>
      <c r="EP423" s="242">
        <f t="shared" si="495"/>
        <v>2.5000000000000001E-2</v>
      </c>
      <c r="EQ423" s="242">
        <f t="shared" si="478"/>
        <v>2.0833333333333333E-3</v>
      </c>
      <c r="ER423" s="238">
        <v>371</v>
      </c>
      <c r="ES423" s="243">
        <f t="shared" si="489"/>
        <v>0</v>
      </c>
      <c r="ET423" s="243">
        <f t="shared" si="490"/>
        <v>0</v>
      </c>
      <c r="EU423" s="243">
        <f t="shared" si="429"/>
        <v>0</v>
      </c>
      <c r="EV423" s="243">
        <f t="shared" si="439"/>
        <v>0</v>
      </c>
      <c r="EW423" s="244">
        <f t="shared" si="479"/>
        <v>853461.14144629624</v>
      </c>
    </row>
    <row r="424" spans="1:153" ht="14.25" customHeight="1" thickBot="1" x14ac:dyDescent="0.25">
      <c r="A424" s="3">
        <f t="shared" si="440"/>
        <v>11290</v>
      </c>
      <c r="B424" s="238">
        <v>372</v>
      </c>
      <c r="C424" s="239">
        <f t="shared" si="441"/>
        <v>-2895.7363190018918</v>
      </c>
      <c r="D424" s="239">
        <f t="shared" si="399"/>
        <v>0</v>
      </c>
      <c r="E424" s="239">
        <f t="shared" si="400"/>
        <v>7.6013078373799665</v>
      </c>
      <c r="F424" s="239">
        <f t="shared" si="401"/>
        <v>-7.6013078373799665</v>
      </c>
      <c r="G424" s="240">
        <f t="shared" si="442"/>
        <v>725485.02829237678</v>
      </c>
      <c r="I424" s="241">
        <f>VLOOKUP(K424,[2]תחזיות!$B$4:$H$1000,5)</f>
        <v>1.2999852000000218E-2</v>
      </c>
      <c r="J424" s="135">
        <f t="shared" si="402"/>
        <v>1.0833210000000182E-3</v>
      </c>
      <c r="K424" s="238">
        <v>372</v>
      </c>
      <c r="L424" s="243">
        <f t="shared" si="443"/>
        <v>0</v>
      </c>
      <c r="M424" s="243">
        <f t="shared" si="430"/>
        <v>0</v>
      </c>
      <c r="N424" s="243">
        <f t="shared" si="403"/>
        <v>0</v>
      </c>
      <c r="O424" s="243">
        <f t="shared" si="404"/>
        <v>0</v>
      </c>
      <c r="P424" s="244">
        <f t="shared" si="444"/>
        <v>306589.56963967456</v>
      </c>
      <c r="Q424" s="245"/>
      <c r="R424" s="241">
        <f>VLOOKUP(T424,[2]תחזיות!$B$4:$H$1000,7)</f>
        <v>2.2099748400000369E-2</v>
      </c>
      <c r="S424" s="135">
        <f t="shared" si="405"/>
        <v>1.8416457000000306E-3</v>
      </c>
      <c r="T424" s="238">
        <v>372</v>
      </c>
      <c r="U424" s="243">
        <f t="shared" si="445"/>
        <v>0</v>
      </c>
      <c r="V424" s="243">
        <f t="shared" si="431"/>
        <v>0</v>
      </c>
      <c r="W424" s="243">
        <f t="shared" si="406"/>
        <v>0</v>
      </c>
      <c r="X424" s="243">
        <f t="shared" si="432"/>
        <v>0</v>
      </c>
      <c r="Y424" s="244">
        <f t="shared" si="446"/>
        <v>343246.08003011072</v>
      </c>
      <c r="Z424" s="246"/>
      <c r="AA424" s="241">
        <f>VLOOKUP(AC424,[2]תחזיות!$B$4:$H$1000,6)</f>
        <v>1.1818047272727469E-2</v>
      </c>
      <c r="AB424" s="135">
        <f t="shared" si="407"/>
        <v>9.8483727272728901E-4</v>
      </c>
      <c r="AC424" s="238">
        <v>372</v>
      </c>
      <c r="AD424" s="243">
        <f t="shared" si="447"/>
        <v>0</v>
      </c>
      <c r="AE424" s="243">
        <f t="shared" si="433"/>
        <v>0</v>
      </c>
      <c r="AF424" s="243">
        <f t="shared" si="408"/>
        <v>0</v>
      </c>
      <c r="AG424" s="243">
        <f t="shared" si="434"/>
        <v>0</v>
      </c>
      <c r="AH424" s="244">
        <f t="shared" si="448"/>
        <v>302220.56829844892</v>
      </c>
      <c r="AI424" s="246"/>
      <c r="AJ424" s="242">
        <f t="shared" si="491"/>
        <v>4.8766666666666597E-2</v>
      </c>
      <c r="AK424" s="242">
        <f t="shared" si="449"/>
        <v>4.0638888888888834E-3</v>
      </c>
      <c r="AL424" s="241">
        <f>VLOOKUP(AN424,[2]תחזיות!$B$4:$H$1000,5)</f>
        <v>1.2999852000000218E-2</v>
      </c>
      <c r="AM424" s="135">
        <f t="shared" si="435"/>
        <v>1.0833210000000182E-3</v>
      </c>
      <c r="AN424" s="238">
        <v>372</v>
      </c>
      <c r="AO424" s="243">
        <f t="shared" si="450"/>
        <v>0</v>
      </c>
      <c r="AP424" s="243">
        <f t="shared" si="480"/>
        <v>0</v>
      </c>
      <c r="AQ424" s="243">
        <f t="shared" si="409"/>
        <v>0</v>
      </c>
      <c r="AR424" s="243">
        <f t="shared" si="451"/>
        <v>0</v>
      </c>
      <c r="AS424" s="244">
        <f t="shared" si="452"/>
        <v>170495.24078473489</v>
      </c>
      <c r="AT424" s="245"/>
      <c r="AU424" s="242">
        <f t="shared" si="492"/>
        <v>5.3666666666666606E-2</v>
      </c>
      <c r="AV424" s="242">
        <f t="shared" si="453"/>
        <v>4.4722222222222168E-3</v>
      </c>
      <c r="AW424" s="241">
        <f>VLOOKUP(AY424,[2]תחזיות!$B$4:$H$1000,7)</f>
        <v>2.2099748400000369E-2</v>
      </c>
      <c r="AX424" s="135">
        <f t="shared" si="410"/>
        <v>1.8416457000000306E-3</v>
      </c>
      <c r="AY424" s="238">
        <v>372</v>
      </c>
      <c r="AZ424" s="243">
        <f t="shared" si="454"/>
        <v>-1.0866243970997626E-11</v>
      </c>
      <c r="BA424" s="243">
        <f t="shared" si="481"/>
        <v>1.3037041386777327E-13</v>
      </c>
      <c r="BB424" s="243">
        <f t="shared" si="411"/>
        <v>1.7896667162695703E-13</v>
      </c>
      <c r="BC424" s="243">
        <f t="shared" si="455"/>
        <v>-4.859625775918377E-14</v>
      </c>
      <c r="BD424" s="244">
        <f t="shared" si="456"/>
        <v>197884.14681572217</v>
      </c>
      <c r="BE424" s="246"/>
      <c r="BF424" s="246"/>
      <c r="BG424" s="246"/>
      <c r="BH424" s="241">
        <f>VLOOKUP(BJ424,[2]תחזיות!$B$4:$H$1000,6)</f>
        <v>1.1818047272727469E-2</v>
      </c>
      <c r="BI424" s="135">
        <f t="shared" si="412"/>
        <v>9.8483727272728901E-4</v>
      </c>
      <c r="BJ424" s="238">
        <v>372</v>
      </c>
      <c r="BK424" s="243">
        <f t="shared" si="457"/>
        <v>-6.265562018888823</v>
      </c>
      <c r="BL424" s="243">
        <f t="shared" si="482"/>
        <v>8.2299810751865002E-2</v>
      </c>
      <c r="BM424" s="243">
        <f t="shared" si="413"/>
        <v>9.378667445316112E-2</v>
      </c>
      <c r="BN424" s="243">
        <f t="shared" si="436"/>
        <v>-1.1486863701296122E-2</v>
      </c>
      <c r="BO424" s="244">
        <f t="shared" si="458"/>
        <v>148276.55901072704</v>
      </c>
      <c r="BP424" s="246"/>
      <c r="BQ424" s="247">
        <f>VLOOKUP(BT424,[2]תחזיות!$B$4:$E$1000,2)</f>
        <v>4.5480980000000136E-2</v>
      </c>
      <c r="BR424" s="135">
        <f t="shared" si="414"/>
        <v>3.2900816666666783E-3</v>
      </c>
      <c r="BS424" s="3">
        <f t="shared" si="459"/>
        <v>11290</v>
      </c>
      <c r="BT424" s="238">
        <v>372</v>
      </c>
      <c r="BU424" s="239">
        <f t="shared" si="460"/>
        <v>0</v>
      </c>
      <c r="BV424" s="239">
        <f t="shared" si="461"/>
        <v>0</v>
      </c>
      <c r="BW424" s="239">
        <f t="shared" si="415"/>
        <v>0</v>
      </c>
      <c r="BX424" s="239">
        <f t="shared" si="416"/>
        <v>0</v>
      </c>
      <c r="BY424" s="240">
        <f t="shared" si="462"/>
        <v>839763.63973834575</v>
      </c>
      <c r="CA424" s="247">
        <f>VLOOKUP(CD424,[2]תחזיות!$B$4:$E$1000,4)</f>
        <v>6.003489360000018E-2</v>
      </c>
      <c r="CB424" s="135">
        <f t="shared" si="417"/>
        <v>4.5029078000000155E-3</v>
      </c>
      <c r="CC424" s="3">
        <f t="shared" si="463"/>
        <v>11290</v>
      </c>
      <c r="CD424" s="238">
        <v>372</v>
      </c>
      <c r="CE424" s="239">
        <f t="shared" si="464"/>
        <v>0</v>
      </c>
      <c r="CF424" s="239">
        <f t="shared" si="465"/>
        <v>0</v>
      </c>
      <c r="CG424" s="239">
        <f t="shared" si="418"/>
        <v>0</v>
      </c>
      <c r="CH424" s="239">
        <f t="shared" si="419"/>
        <v>0</v>
      </c>
      <c r="CI424" s="240">
        <f t="shared" si="466"/>
        <v>952372.2403889132</v>
      </c>
      <c r="CJ424" s="1"/>
      <c r="CK424" s="247">
        <f>VLOOKUP(CN424,[2]תחזיות!$B$4:$E$1000,3)</f>
        <v>3.9548678260869684E-2</v>
      </c>
      <c r="CL424" s="135">
        <f t="shared" si="420"/>
        <v>2.795723188405807E-3</v>
      </c>
      <c r="CM424" s="3">
        <f t="shared" si="467"/>
        <v>11290</v>
      </c>
      <c r="CN424" s="238">
        <v>372</v>
      </c>
      <c r="CO424" s="239">
        <f t="shared" si="468"/>
        <v>0</v>
      </c>
      <c r="CP424" s="239">
        <f t="shared" si="483"/>
        <v>0</v>
      </c>
      <c r="CQ424" s="239">
        <f t="shared" si="421"/>
        <v>0</v>
      </c>
      <c r="CR424" s="239">
        <f t="shared" si="422"/>
        <v>0</v>
      </c>
      <c r="CS424" s="240">
        <f t="shared" si="469"/>
        <v>799728.65981568617</v>
      </c>
      <c r="CT424" s="1"/>
      <c r="CU424" s="238">
        <v>372</v>
      </c>
      <c r="CV424" s="239">
        <f t="shared" si="496"/>
        <v>-2895.7363190018918</v>
      </c>
      <c r="CW424" s="239">
        <f t="shared" si="496"/>
        <v>0</v>
      </c>
      <c r="CX424" s="239">
        <f t="shared" si="496"/>
        <v>7.6013078373799665</v>
      </c>
      <c r="CY424" s="239">
        <f t="shared" si="496"/>
        <v>-7.6013078373799665</v>
      </c>
      <c r="CZ424" s="239">
        <f t="shared" si="496"/>
        <v>3027533.6683451794</v>
      </c>
      <c r="DB424" s="238">
        <v>372</v>
      </c>
      <c r="DC424" s="239">
        <f t="shared" si="497"/>
        <v>-2895.7363190019023</v>
      </c>
      <c r="DD424" s="239">
        <f t="shared" si="497"/>
        <v>1.3037041386777327E-13</v>
      </c>
      <c r="DE424" s="239">
        <f t="shared" si="497"/>
        <v>7.6013078373801433</v>
      </c>
      <c r="DF424" s="239">
        <f t="shared" si="497"/>
        <v>-7.6013078373800136</v>
      </c>
      <c r="DG424" s="239">
        <f t="shared" si="497"/>
        <v>3247953.555034522</v>
      </c>
      <c r="DH424" s="248"/>
      <c r="DI424" s="238">
        <v>372</v>
      </c>
      <c r="DJ424" s="239">
        <f t="shared" si="498"/>
        <v>-2902.0018810207807</v>
      </c>
      <c r="DK424" s="239">
        <f t="shared" si="498"/>
        <v>8.2299810751865002E-2</v>
      </c>
      <c r="DL424" s="239">
        <f t="shared" si="498"/>
        <v>7.695094511833128</v>
      </c>
      <c r="DM424" s="239">
        <f t="shared" si="498"/>
        <v>-7.6127947010812624</v>
      </c>
      <c r="DN424" s="239">
        <f t="shared" si="498"/>
        <v>2829171.9568635351</v>
      </c>
      <c r="DP424" s="3">
        <f t="shared" si="470"/>
        <v>11290</v>
      </c>
      <c r="DQ424" s="238">
        <v>372</v>
      </c>
      <c r="DR424" s="239">
        <f t="shared" si="471"/>
        <v>0</v>
      </c>
      <c r="DS424" s="239">
        <f t="shared" si="472"/>
        <v>0</v>
      </c>
      <c r="DT424" s="239">
        <f t="shared" si="426"/>
        <v>0</v>
      </c>
      <c r="DU424" s="239">
        <f t="shared" si="473"/>
        <v>0</v>
      </c>
      <c r="DV424" s="240">
        <f t="shared" si="484"/>
        <v>0</v>
      </c>
      <c r="DX424" s="242">
        <f t="shared" si="493"/>
        <v>5.0700000000000002E-2</v>
      </c>
      <c r="DY424" s="242">
        <f t="shared" si="474"/>
        <v>4.2250000000000005E-3</v>
      </c>
      <c r="DZ424" s="238">
        <v>372</v>
      </c>
      <c r="EA424" s="243">
        <f t="shared" si="485"/>
        <v>0</v>
      </c>
      <c r="EB424" s="243">
        <f t="shared" si="486"/>
        <v>0</v>
      </c>
      <c r="EC424" s="243">
        <f t="shared" si="427"/>
        <v>0</v>
      </c>
      <c r="ED424" s="243">
        <f t="shared" si="437"/>
        <v>0</v>
      </c>
      <c r="EE424" s="244">
        <f t="shared" si="475"/>
        <v>985200.18989004719</v>
      </c>
      <c r="EF424" s="249"/>
      <c r="EG424" s="242">
        <f t="shared" si="494"/>
        <v>5.5E-2</v>
      </c>
      <c r="EH424" s="242">
        <f t="shared" si="476"/>
        <v>4.5833333333333334E-3</v>
      </c>
      <c r="EI424" s="238">
        <v>372</v>
      </c>
      <c r="EJ424" s="243">
        <f t="shared" si="487"/>
        <v>4.7820689436677893E-13</v>
      </c>
      <c r="EK424" s="243">
        <f t="shared" si="488"/>
        <v>0</v>
      </c>
      <c r="EL424" s="243">
        <f t="shared" si="428"/>
        <v>-2.1917815991810701E-15</v>
      </c>
      <c r="EM424" s="243">
        <f t="shared" si="438"/>
        <v>2.1917815991810701E-15</v>
      </c>
      <c r="EN424" s="244">
        <f t="shared" si="477"/>
        <v>1028966.0595073986</v>
      </c>
      <c r="EO424" s="249"/>
      <c r="EP424" s="242">
        <f t="shared" si="495"/>
        <v>2.5000000000000001E-2</v>
      </c>
      <c r="EQ424" s="242">
        <f t="shared" si="478"/>
        <v>2.0833333333333333E-3</v>
      </c>
      <c r="ER424" s="238">
        <v>372</v>
      </c>
      <c r="ES424" s="243">
        <f t="shared" si="489"/>
        <v>0</v>
      </c>
      <c r="ET424" s="243">
        <f t="shared" si="490"/>
        <v>0</v>
      </c>
      <c r="EU424" s="243">
        <f t="shared" si="429"/>
        <v>0</v>
      </c>
      <c r="EV424" s="243">
        <f t="shared" si="439"/>
        <v>0</v>
      </c>
      <c r="EW424" s="244">
        <f t="shared" si="479"/>
        <v>853461.14144629624</v>
      </c>
    </row>
    <row r="425" spans="1:153" ht="14.25" customHeight="1" thickBot="1" x14ac:dyDescent="0.25">
      <c r="A425" s="3">
        <f t="shared" si="440"/>
        <v>11320</v>
      </c>
      <c r="B425" s="238">
        <v>373</v>
      </c>
      <c r="C425" s="239">
        <f t="shared" si="441"/>
        <v>-2903.3376268392717</v>
      </c>
      <c r="D425" s="239">
        <f t="shared" si="399"/>
        <v>0</v>
      </c>
      <c r="E425" s="239">
        <f t="shared" si="400"/>
        <v>7.6212612704530889</v>
      </c>
      <c r="F425" s="239">
        <f t="shared" si="401"/>
        <v>-7.6212612704530889</v>
      </c>
      <c r="G425" s="240">
        <f t="shared" si="442"/>
        <v>725485.02829237678</v>
      </c>
      <c r="I425" s="241">
        <f>VLOOKUP(K425,[2]תחזיות!$B$4:$H$1000,5)</f>
        <v>1.2999870500000218E-2</v>
      </c>
      <c r="J425" s="135">
        <f t="shared" si="402"/>
        <v>1.0833225416666849E-3</v>
      </c>
      <c r="K425" s="238">
        <v>373</v>
      </c>
      <c r="L425" s="243">
        <f t="shared" si="443"/>
        <v>0</v>
      </c>
      <c r="M425" s="243">
        <f t="shared" si="430"/>
        <v>0</v>
      </c>
      <c r="N425" s="243">
        <f t="shared" si="403"/>
        <v>0</v>
      </c>
      <c r="O425" s="243">
        <f t="shared" si="404"/>
        <v>0</v>
      </c>
      <c r="P425" s="244">
        <f t="shared" si="444"/>
        <v>306589.56963967456</v>
      </c>
      <c r="Q425" s="245"/>
      <c r="R425" s="241">
        <f>VLOOKUP(T425,[2]תחזיות!$B$4:$H$1000,7)</f>
        <v>2.2099779850000372E-2</v>
      </c>
      <c r="S425" s="135">
        <f t="shared" si="405"/>
        <v>1.8416483208333644E-3</v>
      </c>
      <c r="T425" s="238">
        <v>373</v>
      </c>
      <c r="U425" s="243">
        <f t="shared" si="445"/>
        <v>0</v>
      </c>
      <c r="V425" s="243">
        <f t="shared" si="431"/>
        <v>0</v>
      </c>
      <c r="W425" s="243">
        <f t="shared" si="406"/>
        <v>0</v>
      </c>
      <c r="X425" s="243">
        <f t="shared" si="432"/>
        <v>0</v>
      </c>
      <c r="Y425" s="244">
        <f t="shared" si="446"/>
        <v>343246.08003011072</v>
      </c>
      <c r="Z425" s="246"/>
      <c r="AA425" s="241">
        <f>VLOOKUP(AC425,[2]תחזיות!$B$4:$H$1000,6)</f>
        <v>1.1818064090909288E-2</v>
      </c>
      <c r="AB425" s="135">
        <f t="shared" si="407"/>
        <v>9.8483867424244077E-4</v>
      </c>
      <c r="AC425" s="238">
        <v>373</v>
      </c>
      <c r="AD425" s="243">
        <f t="shared" si="447"/>
        <v>0</v>
      </c>
      <c r="AE425" s="243">
        <f t="shared" si="433"/>
        <v>0</v>
      </c>
      <c r="AF425" s="243">
        <f t="shared" si="408"/>
        <v>0</v>
      </c>
      <c r="AG425" s="243">
        <f t="shared" si="434"/>
        <v>0</v>
      </c>
      <c r="AH425" s="244">
        <f t="shared" si="448"/>
        <v>302220.56829844892</v>
      </c>
      <c r="AI425" s="246"/>
      <c r="AJ425" s="242">
        <f t="shared" si="491"/>
        <v>4.8766666666666597E-2</v>
      </c>
      <c r="AK425" s="242">
        <f t="shared" si="449"/>
        <v>4.0638888888888834E-3</v>
      </c>
      <c r="AL425" s="241">
        <f>VLOOKUP(AN425,[2]תחזיות!$B$4:$H$1000,5)</f>
        <v>1.2999870500000218E-2</v>
      </c>
      <c r="AM425" s="135">
        <f t="shared" si="435"/>
        <v>1.0833225416666849E-3</v>
      </c>
      <c r="AN425" s="238">
        <v>373</v>
      </c>
      <c r="AO425" s="243">
        <f t="shared" si="450"/>
        <v>0</v>
      </c>
      <c r="AP425" s="243">
        <f t="shared" si="480"/>
        <v>0</v>
      </c>
      <c r="AQ425" s="243">
        <f t="shared" si="409"/>
        <v>0</v>
      </c>
      <c r="AR425" s="243">
        <f t="shared" si="451"/>
        <v>0</v>
      </c>
      <c r="AS425" s="244">
        <f t="shared" si="452"/>
        <v>170495.24078473489</v>
      </c>
      <c r="AT425" s="245"/>
      <c r="AU425" s="242">
        <f t="shared" si="492"/>
        <v>5.3666666666666606E-2</v>
      </c>
      <c r="AV425" s="242">
        <f t="shared" si="453"/>
        <v>4.4722222222222168E-3</v>
      </c>
      <c r="AW425" s="241">
        <f>VLOOKUP(AY425,[2]תחזיות!$B$4:$H$1000,7)</f>
        <v>2.2099779850000372E-2</v>
      </c>
      <c r="AX425" s="135">
        <f t="shared" si="410"/>
        <v>1.8416483208333644E-3</v>
      </c>
      <c r="AY425" s="238">
        <v>373</v>
      </c>
      <c r="AZ425" s="243">
        <f t="shared" si="454"/>
        <v>-1.1065552036257824E-11</v>
      </c>
      <c r="BA425" s="243">
        <f t="shared" si="481"/>
        <v>1.306105103215592E-13</v>
      </c>
      <c r="BB425" s="243">
        <f t="shared" si="411"/>
        <v>1.8009811803926774E-13</v>
      </c>
      <c r="BC425" s="243">
        <f t="shared" si="455"/>
        <v>-4.9487607717708543E-14</v>
      </c>
      <c r="BD425" s="244">
        <f t="shared" si="456"/>
        <v>197884.14681572217</v>
      </c>
      <c r="BE425" s="246"/>
      <c r="BF425" s="246"/>
      <c r="BG425" s="246"/>
      <c r="BH425" s="241">
        <f>VLOOKUP(BJ425,[2]תחזיות!$B$4:$H$1000,6)</f>
        <v>1.1818064090909288E-2</v>
      </c>
      <c r="BI425" s="135">
        <f t="shared" si="412"/>
        <v>9.8483867424244077E-4</v>
      </c>
      <c r="BJ425" s="238">
        <v>373</v>
      </c>
      <c r="BK425" s="243">
        <f t="shared" si="457"/>
        <v>-6.3656116258781807</v>
      </c>
      <c r="BL425" s="243">
        <f t="shared" si="482"/>
        <v>8.2369591285944704E-2</v>
      </c>
      <c r="BM425" s="243">
        <f t="shared" si="413"/>
        <v>9.4039879266721318E-2</v>
      </c>
      <c r="BN425" s="243">
        <f t="shared" si="436"/>
        <v>-1.1670287980776611E-2</v>
      </c>
      <c r="BO425" s="244">
        <f t="shared" si="458"/>
        <v>148276.55901072704</v>
      </c>
      <c r="BP425" s="246"/>
      <c r="BQ425" s="247">
        <f>VLOOKUP(BT425,[2]תחזיות!$B$4:$E$1000,2)</f>
        <v>4.5509280000000138E-2</v>
      </c>
      <c r="BR425" s="135">
        <f t="shared" si="414"/>
        <v>3.2924400000000115E-3</v>
      </c>
      <c r="BS425" s="3">
        <f t="shared" si="459"/>
        <v>11320</v>
      </c>
      <c r="BT425" s="238">
        <v>373</v>
      </c>
      <c r="BU425" s="239">
        <f t="shared" si="460"/>
        <v>0</v>
      </c>
      <c r="BV425" s="239">
        <f t="shared" si="461"/>
        <v>0</v>
      </c>
      <c r="BW425" s="239">
        <f t="shared" si="415"/>
        <v>0</v>
      </c>
      <c r="BX425" s="239">
        <f t="shared" si="416"/>
        <v>0</v>
      </c>
      <c r="BY425" s="240">
        <f t="shared" si="462"/>
        <v>839763.63973834575</v>
      </c>
      <c r="CA425" s="247">
        <f>VLOOKUP(CD425,[2]תחזיות!$B$4:$E$1000,4)</f>
        <v>6.0072249600000183E-2</v>
      </c>
      <c r="CB425" s="135">
        <f t="shared" si="417"/>
        <v>4.5060208000000154E-3</v>
      </c>
      <c r="CC425" s="3">
        <f t="shared" si="463"/>
        <v>11320</v>
      </c>
      <c r="CD425" s="238">
        <v>373</v>
      </c>
      <c r="CE425" s="239">
        <f t="shared" si="464"/>
        <v>0</v>
      </c>
      <c r="CF425" s="239">
        <f t="shared" si="465"/>
        <v>0</v>
      </c>
      <c r="CG425" s="239">
        <f t="shared" si="418"/>
        <v>0</v>
      </c>
      <c r="CH425" s="239">
        <f t="shared" si="419"/>
        <v>0</v>
      </c>
      <c r="CI425" s="240">
        <f t="shared" si="466"/>
        <v>952372.2403889132</v>
      </c>
      <c r="CJ425" s="1"/>
      <c r="CK425" s="247">
        <f>VLOOKUP(CN425,[2]תחזיות!$B$4:$E$1000,3)</f>
        <v>3.9573286956521861E-2</v>
      </c>
      <c r="CL425" s="135">
        <f t="shared" si="420"/>
        <v>2.7977739130434884E-3</v>
      </c>
      <c r="CM425" s="3">
        <f t="shared" si="467"/>
        <v>11320</v>
      </c>
      <c r="CN425" s="238">
        <v>373</v>
      </c>
      <c r="CO425" s="239">
        <f t="shared" si="468"/>
        <v>0</v>
      </c>
      <c r="CP425" s="239">
        <f t="shared" si="483"/>
        <v>0</v>
      </c>
      <c r="CQ425" s="239">
        <f t="shared" si="421"/>
        <v>0</v>
      </c>
      <c r="CR425" s="239">
        <f t="shared" si="422"/>
        <v>0</v>
      </c>
      <c r="CS425" s="240">
        <f t="shared" si="469"/>
        <v>799728.65981568617</v>
      </c>
      <c r="CT425" s="1"/>
      <c r="CU425" s="238">
        <v>373</v>
      </c>
      <c r="CV425" s="239">
        <f t="shared" si="496"/>
        <v>-2903.3376268392717</v>
      </c>
      <c r="CW425" s="239">
        <f t="shared" si="496"/>
        <v>0</v>
      </c>
      <c r="CX425" s="239">
        <f t="shared" si="496"/>
        <v>7.6212612704530889</v>
      </c>
      <c r="CY425" s="239">
        <f t="shared" si="496"/>
        <v>-7.6212612704530889</v>
      </c>
      <c r="CZ425" s="239">
        <f t="shared" si="496"/>
        <v>3027533.6683451794</v>
      </c>
      <c r="DB425" s="238">
        <v>373</v>
      </c>
      <c r="DC425" s="239">
        <f t="shared" si="497"/>
        <v>-2903.3376268392822</v>
      </c>
      <c r="DD425" s="239">
        <f t="shared" si="497"/>
        <v>1.306105103215592E-13</v>
      </c>
      <c r="DE425" s="239">
        <f t="shared" si="497"/>
        <v>7.6212612704532674</v>
      </c>
      <c r="DF425" s="239">
        <f t="shared" si="497"/>
        <v>-7.6212612704531368</v>
      </c>
      <c r="DG425" s="239">
        <f t="shared" si="497"/>
        <v>3247953.555034522</v>
      </c>
      <c r="DH425" s="248"/>
      <c r="DI425" s="238">
        <v>373</v>
      </c>
      <c r="DJ425" s="239">
        <f t="shared" si="498"/>
        <v>-2909.7032384651498</v>
      </c>
      <c r="DK425" s="239">
        <f t="shared" si="498"/>
        <v>8.2369591285944704E-2</v>
      </c>
      <c r="DL425" s="239">
        <f t="shared" si="498"/>
        <v>7.7153011497198101</v>
      </c>
      <c r="DM425" s="239">
        <f t="shared" si="498"/>
        <v>-7.6329315584338655</v>
      </c>
      <c r="DN425" s="239">
        <f t="shared" si="498"/>
        <v>2829171.9568635351</v>
      </c>
      <c r="DP425" s="3">
        <f t="shared" si="470"/>
        <v>11320</v>
      </c>
      <c r="DQ425" s="238">
        <v>373</v>
      </c>
      <c r="DR425" s="239">
        <f t="shared" si="471"/>
        <v>0</v>
      </c>
      <c r="DS425" s="239">
        <f t="shared" si="472"/>
        <v>0</v>
      </c>
      <c r="DT425" s="239">
        <f t="shared" si="426"/>
        <v>0</v>
      </c>
      <c r="DU425" s="239">
        <f t="shared" si="473"/>
        <v>0</v>
      </c>
      <c r="DV425" s="240">
        <f t="shared" si="484"/>
        <v>0</v>
      </c>
      <c r="DX425" s="242">
        <f t="shared" si="493"/>
        <v>5.0700000000000002E-2</v>
      </c>
      <c r="DY425" s="242">
        <f t="shared" si="474"/>
        <v>4.2250000000000005E-3</v>
      </c>
      <c r="DZ425" s="238">
        <v>373</v>
      </c>
      <c r="EA425" s="243">
        <f t="shared" si="485"/>
        <v>0</v>
      </c>
      <c r="EB425" s="243">
        <f t="shared" si="486"/>
        <v>0</v>
      </c>
      <c r="EC425" s="243">
        <f t="shared" si="427"/>
        <v>0</v>
      </c>
      <c r="ED425" s="243">
        <f t="shared" si="437"/>
        <v>0</v>
      </c>
      <c r="EE425" s="244">
        <f t="shared" si="475"/>
        <v>985200.18989004719</v>
      </c>
      <c r="EF425" s="249"/>
      <c r="EG425" s="242">
        <f t="shared" si="494"/>
        <v>5.5E-2</v>
      </c>
      <c r="EH425" s="242">
        <f t="shared" si="476"/>
        <v>4.5833333333333334E-3</v>
      </c>
      <c r="EI425" s="238">
        <v>373</v>
      </c>
      <c r="EJ425" s="243">
        <f t="shared" si="487"/>
        <v>4.8039867596596005E-13</v>
      </c>
      <c r="EK425" s="243">
        <f t="shared" si="488"/>
        <v>0</v>
      </c>
      <c r="EL425" s="243">
        <f t="shared" si="428"/>
        <v>-2.2018272648439837E-15</v>
      </c>
      <c r="EM425" s="243">
        <f t="shared" si="438"/>
        <v>2.2018272648439837E-15</v>
      </c>
      <c r="EN425" s="244">
        <f t="shared" si="477"/>
        <v>1028966.0595073986</v>
      </c>
      <c r="EO425" s="249"/>
      <c r="EP425" s="242">
        <f t="shared" si="495"/>
        <v>2.5000000000000001E-2</v>
      </c>
      <c r="EQ425" s="242">
        <f t="shared" si="478"/>
        <v>2.0833333333333333E-3</v>
      </c>
      <c r="ER425" s="238">
        <v>373</v>
      </c>
      <c r="ES425" s="243">
        <f t="shared" si="489"/>
        <v>0</v>
      </c>
      <c r="ET425" s="243">
        <f t="shared" si="490"/>
        <v>0</v>
      </c>
      <c r="EU425" s="243">
        <f t="shared" si="429"/>
        <v>0</v>
      </c>
      <c r="EV425" s="243">
        <f t="shared" si="439"/>
        <v>0</v>
      </c>
      <c r="EW425" s="244">
        <f t="shared" si="479"/>
        <v>853461.14144629624</v>
      </c>
    </row>
    <row r="426" spans="1:153" ht="14.25" customHeight="1" thickBot="1" x14ac:dyDescent="0.25">
      <c r="A426" s="3">
        <f t="shared" si="440"/>
        <v>11351</v>
      </c>
      <c r="B426" s="238">
        <v>374</v>
      </c>
      <c r="C426" s="239">
        <f t="shared" si="441"/>
        <v>-2910.9588881097247</v>
      </c>
      <c r="D426" s="239">
        <f t="shared" si="399"/>
        <v>0</v>
      </c>
      <c r="E426" s="239">
        <f t="shared" si="400"/>
        <v>7.6412670812880279</v>
      </c>
      <c r="F426" s="239">
        <f t="shared" si="401"/>
        <v>-7.6412670812880279</v>
      </c>
      <c r="G426" s="240">
        <f t="shared" si="442"/>
        <v>725485.02829237678</v>
      </c>
      <c r="I426" s="241">
        <f>VLOOKUP(K426,[2]תחזיות!$B$4:$H$1000,5)</f>
        <v>1.2999889000000219E-2</v>
      </c>
      <c r="J426" s="135">
        <f t="shared" si="402"/>
        <v>1.0833240833333516E-3</v>
      </c>
      <c r="K426" s="238">
        <v>374</v>
      </c>
      <c r="L426" s="243">
        <f t="shared" si="443"/>
        <v>0</v>
      </c>
      <c r="M426" s="243">
        <f t="shared" si="430"/>
        <v>0</v>
      </c>
      <c r="N426" s="243">
        <f t="shared" si="403"/>
        <v>0</v>
      </c>
      <c r="O426" s="243">
        <f t="shared" si="404"/>
        <v>0</v>
      </c>
      <c r="P426" s="244">
        <f t="shared" si="444"/>
        <v>306589.56963967456</v>
      </c>
      <c r="Q426" s="245"/>
      <c r="R426" s="241">
        <f>VLOOKUP(T426,[2]תחזיות!$B$4:$H$1000,7)</f>
        <v>2.2099811300000372E-2</v>
      </c>
      <c r="S426" s="135">
        <f t="shared" si="405"/>
        <v>1.8416509416666978E-3</v>
      </c>
      <c r="T426" s="238">
        <v>374</v>
      </c>
      <c r="U426" s="243">
        <f t="shared" si="445"/>
        <v>0</v>
      </c>
      <c r="V426" s="243">
        <f t="shared" si="431"/>
        <v>0</v>
      </c>
      <c r="W426" s="243">
        <f t="shared" si="406"/>
        <v>0</v>
      </c>
      <c r="X426" s="243">
        <f t="shared" si="432"/>
        <v>0</v>
      </c>
      <c r="Y426" s="244">
        <f t="shared" si="446"/>
        <v>343246.08003011072</v>
      </c>
      <c r="Z426" s="246"/>
      <c r="AA426" s="241">
        <f>VLOOKUP(AC426,[2]תחזיות!$B$4:$H$1000,6)</f>
        <v>1.1818080909091108E-2</v>
      </c>
      <c r="AB426" s="135">
        <f t="shared" si="407"/>
        <v>9.8484007575759232E-4</v>
      </c>
      <c r="AC426" s="238">
        <v>374</v>
      </c>
      <c r="AD426" s="243">
        <f t="shared" si="447"/>
        <v>0</v>
      </c>
      <c r="AE426" s="243">
        <f t="shared" si="433"/>
        <v>0</v>
      </c>
      <c r="AF426" s="243">
        <f t="shared" si="408"/>
        <v>0</v>
      </c>
      <c r="AG426" s="243">
        <f t="shared" si="434"/>
        <v>0</v>
      </c>
      <c r="AH426" s="244">
        <f t="shared" si="448"/>
        <v>302220.56829844892</v>
      </c>
      <c r="AI426" s="246"/>
      <c r="AJ426" s="242">
        <f t="shared" si="491"/>
        <v>4.8766666666666597E-2</v>
      </c>
      <c r="AK426" s="242">
        <f t="shared" si="449"/>
        <v>4.0638888888888834E-3</v>
      </c>
      <c r="AL426" s="241">
        <f>VLOOKUP(AN426,[2]תחזיות!$B$4:$H$1000,5)</f>
        <v>1.2999889000000219E-2</v>
      </c>
      <c r="AM426" s="135">
        <f t="shared" si="435"/>
        <v>1.0833240833333516E-3</v>
      </c>
      <c r="AN426" s="238">
        <v>374</v>
      </c>
      <c r="AO426" s="243">
        <f t="shared" si="450"/>
        <v>0</v>
      </c>
      <c r="AP426" s="243">
        <f t="shared" si="480"/>
        <v>0</v>
      </c>
      <c r="AQ426" s="243">
        <f t="shared" si="409"/>
        <v>0</v>
      </c>
      <c r="AR426" s="243">
        <f t="shared" si="451"/>
        <v>0</v>
      </c>
      <c r="AS426" s="244">
        <f t="shared" si="452"/>
        <v>170495.24078473489</v>
      </c>
      <c r="AT426" s="245"/>
      <c r="AU426" s="242">
        <f t="shared" si="492"/>
        <v>5.3666666666666606E-2</v>
      </c>
      <c r="AV426" s="242">
        <f t="shared" si="453"/>
        <v>4.4722222222222168E-3</v>
      </c>
      <c r="AW426" s="241">
        <f>VLOOKUP(AY426,[2]תחזיות!$B$4:$H$1000,7)</f>
        <v>2.2099811300000372E-2</v>
      </c>
      <c r="AX426" s="135">
        <f t="shared" si="410"/>
        <v>1.8416509416666978E-3</v>
      </c>
      <c r="AY426" s="238">
        <v>374</v>
      </c>
      <c r="AZ426" s="243">
        <f t="shared" si="454"/>
        <v>-1.1266360716493408E-11</v>
      </c>
      <c r="BA426" s="243">
        <f t="shared" si="481"/>
        <v>1.3085104929088449E-13</v>
      </c>
      <c r="BB426" s="243">
        <f t="shared" si="411"/>
        <v>1.8123671805075772E-13</v>
      </c>
      <c r="BC426" s="243">
        <f t="shared" si="455"/>
        <v>-5.0385668759873237E-14</v>
      </c>
      <c r="BD426" s="244">
        <f t="shared" si="456"/>
        <v>197884.14681572217</v>
      </c>
      <c r="BE426" s="246"/>
      <c r="BF426" s="246"/>
      <c r="BG426" s="246"/>
      <c r="BH426" s="241">
        <f>VLOOKUP(BJ426,[2]תחזיות!$B$4:$H$1000,6)</f>
        <v>1.1818080909091108E-2</v>
      </c>
      <c r="BI426" s="135">
        <f t="shared" si="412"/>
        <v>9.8484007575759232E-4</v>
      </c>
      <c r="BJ426" s="238">
        <v>374</v>
      </c>
      <c r="BK426" s="243">
        <f t="shared" si="457"/>
        <v>-6.4660132288225958</v>
      </c>
      <c r="BL426" s="243">
        <f t="shared" si="482"/>
        <v>8.2439428928211017E-2</v>
      </c>
      <c r="BM426" s="243">
        <f t="shared" si="413"/>
        <v>9.4293786514385719E-2</v>
      </c>
      <c r="BN426" s="243">
        <f t="shared" si="436"/>
        <v>-1.1854357586174704E-2</v>
      </c>
      <c r="BO426" s="244">
        <f t="shared" si="458"/>
        <v>148276.55901072704</v>
      </c>
      <c r="BP426" s="246"/>
      <c r="BQ426" s="247">
        <f>VLOOKUP(BT426,[2]תחזיות!$B$4:$E$1000,2)</f>
        <v>4.553758000000014E-2</v>
      </c>
      <c r="BR426" s="135">
        <f t="shared" si="414"/>
        <v>3.2947983333333451E-3</v>
      </c>
      <c r="BS426" s="3">
        <f t="shared" si="459"/>
        <v>11351</v>
      </c>
      <c r="BT426" s="238">
        <v>374</v>
      </c>
      <c r="BU426" s="239">
        <f t="shared" si="460"/>
        <v>0</v>
      </c>
      <c r="BV426" s="239">
        <f t="shared" si="461"/>
        <v>0</v>
      </c>
      <c r="BW426" s="239">
        <f t="shared" si="415"/>
        <v>0</v>
      </c>
      <c r="BX426" s="239">
        <f t="shared" si="416"/>
        <v>0</v>
      </c>
      <c r="BY426" s="240">
        <f t="shared" si="462"/>
        <v>839763.63973834575</v>
      </c>
      <c r="CA426" s="247">
        <f>VLOOKUP(CD426,[2]תחזיות!$B$4:$E$1000,4)</f>
        <v>6.0109605600000185E-2</v>
      </c>
      <c r="CB426" s="135">
        <f t="shared" si="417"/>
        <v>4.5091338000000153E-3</v>
      </c>
      <c r="CC426" s="3">
        <f t="shared" si="463"/>
        <v>11351</v>
      </c>
      <c r="CD426" s="238">
        <v>374</v>
      </c>
      <c r="CE426" s="239">
        <f t="shared" si="464"/>
        <v>0</v>
      </c>
      <c r="CF426" s="239">
        <f t="shared" si="465"/>
        <v>0</v>
      </c>
      <c r="CG426" s="239">
        <f t="shared" si="418"/>
        <v>0</v>
      </c>
      <c r="CH426" s="239">
        <f t="shared" si="419"/>
        <v>0</v>
      </c>
      <c r="CI426" s="240">
        <f t="shared" si="466"/>
        <v>952372.2403889132</v>
      </c>
      <c r="CJ426" s="1"/>
      <c r="CK426" s="247">
        <f>VLOOKUP(CN426,[2]תחזיות!$B$4:$E$1000,3)</f>
        <v>3.9597895652174038E-2</v>
      </c>
      <c r="CL426" s="135">
        <f t="shared" si="420"/>
        <v>2.7998246376811698E-3</v>
      </c>
      <c r="CM426" s="3">
        <f t="shared" si="467"/>
        <v>11351</v>
      </c>
      <c r="CN426" s="238">
        <v>374</v>
      </c>
      <c r="CO426" s="239">
        <f t="shared" si="468"/>
        <v>0</v>
      </c>
      <c r="CP426" s="239">
        <f t="shared" si="483"/>
        <v>0</v>
      </c>
      <c r="CQ426" s="239">
        <f t="shared" si="421"/>
        <v>0</v>
      </c>
      <c r="CR426" s="239">
        <f t="shared" si="422"/>
        <v>0</v>
      </c>
      <c r="CS426" s="240">
        <f t="shared" si="469"/>
        <v>799728.65981568617</v>
      </c>
      <c r="CT426" s="1"/>
      <c r="CU426" s="238">
        <v>374</v>
      </c>
      <c r="CV426" s="239">
        <f t="shared" si="496"/>
        <v>-2910.9588881097247</v>
      </c>
      <c r="CW426" s="239">
        <f t="shared" si="496"/>
        <v>0</v>
      </c>
      <c r="CX426" s="239">
        <f t="shared" si="496"/>
        <v>7.6412670812880279</v>
      </c>
      <c r="CY426" s="239">
        <f t="shared" si="496"/>
        <v>-7.6412670812880279</v>
      </c>
      <c r="CZ426" s="239">
        <f t="shared" si="496"/>
        <v>3027533.6683451794</v>
      </c>
      <c r="DB426" s="238">
        <v>374</v>
      </c>
      <c r="DC426" s="239">
        <f t="shared" si="497"/>
        <v>-2910.9588881097357</v>
      </c>
      <c r="DD426" s="239">
        <f t="shared" si="497"/>
        <v>1.3085104929088449E-13</v>
      </c>
      <c r="DE426" s="239">
        <f t="shared" si="497"/>
        <v>7.6412670812882073</v>
      </c>
      <c r="DF426" s="239">
        <f t="shared" si="497"/>
        <v>-7.6412670812880767</v>
      </c>
      <c r="DG426" s="239">
        <f t="shared" si="497"/>
        <v>3247953.555034522</v>
      </c>
      <c r="DH426" s="248"/>
      <c r="DI426" s="238">
        <v>374</v>
      </c>
      <c r="DJ426" s="239">
        <f t="shared" si="498"/>
        <v>-2917.4249013385474</v>
      </c>
      <c r="DK426" s="239">
        <f t="shared" si="498"/>
        <v>8.2439428928211017E-2</v>
      </c>
      <c r="DL426" s="239">
        <f t="shared" si="498"/>
        <v>7.7355608678024135</v>
      </c>
      <c r="DM426" s="239">
        <f t="shared" si="498"/>
        <v>-7.6531214388742024</v>
      </c>
      <c r="DN426" s="239">
        <f t="shared" si="498"/>
        <v>2829171.9568635351</v>
      </c>
      <c r="DP426" s="3">
        <f t="shared" si="470"/>
        <v>11351</v>
      </c>
      <c r="DQ426" s="238">
        <v>374</v>
      </c>
      <c r="DR426" s="239">
        <f t="shared" si="471"/>
        <v>0</v>
      </c>
      <c r="DS426" s="239">
        <f t="shared" si="472"/>
        <v>0</v>
      </c>
      <c r="DT426" s="239">
        <f t="shared" si="426"/>
        <v>0</v>
      </c>
      <c r="DU426" s="239">
        <f t="shared" si="473"/>
        <v>0</v>
      </c>
      <c r="DV426" s="240">
        <f t="shared" si="484"/>
        <v>0</v>
      </c>
      <c r="DX426" s="242">
        <f t="shared" si="493"/>
        <v>5.0700000000000002E-2</v>
      </c>
      <c r="DY426" s="242">
        <f t="shared" si="474"/>
        <v>4.2250000000000005E-3</v>
      </c>
      <c r="DZ426" s="238">
        <v>374</v>
      </c>
      <c r="EA426" s="243">
        <f t="shared" si="485"/>
        <v>0</v>
      </c>
      <c r="EB426" s="243">
        <f t="shared" si="486"/>
        <v>0</v>
      </c>
      <c r="EC426" s="243">
        <f t="shared" si="427"/>
        <v>0</v>
      </c>
      <c r="ED426" s="243">
        <f t="shared" si="437"/>
        <v>0</v>
      </c>
      <c r="EE426" s="244">
        <f t="shared" si="475"/>
        <v>985200.18989004719</v>
      </c>
      <c r="EF426" s="249"/>
      <c r="EG426" s="242">
        <f t="shared" si="494"/>
        <v>5.5E-2</v>
      </c>
      <c r="EH426" s="242">
        <f t="shared" si="476"/>
        <v>4.5833333333333334E-3</v>
      </c>
      <c r="EI426" s="238">
        <v>374</v>
      </c>
      <c r="EJ426" s="243">
        <f t="shared" si="487"/>
        <v>4.8260050323080407E-13</v>
      </c>
      <c r="EK426" s="243">
        <f t="shared" si="488"/>
        <v>0</v>
      </c>
      <c r="EL426" s="243">
        <f t="shared" si="428"/>
        <v>-2.2119189731411854E-15</v>
      </c>
      <c r="EM426" s="243">
        <f t="shared" si="438"/>
        <v>2.2119189731411854E-15</v>
      </c>
      <c r="EN426" s="244">
        <f t="shared" si="477"/>
        <v>1028966.0595073986</v>
      </c>
      <c r="EO426" s="249"/>
      <c r="EP426" s="242">
        <f t="shared" si="495"/>
        <v>2.5000000000000001E-2</v>
      </c>
      <c r="EQ426" s="242">
        <f t="shared" si="478"/>
        <v>2.0833333333333333E-3</v>
      </c>
      <c r="ER426" s="238">
        <v>374</v>
      </c>
      <c r="ES426" s="243">
        <f t="shared" si="489"/>
        <v>0</v>
      </c>
      <c r="ET426" s="243">
        <f t="shared" si="490"/>
        <v>0</v>
      </c>
      <c r="EU426" s="243">
        <f t="shared" si="429"/>
        <v>0</v>
      </c>
      <c r="EV426" s="243">
        <f t="shared" si="439"/>
        <v>0</v>
      </c>
      <c r="EW426" s="244">
        <f t="shared" si="479"/>
        <v>853461.14144629624</v>
      </c>
    </row>
    <row r="427" spans="1:153" ht="14.25" customHeight="1" thickBot="1" x14ac:dyDescent="0.25">
      <c r="A427" s="3">
        <f t="shared" si="440"/>
        <v>11382</v>
      </c>
      <c r="B427" s="238">
        <v>375</v>
      </c>
      <c r="C427" s="239">
        <f t="shared" si="441"/>
        <v>-2918.6001551910126</v>
      </c>
      <c r="D427" s="239">
        <f t="shared" si="399"/>
        <v>0</v>
      </c>
      <c r="E427" s="239">
        <f t="shared" si="400"/>
        <v>7.6613254073764088</v>
      </c>
      <c r="F427" s="239">
        <f t="shared" si="401"/>
        <v>-7.6613254073764088</v>
      </c>
      <c r="G427" s="240">
        <f t="shared" si="442"/>
        <v>725485.02829237678</v>
      </c>
      <c r="I427" s="241">
        <f>VLOOKUP(K427,[2]תחזיות!$B$4:$H$1000,5)</f>
        <v>1.299990750000022E-2</v>
      </c>
      <c r="J427" s="135">
        <f t="shared" si="402"/>
        <v>1.0833256250000183E-3</v>
      </c>
      <c r="K427" s="238">
        <v>375</v>
      </c>
      <c r="L427" s="243">
        <f t="shared" si="443"/>
        <v>0</v>
      </c>
      <c r="M427" s="243">
        <f t="shared" si="430"/>
        <v>0</v>
      </c>
      <c r="N427" s="243">
        <f t="shared" si="403"/>
        <v>0</v>
      </c>
      <c r="O427" s="243">
        <f t="shared" si="404"/>
        <v>0</v>
      </c>
      <c r="P427" s="244">
        <f t="shared" si="444"/>
        <v>306589.56963967456</v>
      </c>
      <c r="Q427" s="245"/>
      <c r="R427" s="241">
        <f>VLOOKUP(T427,[2]תחזיות!$B$4:$H$1000,7)</f>
        <v>2.2099842750000372E-2</v>
      </c>
      <c r="S427" s="135">
        <f t="shared" si="405"/>
        <v>1.8416535625000311E-3</v>
      </c>
      <c r="T427" s="238">
        <v>375</v>
      </c>
      <c r="U427" s="243">
        <f t="shared" si="445"/>
        <v>0</v>
      </c>
      <c r="V427" s="243">
        <f t="shared" si="431"/>
        <v>0</v>
      </c>
      <c r="W427" s="243">
        <f t="shared" si="406"/>
        <v>0</v>
      </c>
      <c r="X427" s="243">
        <f t="shared" si="432"/>
        <v>0</v>
      </c>
      <c r="Y427" s="244">
        <f t="shared" si="446"/>
        <v>343246.08003011072</v>
      </c>
      <c r="Z427" s="246"/>
      <c r="AA427" s="241">
        <f>VLOOKUP(AC427,[2]תחזיות!$B$4:$H$1000,6)</f>
        <v>1.1818097727272926E-2</v>
      </c>
      <c r="AB427" s="135">
        <f t="shared" si="407"/>
        <v>9.8484147727274387E-4</v>
      </c>
      <c r="AC427" s="238">
        <v>375</v>
      </c>
      <c r="AD427" s="243">
        <f t="shared" si="447"/>
        <v>0</v>
      </c>
      <c r="AE427" s="243">
        <f t="shared" si="433"/>
        <v>0</v>
      </c>
      <c r="AF427" s="243">
        <f t="shared" si="408"/>
        <v>0</v>
      </c>
      <c r="AG427" s="243">
        <f t="shared" si="434"/>
        <v>0</v>
      </c>
      <c r="AH427" s="244">
        <f t="shared" si="448"/>
        <v>302220.56829844892</v>
      </c>
      <c r="AI427" s="246"/>
      <c r="AJ427" s="242">
        <f t="shared" si="491"/>
        <v>4.8766666666666597E-2</v>
      </c>
      <c r="AK427" s="242">
        <f t="shared" si="449"/>
        <v>4.0638888888888834E-3</v>
      </c>
      <c r="AL427" s="241">
        <f>VLOOKUP(AN427,[2]תחזיות!$B$4:$H$1000,5)</f>
        <v>1.299990750000022E-2</v>
      </c>
      <c r="AM427" s="135">
        <f t="shared" si="435"/>
        <v>1.0833256250000183E-3</v>
      </c>
      <c r="AN427" s="238">
        <v>375</v>
      </c>
      <c r="AO427" s="243">
        <f t="shared" si="450"/>
        <v>0</v>
      </c>
      <c r="AP427" s="243">
        <f t="shared" si="480"/>
        <v>0</v>
      </c>
      <c r="AQ427" s="243">
        <f t="shared" si="409"/>
        <v>0</v>
      </c>
      <c r="AR427" s="243">
        <f t="shared" si="451"/>
        <v>0</v>
      </c>
      <c r="AS427" s="244">
        <f t="shared" si="452"/>
        <v>170495.24078473489</v>
      </c>
      <c r="AT427" s="245"/>
      <c r="AU427" s="242">
        <f t="shared" si="492"/>
        <v>5.3666666666666606E-2</v>
      </c>
      <c r="AV427" s="242">
        <f t="shared" si="453"/>
        <v>4.4722222222222168E-3</v>
      </c>
      <c r="AW427" s="241">
        <f>VLOOKUP(AY427,[2]תחזיות!$B$4:$H$1000,7)</f>
        <v>2.2099842750000372E-2</v>
      </c>
      <c r="AX427" s="135">
        <f t="shared" si="410"/>
        <v>1.8416535625000311E-3</v>
      </c>
      <c r="AY427" s="238">
        <v>375</v>
      </c>
      <c r="AZ427" s="243">
        <f t="shared" si="454"/>
        <v>-1.146867994314156E-11</v>
      </c>
      <c r="BA427" s="243">
        <f t="shared" si="481"/>
        <v>1.3109203159196791E-13</v>
      </c>
      <c r="BB427" s="243">
        <f t="shared" si="411"/>
        <v>1.8238251689323983E-13</v>
      </c>
      <c r="BC427" s="243">
        <f t="shared" si="455"/>
        <v>-5.1290485301271915E-14</v>
      </c>
      <c r="BD427" s="244">
        <f t="shared" si="456"/>
        <v>197884.14681572217</v>
      </c>
      <c r="BE427" s="246"/>
      <c r="BF427" s="246"/>
      <c r="BG427" s="246"/>
      <c r="BH427" s="241">
        <f>VLOOKUP(BJ427,[2]תחזיות!$B$4:$H$1000,6)</f>
        <v>1.1818097727272926E-2</v>
      </c>
      <c r="BI427" s="135">
        <f t="shared" si="412"/>
        <v>9.8484147727274387E-4</v>
      </c>
      <c r="BJ427" s="238">
        <v>375</v>
      </c>
      <c r="BK427" s="243">
        <f t="shared" si="457"/>
        <v>-6.5667678777893288</v>
      </c>
      <c r="BL427" s="243">
        <f t="shared" si="482"/>
        <v>8.2509323782472832E-2</v>
      </c>
      <c r="BM427" s="243">
        <f t="shared" si="413"/>
        <v>9.4548398225086538E-2</v>
      </c>
      <c r="BN427" s="243">
        <f t="shared" si="436"/>
        <v>-1.2039074442613713E-2</v>
      </c>
      <c r="BO427" s="244">
        <f t="shared" si="458"/>
        <v>148276.55901072704</v>
      </c>
      <c r="BP427" s="246"/>
      <c r="BQ427" s="247">
        <f>VLOOKUP(BT427,[2]תחזיות!$B$4:$E$1000,2)</f>
        <v>4.5565880000000142E-2</v>
      </c>
      <c r="BR427" s="135">
        <f t="shared" si="414"/>
        <v>3.2971566666666788E-3</v>
      </c>
      <c r="BS427" s="3">
        <f t="shared" si="459"/>
        <v>11382</v>
      </c>
      <c r="BT427" s="238">
        <v>375</v>
      </c>
      <c r="BU427" s="239">
        <f t="shared" si="460"/>
        <v>0</v>
      </c>
      <c r="BV427" s="239">
        <f t="shared" si="461"/>
        <v>0</v>
      </c>
      <c r="BW427" s="239">
        <f t="shared" si="415"/>
        <v>0</v>
      </c>
      <c r="BX427" s="239">
        <f t="shared" si="416"/>
        <v>0</v>
      </c>
      <c r="BY427" s="240">
        <f t="shared" si="462"/>
        <v>839763.63973834575</v>
      </c>
      <c r="CA427" s="247">
        <f>VLOOKUP(CD427,[2]תחזיות!$B$4:$E$1000,4)</f>
        <v>6.0146961600000187E-2</v>
      </c>
      <c r="CB427" s="135">
        <f t="shared" si="417"/>
        <v>4.512246800000016E-3</v>
      </c>
      <c r="CC427" s="3">
        <f t="shared" si="463"/>
        <v>11382</v>
      </c>
      <c r="CD427" s="238">
        <v>375</v>
      </c>
      <c r="CE427" s="239">
        <f t="shared" si="464"/>
        <v>0</v>
      </c>
      <c r="CF427" s="239">
        <f t="shared" si="465"/>
        <v>0</v>
      </c>
      <c r="CG427" s="239">
        <f t="shared" si="418"/>
        <v>0</v>
      </c>
      <c r="CH427" s="239">
        <f t="shared" si="419"/>
        <v>0</v>
      </c>
      <c r="CI427" s="240">
        <f t="shared" si="466"/>
        <v>952372.2403889132</v>
      </c>
      <c r="CJ427" s="1"/>
      <c r="CK427" s="247">
        <f>VLOOKUP(CN427,[2]תחזיות!$B$4:$E$1000,3)</f>
        <v>3.9622504347826215E-2</v>
      </c>
      <c r="CL427" s="135">
        <f t="shared" si="420"/>
        <v>2.8018753623188512E-3</v>
      </c>
      <c r="CM427" s="3">
        <f t="shared" si="467"/>
        <v>11382</v>
      </c>
      <c r="CN427" s="238">
        <v>375</v>
      </c>
      <c r="CO427" s="239">
        <f t="shared" si="468"/>
        <v>0</v>
      </c>
      <c r="CP427" s="239">
        <f t="shared" si="483"/>
        <v>0</v>
      </c>
      <c r="CQ427" s="239">
        <f t="shared" si="421"/>
        <v>0</v>
      </c>
      <c r="CR427" s="239">
        <f t="shared" si="422"/>
        <v>0</v>
      </c>
      <c r="CS427" s="240">
        <f t="shared" si="469"/>
        <v>799728.65981568617</v>
      </c>
      <c r="CT427" s="1"/>
      <c r="CU427" s="238">
        <v>375</v>
      </c>
      <c r="CV427" s="239">
        <f t="shared" si="496"/>
        <v>-2918.6001551910126</v>
      </c>
      <c r="CW427" s="239">
        <f t="shared" si="496"/>
        <v>0</v>
      </c>
      <c r="CX427" s="239">
        <f t="shared" si="496"/>
        <v>7.6613254073764088</v>
      </c>
      <c r="CY427" s="239">
        <f t="shared" si="496"/>
        <v>-7.6613254073764088</v>
      </c>
      <c r="CZ427" s="239">
        <f t="shared" si="496"/>
        <v>3027533.6683451794</v>
      </c>
      <c r="DB427" s="238">
        <v>375</v>
      </c>
      <c r="DC427" s="239">
        <f t="shared" si="497"/>
        <v>-2918.6001551910235</v>
      </c>
      <c r="DD427" s="239">
        <f t="shared" si="497"/>
        <v>1.3109203159196791E-13</v>
      </c>
      <c r="DE427" s="239">
        <f t="shared" si="497"/>
        <v>7.6613254073765882</v>
      </c>
      <c r="DF427" s="239">
        <f t="shared" si="497"/>
        <v>-7.6613254073764576</v>
      </c>
      <c r="DG427" s="239">
        <f t="shared" si="497"/>
        <v>3247953.555034522</v>
      </c>
      <c r="DH427" s="248"/>
      <c r="DI427" s="238">
        <v>375</v>
      </c>
      <c r="DJ427" s="239">
        <f t="shared" si="498"/>
        <v>-2925.1669230688021</v>
      </c>
      <c r="DK427" s="239">
        <f t="shared" si="498"/>
        <v>8.2509323782472832E-2</v>
      </c>
      <c r="DL427" s="239">
        <f t="shared" si="498"/>
        <v>7.7558738056014951</v>
      </c>
      <c r="DM427" s="239">
        <f t="shared" si="498"/>
        <v>-7.6733644818190223</v>
      </c>
      <c r="DN427" s="239">
        <f t="shared" si="498"/>
        <v>2829171.9568635351</v>
      </c>
      <c r="DP427" s="3">
        <f t="shared" si="470"/>
        <v>11382</v>
      </c>
      <c r="DQ427" s="238">
        <v>375</v>
      </c>
      <c r="DR427" s="239">
        <f t="shared" si="471"/>
        <v>0</v>
      </c>
      <c r="DS427" s="239">
        <f t="shared" si="472"/>
        <v>0</v>
      </c>
      <c r="DT427" s="239">
        <f t="shared" si="426"/>
        <v>0</v>
      </c>
      <c r="DU427" s="239">
        <f t="shared" si="473"/>
        <v>0</v>
      </c>
      <c r="DV427" s="240">
        <f t="shared" si="484"/>
        <v>0</v>
      </c>
      <c r="DX427" s="242">
        <f t="shared" si="493"/>
        <v>5.0700000000000002E-2</v>
      </c>
      <c r="DY427" s="242">
        <f t="shared" si="474"/>
        <v>4.2250000000000005E-3</v>
      </c>
      <c r="DZ427" s="238">
        <v>375</v>
      </c>
      <c r="EA427" s="243">
        <f t="shared" si="485"/>
        <v>0</v>
      </c>
      <c r="EB427" s="243">
        <f t="shared" si="486"/>
        <v>0</v>
      </c>
      <c r="EC427" s="243">
        <f t="shared" si="427"/>
        <v>0</v>
      </c>
      <c r="ED427" s="243">
        <f t="shared" si="437"/>
        <v>0</v>
      </c>
      <c r="EE427" s="244">
        <f t="shared" si="475"/>
        <v>985200.18989004719</v>
      </c>
      <c r="EF427" s="249"/>
      <c r="EG427" s="242">
        <f t="shared" si="494"/>
        <v>5.5E-2</v>
      </c>
      <c r="EH427" s="242">
        <f t="shared" si="476"/>
        <v>4.5833333333333334E-3</v>
      </c>
      <c r="EI427" s="238">
        <v>375</v>
      </c>
      <c r="EJ427" s="243">
        <f t="shared" si="487"/>
        <v>4.8481242220394527E-13</v>
      </c>
      <c r="EK427" s="243">
        <f t="shared" si="488"/>
        <v>0</v>
      </c>
      <c r="EL427" s="243">
        <f t="shared" si="428"/>
        <v>-2.2220569351014158E-15</v>
      </c>
      <c r="EM427" s="243">
        <f t="shared" si="438"/>
        <v>2.2220569351014158E-15</v>
      </c>
      <c r="EN427" s="244">
        <f t="shared" si="477"/>
        <v>1028966.0595073986</v>
      </c>
      <c r="EO427" s="249"/>
      <c r="EP427" s="242">
        <f t="shared" si="495"/>
        <v>2.5000000000000001E-2</v>
      </c>
      <c r="EQ427" s="242">
        <f t="shared" si="478"/>
        <v>2.0833333333333333E-3</v>
      </c>
      <c r="ER427" s="238">
        <v>375</v>
      </c>
      <c r="ES427" s="243">
        <f t="shared" si="489"/>
        <v>0</v>
      </c>
      <c r="ET427" s="243">
        <f t="shared" si="490"/>
        <v>0</v>
      </c>
      <c r="EU427" s="243">
        <f t="shared" si="429"/>
        <v>0</v>
      </c>
      <c r="EV427" s="243">
        <f t="shared" si="439"/>
        <v>0</v>
      </c>
      <c r="EW427" s="244">
        <f t="shared" si="479"/>
        <v>853461.14144629624</v>
      </c>
    </row>
    <row r="428" spans="1:153" ht="14.25" customHeight="1" thickBot="1" x14ac:dyDescent="0.25">
      <c r="A428" s="3">
        <f t="shared" si="440"/>
        <v>11410</v>
      </c>
      <c r="B428" s="238">
        <v>376</v>
      </c>
      <c r="C428" s="239">
        <f t="shared" si="441"/>
        <v>-2926.261480598389</v>
      </c>
      <c r="D428" s="239">
        <f t="shared" si="399"/>
        <v>0</v>
      </c>
      <c r="E428" s="239">
        <f t="shared" si="400"/>
        <v>7.6814363865707715</v>
      </c>
      <c r="F428" s="239">
        <f t="shared" si="401"/>
        <v>-7.6814363865707715</v>
      </c>
      <c r="G428" s="240">
        <f t="shared" si="442"/>
        <v>725485.02829237678</v>
      </c>
      <c r="I428" s="241">
        <f>VLOOKUP(K428,[2]תחזיות!$B$4:$H$1000,5)</f>
        <v>1.299992600000022E-2</v>
      </c>
      <c r="J428" s="135">
        <f t="shared" si="402"/>
        <v>1.083327166666685E-3</v>
      </c>
      <c r="K428" s="238">
        <v>376</v>
      </c>
      <c r="L428" s="243">
        <f t="shared" si="443"/>
        <v>0</v>
      </c>
      <c r="M428" s="243">
        <f t="shared" si="430"/>
        <v>0</v>
      </c>
      <c r="N428" s="243">
        <f t="shared" si="403"/>
        <v>0</v>
      </c>
      <c r="O428" s="243">
        <f t="shared" si="404"/>
        <v>0</v>
      </c>
      <c r="P428" s="244">
        <f t="shared" si="444"/>
        <v>306589.56963967456</v>
      </c>
      <c r="Q428" s="245"/>
      <c r="R428" s="241">
        <f>VLOOKUP(T428,[2]תחזיות!$B$4:$H$1000,7)</f>
        <v>2.2099874200000376E-2</v>
      </c>
      <c r="S428" s="135">
        <f t="shared" si="405"/>
        <v>1.8416561833333647E-3</v>
      </c>
      <c r="T428" s="238">
        <v>376</v>
      </c>
      <c r="U428" s="243">
        <f t="shared" si="445"/>
        <v>0</v>
      </c>
      <c r="V428" s="243">
        <f t="shared" si="431"/>
        <v>0</v>
      </c>
      <c r="W428" s="243">
        <f t="shared" si="406"/>
        <v>0</v>
      </c>
      <c r="X428" s="243">
        <f t="shared" si="432"/>
        <v>0</v>
      </c>
      <c r="Y428" s="244">
        <f t="shared" si="446"/>
        <v>343246.08003011072</v>
      </c>
      <c r="Z428" s="246"/>
      <c r="AA428" s="241">
        <f>VLOOKUP(AC428,[2]תחזיות!$B$4:$H$1000,6)</f>
        <v>1.1818114545454745E-2</v>
      </c>
      <c r="AB428" s="135">
        <f t="shared" si="407"/>
        <v>9.8484287878789541E-4</v>
      </c>
      <c r="AC428" s="238">
        <v>376</v>
      </c>
      <c r="AD428" s="243">
        <f t="shared" si="447"/>
        <v>0</v>
      </c>
      <c r="AE428" s="243">
        <f t="shared" si="433"/>
        <v>0</v>
      </c>
      <c r="AF428" s="243">
        <f t="shared" si="408"/>
        <v>0</v>
      </c>
      <c r="AG428" s="243">
        <f t="shared" si="434"/>
        <v>0</v>
      </c>
      <c r="AH428" s="244">
        <f t="shared" si="448"/>
        <v>302220.56829844892</v>
      </c>
      <c r="AI428" s="246"/>
      <c r="AJ428" s="242">
        <f t="shared" si="491"/>
        <v>4.8766666666666597E-2</v>
      </c>
      <c r="AK428" s="242">
        <f t="shared" si="449"/>
        <v>4.0638888888888834E-3</v>
      </c>
      <c r="AL428" s="241">
        <f>VLOOKUP(AN428,[2]תחזיות!$B$4:$H$1000,5)</f>
        <v>1.299992600000022E-2</v>
      </c>
      <c r="AM428" s="135">
        <f t="shared" si="435"/>
        <v>1.083327166666685E-3</v>
      </c>
      <c r="AN428" s="238">
        <v>376</v>
      </c>
      <c r="AO428" s="243">
        <f t="shared" si="450"/>
        <v>0</v>
      </c>
      <c r="AP428" s="243">
        <f t="shared" si="480"/>
        <v>0</v>
      </c>
      <c r="AQ428" s="243">
        <f t="shared" si="409"/>
        <v>0</v>
      </c>
      <c r="AR428" s="243">
        <f t="shared" si="451"/>
        <v>0</v>
      </c>
      <c r="AS428" s="244">
        <f t="shared" si="452"/>
        <v>170495.24078473489</v>
      </c>
      <c r="AT428" s="245"/>
      <c r="AU428" s="242">
        <f t="shared" si="492"/>
        <v>5.3666666666666606E-2</v>
      </c>
      <c r="AV428" s="242">
        <f t="shared" si="453"/>
        <v>4.4722222222222168E-3</v>
      </c>
      <c r="AW428" s="241">
        <f>VLOOKUP(AY428,[2]תחזיות!$B$4:$H$1000,7)</f>
        <v>2.2099874200000376E-2</v>
      </c>
      <c r="AX428" s="135">
        <f t="shared" si="410"/>
        <v>1.8416561833333647E-3</v>
      </c>
      <c r="AY428" s="238">
        <v>376</v>
      </c>
      <c r="AZ428" s="243">
        <f t="shared" si="454"/>
        <v>-1.1672519711256727E-11</v>
      </c>
      <c r="BA428" s="243">
        <f t="shared" si="481"/>
        <v>1.3133345804253503E-13</v>
      </c>
      <c r="BB428" s="243">
        <f t="shared" si="411"/>
        <v>1.8353556008454422E-13</v>
      </c>
      <c r="BC428" s="243">
        <f t="shared" si="455"/>
        <v>-5.2202102042009186E-14</v>
      </c>
      <c r="BD428" s="244">
        <f t="shared" si="456"/>
        <v>197884.14681572217</v>
      </c>
      <c r="BE428" s="246"/>
      <c r="BF428" s="246"/>
      <c r="BG428" s="246"/>
      <c r="BH428" s="241">
        <f>VLOOKUP(BJ428,[2]תחזיות!$B$4:$H$1000,6)</f>
        <v>1.1818114545454745E-2</v>
      </c>
      <c r="BI428" s="135">
        <f t="shared" si="412"/>
        <v>9.8484287878789541E-4</v>
      </c>
      <c r="BJ428" s="238">
        <v>376</v>
      </c>
      <c r="BK428" s="243">
        <f t="shared" si="457"/>
        <v>-6.6678766259122026</v>
      </c>
      <c r="BL428" s="243">
        <f t="shared" si="482"/>
        <v>8.2579275950415545E-2</v>
      </c>
      <c r="BM428" s="243">
        <f t="shared" si="413"/>
        <v>9.4803716431254528E-2</v>
      </c>
      <c r="BN428" s="243">
        <f t="shared" si="436"/>
        <v>-1.2224440480838981E-2</v>
      </c>
      <c r="BO428" s="244">
        <f t="shared" si="458"/>
        <v>148276.55901072704</v>
      </c>
      <c r="BP428" s="246"/>
      <c r="BQ428" s="247">
        <f>VLOOKUP(BT428,[2]תחזיות!$B$4:$E$1000,2)</f>
        <v>4.5594180000000144E-2</v>
      </c>
      <c r="BR428" s="135">
        <f t="shared" si="414"/>
        <v>3.299515000000012E-3</v>
      </c>
      <c r="BS428" s="3">
        <f t="shared" si="459"/>
        <v>11410</v>
      </c>
      <c r="BT428" s="238">
        <v>376</v>
      </c>
      <c r="BU428" s="239">
        <f t="shared" si="460"/>
        <v>0</v>
      </c>
      <c r="BV428" s="239">
        <f t="shared" si="461"/>
        <v>0</v>
      </c>
      <c r="BW428" s="239">
        <f t="shared" si="415"/>
        <v>0</v>
      </c>
      <c r="BX428" s="239">
        <f t="shared" si="416"/>
        <v>0</v>
      </c>
      <c r="BY428" s="240">
        <f t="shared" si="462"/>
        <v>839763.63973834575</v>
      </c>
      <c r="CA428" s="247">
        <f>VLOOKUP(CD428,[2]תחזיות!$B$4:$E$1000,4)</f>
        <v>6.0184317600000189E-2</v>
      </c>
      <c r="CB428" s="135">
        <f t="shared" si="417"/>
        <v>4.5153598000000159E-3</v>
      </c>
      <c r="CC428" s="3">
        <f t="shared" si="463"/>
        <v>11410</v>
      </c>
      <c r="CD428" s="238">
        <v>376</v>
      </c>
      <c r="CE428" s="239">
        <f t="shared" si="464"/>
        <v>0</v>
      </c>
      <c r="CF428" s="239">
        <f t="shared" si="465"/>
        <v>0</v>
      </c>
      <c r="CG428" s="239">
        <f t="shared" si="418"/>
        <v>0</v>
      </c>
      <c r="CH428" s="239">
        <f t="shared" si="419"/>
        <v>0</v>
      </c>
      <c r="CI428" s="240">
        <f t="shared" si="466"/>
        <v>952372.2403889132</v>
      </c>
      <c r="CJ428" s="1"/>
      <c r="CK428" s="247">
        <f>VLOOKUP(CN428,[2]תחזיות!$B$4:$E$1000,3)</f>
        <v>3.9647113043478392E-2</v>
      </c>
      <c r="CL428" s="135">
        <f t="shared" si="420"/>
        <v>2.8039260869565327E-3</v>
      </c>
      <c r="CM428" s="3">
        <f t="shared" si="467"/>
        <v>11410</v>
      </c>
      <c r="CN428" s="238">
        <v>376</v>
      </c>
      <c r="CO428" s="239">
        <f t="shared" si="468"/>
        <v>0</v>
      </c>
      <c r="CP428" s="239">
        <f t="shared" si="483"/>
        <v>0</v>
      </c>
      <c r="CQ428" s="239">
        <f t="shared" si="421"/>
        <v>0</v>
      </c>
      <c r="CR428" s="239">
        <f t="shared" si="422"/>
        <v>0</v>
      </c>
      <c r="CS428" s="240">
        <f t="shared" si="469"/>
        <v>799728.65981568617</v>
      </c>
      <c r="CT428" s="1"/>
      <c r="CU428" s="238">
        <v>376</v>
      </c>
      <c r="CV428" s="239">
        <f t="shared" si="496"/>
        <v>-2926.261480598389</v>
      </c>
      <c r="CW428" s="239">
        <f t="shared" si="496"/>
        <v>0</v>
      </c>
      <c r="CX428" s="239">
        <f t="shared" si="496"/>
        <v>7.6814363865707715</v>
      </c>
      <c r="CY428" s="239">
        <f t="shared" si="496"/>
        <v>-7.6814363865707715</v>
      </c>
      <c r="CZ428" s="239">
        <f t="shared" si="496"/>
        <v>3027533.6683451794</v>
      </c>
      <c r="DB428" s="238">
        <v>376</v>
      </c>
      <c r="DC428" s="239">
        <f t="shared" si="497"/>
        <v>-2926.2614805984003</v>
      </c>
      <c r="DD428" s="239">
        <f t="shared" si="497"/>
        <v>1.3133345804253503E-13</v>
      </c>
      <c r="DE428" s="239">
        <f t="shared" si="497"/>
        <v>7.6814363865709527</v>
      </c>
      <c r="DF428" s="239">
        <f t="shared" si="497"/>
        <v>-7.6814363865708213</v>
      </c>
      <c r="DG428" s="239">
        <f t="shared" si="497"/>
        <v>3247953.555034522</v>
      </c>
      <c r="DH428" s="248"/>
      <c r="DI428" s="238">
        <v>376</v>
      </c>
      <c r="DJ428" s="239">
        <f t="shared" si="498"/>
        <v>-2932.9293572243014</v>
      </c>
      <c r="DK428" s="239">
        <f t="shared" si="498"/>
        <v>8.2579275950415545E-2</v>
      </c>
      <c r="DL428" s="239">
        <f t="shared" si="498"/>
        <v>7.7762401030020261</v>
      </c>
      <c r="DM428" s="239">
        <f t="shared" si="498"/>
        <v>-7.6936608270516107</v>
      </c>
      <c r="DN428" s="239">
        <f t="shared" si="498"/>
        <v>2829171.9568635351</v>
      </c>
      <c r="DP428" s="3">
        <f t="shared" si="470"/>
        <v>11410</v>
      </c>
      <c r="DQ428" s="238">
        <v>376</v>
      </c>
      <c r="DR428" s="239">
        <f t="shared" si="471"/>
        <v>0</v>
      </c>
      <c r="DS428" s="239">
        <f t="shared" si="472"/>
        <v>0</v>
      </c>
      <c r="DT428" s="239">
        <f t="shared" si="426"/>
        <v>0</v>
      </c>
      <c r="DU428" s="239">
        <f t="shared" si="473"/>
        <v>0</v>
      </c>
      <c r="DV428" s="240">
        <f t="shared" si="484"/>
        <v>0</v>
      </c>
      <c r="DX428" s="242">
        <f t="shared" si="493"/>
        <v>5.0700000000000002E-2</v>
      </c>
      <c r="DY428" s="242">
        <f t="shared" si="474"/>
        <v>4.2250000000000005E-3</v>
      </c>
      <c r="DZ428" s="238">
        <v>376</v>
      </c>
      <c r="EA428" s="243">
        <f t="shared" si="485"/>
        <v>0</v>
      </c>
      <c r="EB428" s="243">
        <f t="shared" si="486"/>
        <v>0</v>
      </c>
      <c r="EC428" s="243">
        <f t="shared" si="427"/>
        <v>0</v>
      </c>
      <c r="ED428" s="243">
        <f t="shared" si="437"/>
        <v>0</v>
      </c>
      <c r="EE428" s="244">
        <f t="shared" si="475"/>
        <v>985200.18989004719</v>
      </c>
      <c r="EF428" s="249"/>
      <c r="EG428" s="242">
        <f t="shared" si="494"/>
        <v>5.5E-2</v>
      </c>
      <c r="EH428" s="242">
        <f t="shared" si="476"/>
        <v>4.5833333333333334E-3</v>
      </c>
      <c r="EI428" s="238">
        <v>376</v>
      </c>
      <c r="EJ428" s="243">
        <f t="shared" si="487"/>
        <v>4.8703447913904665E-13</v>
      </c>
      <c r="EK428" s="243">
        <f t="shared" si="488"/>
        <v>0</v>
      </c>
      <c r="EL428" s="243">
        <f t="shared" si="428"/>
        <v>-2.2322413627206305E-15</v>
      </c>
      <c r="EM428" s="243">
        <f t="shared" si="438"/>
        <v>2.2322413627206305E-15</v>
      </c>
      <c r="EN428" s="244">
        <f t="shared" si="477"/>
        <v>1028966.0595073986</v>
      </c>
      <c r="EO428" s="249"/>
      <c r="EP428" s="242">
        <f t="shared" si="495"/>
        <v>2.5000000000000001E-2</v>
      </c>
      <c r="EQ428" s="242">
        <f t="shared" si="478"/>
        <v>2.0833333333333333E-3</v>
      </c>
      <c r="ER428" s="238">
        <v>376</v>
      </c>
      <c r="ES428" s="243">
        <f t="shared" si="489"/>
        <v>0</v>
      </c>
      <c r="ET428" s="243">
        <f t="shared" si="490"/>
        <v>0</v>
      </c>
      <c r="EU428" s="243">
        <f t="shared" si="429"/>
        <v>0</v>
      </c>
      <c r="EV428" s="243">
        <f t="shared" si="439"/>
        <v>0</v>
      </c>
      <c r="EW428" s="244">
        <f t="shared" si="479"/>
        <v>853461.14144629624</v>
      </c>
    </row>
    <row r="429" spans="1:153" ht="14.25" customHeight="1" thickBot="1" x14ac:dyDescent="0.25">
      <c r="A429" s="3">
        <f t="shared" si="440"/>
        <v>11441</v>
      </c>
      <c r="B429" s="238">
        <v>377</v>
      </c>
      <c r="C429" s="239">
        <f t="shared" si="441"/>
        <v>-2933.9429169849595</v>
      </c>
      <c r="D429" s="239">
        <f t="shared" si="399"/>
        <v>0</v>
      </c>
      <c r="E429" s="239">
        <f t="shared" si="400"/>
        <v>7.7016001570855197</v>
      </c>
      <c r="F429" s="239">
        <f t="shared" si="401"/>
        <v>-7.7016001570855197</v>
      </c>
      <c r="G429" s="240">
        <f t="shared" si="442"/>
        <v>725485.02829237678</v>
      </c>
      <c r="I429" s="241">
        <f>VLOOKUP(K429,[2]תחזיות!$B$4:$H$1000,5)</f>
        <v>1.2999944500000221E-2</v>
      </c>
      <c r="J429" s="135">
        <f t="shared" si="402"/>
        <v>1.0833287083333518E-3</v>
      </c>
      <c r="K429" s="238">
        <v>377</v>
      </c>
      <c r="L429" s="243">
        <f t="shared" si="443"/>
        <v>0</v>
      </c>
      <c r="M429" s="243">
        <f t="shared" si="430"/>
        <v>0</v>
      </c>
      <c r="N429" s="243">
        <f t="shared" si="403"/>
        <v>0</v>
      </c>
      <c r="O429" s="243">
        <f t="shared" si="404"/>
        <v>0</v>
      </c>
      <c r="P429" s="244">
        <f t="shared" si="444"/>
        <v>306589.56963967456</v>
      </c>
      <c r="Q429" s="245"/>
      <c r="R429" s="241">
        <f>VLOOKUP(T429,[2]תחזיות!$B$4:$H$1000,7)</f>
        <v>2.2099905650000376E-2</v>
      </c>
      <c r="S429" s="135">
        <f t="shared" si="405"/>
        <v>1.841658804166698E-3</v>
      </c>
      <c r="T429" s="238">
        <v>377</v>
      </c>
      <c r="U429" s="243">
        <f t="shared" si="445"/>
        <v>0</v>
      </c>
      <c r="V429" s="243">
        <f t="shared" si="431"/>
        <v>0</v>
      </c>
      <c r="W429" s="243">
        <f t="shared" si="406"/>
        <v>0</v>
      </c>
      <c r="X429" s="243">
        <f t="shared" si="432"/>
        <v>0</v>
      </c>
      <c r="Y429" s="244">
        <f t="shared" si="446"/>
        <v>343246.08003011072</v>
      </c>
      <c r="Z429" s="246"/>
      <c r="AA429" s="241">
        <f>VLOOKUP(AC429,[2]תחזיות!$B$4:$H$1000,6)</f>
        <v>1.1818131363636564E-2</v>
      </c>
      <c r="AB429" s="135">
        <f t="shared" si="407"/>
        <v>9.8484428030304696E-4</v>
      </c>
      <c r="AC429" s="238">
        <v>377</v>
      </c>
      <c r="AD429" s="243">
        <f t="shared" si="447"/>
        <v>0</v>
      </c>
      <c r="AE429" s="243">
        <f t="shared" si="433"/>
        <v>0</v>
      </c>
      <c r="AF429" s="243">
        <f t="shared" si="408"/>
        <v>0</v>
      </c>
      <c r="AG429" s="243">
        <f t="shared" si="434"/>
        <v>0</v>
      </c>
      <c r="AH429" s="244">
        <f t="shared" si="448"/>
        <v>302220.56829844892</v>
      </c>
      <c r="AI429" s="246"/>
      <c r="AJ429" s="242">
        <f t="shared" si="491"/>
        <v>4.8766666666666597E-2</v>
      </c>
      <c r="AK429" s="242">
        <f t="shared" si="449"/>
        <v>4.0638888888888834E-3</v>
      </c>
      <c r="AL429" s="241">
        <f>VLOOKUP(AN429,[2]תחזיות!$B$4:$H$1000,5)</f>
        <v>1.2999944500000221E-2</v>
      </c>
      <c r="AM429" s="135">
        <f t="shared" si="435"/>
        <v>1.0833287083333518E-3</v>
      </c>
      <c r="AN429" s="238">
        <v>377</v>
      </c>
      <c r="AO429" s="243">
        <f t="shared" si="450"/>
        <v>0</v>
      </c>
      <c r="AP429" s="243">
        <f t="shared" si="480"/>
        <v>0</v>
      </c>
      <c r="AQ429" s="243">
        <f t="shared" si="409"/>
        <v>0</v>
      </c>
      <c r="AR429" s="243">
        <f t="shared" si="451"/>
        <v>0</v>
      </c>
      <c r="AS429" s="244">
        <f t="shared" si="452"/>
        <v>170495.24078473489</v>
      </c>
      <c r="AT429" s="245"/>
      <c r="AU429" s="242">
        <f t="shared" si="492"/>
        <v>5.3666666666666606E-2</v>
      </c>
      <c r="AV429" s="242">
        <f t="shared" si="453"/>
        <v>4.4722222222222168E-3</v>
      </c>
      <c r="AW429" s="241">
        <f>VLOOKUP(AY429,[2]תחזיות!$B$4:$H$1000,7)</f>
        <v>2.2099905650000376E-2</v>
      </c>
      <c r="AX429" s="135">
        <f t="shared" si="410"/>
        <v>1.841658804166698E-3</v>
      </c>
      <c r="AY429" s="238">
        <v>377</v>
      </c>
      <c r="AZ429" s="243">
        <f t="shared" si="454"/>
        <v>-1.1877890079914423E-11</v>
      </c>
      <c r="BA429" s="243">
        <f t="shared" si="481"/>
        <v>1.3157532946182069E-13</v>
      </c>
      <c r="BB429" s="243">
        <f t="shared" si="411"/>
        <v>1.8469589343032679E-13</v>
      </c>
      <c r="BC429" s="243">
        <f t="shared" si="455"/>
        <v>-5.3120563968506108E-14</v>
      </c>
      <c r="BD429" s="244">
        <f t="shared" si="456"/>
        <v>197884.14681572217</v>
      </c>
      <c r="BE429" s="246"/>
      <c r="BF429" s="246"/>
      <c r="BG429" s="246"/>
      <c r="BH429" s="241">
        <f>VLOOKUP(BJ429,[2]תחזיות!$B$4:$H$1000,6)</f>
        <v>1.1818131363636564E-2</v>
      </c>
      <c r="BI429" s="135">
        <f t="shared" si="412"/>
        <v>9.8484428030304696E-4</v>
      </c>
      <c r="BJ429" s="238">
        <v>377</v>
      </c>
      <c r="BK429" s="243">
        <f t="shared" si="457"/>
        <v>-6.7693405293981321</v>
      </c>
      <c r="BL429" s="243">
        <f t="shared" si="482"/>
        <v>8.2649285531715452E-2</v>
      </c>
      <c r="BM429" s="243">
        <f t="shared" si="413"/>
        <v>9.5059743168945304E-2</v>
      </c>
      <c r="BN429" s="243">
        <f t="shared" si="436"/>
        <v>-1.2410457637229852E-2</v>
      </c>
      <c r="BO429" s="244">
        <f t="shared" si="458"/>
        <v>148276.55901072704</v>
      </c>
      <c r="BP429" s="246"/>
      <c r="BQ429" s="247">
        <f>VLOOKUP(BT429,[2]תחזיות!$B$4:$E$1000,2)</f>
        <v>4.5622480000000146E-2</v>
      </c>
      <c r="BR429" s="135">
        <f t="shared" si="414"/>
        <v>3.3018733333333456E-3</v>
      </c>
      <c r="BS429" s="3">
        <f t="shared" si="459"/>
        <v>11441</v>
      </c>
      <c r="BT429" s="238">
        <v>377</v>
      </c>
      <c r="BU429" s="239">
        <f t="shared" si="460"/>
        <v>0</v>
      </c>
      <c r="BV429" s="239">
        <f t="shared" si="461"/>
        <v>0</v>
      </c>
      <c r="BW429" s="239">
        <f t="shared" si="415"/>
        <v>0</v>
      </c>
      <c r="BX429" s="239">
        <f t="shared" si="416"/>
        <v>0</v>
      </c>
      <c r="BY429" s="240">
        <f t="shared" si="462"/>
        <v>839763.63973834575</v>
      </c>
      <c r="CA429" s="247">
        <f>VLOOKUP(CD429,[2]תחזיות!$B$4:$E$1000,4)</f>
        <v>6.0221673600000192E-2</v>
      </c>
      <c r="CB429" s="135">
        <f t="shared" si="417"/>
        <v>4.5184728000000158E-3</v>
      </c>
      <c r="CC429" s="3">
        <f t="shared" si="463"/>
        <v>11441</v>
      </c>
      <c r="CD429" s="238">
        <v>377</v>
      </c>
      <c r="CE429" s="239">
        <f t="shared" si="464"/>
        <v>0</v>
      </c>
      <c r="CF429" s="239">
        <f t="shared" si="465"/>
        <v>0</v>
      </c>
      <c r="CG429" s="239">
        <f t="shared" si="418"/>
        <v>0</v>
      </c>
      <c r="CH429" s="239">
        <f t="shared" si="419"/>
        <v>0</v>
      </c>
      <c r="CI429" s="240">
        <f t="shared" si="466"/>
        <v>952372.2403889132</v>
      </c>
      <c r="CJ429" s="1"/>
      <c r="CK429" s="247">
        <f>VLOOKUP(CN429,[2]תחזיות!$B$4:$E$1000,3)</f>
        <v>3.9671721739130562E-2</v>
      </c>
      <c r="CL429" s="135">
        <f t="shared" si="420"/>
        <v>2.8059768115942137E-3</v>
      </c>
      <c r="CM429" s="3">
        <f t="shared" si="467"/>
        <v>11441</v>
      </c>
      <c r="CN429" s="238">
        <v>377</v>
      </c>
      <c r="CO429" s="239">
        <f t="shared" si="468"/>
        <v>0</v>
      </c>
      <c r="CP429" s="239">
        <f t="shared" si="483"/>
        <v>0</v>
      </c>
      <c r="CQ429" s="239">
        <f t="shared" si="421"/>
        <v>0</v>
      </c>
      <c r="CR429" s="239">
        <f t="shared" si="422"/>
        <v>0</v>
      </c>
      <c r="CS429" s="240">
        <f t="shared" si="469"/>
        <v>799728.65981568617</v>
      </c>
      <c r="CT429" s="1"/>
      <c r="CU429" s="238">
        <v>377</v>
      </c>
      <c r="CV429" s="239">
        <f t="shared" si="496"/>
        <v>-2933.9429169849595</v>
      </c>
      <c r="CW429" s="239">
        <f t="shared" si="496"/>
        <v>0</v>
      </c>
      <c r="CX429" s="239">
        <f t="shared" si="496"/>
        <v>7.7016001570855197</v>
      </c>
      <c r="CY429" s="239">
        <f t="shared" si="496"/>
        <v>-7.7016001570855197</v>
      </c>
      <c r="CZ429" s="239">
        <f t="shared" si="496"/>
        <v>3027533.6683451794</v>
      </c>
      <c r="DB429" s="238">
        <v>377</v>
      </c>
      <c r="DC429" s="239">
        <f t="shared" si="497"/>
        <v>-2933.9429169849709</v>
      </c>
      <c r="DD429" s="239">
        <f t="shared" si="497"/>
        <v>1.3157532946182069E-13</v>
      </c>
      <c r="DE429" s="239">
        <f t="shared" si="497"/>
        <v>7.7016001570857018</v>
      </c>
      <c r="DF429" s="239">
        <f t="shared" si="497"/>
        <v>-7.7016001570855703</v>
      </c>
      <c r="DG429" s="239">
        <f t="shared" si="497"/>
        <v>3247953.555034522</v>
      </c>
      <c r="DH429" s="248"/>
      <c r="DI429" s="238">
        <v>377</v>
      </c>
      <c r="DJ429" s="239">
        <f t="shared" si="498"/>
        <v>-2940.7122575143576</v>
      </c>
      <c r="DK429" s="239">
        <f t="shared" si="498"/>
        <v>8.2649285531715452E-2</v>
      </c>
      <c r="DL429" s="239">
        <f t="shared" si="498"/>
        <v>7.7966599002544648</v>
      </c>
      <c r="DM429" s="239">
        <f t="shared" si="498"/>
        <v>-7.7140106147227492</v>
      </c>
      <c r="DN429" s="239">
        <f t="shared" si="498"/>
        <v>2829171.9568635351</v>
      </c>
      <c r="DP429" s="3">
        <f t="shared" si="470"/>
        <v>11441</v>
      </c>
      <c r="DQ429" s="238">
        <v>377</v>
      </c>
      <c r="DR429" s="239">
        <f t="shared" si="471"/>
        <v>0</v>
      </c>
      <c r="DS429" s="239">
        <f t="shared" si="472"/>
        <v>0</v>
      </c>
      <c r="DT429" s="239">
        <f t="shared" si="426"/>
        <v>0</v>
      </c>
      <c r="DU429" s="239">
        <f t="shared" si="473"/>
        <v>0</v>
      </c>
      <c r="DV429" s="240">
        <f t="shared" si="484"/>
        <v>0</v>
      </c>
      <c r="DX429" s="242">
        <f t="shared" si="493"/>
        <v>5.0700000000000002E-2</v>
      </c>
      <c r="DY429" s="242">
        <f t="shared" si="474"/>
        <v>4.2250000000000005E-3</v>
      </c>
      <c r="DZ429" s="238">
        <v>377</v>
      </c>
      <c r="EA429" s="243">
        <f t="shared" si="485"/>
        <v>0</v>
      </c>
      <c r="EB429" s="243">
        <f t="shared" si="486"/>
        <v>0</v>
      </c>
      <c r="EC429" s="243">
        <f t="shared" si="427"/>
        <v>0</v>
      </c>
      <c r="ED429" s="243">
        <f t="shared" si="437"/>
        <v>0</v>
      </c>
      <c r="EE429" s="244">
        <f t="shared" si="475"/>
        <v>985200.18989004719</v>
      </c>
      <c r="EF429" s="249"/>
      <c r="EG429" s="242">
        <f t="shared" si="494"/>
        <v>5.5E-2</v>
      </c>
      <c r="EH429" s="242">
        <f t="shared" si="476"/>
        <v>4.5833333333333334E-3</v>
      </c>
      <c r="EI429" s="238">
        <v>377</v>
      </c>
      <c r="EJ429" s="243">
        <f t="shared" si="487"/>
        <v>4.8926672050176731E-13</v>
      </c>
      <c r="EK429" s="243">
        <f t="shared" si="488"/>
        <v>0</v>
      </c>
      <c r="EL429" s="243">
        <f t="shared" si="428"/>
        <v>-2.2424724689664335E-15</v>
      </c>
      <c r="EM429" s="243">
        <f t="shared" si="438"/>
        <v>2.2424724689664335E-15</v>
      </c>
      <c r="EN429" s="244">
        <f t="shared" si="477"/>
        <v>1028966.0595073986</v>
      </c>
      <c r="EO429" s="249"/>
      <c r="EP429" s="242">
        <f t="shared" si="495"/>
        <v>2.5000000000000001E-2</v>
      </c>
      <c r="EQ429" s="242">
        <f t="shared" si="478"/>
        <v>2.0833333333333333E-3</v>
      </c>
      <c r="ER429" s="238">
        <v>377</v>
      </c>
      <c r="ES429" s="243">
        <f t="shared" si="489"/>
        <v>0</v>
      </c>
      <c r="ET429" s="243">
        <f t="shared" si="490"/>
        <v>0</v>
      </c>
      <c r="EU429" s="243">
        <f t="shared" si="429"/>
        <v>0</v>
      </c>
      <c r="EV429" s="243">
        <f t="shared" si="439"/>
        <v>0</v>
      </c>
      <c r="EW429" s="244">
        <f t="shared" si="479"/>
        <v>853461.14144629624</v>
      </c>
    </row>
    <row r="430" spans="1:153" ht="14.25" customHeight="1" thickBot="1" x14ac:dyDescent="0.25">
      <c r="A430" s="3">
        <f t="shared" si="440"/>
        <v>11471</v>
      </c>
      <c r="B430" s="238">
        <v>378</v>
      </c>
      <c r="C430" s="239">
        <f t="shared" si="441"/>
        <v>-2941.6445171420451</v>
      </c>
      <c r="D430" s="239">
        <f t="shared" si="399"/>
        <v>0</v>
      </c>
      <c r="E430" s="239">
        <f t="shared" si="400"/>
        <v>7.7218168574978687</v>
      </c>
      <c r="F430" s="239">
        <f t="shared" si="401"/>
        <v>-7.7218168574978687</v>
      </c>
      <c r="G430" s="240">
        <f t="shared" si="442"/>
        <v>725485.02829237678</v>
      </c>
      <c r="I430" s="241">
        <f>VLOOKUP(K430,[2]תחזיות!$B$4:$H$1000,5)</f>
        <v>1.2999963000000222E-2</v>
      </c>
      <c r="J430" s="135">
        <f t="shared" si="402"/>
        <v>1.0833302500000185E-3</v>
      </c>
      <c r="K430" s="238">
        <v>378</v>
      </c>
      <c r="L430" s="243">
        <f t="shared" si="443"/>
        <v>0</v>
      </c>
      <c r="M430" s="243">
        <f t="shared" si="430"/>
        <v>0</v>
      </c>
      <c r="N430" s="243">
        <f t="shared" si="403"/>
        <v>0</v>
      </c>
      <c r="O430" s="243">
        <f t="shared" si="404"/>
        <v>0</v>
      </c>
      <c r="P430" s="244">
        <f t="shared" si="444"/>
        <v>306589.56963967456</v>
      </c>
      <c r="Q430" s="245"/>
      <c r="R430" s="241">
        <f>VLOOKUP(T430,[2]תחזיות!$B$4:$H$1000,7)</f>
        <v>2.2099937100000376E-2</v>
      </c>
      <c r="S430" s="135">
        <f t="shared" si="405"/>
        <v>1.8416614250000313E-3</v>
      </c>
      <c r="T430" s="238">
        <v>378</v>
      </c>
      <c r="U430" s="243">
        <f t="shared" si="445"/>
        <v>0</v>
      </c>
      <c r="V430" s="243">
        <f t="shared" si="431"/>
        <v>0</v>
      </c>
      <c r="W430" s="243">
        <f t="shared" si="406"/>
        <v>0</v>
      </c>
      <c r="X430" s="243">
        <f t="shared" si="432"/>
        <v>0</v>
      </c>
      <c r="Y430" s="244">
        <f t="shared" si="446"/>
        <v>343246.08003011072</v>
      </c>
      <c r="Z430" s="246"/>
      <c r="AA430" s="241">
        <f>VLOOKUP(AC430,[2]תחזיות!$B$4:$H$1000,6)</f>
        <v>1.1818148181818382E-2</v>
      </c>
      <c r="AB430" s="135">
        <f t="shared" si="407"/>
        <v>9.8484568181819851E-4</v>
      </c>
      <c r="AC430" s="238">
        <v>378</v>
      </c>
      <c r="AD430" s="243">
        <f t="shared" si="447"/>
        <v>0</v>
      </c>
      <c r="AE430" s="243">
        <f t="shared" si="433"/>
        <v>0</v>
      </c>
      <c r="AF430" s="243">
        <f t="shared" si="408"/>
        <v>0</v>
      </c>
      <c r="AG430" s="243">
        <f t="shared" si="434"/>
        <v>0</v>
      </c>
      <c r="AH430" s="244">
        <f t="shared" si="448"/>
        <v>302220.56829844892</v>
      </c>
      <c r="AI430" s="246"/>
      <c r="AJ430" s="242">
        <f t="shared" si="491"/>
        <v>4.8766666666666597E-2</v>
      </c>
      <c r="AK430" s="242">
        <f t="shared" si="449"/>
        <v>4.0638888888888834E-3</v>
      </c>
      <c r="AL430" s="241">
        <f>VLOOKUP(AN430,[2]תחזיות!$B$4:$H$1000,5)</f>
        <v>1.2999963000000222E-2</v>
      </c>
      <c r="AM430" s="135">
        <f t="shared" si="435"/>
        <v>1.0833302500000185E-3</v>
      </c>
      <c r="AN430" s="238">
        <v>378</v>
      </c>
      <c r="AO430" s="243">
        <f t="shared" si="450"/>
        <v>0</v>
      </c>
      <c r="AP430" s="243">
        <f t="shared" si="480"/>
        <v>0</v>
      </c>
      <c r="AQ430" s="243">
        <f t="shared" si="409"/>
        <v>0</v>
      </c>
      <c r="AR430" s="243">
        <f t="shared" si="451"/>
        <v>0</v>
      </c>
      <c r="AS430" s="244">
        <f t="shared" si="452"/>
        <v>170495.24078473489</v>
      </c>
      <c r="AT430" s="245"/>
      <c r="AU430" s="242">
        <f t="shared" si="492"/>
        <v>5.3666666666666606E-2</v>
      </c>
      <c r="AV430" s="242">
        <f t="shared" si="453"/>
        <v>4.4722222222222168E-3</v>
      </c>
      <c r="AW430" s="241">
        <f>VLOOKUP(AY430,[2]תחזיות!$B$4:$H$1000,7)</f>
        <v>2.2099937100000376E-2</v>
      </c>
      <c r="AX430" s="135">
        <f t="shared" si="410"/>
        <v>1.8416614250000313E-3</v>
      </c>
      <c r="AY430" s="238">
        <v>378</v>
      </c>
      <c r="AZ430" s="243">
        <f t="shared" si="454"/>
        <v>-1.2084801172617607E-11</v>
      </c>
      <c r="BA430" s="243">
        <f t="shared" si="481"/>
        <v>1.318176466705722E-13</v>
      </c>
      <c r="BB430" s="243">
        <f t="shared" si="411"/>
        <v>1.8586356302588978E-13</v>
      </c>
      <c r="BC430" s="243">
        <f t="shared" si="455"/>
        <v>-5.4045916355317565E-14</v>
      </c>
      <c r="BD430" s="244">
        <f t="shared" si="456"/>
        <v>197884.14681572217</v>
      </c>
      <c r="BE430" s="246"/>
      <c r="BF430" s="246"/>
      <c r="BG430" s="246"/>
      <c r="BH430" s="241">
        <f>VLOOKUP(BJ430,[2]תחזיות!$B$4:$H$1000,6)</f>
        <v>1.1818148181818382E-2</v>
      </c>
      <c r="BI430" s="135">
        <f t="shared" si="412"/>
        <v>9.8484568181819851E-4</v>
      </c>
      <c r="BJ430" s="238">
        <v>378</v>
      </c>
      <c r="BK430" s="243">
        <f t="shared" si="457"/>
        <v>-6.8711606475337863</v>
      </c>
      <c r="BL430" s="243">
        <f t="shared" si="482"/>
        <v>8.2719352624147049E-2</v>
      </c>
      <c r="BM430" s="243">
        <f t="shared" si="413"/>
        <v>9.5316480477958931E-2</v>
      </c>
      <c r="BN430" s="243">
        <f t="shared" si="436"/>
        <v>-1.2597127853811884E-2</v>
      </c>
      <c r="BO430" s="244">
        <f t="shared" si="458"/>
        <v>148276.55901072704</v>
      </c>
      <c r="BP430" s="246"/>
      <c r="BQ430" s="247">
        <f>VLOOKUP(BT430,[2]תחזיות!$B$4:$E$1000,2)</f>
        <v>4.5650780000000148E-2</v>
      </c>
      <c r="BR430" s="135">
        <f t="shared" si="414"/>
        <v>3.3042316666666792E-3</v>
      </c>
      <c r="BS430" s="3">
        <f t="shared" si="459"/>
        <v>11471</v>
      </c>
      <c r="BT430" s="238">
        <v>378</v>
      </c>
      <c r="BU430" s="239">
        <f t="shared" si="460"/>
        <v>0</v>
      </c>
      <c r="BV430" s="239">
        <f t="shared" si="461"/>
        <v>0</v>
      </c>
      <c r="BW430" s="239">
        <f t="shared" si="415"/>
        <v>0</v>
      </c>
      <c r="BX430" s="239">
        <f t="shared" si="416"/>
        <v>0</v>
      </c>
      <c r="BY430" s="240">
        <f t="shared" si="462"/>
        <v>839763.63973834575</v>
      </c>
      <c r="CA430" s="247">
        <f>VLOOKUP(CD430,[2]תחזיות!$B$4:$E$1000,4)</f>
        <v>6.0259029600000201E-2</v>
      </c>
      <c r="CB430" s="135">
        <f t="shared" si="417"/>
        <v>4.5215858000000166E-3</v>
      </c>
      <c r="CC430" s="3">
        <f t="shared" si="463"/>
        <v>11471</v>
      </c>
      <c r="CD430" s="238">
        <v>378</v>
      </c>
      <c r="CE430" s="239">
        <f t="shared" si="464"/>
        <v>0</v>
      </c>
      <c r="CF430" s="239">
        <f t="shared" si="465"/>
        <v>0</v>
      </c>
      <c r="CG430" s="239">
        <f t="shared" si="418"/>
        <v>0</v>
      </c>
      <c r="CH430" s="239">
        <f t="shared" si="419"/>
        <v>0</v>
      </c>
      <c r="CI430" s="240">
        <f t="shared" si="466"/>
        <v>952372.2403889132</v>
      </c>
      <c r="CJ430" s="1"/>
      <c r="CK430" s="247">
        <f>VLOOKUP(CN430,[2]תחזיות!$B$4:$E$1000,3)</f>
        <v>3.9696330434782739E-2</v>
      </c>
      <c r="CL430" s="135">
        <f t="shared" si="420"/>
        <v>2.8080275362318951E-3</v>
      </c>
      <c r="CM430" s="3">
        <f t="shared" si="467"/>
        <v>11471</v>
      </c>
      <c r="CN430" s="238">
        <v>378</v>
      </c>
      <c r="CO430" s="239">
        <f t="shared" si="468"/>
        <v>0</v>
      </c>
      <c r="CP430" s="239">
        <f t="shared" si="483"/>
        <v>0</v>
      </c>
      <c r="CQ430" s="239">
        <f t="shared" si="421"/>
        <v>0</v>
      </c>
      <c r="CR430" s="239">
        <f t="shared" si="422"/>
        <v>0</v>
      </c>
      <c r="CS430" s="240">
        <f t="shared" si="469"/>
        <v>799728.65981568617</v>
      </c>
      <c r="CT430" s="1"/>
      <c r="CU430" s="238">
        <v>378</v>
      </c>
      <c r="CV430" s="239">
        <f t="shared" si="496"/>
        <v>-2941.6445171420451</v>
      </c>
      <c r="CW430" s="239">
        <f t="shared" si="496"/>
        <v>0</v>
      </c>
      <c r="CX430" s="239">
        <f t="shared" si="496"/>
        <v>7.7218168574978687</v>
      </c>
      <c r="CY430" s="239">
        <f t="shared" si="496"/>
        <v>-7.7218168574978687</v>
      </c>
      <c r="CZ430" s="239">
        <f t="shared" si="496"/>
        <v>3027533.6683451794</v>
      </c>
      <c r="DB430" s="238">
        <v>378</v>
      </c>
      <c r="DC430" s="239">
        <f t="shared" si="497"/>
        <v>-2941.6445171420569</v>
      </c>
      <c r="DD430" s="239">
        <f t="shared" si="497"/>
        <v>1.318176466705722E-13</v>
      </c>
      <c r="DE430" s="239">
        <f t="shared" si="497"/>
        <v>7.7218168574980517</v>
      </c>
      <c r="DF430" s="239">
        <f t="shared" si="497"/>
        <v>-7.7218168574979202</v>
      </c>
      <c r="DG430" s="239">
        <f t="shared" si="497"/>
        <v>3247953.555034522</v>
      </c>
      <c r="DH430" s="248"/>
      <c r="DI430" s="238">
        <v>378</v>
      </c>
      <c r="DJ430" s="239">
        <f t="shared" si="498"/>
        <v>-2948.5156777895791</v>
      </c>
      <c r="DK430" s="239">
        <f t="shared" si="498"/>
        <v>8.2719352624147049E-2</v>
      </c>
      <c r="DL430" s="239">
        <f t="shared" si="498"/>
        <v>7.8171333379758279</v>
      </c>
      <c r="DM430" s="239">
        <f t="shared" si="498"/>
        <v>-7.7344139853516802</v>
      </c>
      <c r="DN430" s="239">
        <f t="shared" si="498"/>
        <v>2829171.9568635351</v>
      </c>
      <c r="DP430" s="3">
        <f t="shared" si="470"/>
        <v>11471</v>
      </c>
      <c r="DQ430" s="238">
        <v>378</v>
      </c>
      <c r="DR430" s="239">
        <f t="shared" si="471"/>
        <v>0</v>
      </c>
      <c r="DS430" s="239">
        <f t="shared" si="472"/>
        <v>0</v>
      </c>
      <c r="DT430" s="239">
        <f t="shared" si="426"/>
        <v>0</v>
      </c>
      <c r="DU430" s="239">
        <f t="shared" si="473"/>
        <v>0</v>
      </c>
      <c r="DV430" s="240">
        <f t="shared" si="484"/>
        <v>0</v>
      </c>
      <c r="DX430" s="242">
        <f t="shared" si="493"/>
        <v>5.0700000000000002E-2</v>
      </c>
      <c r="DY430" s="242">
        <f t="shared" si="474"/>
        <v>4.2250000000000005E-3</v>
      </c>
      <c r="DZ430" s="238">
        <v>378</v>
      </c>
      <c r="EA430" s="243">
        <f t="shared" si="485"/>
        <v>0</v>
      </c>
      <c r="EB430" s="243">
        <f t="shared" si="486"/>
        <v>0</v>
      </c>
      <c r="EC430" s="243">
        <f t="shared" si="427"/>
        <v>0</v>
      </c>
      <c r="ED430" s="243">
        <f t="shared" si="437"/>
        <v>0</v>
      </c>
      <c r="EE430" s="244">
        <f t="shared" si="475"/>
        <v>985200.18989004719</v>
      </c>
      <c r="EF430" s="249"/>
      <c r="EG430" s="242">
        <f t="shared" si="494"/>
        <v>5.5E-2</v>
      </c>
      <c r="EH430" s="242">
        <f t="shared" si="476"/>
        <v>4.5833333333333334E-3</v>
      </c>
      <c r="EI430" s="238">
        <v>378</v>
      </c>
      <c r="EJ430" s="243">
        <f t="shared" si="487"/>
        <v>4.915091929707338E-13</v>
      </c>
      <c r="EK430" s="243">
        <f t="shared" si="488"/>
        <v>0</v>
      </c>
      <c r="EL430" s="243">
        <f t="shared" si="428"/>
        <v>-2.2527504677825298E-15</v>
      </c>
      <c r="EM430" s="243">
        <f t="shared" si="438"/>
        <v>2.2527504677825298E-15</v>
      </c>
      <c r="EN430" s="244">
        <f t="shared" si="477"/>
        <v>1028966.0595073986</v>
      </c>
      <c r="EO430" s="249"/>
      <c r="EP430" s="242">
        <f t="shared" si="495"/>
        <v>2.5000000000000001E-2</v>
      </c>
      <c r="EQ430" s="242">
        <f t="shared" si="478"/>
        <v>2.0833333333333333E-3</v>
      </c>
      <c r="ER430" s="238">
        <v>378</v>
      </c>
      <c r="ES430" s="243">
        <f t="shared" si="489"/>
        <v>0</v>
      </c>
      <c r="ET430" s="243">
        <f t="shared" si="490"/>
        <v>0</v>
      </c>
      <c r="EU430" s="243">
        <f t="shared" si="429"/>
        <v>0</v>
      </c>
      <c r="EV430" s="243">
        <f t="shared" si="439"/>
        <v>0</v>
      </c>
      <c r="EW430" s="244">
        <f t="shared" si="479"/>
        <v>853461.14144629624</v>
      </c>
    </row>
    <row r="431" spans="1:153" ht="14.25" customHeight="1" thickBot="1" x14ac:dyDescent="0.25">
      <c r="A431" s="3">
        <f t="shared" si="440"/>
        <v>11502</v>
      </c>
      <c r="B431" s="238">
        <v>379</v>
      </c>
      <c r="C431" s="239">
        <f t="shared" si="441"/>
        <v>-2949.3663339995428</v>
      </c>
      <c r="D431" s="239">
        <f t="shared" si="399"/>
        <v>0</v>
      </c>
      <c r="E431" s="239">
        <f t="shared" si="400"/>
        <v>7.7420866267488</v>
      </c>
      <c r="F431" s="239">
        <f t="shared" si="401"/>
        <v>-7.7420866267488</v>
      </c>
      <c r="G431" s="240">
        <f t="shared" si="442"/>
        <v>725485.02829237678</v>
      </c>
      <c r="I431" s="241">
        <f>VLOOKUP(K431,[2]תחזיות!$B$4:$H$1000,5)</f>
        <v>1.2999981500000223E-2</v>
      </c>
      <c r="J431" s="135">
        <f t="shared" si="402"/>
        <v>1.0833317916666852E-3</v>
      </c>
      <c r="K431" s="238">
        <v>379</v>
      </c>
      <c r="L431" s="243">
        <f t="shared" si="443"/>
        <v>0</v>
      </c>
      <c r="M431" s="243">
        <f t="shared" si="430"/>
        <v>0</v>
      </c>
      <c r="N431" s="243">
        <f t="shared" si="403"/>
        <v>0</v>
      </c>
      <c r="O431" s="243">
        <f t="shared" si="404"/>
        <v>0</v>
      </c>
      <c r="P431" s="244">
        <f t="shared" si="444"/>
        <v>306589.56963967456</v>
      </c>
      <c r="Q431" s="245"/>
      <c r="R431" s="241">
        <f>VLOOKUP(T431,[2]תחזיות!$B$4:$H$1000,7)</f>
        <v>2.2099968550000376E-2</v>
      </c>
      <c r="S431" s="135">
        <f t="shared" si="405"/>
        <v>1.8416640458333647E-3</v>
      </c>
      <c r="T431" s="238">
        <v>379</v>
      </c>
      <c r="U431" s="243">
        <f t="shared" si="445"/>
        <v>0</v>
      </c>
      <c r="V431" s="243">
        <f t="shared" si="431"/>
        <v>0</v>
      </c>
      <c r="W431" s="243">
        <f t="shared" si="406"/>
        <v>0</v>
      </c>
      <c r="X431" s="243">
        <f t="shared" si="432"/>
        <v>0</v>
      </c>
      <c r="Y431" s="244">
        <f t="shared" si="446"/>
        <v>343246.08003011072</v>
      </c>
      <c r="Z431" s="246"/>
      <c r="AA431" s="241">
        <f>VLOOKUP(AC431,[2]תחזיות!$B$4:$H$1000,6)</f>
        <v>1.1818165000000201E-2</v>
      </c>
      <c r="AB431" s="135">
        <f t="shared" si="407"/>
        <v>9.8484708333335005E-4</v>
      </c>
      <c r="AC431" s="238">
        <v>379</v>
      </c>
      <c r="AD431" s="243">
        <f t="shared" si="447"/>
        <v>0</v>
      </c>
      <c r="AE431" s="243">
        <f t="shared" si="433"/>
        <v>0</v>
      </c>
      <c r="AF431" s="243">
        <f t="shared" si="408"/>
        <v>0</v>
      </c>
      <c r="AG431" s="243">
        <f t="shared" si="434"/>
        <v>0</v>
      </c>
      <c r="AH431" s="244">
        <f t="shared" si="448"/>
        <v>302220.56829844892</v>
      </c>
      <c r="AI431" s="246"/>
      <c r="AJ431" s="242">
        <f t="shared" si="491"/>
        <v>4.8766666666666597E-2</v>
      </c>
      <c r="AK431" s="242">
        <f t="shared" si="449"/>
        <v>4.0638888888888834E-3</v>
      </c>
      <c r="AL431" s="241">
        <f>VLOOKUP(AN431,[2]תחזיות!$B$4:$H$1000,5)</f>
        <v>1.2999981500000223E-2</v>
      </c>
      <c r="AM431" s="135">
        <f t="shared" si="435"/>
        <v>1.0833317916666852E-3</v>
      </c>
      <c r="AN431" s="238">
        <v>379</v>
      </c>
      <c r="AO431" s="243">
        <f t="shared" si="450"/>
        <v>0</v>
      </c>
      <c r="AP431" s="243">
        <f t="shared" si="480"/>
        <v>0</v>
      </c>
      <c r="AQ431" s="243">
        <f t="shared" si="409"/>
        <v>0</v>
      </c>
      <c r="AR431" s="243">
        <f t="shared" si="451"/>
        <v>0</v>
      </c>
      <c r="AS431" s="244">
        <f t="shared" si="452"/>
        <v>170495.24078473489</v>
      </c>
      <c r="AT431" s="245"/>
      <c r="AU431" s="242">
        <f t="shared" si="492"/>
        <v>5.3666666666666606E-2</v>
      </c>
      <c r="AV431" s="242">
        <f t="shared" si="453"/>
        <v>4.4722222222222168E-3</v>
      </c>
      <c r="AW431" s="241">
        <f>VLOOKUP(AY431,[2]תחזיות!$B$4:$H$1000,7)</f>
        <v>2.2099968550000376E-2</v>
      </c>
      <c r="AX431" s="135">
        <f t="shared" si="410"/>
        <v>1.8416640458333647E-3</v>
      </c>
      <c r="AY431" s="238">
        <v>379</v>
      </c>
      <c r="AZ431" s="243">
        <f t="shared" si="454"/>
        <v>-1.2293263177705607E-11</v>
      </c>
      <c r="BA431" s="243">
        <f t="shared" si="481"/>
        <v>1.3206041049105176E-13</v>
      </c>
      <c r="BB431" s="243">
        <f t="shared" si="411"/>
        <v>1.8703861525801288E-13</v>
      </c>
      <c r="BC431" s="243">
        <f t="shared" si="455"/>
        <v>-5.4978204766961121E-14</v>
      </c>
      <c r="BD431" s="244">
        <f t="shared" si="456"/>
        <v>197884.14681572217</v>
      </c>
      <c r="BE431" s="246"/>
      <c r="BF431" s="246"/>
      <c r="BG431" s="246"/>
      <c r="BH431" s="241">
        <f>VLOOKUP(BJ431,[2]תחזיות!$B$4:$H$1000,6)</f>
        <v>1.1818165000000201E-2</v>
      </c>
      <c r="BI431" s="135">
        <f t="shared" si="412"/>
        <v>9.8484708333335005E-4</v>
      </c>
      <c r="BJ431" s="238">
        <v>379</v>
      </c>
      <c r="BK431" s="243">
        <f t="shared" si="457"/>
        <v>-6.9733380426923759</v>
      </c>
      <c r="BL431" s="243">
        <f t="shared" si="482"/>
        <v>8.2789477323683289E-2</v>
      </c>
      <c r="BM431" s="243">
        <f t="shared" si="413"/>
        <v>9.5573930401952584E-2</v>
      </c>
      <c r="BN431" s="243">
        <f t="shared" si="436"/>
        <v>-1.2784453078269297E-2</v>
      </c>
      <c r="BO431" s="244">
        <f t="shared" si="458"/>
        <v>148276.55901072704</v>
      </c>
      <c r="BP431" s="246"/>
      <c r="BQ431" s="247">
        <f>VLOOKUP(BT431,[2]תחזיות!$B$4:$E$1000,2)</f>
        <v>4.567908000000015E-2</v>
      </c>
      <c r="BR431" s="135">
        <f t="shared" si="414"/>
        <v>3.3065900000000125E-3</v>
      </c>
      <c r="BS431" s="3">
        <f t="shared" si="459"/>
        <v>11502</v>
      </c>
      <c r="BT431" s="238">
        <v>379</v>
      </c>
      <c r="BU431" s="239">
        <f t="shared" si="460"/>
        <v>0</v>
      </c>
      <c r="BV431" s="239">
        <f t="shared" si="461"/>
        <v>0</v>
      </c>
      <c r="BW431" s="239">
        <f t="shared" si="415"/>
        <v>0</v>
      </c>
      <c r="BX431" s="239">
        <f t="shared" si="416"/>
        <v>0</v>
      </c>
      <c r="BY431" s="240">
        <f t="shared" si="462"/>
        <v>839763.63973834575</v>
      </c>
      <c r="CA431" s="247">
        <f>VLOOKUP(CD431,[2]תחזיות!$B$4:$E$1000,4)</f>
        <v>6.0296385600000203E-2</v>
      </c>
      <c r="CB431" s="135">
        <f t="shared" si="417"/>
        <v>4.5246988000000174E-3</v>
      </c>
      <c r="CC431" s="3">
        <f t="shared" si="463"/>
        <v>11502</v>
      </c>
      <c r="CD431" s="238">
        <v>379</v>
      </c>
      <c r="CE431" s="239">
        <f t="shared" si="464"/>
        <v>0</v>
      </c>
      <c r="CF431" s="239">
        <f t="shared" si="465"/>
        <v>0</v>
      </c>
      <c r="CG431" s="239">
        <f t="shared" si="418"/>
        <v>0</v>
      </c>
      <c r="CH431" s="239">
        <f t="shared" si="419"/>
        <v>0</v>
      </c>
      <c r="CI431" s="240">
        <f t="shared" si="466"/>
        <v>952372.2403889132</v>
      </c>
      <c r="CJ431" s="1"/>
      <c r="CK431" s="247">
        <f>VLOOKUP(CN431,[2]תחזיות!$B$4:$E$1000,3)</f>
        <v>3.9720939130434917E-2</v>
      </c>
      <c r="CL431" s="135">
        <f t="shared" si="420"/>
        <v>2.8100782608695765E-3</v>
      </c>
      <c r="CM431" s="3">
        <f t="shared" si="467"/>
        <v>11502</v>
      </c>
      <c r="CN431" s="238">
        <v>379</v>
      </c>
      <c r="CO431" s="239">
        <f t="shared" si="468"/>
        <v>0</v>
      </c>
      <c r="CP431" s="239">
        <f t="shared" si="483"/>
        <v>0</v>
      </c>
      <c r="CQ431" s="239">
        <f t="shared" si="421"/>
        <v>0</v>
      </c>
      <c r="CR431" s="239">
        <f t="shared" si="422"/>
        <v>0</v>
      </c>
      <c r="CS431" s="240">
        <f t="shared" si="469"/>
        <v>799728.65981568617</v>
      </c>
      <c r="CT431" s="1"/>
      <c r="CU431" s="238">
        <v>379</v>
      </c>
      <c r="CV431" s="239">
        <f t="shared" si="496"/>
        <v>-2949.3663339995428</v>
      </c>
      <c r="CW431" s="239">
        <f t="shared" si="496"/>
        <v>0</v>
      </c>
      <c r="CX431" s="239">
        <f t="shared" si="496"/>
        <v>7.7420866267488</v>
      </c>
      <c r="CY431" s="239">
        <f t="shared" si="496"/>
        <v>-7.7420866267488</v>
      </c>
      <c r="CZ431" s="239">
        <f t="shared" si="496"/>
        <v>3027533.6683451794</v>
      </c>
      <c r="DB431" s="238">
        <v>379</v>
      </c>
      <c r="DC431" s="239">
        <f t="shared" si="497"/>
        <v>-2949.3663339995546</v>
      </c>
      <c r="DD431" s="239">
        <f t="shared" si="497"/>
        <v>1.3206041049105176E-13</v>
      </c>
      <c r="DE431" s="239">
        <f t="shared" si="497"/>
        <v>7.7420866267489847</v>
      </c>
      <c r="DF431" s="239">
        <f t="shared" si="497"/>
        <v>-7.7420866267488524</v>
      </c>
      <c r="DG431" s="239">
        <f t="shared" si="497"/>
        <v>3247953.555034522</v>
      </c>
      <c r="DH431" s="248"/>
      <c r="DI431" s="238">
        <v>379</v>
      </c>
      <c r="DJ431" s="239">
        <f t="shared" si="498"/>
        <v>-2956.3396720422352</v>
      </c>
      <c r="DK431" s="239">
        <f t="shared" si="498"/>
        <v>8.2789477323683289E-2</v>
      </c>
      <c r="DL431" s="239">
        <f t="shared" si="498"/>
        <v>7.8376605571507527</v>
      </c>
      <c r="DM431" s="239">
        <f t="shared" si="498"/>
        <v>-7.754871079827069</v>
      </c>
      <c r="DN431" s="239">
        <f t="shared" si="498"/>
        <v>2829171.9568635351</v>
      </c>
      <c r="DP431" s="3">
        <f t="shared" si="470"/>
        <v>11502</v>
      </c>
      <c r="DQ431" s="238">
        <v>379</v>
      </c>
      <c r="DR431" s="239">
        <f t="shared" si="471"/>
        <v>0</v>
      </c>
      <c r="DS431" s="239">
        <f t="shared" si="472"/>
        <v>0</v>
      </c>
      <c r="DT431" s="239">
        <f t="shared" si="426"/>
        <v>0</v>
      </c>
      <c r="DU431" s="239">
        <f t="shared" si="473"/>
        <v>0</v>
      </c>
      <c r="DV431" s="240">
        <f t="shared" si="484"/>
        <v>0</v>
      </c>
      <c r="DX431" s="242">
        <f t="shared" si="493"/>
        <v>5.0700000000000002E-2</v>
      </c>
      <c r="DY431" s="242">
        <f t="shared" si="474"/>
        <v>4.2250000000000005E-3</v>
      </c>
      <c r="DZ431" s="238">
        <v>379</v>
      </c>
      <c r="EA431" s="243">
        <f t="shared" si="485"/>
        <v>0</v>
      </c>
      <c r="EB431" s="243">
        <f t="shared" si="486"/>
        <v>0</v>
      </c>
      <c r="EC431" s="243">
        <f t="shared" si="427"/>
        <v>0</v>
      </c>
      <c r="ED431" s="243">
        <f t="shared" si="437"/>
        <v>0</v>
      </c>
      <c r="EE431" s="244">
        <f t="shared" si="475"/>
        <v>985200.18989004719</v>
      </c>
      <c r="EF431" s="249"/>
      <c r="EG431" s="242">
        <f t="shared" si="494"/>
        <v>5.5E-2</v>
      </c>
      <c r="EH431" s="242">
        <f t="shared" si="476"/>
        <v>4.5833333333333334E-3</v>
      </c>
      <c r="EI431" s="238">
        <v>379</v>
      </c>
      <c r="EJ431" s="243">
        <f t="shared" si="487"/>
        <v>4.9376194343851633E-13</v>
      </c>
      <c r="EK431" s="243">
        <f t="shared" si="488"/>
        <v>0</v>
      </c>
      <c r="EL431" s="243">
        <f t="shared" si="428"/>
        <v>-2.2630755740931997E-15</v>
      </c>
      <c r="EM431" s="243">
        <f t="shared" si="438"/>
        <v>2.2630755740931997E-15</v>
      </c>
      <c r="EN431" s="244">
        <f t="shared" si="477"/>
        <v>1028966.0595073986</v>
      </c>
      <c r="EO431" s="249"/>
      <c r="EP431" s="242">
        <f t="shared" si="495"/>
        <v>2.5000000000000001E-2</v>
      </c>
      <c r="EQ431" s="242">
        <f t="shared" si="478"/>
        <v>2.0833333333333333E-3</v>
      </c>
      <c r="ER431" s="238">
        <v>379</v>
      </c>
      <c r="ES431" s="243">
        <f t="shared" si="489"/>
        <v>0</v>
      </c>
      <c r="ET431" s="243">
        <f t="shared" si="490"/>
        <v>0</v>
      </c>
      <c r="EU431" s="243">
        <f t="shared" si="429"/>
        <v>0</v>
      </c>
      <c r="EV431" s="243">
        <f t="shared" si="439"/>
        <v>0</v>
      </c>
      <c r="EW431" s="244">
        <f t="shared" si="479"/>
        <v>853461.14144629624</v>
      </c>
    </row>
    <row r="432" spans="1:153" ht="14.25" customHeight="1" thickBot="1" x14ac:dyDescent="0.25">
      <c r="A432" s="3">
        <f t="shared" si="440"/>
        <v>11532</v>
      </c>
      <c r="B432" s="238">
        <v>380</v>
      </c>
      <c r="C432" s="239">
        <f t="shared" si="441"/>
        <v>-2957.1084206262917</v>
      </c>
      <c r="D432" s="239">
        <f t="shared" si="399"/>
        <v>0</v>
      </c>
      <c r="E432" s="239">
        <f t="shared" si="400"/>
        <v>7.7624096041440165</v>
      </c>
      <c r="F432" s="239">
        <f t="shared" si="401"/>
        <v>-7.7624096041440165</v>
      </c>
      <c r="G432" s="240">
        <f t="shared" si="442"/>
        <v>725485.02829237678</v>
      </c>
      <c r="I432" s="241">
        <f>VLOOKUP(K432,[2]תחזיות!$B$4:$H$1000,5)</f>
        <v>1.3000000000000223E-2</v>
      </c>
      <c r="J432" s="135">
        <f t="shared" si="402"/>
        <v>1.0833333333333519E-3</v>
      </c>
      <c r="K432" s="238">
        <v>380</v>
      </c>
      <c r="L432" s="243">
        <f t="shared" si="443"/>
        <v>0</v>
      </c>
      <c r="M432" s="243">
        <f t="shared" si="430"/>
        <v>0</v>
      </c>
      <c r="N432" s="243">
        <f t="shared" si="403"/>
        <v>0</v>
      </c>
      <c r="O432" s="243">
        <f t="shared" si="404"/>
        <v>0</v>
      </c>
      <c r="P432" s="244">
        <f t="shared" si="444"/>
        <v>306589.56963967456</v>
      </c>
      <c r="Q432" s="245"/>
      <c r="R432" s="241">
        <f>VLOOKUP(T432,[2]תחזיות!$B$4:$H$1000,7)</f>
        <v>2.210000000000038E-2</v>
      </c>
      <c r="S432" s="135">
        <f t="shared" si="405"/>
        <v>1.8416666666666982E-3</v>
      </c>
      <c r="T432" s="238">
        <v>380</v>
      </c>
      <c r="U432" s="243">
        <f t="shared" si="445"/>
        <v>0</v>
      </c>
      <c r="V432" s="243">
        <f t="shared" si="431"/>
        <v>0</v>
      </c>
      <c r="W432" s="243">
        <f t="shared" si="406"/>
        <v>0</v>
      </c>
      <c r="X432" s="243">
        <f t="shared" si="432"/>
        <v>0</v>
      </c>
      <c r="Y432" s="244">
        <f t="shared" si="446"/>
        <v>343246.08003011072</v>
      </c>
      <c r="Z432" s="246"/>
      <c r="AA432" s="241">
        <f>VLOOKUP(AC432,[2]תחזיות!$B$4:$H$1000,6)</f>
        <v>1.1818181818182021E-2</v>
      </c>
      <c r="AB432" s="135">
        <f t="shared" si="407"/>
        <v>9.8484848484850182E-4</v>
      </c>
      <c r="AC432" s="238">
        <v>380</v>
      </c>
      <c r="AD432" s="243">
        <f t="shared" si="447"/>
        <v>0</v>
      </c>
      <c r="AE432" s="243">
        <f t="shared" si="433"/>
        <v>0</v>
      </c>
      <c r="AF432" s="243">
        <f t="shared" si="408"/>
        <v>0</v>
      </c>
      <c r="AG432" s="243">
        <f t="shared" si="434"/>
        <v>0</v>
      </c>
      <c r="AH432" s="244">
        <f t="shared" si="448"/>
        <v>302220.56829844892</v>
      </c>
      <c r="AI432" s="246"/>
      <c r="AJ432" s="242">
        <f t="shared" si="491"/>
        <v>4.8766666666666597E-2</v>
      </c>
      <c r="AK432" s="242">
        <f t="shared" si="449"/>
        <v>4.0638888888888834E-3</v>
      </c>
      <c r="AL432" s="241">
        <f>VLOOKUP(AN432,[2]תחזיות!$B$4:$H$1000,5)</f>
        <v>1.3000000000000223E-2</v>
      </c>
      <c r="AM432" s="135">
        <f t="shared" si="435"/>
        <v>1.0833333333333519E-3</v>
      </c>
      <c r="AN432" s="238">
        <v>380</v>
      </c>
      <c r="AO432" s="243">
        <f t="shared" si="450"/>
        <v>0</v>
      </c>
      <c r="AP432" s="243">
        <f t="shared" si="480"/>
        <v>0</v>
      </c>
      <c r="AQ432" s="243">
        <f t="shared" si="409"/>
        <v>0</v>
      </c>
      <c r="AR432" s="243">
        <f t="shared" si="451"/>
        <v>0</v>
      </c>
      <c r="AS432" s="244">
        <f t="shared" si="452"/>
        <v>170495.24078473489</v>
      </c>
      <c r="AT432" s="245"/>
      <c r="AU432" s="242">
        <f t="shared" si="492"/>
        <v>5.3666666666666606E-2</v>
      </c>
      <c r="AV432" s="242">
        <f t="shared" si="453"/>
        <v>4.4722222222222168E-3</v>
      </c>
      <c r="AW432" s="241">
        <f>VLOOKUP(AY432,[2]תחזיות!$B$4:$H$1000,7)</f>
        <v>2.210000000000038E-2</v>
      </c>
      <c r="AX432" s="135">
        <f t="shared" si="410"/>
        <v>1.8416666666666982E-3</v>
      </c>
      <c r="AY432" s="238">
        <v>380</v>
      </c>
      <c r="AZ432" s="243">
        <f t="shared" si="454"/>
        <v>-1.2503286348765663E-11</v>
      </c>
      <c r="BA432" s="243">
        <f t="shared" si="481"/>
        <v>1.3230362174703949E-13</v>
      </c>
      <c r="BB432" s="243">
        <f t="shared" si="411"/>
        <v>1.8822109680679696E-13</v>
      </c>
      <c r="BC432" s="243">
        <f t="shared" si="455"/>
        <v>-5.5917475059757479E-14</v>
      </c>
      <c r="BD432" s="244">
        <f t="shared" si="456"/>
        <v>197884.14681572217</v>
      </c>
      <c r="BE432" s="246"/>
      <c r="BF432" s="246"/>
      <c r="BG432" s="246"/>
      <c r="BH432" s="241">
        <f>VLOOKUP(BJ432,[2]תחזיות!$B$4:$H$1000,6)</f>
        <v>1.1818181818182021E-2</v>
      </c>
      <c r="BI432" s="135">
        <f t="shared" si="412"/>
        <v>9.8484848484850182E-4</v>
      </c>
      <c r="BJ432" s="238">
        <v>380</v>
      </c>
      <c r="BK432" s="243">
        <f t="shared" si="457"/>
        <v>-7.075873780340558</v>
      </c>
      <c r="BL432" s="243">
        <f t="shared" si="482"/>
        <v>8.2859659724589363E-2</v>
      </c>
      <c r="BM432" s="243">
        <f t="shared" si="413"/>
        <v>9.5832094988546987E-2</v>
      </c>
      <c r="BN432" s="243">
        <f t="shared" si="436"/>
        <v>-1.2972435263957629E-2</v>
      </c>
      <c r="BO432" s="244">
        <f t="shared" si="458"/>
        <v>148276.55901072704</v>
      </c>
      <c r="BP432" s="246"/>
      <c r="BQ432" s="247">
        <f>VLOOKUP(BT432,[2]תחזיות!$B$4:$E$1000,2)</f>
        <v>4.5707380000000151E-2</v>
      </c>
      <c r="BR432" s="135">
        <f t="shared" si="414"/>
        <v>3.3089483333333461E-3</v>
      </c>
      <c r="BS432" s="3">
        <f t="shared" si="459"/>
        <v>11532</v>
      </c>
      <c r="BT432" s="238">
        <v>380</v>
      </c>
      <c r="BU432" s="239">
        <f t="shared" si="460"/>
        <v>0</v>
      </c>
      <c r="BV432" s="239">
        <f t="shared" si="461"/>
        <v>0</v>
      </c>
      <c r="BW432" s="239">
        <f t="shared" si="415"/>
        <v>0</v>
      </c>
      <c r="BX432" s="239">
        <f t="shared" si="416"/>
        <v>0</v>
      </c>
      <c r="BY432" s="240">
        <f t="shared" si="462"/>
        <v>839763.63973834575</v>
      </c>
      <c r="CA432" s="247">
        <f>VLOOKUP(CD432,[2]תחזיות!$B$4:$E$1000,4)</f>
        <v>6.0333741600000206E-2</v>
      </c>
      <c r="CB432" s="135">
        <f t="shared" si="417"/>
        <v>4.5278118000000173E-3</v>
      </c>
      <c r="CC432" s="3">
        <f t="shared" si="463"/>
        <v>11532</v>
      </c>
      <c r="CD432" s="238">
        <v>380</v>
      </c>
      <c r="CE432" s="239">
        <f t="shared" si="464"/>
        <v>0</v>
      </c>
      <c r="CF432" s="239">
        <f t="shared" si="465"/>
        <v>0</v>
      </c>
      <c r="CG432" s="239">
        <f t="shared" si="418"/>
        <v>0</v>
      </c>
      <c r="CH432" s="239">
        <f t="shared" si="419"/>
        <v>0</v>
      </c>
      <c r="CI432" s="240">
        <f t="shared" si="466"/>
        <v>952372.2403889132</v>
      </c>
      <c r="CJ432" s="1"/>
      <c r="CK432" s="247">
        <f>VLOOKUP(CN432,[2]תחזיות!$B$4:$E$1000,3)</f>
        <v>3.9745547826087094E-2</v>
      </c>
      <c r="CL432" s="135">
        <f t="shared" si="420"/>
        <v>2.8121289855072579E-3</v>
      </c>
      <c r="CM432" s="3">
        <f t="shared" si="467"/>
        <v>11532</v>
      </c>
      <c r="CN432" s="238">
        <v>380</v>
      </c>
      <c r="CO432" s="239">
        <f t="shared" si="468"/>
        <v>0</v>
      </c>
      <c r="CP432" s="239">
        <f t="shared" si="483"/>
        <v>0</v>
      </c>
      <c r="CQ432" s="239">
        <f t="shared" si="421"/>
        <v>0</v>
      </c>
      <c r="CR432" s="239">
        <f t="shared" si="422"/>
        <v>0</v>
      </c>
      <c r="CS432" s="240">
        <f t="shared" si="469"/>
        <v>799728.65981568617</v>
      </c>
      <c r="CT432" s="1"/>
      <c r="CU432" s="238">
        <v>380</v>
      </c>
      <c r="CV432" s="239">
        <f t="shared" si="496"/>
        <v>-2957.1084206262917</v>
      </c>
      <c r="CW432" s="239">
        <f t="shared" si="496"/>
        <v>0</v>
      </c>
      <c r="CX432" s="239">
        <f t="shared" si="496"/>
        <v>7.7624096041440165</v>
      </c>
      <c r="CY432" s="239">
        <f t="shared" si="496"/>
        <v>-7.7624096041440165</v>
      </c>
      <c r="CZ432" s="239">
        <f t="shared" si="496"/>
        <v>3027533.6683451794</v>
      </c>
      <c r="DB432" s="238">
        <v>380</v>
      </c>
      <c r="DC432" s="239">
        <f t="shared" si="497"/>
        <v>-2957.1084206263035</v>
      </c>
      <c r="DD432" s="239">
        <f t="shared" si="497"/>
        <v>1.3230362174703949E-13</v>
      </c>
      <c r="DE432" s="239">
        <f t="shared" si="497"/>
        <v>7.7624096041442021</v>
      </c>
      <c r="DF432" s="239">
        <f t="shared" si="497"/>
        <v>-7.7624096041440698</v>
      </c>
      <c r="DG432" s="239">
        <f t="shared" si="497"/>
        <v>3247953.555034522</v>
      </c>
      <c r="DH432" s="248"/>
      <c r="DI432" s="238">
        <v>380</v>
      </c>
      <c r="DJ432" s="239">
        <f t="shared" si="498"/>
        <v>-2964.1842944066325</v>
      </c>
      <c r="DK432" s="239">
        <f t="shared" si="498"/>
        <v>8.2859659724589363E-2</v>
      </c>
      <c r="DL432" s="239">
        <f t="shared" si="498"/>
        <v>7.8582416991325639</v>
      </c>
      <c r="DM432" s="239">
        <f t="shared" si="498"/>
        <v>-7.7753820394079742</v>
      </c>
      <c r="DN432" s="239">
        <f t="shared" si="498"/>
        <v>2829171.9568635351</v>
      </c>
      <c r="DP432" s="3">
        <f t="shared" si="470"/>
        <v>11532</v>
      </c>
      <c r="DQ432" s="238">
        <v>380</v>
      </c>
      <c r="DR432" s="239">
        <f t="shared" si="471"/>
        <v>0</v>
      </c>
      <c r="DS432" s="239">
        <f t="shared" si="472"/>
        <v>0</v>
      </c>
      <c r="DT432" s="239">
        <f t="shared" si="426"/>
        <v>0</v>
      </c>
      <c r="DU432" s="239">
        <f t="shared" si="473"/>
        <v>0</v>
      </c>
      <c r="DV432" s="240">
        <f t="shared" si="484"/>
        <v>0</v>
      </c>
      <c r="DX432" s="242">
        <f t="shared" si="493"/>
        <v>5.0700000000000002E-2</v>
      </c>
      <c r="DY432" s="242">
        <f t="shared" si="474"/>
        <v>4.2250000000000005E-3</v>
      </c>
      <c r="DZ432" s="238">
        <v>380</v>
      </c>
      <c r="EA432" s="243">
        <f t="shared" si="485"/>
        <v>0</v>
      </c>
      <c r="EB432" s="243">
        <f t="shared" si="486"/>
        <v>0</v>
      </c>
      <c r="EC432" s="243">
        <f t="shared" si="427"/>
        <v>0</v>
      </c>
      <c r="ED432" s="243">
        <f t="shared" si="437"/>
        <v>0</v>
      </c>
      <c r="EE432" s="244">
        <f t="shared" si="475"/>
        <v>985200.18989004719</v>
      </c>
      <c r="EF432" s="249"/>
      <c r="EG432" s="242">
        <f t="shared" si="494"/>
        <v>5.5E-2</v>
      </c>
      <c r="EH432" s="242">
        <f t="shared" si="476"/>
        <v>4.5833333333333334E-3</v>
      </c>
      <c r="EI432" s="238">
        <v>380</v>
      </c>
      <c r="EJ432" s="243">
        <f t="shared" si="487"/>
        <v>4.9602501901260956E-13</v>
      </c>
      <c r="EK432" s="243">
        <f t="shared" si="488"/>
        <v>0</v>
      </c>
      <c r="EL432" s="243">
        <f t="shared" si="428"/>
        <v>-2.273448003807794E-15</v>
      </c>
      <c r="EM432" s="243">
        <f t="shared" si="438"/>
        <v>2.273448003807794E-15</v>
      </c>
      <c r="EN432" s="244">
        <f t="shared" si="477"/>
        <v>1028966.0595073986</v>
      </c>
      <c r="EO432" s="249"/>
      <c r="EP432" s="242">
        <f t="shared" si="495"/>
        <v>2.5000000000000001E-2</v>
      </c>
      <c r="EQ432" s="242">
        <f t="shared" si="478"/>
        <v>2.0833333333333333E-3</v>
      </c>
      <c r="ER432" s="238">
        <v>380</v>
      </c>
      <c r="ES432" s="243">
        <f t="shared" si="489"/>
        <v>0</v>
      </c>
      <c r="ET432" s="243">
        <f t="shared" si="490"/>
        <v>0</v>
      </c>
      <c r="EU432" s="243">
        <f t="shared" si="429"/>
        <v>0</v>
      </c>
      <c r="EV432" s="243">
        <f t="shared" si="439"/>
        <v>0</v>
      </c>
      <c r="EW432" s="244">
        <f t="shared" si="479"/>
        <v>853461.14144629624</v>
      </c>
    </row>
    <row r="433" spans="1:153" ht="14.25" customHeight="1" thickBot="1" x14ac:dyDescent="0.25">
      <c r="A433" s="3">
        <f t="shared" si="440"/>
        <v>11563</v>
      </c>
      <c r="B433" s="238">
        <v>381</v>
      </c>
      <c r="C433" s="239">
        <f t="shared" si="441"/>
        <v>-2964.8708302304358</v>
      </c>
      <c r="D433" s="239">
        <f t="shared" si="399"/>
        <v>0</v>
      </c>
      <c r="E433" s="239">
        <f t="shared" si="400"/>
        <v>7.782785929354894</v>
      </c>
      <c r="F433" s="239">
        <f t="shared" si="401"/>
        <v>-7.782785929354894</v>
      </c>
      <c r="G433" s="240">
        <f t="shared" si="442"/>
        <v>725485.02829237678</v>
      </c>
      <c r="I433" s="241">
        <f>VLOOKUP(K433,[2]תחזיות!$B$4:$H$1000,5)</f>
        <v>1.3000018500000224E-2</v>
      </c>
      <c r="J433" s="135">
        <f t="shared" si="402"/>
        <v>1.0833348750000187E-3</v>
      </c>
      <c r="K433" s="238">
        <v>381</v>
      </c>
      <c r="L433" s="243">
        <f t="shared" si="443"/>
        <v>0</v>
      </c>
      <c r="M433" s="243">
        <f t="shared" si="430"/>
        <v>0</v>
      </c>
      <c r="N433" s="243">
        <f t="shared" si="403"/>
        <v>0</v>
      </c>
      <c r="O433" s="243">
        <f t="shared" si="404"/>
        <v>0</v>
      </c>
      <c r="P433" s="244">
        <f t="shared" si="444"/>
        <v>306589.56963967456</v>
      </c>
      <c r="Q433" s="245"/>
      <c r="R433" s="241">
        <f>VLOOKUP(T433,[2]תחזיות!$B$4:$H$1000,7)</f>
        <v>2.210003145000038E-2</v>
      </c>
      <c r="S433" s="135">
        <f t="shared" si="405"/>
        <v>1.8416692875000316E-3</v>
      </c>
      <c r="T433" s="238">
        <v>381</v>
      </c>
      <c r="U433" s="243">
        <f t="shared" si="445"/>
        <v>0</v>
      </c>
      <c r="V433" s="243">
        <f t="shared" si="431"/>
        <v>0</v>
      </c>
      <c r="W433" s="243">
        <f t="shared" si="406"/>
        <v>0</v>
      </c>
      <c r="X433" s="243">
        <f t="shared" si="432"/>
        <v>0</v>
      </c>
      <c r="Y433" s="244">
        <f t="shared" si="446"/>
        <v>343246.08003011072</v>
      </c>
      <c r="Z433" s="246"/>
      <c r="AA433" s="241">
        <f>VLOOKUP(AC433,[2]תחזיות!$B$4:$H$1000,6)</f>
        <v>1.1818198636363839E-2</v>
      </c>
      <c r="AB433" s="135">
        <f t="shared" si="407"/>
        <v>9.8484988636365314E-4</v>
      </c>
      <c r="AC433" s="238">
        <v>381</v>
      </c>
      <c r="AD433" s="243">
        <f t="shared" si="447"/>
        <v>0</v>
      </c>
      <c r="AE433" s="243">
        <f t="shared" si="433"/>
        <v>0</v>
      </c>
      <c r="AF433" s="243">
        <f t="shared" si="408"/>
        <v>0</v>
      </c>
      <c r="AG433" s="243">
        <f t="shared" si="434"/>
        <v>0</v>
      </c>
      <c r="AH433" s="244">
        <f t="shared" si="448"/>
        <v>302220.56829844892</v>
      </c>
      <c r="AI433" s="246"/>
      <c r="AJ433" s="242">
        <f t="shared" si="491"/>
        <v>4.8766666666666597E-2</v>
      </c>
      <c r="AK433" s="242">
        <f t="shared" si="449"/>
        <v>4.0638888888888834E-3</v>
      </c>
      <c r="AL433" s="241">
        <f>VLOOKUP(AN433,[2]תחזיות!$B$4:$H$1000,5)</f>
        <v>1.3000018500000224E-2</v>
      </c>
      <c r="AM433" s="135">
        <f t="shared" si="435"/>
        <v>1.0833348750000187E-3</v>
      </c>
      <c r="AN433" s="238">
        <v>381</v>
      </c>
      <c r="AO433" s="243">
        <f t="shared" si="450"/>
        <v>0</v>
      </c>
      <c r="AP433" s="243">
        <f t="shared" si="480"/>
        <v>0</v>
      </c>
      <c r="AQ433" s="243">
        <f t="shared" si="409"/>
        <v>0</v>
      </c>
      <c r="AR433" s="243">
        <f t="shared" si="451"/>
        <v>0</v>
      </c>
      <c r="AS433" s="244">
        <f t="shared" si="452"/>
        <v>170495.24078473489</v>
      </c>
      <c r="AT433" s="245"/>
      <c r="AU433" s="242">
        <f t="shared" si="492"/>
        <v>5.3666666666666606E-2</v>
      </c>
      <c r="AV433" s="242">
        <f t="shared" si="453"/>
        <v>4.4722222222222168E-3</v>
      </c>
      <c r="AW433" s="241">
        <f>VLOOKUP(AY433,[2]תחזיות!$B$4:$H$1000,7)</f>
        <v>2.210003145000038E-2</v>
      </c>
      <c r="AX433" s="135">
        <f t="shared" si="410"/>
        <v>1.8416692875000316E-3</v>
      </c>
      <c r="AY433" s="238">
        <v>381</v>
      </c>
      <c r="AZ433" s="243">
        <f t="shared" si="454"/>
        <v>-1.271488100504705E-11</v>
      </c>
      <c r="BA433" s="243">
        <f t="shared" si="481"/>
        <v>1.3254728126383606E-13</v>
      </c>
      <c r="BB433" s="243">
        <f t="shared" si="411"/>
        <v>1.8941105464751864E-13</v>
      </c>
      <c r="BC433" s="243">
        <f t="shared" si="455"/>
        <v>-5.6863773383682575E-14</v>
      </c>
      <c r="BD433" s="244">
        <f t="shared" si="456"/>
        <v>197884.14681572217</v>
      </c>
      <c r="BE433" s="246"/>
      <c r="BF433" s="246"/>
      <c r="BG433" s="246"/>
      <c r="BH433" s="241">
        <f>VLOOKUP(BJ433,[2]תחזיות!$B$4:$H$1000,6)</f>
        <v>1.1818198636363839E-2</v>
      </c>
      <c r="BI433" s="135">
        <f t="shared" si="412"/>
        <v>9.8484988636365314E-4</v>
      </c>
      <c r="BJ433" s="238">
        <v>381</v>
      </c>
      <c r="BK433" s="243">
        <f t="shared" si="457"/>
        <v>-7.1787689290454564</v>
      </c>
      <c r="BL433" s="243">
        <f t="shared" si="482"/>
        <v>8.2929899919510816E-2</v>
      </c>
      <c r="BM433" s="243">
        <f t="shared" si="413"/>
        <v>9.6090976289427421E-2</v>
      </c>
      <c r="BN433" s="243">
        <f t="shared" si="436"/>
        <v>-1.3161076369916608E-2</v>
      </c>
      <c r="BO433" s="244">
        <f t="shared" si="458"/>
        <v>148276.55901072704</v>
      </c>
      <c r="BP433" s="246"/>
      <c r="BQ433" s="247">
        <f>VLOOKUP(BT433,[2]תחזיות!$B$4:$E$1000,2)</f>
        <v>4.5735680000000153E-2</v>
      </c>
      <c r="BR433" s="135">
        <f t="shared" si="414"/>
        <v>3.3113066666666797E-3</v>
      </c>
      <c r="BS433" s="3">
        <f t="shared" si="459"/>
        <v>11563</v>
      </c>
      <c r="BT433" s="238">
        <v>381</v>
      </c>
      <c r="BU433" s="239">
        <f t="shared" si="460"/>
        <v>0</v>
      </c>
      <c r="BV433" s="239">
        <f t="shared" si="461"/>
        <v>0</v>
      </c>
      <c r="BW433" s="239">
        <f t="shared" si="415"/>
        <v>0</v>
      </c>
      <c r="BX433" s="239">
        <f t="shared" si="416"/>
        <v>0</v>
      </c>
      <c r="BY433" s="240">
        <f t="shared" si="462"/>
        <v>839763.63973834575</v>
      </c>
      <c r="CA433" s="247">
        <f>VLOOKUP(CD433,[2]תחזיות!$B$4:$E$1000,4)</f>
        <v>6.0371097600000208E-2</v>
      </c>
      <c r="CB433" s="135">
        <f t="shared" si="417"/>
        <v>4.5309248000000172E-3</v>
      </c>
      <c r="CC433" s="3">
        <f t="shared" si="463"/>
        <v>11563</v>
      </c>
      <c r="CD433" s="238">
        <v>381</v>
      </c>
      <c r="CE433" s="239">
        <f t="shared" si="464"/>
        <v>0</v>
      </c>
      <c r="CF433" s="239">
        <f t="shared" si="465"/>
        <v>0</v>
      </c>
      <c r="CG433" s="239">
        <f t="shared" si="418"/>
        <v>0</v>
      </c>
      <c r="CH433" s="239">
        <f t="shared" si="419"/>
        <v>0</v>
      </c>
      <c r="CI433" s="240">
        <f t="shared" si="466"/>
        <v>952372.2403889132</v>
      </c>
      <c r="CJ433" s="1"/>
      <c r="CK433" s="247">
        <f>VLOOKUP(CN433,[2]תחזיות!$B$4:$E$1000,3)</f>
        <v>3.9770156521739264E-2</v>
      </c>
      <c r="CL433" s="135">
        <f t="shared" si="420"/>
        <v>2.8141797101449389E-3</v>
      </c>
      <c r="CM433" s="3">
        <f t="shared" si="467"/>
        <v>11563</v>
      </c>
      <c r="CN433" s="238">
        <v>381</v>
      </c>
      <c r="CO433" s="239">
        <f t="shared" si="468"/>
        <v>0</v>
      </c>
      <c r="CP433" s="239">
        <f t="shared" si="483"/>
        <v>0</v>
      </c>
      <c r="CQ433" s="239">
        <f t="shared" si="421"/>
        <v>0</v>
      </c>
      <c r="CR433" s="239">
        <f t="shared" si="422"/>
        <v>0</v>
      </c>
      <c r="CS433" s="240">
        <f t="shared" si="469"/>
        <v>799728.65981568617</v>
      </c>
      <c r="CT433" s="1"/>
      <c r="CU433" s="238">
        <v>381</v>
      </c>
      <c r="CV433" s="239">
        <f t="shared" si="496"/>
        <v>-2964.8708302304358</v>
      </c>
      <c r="CW433" s="239">
        <f t="shared" si="496"/>
        <v>0</v>
      </c>
      <c r="CX433" s="239">
        <f t="shared" si="496"/>
        <v>7.782785929354894</v>
      </c>
      <c r="CY433" s="239">
        <f t="shared" si="496"/>
        <v>-7.782785929354894</v>
      </c>
      <c r="CZ433" s="239">
        <f t="shared" si="496"/>
        <v>3027533.6683451794</v>
      </c>
      <c r="DB433" s="238">
        <v>381</v>
      </c>
      <c r="DC433" s="239">
        <f t="shared" si="497"/>
        <v>-2964.8708302304481</v>
      </c>
      <c r="DD433" s="239">
        <f t="shared" si="497"/>
        <v>1.3254728126383606E-13</v>
      </c>
      <c r="DE433" s="239">
        <f t="shared" si="497"/>
        <v>7.7827859293550805</v>
      </c>
      <c r="DF433" s="239">
        <f t="shared" si="497"/>
        <v>-7.7827859293549482</v>
      </c>
      <c r="DG433" s="239">
        <f t="shared" si="497"/>
        <v>3247953.555034522</v>
      </c>
      <c r="DH433" s="248"/>
      <c r="DI433" s="238">
        <v>381</v>
      </c>
      <c r="DJ433" s="239">
        <f t="shared" si="498"/>
        <v>-2972.0495991594812</v>
      </c>
      <c r="DK433" s="239">
        <f t="shared" si="498"/>
        <v>8.2929899919510816E-2</v>
      </c>
      <c r="DL433" s="239">
        <f t="shared" si="498"/>
        <v>7.8788769056443213</v>
      </c>
      <c r="DM433" s="239">
        <f t="shared" si="498"/>
        <v>-7.7959470057248108</v>
      </c>
      <c r="DN433" s="239">
        <f t="shared" si="498"/>
        <v>2829171.9568635351</v>
      </c>
      <c r="DP433" s="3">
        <f t="shared" si="470"/>
        <v>11563</v>
      </c>
      <c r="DQ433" s="238">
        <v>381</v>
      </c>
      <c r="DR433" s="239">
        <f t="shared" si="471"/>
        <v>0</v>
      </c>
      <c r="DS433" s="239">
        <f t="shared" si="472"/>
        <v>0</v>
      </c>
      <c r="DT433" s="239">
        <f t="shared" si="426"/>
        <v>0</v>
      </c>
      <c r="DU433" s="239">
        <f t="shared" si="473"/>
        <v>0</v>
      </c>
      <c r="DV433" s="240">
        <f t="shared" si="484"/>
        <v>0</v>
      </c>
      <c r="DX433" s="242">
        <f t="shared" si="493"/>
        <v>5.0700000000000002E-2</v>
      </c>
      <c r="DY433" s="242">
        <f t="shared" si="474"/>
        <v>4.2250000000000005E-3</v>
      </c>
      <c r="DZ433" s="238">
        <v>381</v>
      </c>
      <c r="EA433" s="243">
        <f t="shared" si="485"/>
        <v>0</v>
      </c>
      <c r="EB433" s="243">
        <f t="shared" si="486"/>
        <v>0</v>
      </c>
      <c r="EC433" s="243">
        <f t="shared" si="427"/>
        <v>0</v>
      </c>
      <c r="ED433" s="243">
        <f t="shared" si="437"/>
        <v>0</v>
      </c>
      <c r="EE433" s="244">
        <f t="shared" si="475"/>
        <v>985200.18989004719</v>
      </c>
      <c r="EF433" s="249"/>
      <c r="EG433" s="242">
        <f t="shared" si="494"/>
        <v>5.5E-2</v>
      </c>
      <c r="EH433" s="242">
        <f t="shared" si="476"/>
        <v>4.5833333333333334E-3</v>
      </c>
      <c r="EI433" s="238">
        <v>381</v>
      </c>
      <c r="EJ433" s="243">
        <f t="shared" si="487"/>
        <v>4.9829846701641738E-13</v>
      </c>
      <c r="EK433" s="243">
        <f t="shared" si="488"/>
        <v>0</v>
      </c>
      <c r="EL433" s="243">
        <f t="shared" si="428"/>
        <v>-2.2838679738252462E-15</v>
      </c>
      <c r="EM433" s="243">
        <f t="shared" si="438"/>
        <v>2.2838679738252462E-15</v>
      </c>
      <c r="EN433" s="244">
        <f t="shared" si="477"/>
        <v>1028966.0595073986</v>
      </c>
      <c r="EO433" s="249"/>
      <c r="EP433" s="242">
        <f t="shared" si="495"/>
        <v>2.5000000000000001E-2</v>
      </c>
      <c r="EQ433" s="242">
        <f t="shared" si="478"/>
        <v>2.0833333333333333E-3</v>
      </c>
      <c r="ER433" s="238">
        <v>381</v>
      </c>
      <c r="ES433" s="243">
        <f t="shared" si="489"/>
        <v>0</v>
      </c>
      <c r="ET433" s="243">
        <f t="shared" si="490"/>
        <v>0</v>
      </c>
      <c r="EU433" s="243">
        <f t="shared" si="429"/>
        <v>0</v>
      </c>
      <c r="EV433" s="243">
        <f t="shared" si="439"/>
        <v>0</v>
      </c>
      <c r="EW433" s="244">
        <f t="shared" si="479"/>
        <v>853461.14144629624</v>
      </c>
    </row>
    <row r="434" spans="1:153" ht="14.25" customHeight="1" thickBot="1" x14ac:dyDescent="0.25">
      <c r="A434" s="3">
        <f t="shared" si="440"/>
        <v>11594</v>
      </c>
      <c r="B434" s="238">
        <v>382</v>
      </c>
      <c r="C434" s="239">
        <f t="shared" si="441"/>
        <v>-2972.6536161597905</v>
      </c>
      <c r="D434" s="239">
        <f t="shared" si="399"/>
        <v>0</v>
      </c>
      <c r="E434" s="239">
        <f t="shared" si="400"/>
        <v>7.803215742419451</v>
      </c>
      <c r="F434" s="239">
        <f t="shared" si="401"/>
        <v>-7.803215742419451</v>
      </c>
      <c r="G434" s="240">
        <f t="shared" si="442"/>
        <v>725485.02829237678</v>
      </c>
      <c r="I434" s="241">
        <f>VLOOKUP(K434,[2]תחזיות!$B$4:$H$1000,5)</f>
        <v>1.3000037000000225E-2</v>
      </c>
      <c r="J434" s="135">
        <f t="shared" si="402"/>
        <v>1.0833364166666854E-3</v>
      </c>
      <c r="K434" s="238">
        <v>382</v>
      </c>
      <c r="L434" s="243">
        <f t="shared" si="443"/>
        <v>0</v>
      </c>
      <c r="M434" s="243">
        <f t="shared" si="430"/>
        <v>0</v>
      </c>
      <c r="N434" s="243">
        <f t="shared" si="403"/>
        <v>0</v>
      </c>
      <c r="O434" s="243">
        <f t="shared" si="404"/>
        <v>0</v>
      </c>
      <c r="P434" s="244">
        <f t="shared" si="444"/>
        <v>306589.56963967456</v>
      </c>
      <c r="Q434" s="245"/>
      <c r="R434" s="241">
        <f>VLOOKUP(T434,[2]תחזיות!$B$4:$H$1000,7)</f>
        <v>2.210006290000038E-2</v>
      </c>
      <c r="S434" s="135">
        <f t="shared" si="405"/>
        <v>1.8416719083333649E-3</v>
      </c>
      <c r="T434" s="238">
        <v>382</v>
      </c>
      <c r="U434" s="243">
        <f t="shared" si="445"/>
        <v>0</v>
      </c>
      <c r="V434" s="243">
        <f t="shared" si="431"/>
        <v>0</v>
      </c>
      <c r="W434" s="243">
        <f t="shared" si="406"/>
        <v>0</v>
      </c>
      <c r="X434" s="243">
        <f t="shared" si="432"/>
        <v>0</v>
      </c>
      <c r="Y434" s="244">
        <f t="shared" si="446"/>
        <v>343246.08003011072</v>
      </c>
      <c r="Z434" s="246"/>
      <c r="AA434" s="241">
        <f>VLOOKUP(AC434,[2]תחזיות!$B$4:$H$1000,6)</f>
        <v>1.1818215454545658E-2</v>
      </c>
      <c r="AB434" s="135">
        <f t="shared" si="407"/>
        <v>9.8485128787880491E-4</v>
      </c>
      <c r="AC434" s="238">
        <v>382</v>
      </c>
      <c r="AD434" s="243">
        <f t="shared" si="447"/>
        <v>0</v>
      </c>
      <c r="AE434" s="243">
        <f t="shared" si="433"/>
        <v>0</v>
      </c>
      <c r="AF434" s="243">
        <f t="shared" si="408"/>
        <v>0</v>
      </c>
      <c r="AG434" s="243">
        <f t="shared" si="434"/>
        <v>0</v>
      </c>
      <c r="AH434" s="244">
        <f t="shared" si="448"/>
        <v>302220.56829844892</v>
      </c>
      <c r="AI434" s="246"/>
      <c r="AJ434" s="242">
        <f t="shared" si="491"/>
        <v>4.8766666666666597E-2</v>
      </c>
      <c r="AK434" s="242">
        <f t="shared" si="449"/>
        <v>4.0638888888888834E-3</v>
      </c>
      <c r="AL434" s="241">
        <f>VLOOKUP(AN434,[2]תחזיות!$B$4:$H$1000,5)</f>
        <v>1.3000037000000225E-2</v>
      </c>
      <c r="AM434" s="135">
        <f t="shared" si="435"/>
        <v>1.0833364166666854E-3</v>
      </c>
      <c r="AN434" s="238">
        <v>382</v>
      </c>
      <c r="AO434" s="243">
        <f t="shared" si="450"/>
        <v>0</v>
      </c>
      <c r="AP434" s="243">
        <f t="shared" si="480"/>
        <v>0</v>
      </c>
      <c r="AQ434" s="243">
        <f t="shared" si="409"/>
        <v>0</v>
      </c>
      <c r="AR434" s="243">
        <f t="shared" si="451"/>
        <v>0</v>
      </c>
      <c r="AS434" s="244">
        <f t="shared" si="452"/>
        <v>170495.24078473489</v>
      </c>
      <c r="AT434" s="245"/>
      <c r="AU434" s="242">
        <f t="shared" si="492"/>
        <v>5.3666666666666606E-2</v>
      </c>
      <c r="AV434" s="242">
        <f t="shared" si="453"/>
        <v>4.4722222222222168E-3</v>
      </c>
      <c r="AW434" s="241">
        <f>VLOOKUP(AY434,[2]תחזיות!$B$4:$H$1000,7)</f>
        <v>2.210006290000038E-2</v>
      </c>
      <c r="AX434" s="135">
        <f t="shared" si="410"/>
        <v>1.8416719083333649E-3</v>
      </c>
      <c r="AY434" s="238">
        <v>382</v>
      </c>
      <c r="AZ434" s="243">
        <f t="shared" si="454"/>
        <v>-1.2928057531877837E-11</v>
      </c>
      <c r="BA434" s="243">
        <f t="shared" si="481"/>
        <v>1.327913898682656E-13</v>
      </c>
      <c r="BB434" s="243">
        <f t="shared" si="411"/>
        <v>1.9060853605249698E-13</v>
      </c>
      <c r="BC434" s="243">
        <f t="shared" si="455"/>
        <v>-5.7817146184231367E-14</v>
      </c>
      <c r="BD434" s="244">
        <f t="shared" si="456"/>
        <v>197884.14681572217</v>
      </c>
      <c r="BE434" s="246"/>
      <c r="BF434" s="246"/>
      <c r="BG434" s="246"/>
      <c r="BH434" s="241">
        <f>VLOOKUP(BJ434,[2]תחזיות!$B$4:$H$1000,6)</f>
        <v>1.1818215454545658E-2</v>
      </c>
      <c r="BI434" s="135">
        <f t="shared" si="412"/>
        <v>9.8485128787880491E-4</v>
      </c>
      <c r="BJ434" s="238">
        <v>382</v>
      </c>
      <c r="BK434" s="243">
        <f t="shared" si="457"/>
        <v>-7.2820245604817897</v>
      </c>
      <c r="BL434" s="243">
        <f t="shared" si="482"/>
        <v>8.3000197999556033E-2</v>
      </c>
      <c r="BM434" s="243">
        <f t="shared" si="413"/>
        <v>9.6350576360439255E-2</v>
      </c>
      <c r="BN434" s="243">
        <f t="shared" si="436"/>
        <v>-1.3350378360883219E-2</v>
      </c>
      <c r="BO434" s="244">
        <f t="shared" si="458"/>
        <v>148276.55901072704</v>
      </c>
      <c r="BP434" s="246"/>
      <c r="BQ434" s="247">
        <f>VLOOKUP(BT434,[2]תחזיות!$B$4:$E$1000,2)</f>
        <v>4.5763980000000155E-2</v>
      </c>
      <c r="BR434" s="135">
        <f t="shared" si="414"/>
        <v>3.3136650000000129E-3</v>
      </c>
      <c r="BS434" s="3">
        <f t="shared" si="459"/>
        <v>11594</v>
      </c>
      <c r="BT434" s="238">
        <v>382</v>
      </c>
      <c r="BU434" s="239">
        <f t="shared" si="460"/>
        <v>0</v>
      </c>
      <c r="BV434" s="239">
        <f t="shared" si="461"/>
        <v>0</v>
      </c>
      <c r="BW434" s="239">
        <f t="shared" si="415"/>
        <v>0</v>
      </c>
      <c r="BX434" s="239">
        <f t="shared" si="416"/>
        <v>0</v>
      </c>
      <c r="BY434" s="240">
        <f t="shared" si="462"/>
        <v>839763.63973834575</v>
      </c>
      <c r="CA434" s="247">
        <f>VLOOKUP(CD434,[2]תחזיות!$B$4:$E$1000,4)</f>
        <v>6.040845360000021E-2</v>
      </c>
      <c r="CB434" s="135">
        <f t="shared" si="417"/>
        <v>4.5340378000000179E-3</v>
      </c>
      <c r="CC434" s="3">
        <f t="shared" si="463"/>
        <v>11594</v>
      </c>
      <c r="CD434" s="238">
        <v>382</v>
      </c>
      <c r="CE434" s="239">
        <f t="shared" si="464"/>
        <v>0</v>
      </c>
      <c r="CF434" s="239">
        <f t="shared" si="465"/>
        <v>0</v>
      </c>
      <c r="CG434" s="239">
        <f t="shared" si="418"/>
        <v>0</v>
      </c>
      <c r="CH434" s="239">
        <f t="shared" si="419"/>
        <v>0</v>
      </c>
      <c r="CI434" s="240">
        <f t="shared" si="466"/>
        <v>952372.2403889132</v>
      </c>
      <c r="CJ434" s="1"/>
      <c r="CK434" s="247">
        <f>VLOOKUP(CN434,[2]תחזיות!$B$4:$E$1000,3)</f>
        <v>3.9794765217391441E-2</v>
      </c>
      <c r="CL434" s="135">
        <f t="shared" si="420"/>
        <v>2.8162304347826204E-3</v>
      </c>
      <c r="CM434" s="3">
        <f t="shared" si="467"/>
        <v>11594</v>
      </c>
      <c r="CN434" s="238">
        <v>382</v>
      </c>
      <c r="CO434" s="239">
        <f t="shared" si="468"/>
        <v>0</v>
      </c>
      <c r="CP434" s="239">
        <f t="shared" si="483"/>
        <v>0</v>
      </c>
      <c r="CQ434" s="239">
        <f t="shared" si="421"/>
        <v>0</v>
      </c>
      <c r="CR434" s="239">
        <f t="shared" si="422"/>
        <v>0</v>
      </c>
      <c r="CS434" s="240">
        <f t="shared" si="469"/>
        <v>799728.65981568617</v>
      </c>
      <c r="CT434" s="1"/>
      <c r="CU434" s="238">
        <v>382</v>
      </c>
      <c r="CV434" s="239">
        <f t="shared" si="496"/>
        <v>-2972.6536161597905</v>
      </c>
      <c r="CW434" s="239">
        <f t="shared" si="496"/>
        <v>0</v>
      </c>
      <c r="CX434" s="239">
        <f t="shared" si="496"/>
        <v>7.803215742419451</v>
      </c>
      <c r="CY434" s="239">
        <f t="shared" si="496"/>
        <v>-7.803215742419451</v>
      </c>
      <c r="CZ434" s="239">
        <f t="shared" si="496"/>
        <v>3027533.6683451794</v>
      </c>
      <c r="DB434" s="238">
        <v>382</v>
      </c>
      <c r="DC434" s="239">
        <f t="shared" si="497"/>
        <v>-2972.6536161598028</v>
      </c>
      <c r="DD434" s="239">
        <f t="shared" si="497"/>
        <v>1.327913898682656E-13</v>
      </c>
      <c r="DE434" s="239">
        <f t="shared" si="497"/>
        <v>7.8032157424196393</v>
      </c>
      <c r="DF434" s="239">
        <f t="shared" si="497"/>
        <v>-7.8032157424195061</v>
      </c>
      <c r="DG434" s="239">
        <f t="shared" si="497"/>
        <v>3247953.555034522</v>
      </c>
      <c r="DH434" s="248"/>
      <c r="DI434" s="238">
        <v>382</v>
      </c>
      <c r="DJ434" s="239">
        <f t="shared" si="498"/>
        <v>-2979.9356407202722</v>
      </c>
      <c r="DK434" s="239">
        <f t="shared" si="498"/>
        <v>8.3000197999556033E-2</v>
      </c>
      <c r="DL434" s="239">
        <f t="shared" si="498"/>
        <v>7.8995663187798906</v>
      </c>
      <c r="DM434" s="239">
        <f t="shared" si="498"/>
        <v>-7.8165661207803341</v>
      </c>
      <c r="DN434" s="239">
        <f t="shared" si="498"/>
        <v>2829171.9568635351</v>
      </c>
      <c r="DP434" s="3">
        <f t="shared" si="470"/>
        <v>11594</v>
      </c>
      <c r="DQ434" s="238">
        <v>382</v>
      </c>
      <c r="DR434" s="239">
        <f t="shared" si="471"/>
        <v>0</v>
      </c>
      <c r="DS434" s="239">
        <f t="shared" si="472"/>
        <v>0</v>
      </c>
      <c r="DT434" s="239">
        <f t="shared" si="426"/>
        <v>0</v>
      </c>
      <c r="DU434" s="239">
        <f t="shared" si="473"/>
        <v>0</v>
      </c>
      <c r="DV434" s="240">
        <f t="shared" si="484"/>
        <v>0</v>
      </c>
      <c r="DX434" s="242">
        <f t="shared" si="493"/>
        <v>5.0700000000000002E-2</v>
      </c>
      <c r="DY434" s="242">
        <f t="shared" si="474"/>
        <v>4.2250000000000005E-3</v>
      </c>
      <c r="DZ434" s="238">
        <v>382</v>
      </c>
      <c r="EA434" s="243">
        <f t="shared" si="485"/>
        <v>0</v>
      </c>
      <c r="EB434" s="243">
        <f t="shared" si="486"/>
        <v>0</v>
      </c>
      <c r="EC434" s="243">
        <f t="shared" si="427"/>
        <v>0</v>
      </c>
      <c r="ED434" s="243">
        <f t="shared" si="437"/>
        <v>0</v>
      </c>
      <c r="EE434" s="244">
        <f t="shared" si="475"/>
        <v>985200.18989004719</v>
      </c>
      <c r="EF434" s="249"/>
      <c r="EG434" s="242">
        <f t="shared" si="494"/>
        <v>5.5E-2</v>
      </c>
      <c r="EH434" s="242">
        <f t="shared" si="476"/>
        <v>4.5833333333333334E-3</v>
      </c>
      <c r="EI434" s="238">
        <v>382</v>
      </c>
      <c r="EJ434" s="243">
        <f t="shared" si="487"/>
        <v>5.0058233499024265E-13</v>
      </c>
      <c r="EK434" s="243">
        <f t="shared" si="488"/>
        <v>0</v>
      </c>
      <c r="EL434" s="243">
        <f t="shared" si="428"/>
        <v>-2.2943357020386123E-15</v>
      </c>
      <c r="EM434" s="243">
        <f t="shared" si="438"/>
        <v>2.2943357020386123E-15</v>
      </c>
      <c r="EN434" s="244">
        <f t="shared" si="477"/>
        <v>1028966.0595073986</v>
      </c>
      <c r="EO434" s="249"/>
      <c r="EP434" s="242">
        <f t="shared" si="495"/>
        <v>2.5000000000000001E-2</v>
      </c>
      <c r="EQ434" s="242">
        <f t="shared" si="478"/>
        <v>2.0833333333333333E-3</v>
      </c>
      <c r="ER434" s="238">
        <v>382</v>
      </c>
      <c r="ES434" s="243">
        <f t="shared" si="489"/>
        <v>0</v>
      </c>
      <c r="ET434" s="243">
        <f t="shared" si="490"/>
        <v>0</v>
      </c>
      <c r="EU434" s="243">
        <f t="shared" si="429"/>
        <v>0</v>
      </c>
      <c r="EV434" s="243">
        <f t="shared" si="439"/>
        <v>0</v>
      </c>
      <c r="EW434" s="244">
        <f t="shared" si="479"/>
        <v>853461.14144629624</v>
      </c>
    </row>
    <row r="435" spans="1:153" ht="14.25" customHeight="1" thickBot="1" x14ac:dyDescent="0.25">
      <c r="A435" s="3">
        <f t="shared" si="440"/>
        <v>11624</v>
      </c>
      <c r="B435" s="238">
        <v>383</v>
      </c>
      <c r="C435" s="239">
        <f t="shared" si="441"/>
        <v>-2980.4568319022101</v>
      </c>
      <c r="D435" s="239">
        <f t="shared" si="399"/>
        <v>0</v>
      </c>
      <c r="E435" s="239">
        <f t="shared" si="400"/>
        <v>7.8236991837433019</v>
      </c>
      <c r="F435" s="239">
        <f t="shared" si="401"/>
        <v>-7.8236991837433019</v>
      </c>
      <c r="G435" s="240">
        <f t="shared" si="442"/>
        <v>725485.02829237678</v>
      </c>
      <c r="I435" s="241">
        <f>VLOOKUP(K435,[2]תחזיות!$B$4:$H$1000,5)</f>
        <v>1.3000055500000225E-2</v>
      </c>
      <c r="J435" s="135">
        <f t="shared" si="402"/>
        <v>1.0833379583333521E-3</v>
      </c>
      <c r="K435" s="238">
        <v>383</v>
      </c>
      <c r="L435" s="243">
        <f t="shared" si="443"/>
        <v>0</v>
      </c>
      <c r="M435" s="243">
        <f t="shared" si="430"/>
        <v>0</v>
      </c>
      <c r="N435" s="243">
        <f t="shared" si="403"/>
        <v>0</v>
      </c>
      <c r="O435" s="243">
        <f t="shared" si="404"/>
        <v>0</v>
      </c>
      <c r="P435" s="244">
        <f t="shared" si="444"/>
        <v>306589.56963967456</v>
      </c>
      <c r="Q435" s="245"/>
      <c r="R435" s="241">
        <f>VLOOKUP(T435,[2]תחזיות!$B$4:$H$1000,7)</f>
        <v>2.2100094350000384E-2</v>
      </c>
      <c r="S435" s="135">
        <f t="shared" si="405"/>
        <v>1.8416745291666987E-3</v>
      </c>
      <c r="T435" s="238">
        <v>383</v>
      </c>
      <c r="U435" s="243">
        <f t="shared" si="445"/>
        <v>0</v>
      </c>
      <c r="V435" s="243">
        <f t="shared" si="431"/>
        <v>0</v>
      </c>
      <c r="W435" s="243">
        <f t="shared" si="406"/>
        <v>0</v>
      </c>
      <c r="X435" s="243">
        <f t="shared" si="432"/>
        <v>0</v>
      </c>
      <c r="Y435" s="244">
        <f t="shared" si="446"/>
        <v>343246.08003011072</v>
      </c>
      <c r="Z435" s="246"/>
      <c r="AA435" s="241">
        <f>VLOOKUP(AC435,[2]תחזיות!$B$4:$H$1000,6)</f>
        <v>1.1818232272727476E-2</v>
      </c>
      <c r="AB435" s="135">
        <f t="shared" si="407"/>
        <v>9.8485268939395624E-4</v>
      </c>
      <c r="AC435" s="238">
        <v>383</v>
      </c>
      <c r="AD435" s="243">
        <f t="shared" si="447"/>
        <v>0</v>
      </c>
      <c r="AE435" s="243">
        <f t="shared" si="433"/>
        <v>0</v>
      </c>
      <c r="AF435" s="243">
        <f t="shared" si="408"/>
        <v>0</v>
      </c>
      <c r="AG435" s="243">
        <f t="shared" si="434"/>
        <v>0</v>
      </c>
      <c r="AH435" s="244">
        <f t="shared" si="448"/>
        <v>302220.56829844892</v>
      </c>
      <c r="AI435" s="246"/>
      <c r="AJ435" s="242">
        <f t="shared" si="491"/>
        <v>4.8766666666666597E-2</v>
      </c>
      <c r="AK435" s="242">
        <f t="shared" si="449"/>
        <v>4.0638888888888834E-3</v>
      </c>
      <c r="AL435" s="241">
        <f>VLOOKUP(AN435,[2]תחזיות!$B$4:$H$1000,5)</f>
        <v>1.3000055500000225E-2</v>
      </c>
      <c r="AM435" s="135">
        <f t="shared" si="435"/>
        <v>1.0833379583333521E-3</v>
      </c>
      <c r="AN435" s="238">
        <v>383</v>
      </c>
      <c r="AO435" s="243">
        <f t="shared" si="450"/>
        <v>0</v>
      </c>
      <c r="AP435" s="243">
        <f t="shared" si="480"/>
        <v>0</v>
      </c>
      <c r="AQ435" s="243">
        <f t="shared" si="409"/>
        <v>0</v>
      </c>
      <c r="AR435" s="243">
        <f t="shared" si="451"/>
        <v>0</v>
      </c>
      <c r="AS435" s="244">
        <f t="shared" si="452"/>
        <v>170495.24078473489</v>
      </c>
      <c r="AT435" s="245"/>
      <c r="AU435" s="242">
        <f t="shared" si="492"/>
        <v>5.3666666666666606E-2</v>
      </c>
      <c r="AV435" s="242">
        <f t="shared" si="453"/>
        <v>4.4722222222222168E-3</v>
      </c>
      <c r="AW435" s="241">
        <f>VLOOKUP(AY435,[2]תחזיות!$B$4:$H$1000,7)</f>
        <v>2.2100094350000384E-2</v>
      </c>
      <c r="AX435" s="135">
        <f t="shared" si="410"/>
        <v>1.8416745291666987E-3</v>
      </c>
      <c r="AY435" s="238">
        <v>383</v>
      </c>
      <c r="AZ435" s="243">
        <f t="shared" si="454"/>
        <v>-1.3142826381084285E-11</v>
      </c>
      <c r="BA435" s="243">
        <f t="shared" si="481"/>
        <v>1.3303594838867866E-13</v>
      </c>
      <c r="BB435" s="243">
        <f t="shared" si="411"/>
        <v>1.9181358859297221E-13</v>
      </c>
      <c r="BC435" s="243">
        <f t="shared" si="455"/>
        <v>-5.8777640204293541E-14</v>
      </c>
      <c r="BD435" s="244">
        <f t="shared" si="456"/>
        <v>197884.14681572217</v>
      </c>
      <c r="BE435" s="246"/>
      <c r="BF435" s="246"/>
      <c r="BG435" s="246"/>
      <c r="BH435" s="241">
        <f>VLOOKUP(BJ435,[2]תחזיות!$B$4:$H$1000,6)</f>
        <v>1.1818232272727476E-2</v>
      </c>
      <c r="BI435" s="135">
        <f t="shared" si="412"/>
        <v>9.8485268939395624E-4</v>
      </c>
      <c r="BJ435" s="238">
        <v>383</v>
      </c>
      <c r="BK435" s="243">
        <f t="shared" si="457"/>
        <v>-7.3856417494391051</v>
      </c>
      <c r="BL435" s="243">
        <f t="shared" si="482"/>
        <v>8.307055405437383E-2</v>
      </c>
      <c r="BM435" s="243">
        <f t="shared" si="413"/>
        <v>9.6610897261678791E-2</v>
      </c>
      <c r="BN435" s="243">
        <f t="shared" si="436"/>
        <v>-1.3540343207304963E-2</v>
      </c>
      <c r="BO435" s="244">
        <f t="shared" si="458"/>
        <v>148276.55901072704</v>
      </c>
      <c r="BP435" s="246"/>
      <c r="BQ435" s="247">
        <f>VLOOKUP(BT435,[2]תחזיות!$B$4:$E$1000,2)</f>
        <v>4.5792280000000157E-2</v>
      </c>
      <c r="BR435" s="135">
        <f t="shared" si="414"/>
        <v>3.3160233333333466E-3</v>
      </c>
      <c r="BS435" s="3">
        <f t="shared" si="459"/>
        <v>11624</v>
      </c>
      <c r="BT435" s="238">
        <v>383</v>
      </c>
      <c r="BU435" s="239">
        <f t="shared" si="460"/>
        <v>0</v>
      </c>
      <c r="BV435" s="239">
        <f t="shared" si="461"/>
        <v>0</v>
      </c>
      <c r="BW435" s="239">
        <f t="shared" si="415"/>
        <v>0</v>
      </c>
      <c r="BX435" s="239">
        <f t="shared" si="416"/>
        <v>0</v>
      </c>
      <c r="BY435" s="240">
        <f t="shared" si="462"/>
        <v>839763.63973834575</v>
      </c>
      <c r="CA435" s="247">
        <f>VLOOKUP(CD435,[2]תחזיות!$B$4:$E$1000,4)</f>
        <v>6.0445809600000212E-2</v>
      </c>
      <c r="CB435" s="135">
        <f t="shared" si="417"/>
        <v>4.5371508000000178E-3</v>
      </c>
      <c r="CC435" s="3">
        <f t="shared" si="463"/>
        <v>11624</v>
      </c>
      <c r="CD435" s="238">
        <v>383</v>
      </c>
      <c r="CE435" s="239">
        <f t="shared" si="464"/>
        <v>0</v>
      </c>
      <c r="CF435" s="239">
        <f t="shared" si="465"/>
        <v>0</v>
      </c>
      <c r="CG435" s="239">
        <f t="shared" si="418"/>
        <v>0</v>
      </c>
      <c r="CH435" s="239">
        <f t="shared" si="419"/>
        <v>0</v>
      </c>
      <c r="CI435" s="240">
        <f t="shared" si="466"/>
        <v>952372.2403889132</v>
      </c>
      <c r="CJ435" s="1"/>
      <c r="CK435" s="247">
        <f>VLOOKUP(CN435,[2]תחזיות!$B$4:$E$1000,3)</f>
        <v>3.9819373913043618E-2</v>
      </c>
      <c r="CL435" s="135">
        <f t="shared" si="420"/>
        <v>2.8182811594203018E-3</v>
      </c>
      <c r="CM435" s="3">
        <f t="shared" si="467"/>
        <v>11624</v>
      </c>
      <c r="CN435" s="238">
        <v>383</v>
      </c>
      <c r="CO435" s="239">
        <f t="shared" si="468"/>
        <v>0</v>
      </c>
      <c r="CP435" s="239">
        <f t="shared" si="483"/>
        <v>0</v>
      </c>
      <c r="CQ435" s="239">
        <f t="shared" si="421"/>
        <v>0</v>
      </c>
      <c r="CR435" s="239">
        <f t="shared" si="422"/>
        <v>0</v>
      </c>
      <c r="CS435" s="240">
        <f t="shared" si="469"/>
        <v>799728.65981568617</v>
      </c>
      <c r="CT435" s="1"/>
      <c r="CU435" s="238">
        <v>383</v>
      </c>
      <c r="CV435" s="239">
        <f t="shared" si="496"/>
        <v>-2980.4568319022101</v>
      </c>
      <c r="CW435" s="239">
        <f t="shared" si="496"/>
        <v>0</v>
      </c>
      <c r="CX435" s="239">
        <f t="shared" si="496"/>
        <v>7.8236991837433019</v>
      </c>
      <c r="CY435" s="239">
        <f t="shared" si="496"/>
        <v>-7.8236991837433019</v>
      </c>
      <c r="CZ435" s="239">
        <f t="shared" si="496"/>
        <v>3027533.6683451794</v>
      </c>
      <c r="DB435" s="238">
        <v>383</v>
      </c>
      <c r="DC435" s="239">
        <f t="shared" si="497"/>
        <v>-2980.4568319022228</v>
      </c>
      <c r="DD435" s="239">
        <f t="shared" si="497"/>
        <v>1.3303594838867866E-13</v>
      </c>
      <c r="DE435" s="239">
        <f t="shared" si="497"/>
        <v>7.823699183743491</v>
      </c>
      <c r="DF435" s="239">
        <f t="shared" si="497"/>
        <v>-7.8236991837433578</v>
      </c>
      <c r="DG435" s="239">
        <f t="shared" si="497"/>
        <v>3247953.555034522</v>
      </c>
      <c r="DH435" s="248"/>
      <c r="DI435" s="238">
        <v>383</v>
      </c>
      <c r="DJ435" s="239">
        <f t="shared" si="498"/>
        <v>-2987.842473651649</v>
      </c>
      <c r="DK435" s="239">
        <f t="shared" si="498"/>
        <v>8.307055405437383E-2</v>
      </c>
      <c r="DL435" s="239">
        <f t="shared" si="498"/>
        <v>7.9203100810049802</v>
      </c>
      <c r="DM435" s="239">
        <f t="shared" si="498"/>
        <v>-7.837239526950607</v>
      </c>
      <c r="DN435" s="239">
        <f t="shared" si="498"/>
        <v>2829171.9568635351</v>
      </c>
      <c r="DP435" s="3">
        <f t="shared" si="470"/>
        <v>11624</v>
      </c>
      <c r="DQ435" s="238">
        <v>383</v>
      </c>
      <c r="DR435" s="239">
        <f t="shared" si="471"/>
        <v>0</v>
      </c>
      <c r="DS435" s="239">
        <f t="shared" si="472"/>
        <v>0</v>
      </c>
      <c r="DT435" s="239">
        <f t="shared" si="426"/>
        <v>0</v>
      </c>
      <c r="DU435" s="239">
        <f t="shared" si="473"/>
        <v>0</v>
      </c>
      <c r="DV435" s="240">
        <f t="shared" si="484"/>
        <v>0</v>
      </c>
      <c r="DX435" s="242">
        <f t="shared" si="493"/>
        <v>5.0700000000000002E-2</v>
      </c>
      <c r="DY435" s="242">
        <f t="shared" si="474"/>
        <v>4.2250000000000005E-3</v>
      </c>
      <c r="DZ435" s="238">
        <v>383</v>
      </c>
      <c r="EA435" s="243">
        <f t="shared" si="485"/>
        <v>0</v>
      </c>
      <c r="EB435" s="243">
        <f t="shared" si="486"/>
        <v>0</v>
      </c>
      <c r="EC435" s="243">
        <f t="shared" si="427"/>
        <v>0</v>
      </c>
      <c r="ED435" s="243">
        <f t="shared" si="437"/>
        <v>0</v>
      </c>
      <c r="EE435" s="244">
        <f t="shared" si="475"/>
        <v>985200.18989004719</v>
      </c>
      <c r="EF435" s="249"/>
      <c r="EG435" s="242">
        <f t="shared" si="494"/>
        <v>5.5E-2</v>
      </c>
      <c r="EH435" s="242">
        <f t="shared" si="476"/>
        <v>4.5833333333333334E-3</v>
      </c>
      <c r="EI435" s="238">
        <v>383</v>
      </c>
      <c r="EJ435" s="243">
        <f t="shared" si="487"/>
        <v>5.0287667069228124E-13</v>
      </c>
      <c r="EK435" s="243">
        <f t="shared" si="488"/>
        <v>0</v>
      </c>
      <c r="EL435" s="243">
        <f t="shared" si="428"/>
        <v>-2.3048514073396223E-15</v>
      </c>
      <c r="EM435" s="243">
        <f t="shared" si="438"/>
        <v>2.3048514073396223E-15</v>
      </c>
      <c r="EN435" s="244">
        <f t="shared" si="477"/>
        <v>1028966.0595073986</v>
      </c>
      <c r="EO435" s="249"/>
      <c r="EP435" s="242">
        <f t="shared" si="495"/>
        <v>2.5000000000000001E-2</v>
      </c>
      <c r="EQ435" s="242">
        <f t="shared" si="478"/>
        <v>2.0833333333333333E-3</v>
      </c>
      <c r="ER435" s="238">
        <v>383</v>
      </c>
      <c r="ES435" s="243">
        <f t="shared" si="489"/>
        <v>0</v>
      </c>
      <c r="ET435" s="243">
        <f t="shared" si="490"/>
        <v>0</v>
      </c>
      <c r="EU435" s="243">
        <f t="shared" si="429"/>
        <v>0</v>
      </c>
      <c r="EV435" s="243">
        <f t="shared" si="439"/>
        <v>0</v>
      </c>
      <c r="EW435" s="244">
        <f t="shared" si="479"/>
        <v>853461.14144629624</v>
      </c>
    </row>
    <row r="436" spans="1:153" ht="14.25" customHeight="1" thickBot="1" x14ac:dyDescent="0.25">
      <c r="A436" s="3">
        <f t="shared" si="440"/>
        <v>11655</v>
      </c>
      <c r="B436" s="238">
        <v>384</v>
      </c>
      <c r="C436" s="239">
        <f t="shared" si="441"/>
        <v>-2988.2805310859535</v>
      </c>
      <c r="D436" s="239">
        <f t="shared" ref="D436:D499" si="499">IF(C436&lt;=0,0,$C$48)</f>
        <v>0</v>
      </c>
      <c r="E436" s="239">
        <f t="shared" ref="E436:E499" si="500">D436-F436</f>
        <v>7.8442363941006281</v>
      </c>
      <c r="F436" s="239">
        <f t="shared" ref="F436:F499" si="501">C436*$C$44</f>
        <v>-7.8442363941006281</v>
      </c>
      <c r="G436" s="240">
        <f t="shared" si="442"/>
        <v>725485.02829237678</v>
      </c>
      <c r="I436" s="241">
        <f>VLOOKUP(K436,[2]תחזיות!$B$4:$H$1000,5)</f>
        <v>1.3000074000000226E-2</v>
      </c>
      <c r="J436" s="135">
        <f t="shared" ref="J436:J499" si="502">I436/12</f>
        <v>1.0833395000000188E-3</v>
      </c>
      <c r="K436" s="238">
        <v>384</v>
      </c>
      <c r="L436" s="243">
        <f t="shared" si="443"/>
        <v>0</v>
      </c>
      <c r="M436" s="243">
        <f t="shared" si="430"/>
        <v>0</v>
      </c>
      <c r="N436" s="243">
        <f t="shared" ref="N436:N499" si="503">M436-O436</f>
        <v>0</v>
      </c>
      <c r="O436" s="243">
        <f t="shared" ref="O436:O499" si="504">L436*$K$44</f>
        <v>0</v>
      </c>
      <c r="P436" s="244">
        <f t="shared" si="444"/>
        <v>306589.56963967456</v>
      </c>
      <c r="Q436" s="245"/>
      <c r="R436" s="241">
        <f>VLOOKUP(T436,[2]תחזיות!$B$4:$H$1000,7)</f>
        <v>2.2100125800000384E-2</v>
      </c>
      <c r="S436" s="135">
        <f t="shared" ref="S436:S499" si="505">R436/12</f>
        <v>1.841677150000032E-3</v>
      </c>
      <c r="T436" s="238">
        <v>384</v>
      </c>
      <c r="U436" s="243">
        <f t="shared" si="445"/>
        <v>0</v>
      </c>
      <c r="V436" s="243">
        <f t="shared" si="431"/>
        <v>0</v>
      </c>
      <c r="W436" s="243">
        <f t="shared" ref="W436:W499" si="506">V436-X436</f>
        <v>0</v>
      </c>
      <c r="X436" s="243">
        <f t="shared" si="432"/>
        <v>0</v>
      </c>
      <c r="Y436" s="244">
        <f t="shared" si="446"/>
        <v>343246.08003011072</v>
      </c>
      <c r="Z436" s="246"/>
      <c r="AA436" s="241">
        <f>VLOOKUP(AC436,[2]תחזיות!$B$4:$H$1000,6)</f>
        <v>1.1818249090909295E-2</v>
      </c>
      <c r="AB436" s="135">
        <f t="shared" ref="AB436:AB499" si="507">AA436/12</f>
        <v>9.84854090909108E-4</v>
      </c>
      <c r="AC436" s="238">
        <v>384</v>
      </c>
      <c r="AD436" s="243">
        <f t="shared" si="447"/>
        <v>0</v>
      </c>
      <c r="AE436" s="243">
        <f t="shared" si="433"/>
        <v>0</v>
      </c>
      <c r="AF436" s="243">
        <f t="shared" ref="AF436:AF499" si="508">AE436-AG436</f>
        <v>0</v>
      </c>
      <c r="AG436" s="243">
        <f t="shared" si="434"/>
        <v>0</v>
      </c>
      <c r="AH436" s="244">
        <f t="shared" si="448"/>
        <v>302220.56829844892</v>
      </c>
      <c r="AI436" s="246"/>
      <c r="AJ436" s="242">
        <f t="shared" si="491"/>
        <v>4.8766666666666597E-2</v>
      </c>
      <c r="AK436" s="242">
        <f t="shared" si="449"/>
        <v>4.0638888888888834E-3</v>
      </c>
      <c r="AL436" s="241">
        <f>VLOOKUP(AN436,[2]תחזיות!$B$4:$H$1000,5)</f>
        <v>1.3000074000000226E-2</v>
      </c>
      <c r="AM436" s="135">
        <f t="shared" si="435"/>
        <v>1.0833395000000188E-3</v>
      </c>
      <c r="AN436" s="238">
        <v>384</v>
      </c>
      <c r="AO436" s="243">
        <f t="shared" si="450"/>
        <v>0</v>
      </c>
      <c r="AP436" s="243">
        <f t="shared" si="480"/>
        <v>0</v>
      </c>
      <c r="AQ436" s="243">
        <f t="shared" ref="AQ436:AQ499" si="509">AP436-AR436</f>
        <v>0</v>
      </c>
      <c r="AR436" s="243">
        <f t="shared" si="451"/>
        <v>0</v>
      </c>
      <c r="AS436" s="244">
        <f t="shared" si="452"/>
        <v>170495.24078473489</v>
      </c>
      <c r="AT436" s="245"/>
      <c r="AU436" s="242">
        <f t="shared" si="492"/>
        <v>5.3666666666666606E-2</v>
      </c>
      <c r="AV436" s="242">
        <f t="shared" si="453"/>
        <v>4.4722222222222168E-3</v>
      </c>
      <c r="AW436" s="241">
        <f>VLOOKUP(AY436,[2]תחזיות!$B$4:$H$1000,7)</f>
        <v>2.2100125800000384E-2</v>
      </c>
      <c r="AX436" s="135">
        <f t="shared" ref="AX436:AX499" si="510">AW436/12</f>
        <v>1.841677150000032E-3</v>
      </c>
      <c r="AY436" s="238">
        <v>384</v>
      </c>
      <c r="AZ436" s="243">
        <f t="shared" si="454"/>
        <v>-1.3359198071412889E-11</v>
      </c>
      <c r="BA436" s="243">
        <f t="shared" si="481"/>
        <v>1.3328095765495464E-13</v>
      </c>
      <c r="BB436" s="243">
        <f t="shared" ref="BB436:BB499" si="511">BA436-BC436</f>
        <v>1.9302626014099555E-13</v>
      </c>
      <c r="BC436" s="243">
        <f t="shared" si="455"/>
        <v>-5.9745302486040905E-14</v>
      </c>
      <c r="BD436" s="244">
        <f t="shared" si="456"/>
        <v>197884.14681572217</v>
      </c>
      <c r="BE436" s="246"/>
      <c r="BF436" s="246"/>
      <c r="BG436" s="246"/>
      <c r="BH436" s="241">
        <f>VLOOKUP(BJ436,[2]תחזיות!$B$4:$H$1000,6)</f>
        <v>1.1818249090909295E-2</v>
      </c>
      <c r="BI436" s="135">
        <f t="shared" ref="BI436:BI499" si="512">BH436/12</f>
        <v>9.84854090909108E-4</v>
      </c>
      <c r="BJ436" s="238">
        <v>384</v>
      </c>
      <c r="BK436" s="243">
        <f t="shared" si="457"/>
        <v>-7.489621573829103</v>
      </c>
      <c r="BL436" s="243">
        <f t="shared" si="482"/>
        <v>8.3140968172226229E-2</v>
      </c>
      <c r="BM436" s="243">
        <f t="shared" ref="BM436:BM499" si="513">BL436-BN436</f>
        <v>9.6871941057579514E-2</v>
      </c>
      <c r="BN436" s="243">
        <f t="shared" si="436"/>
        <v>-1.3730972885353292E-2</v>
      </c>
      <c r="BO436" s="244">
        <f t="shared" si="458"/>
        <v>148276.55901072704</v>
      </c>
      <c r="BP436" s="246"/>
      <c r="BQ436" s="247">
        <f>VLOOKUP(BT436,[2]תחזיות!$B$4:$E$1000,2)</f>
        <v>4.5820580000000159E-2</v>
      </c>
      <c r="BR436" s="135">
        <f t="shared" ref="BR436:BR499" si="514">(BQ436+$BS$43)/12</f>
        <v>3.3183816666666802E-3</v>
      </c>
      <c r="BS436" s="3">
        <f t="shared" si="459"/>
        <v>11655</v>
      </c>
      <c r="BT436" s="238">
        <v>384</v>
      </c>
      <c r="BU436" s="239">
        <f t="shared" si="460"/>
        <v>0</v>
      </c>
      <c r="BV436" s="239">
        <f t="shared" si="461"/>
        <v>0</v>
      </c>
      <c r="BW436" s="239">
        <f t="shared" ref="BW436:BW499" si="515">BV436-BX436</f>
        <v>0</v>
      </c>
      <c r="BX436" s="239">
        <f t="shared" ref="BX436:BX499" si="516">BU436*BR436</f>
        <v>0</v>
      </c>
      <c r="BY436" s="240">
        <f t="shared" si="462"/>
        <v>839763.63973834575</v>
      </c>
      <c r="CA436" s="247">
        <f>VLOOKUP(CD436,[2]תחזיות!$B$4:$E$1000,4)</f>
        <v>6.0483165600000215E-2</v>
      </c>
      <c r="CB436" s="135">
        <f t="shared" ref="CB436:CB499" si="517">(CA436+$CD$43)/12</f>
        <v>4.5402638000000177E-3</v>
      </c>
      <c r="CC436" s="3">
        <f t="shared" si="463"/>
        <v>11655</v>
      </c>
      <c r="CD436" s="238">
        <v>384</v>
      </c>
      <c r="CE436" s="239">
        <f t="shared" si="464"/>
        <v>0</v>
      </c>
      <c r="CF436" s="239">
        <f t="shared" si="465"/>
        <v>0</v>
      </c>
      <c r="CG436" s="239">
        <f t="shared" ref="CG436:CG499" si="518">CF436-CH436</f>
        <v>0</v>
      </c>
      <c r="CH436" s="239">
        <f t="shared" ref="CH436:CH499" si="519">CE436*CB436</f>
        <v>0</v>
      </c>
      <c r="CI436" s="240">
        <f t="shared" si="466"/>
        <v>952372.2403889132</v>
      </c>
      <c r="CJ436" s="1"/>
      <c r="CK436" s="247">
        <f>VLOOKUP(CN436,[2]תחזיות!$B$4:$E$1000,3)</f>
        <v>3.9843982608695795E-2</v>
      </c>
      <c r="CL436" s="135">
        <f t="shared" ref="CL436:CL499" si="520">(CK436+$CD$43)/12</f>
        <v>2.8203318840579832E-3</v>
      </c>
      <c r="CM436" s="3">
        <f t="shared" si="467"/>
        <v>11655</v>
      </c>
      <c r="CN436" s="238">
        <v>384</v>
      </c>
      <c r="CO436" s="239">
        <f t="shared" si="468"/>
        <v>0</v>
      </c>
      <c r="CP436" s="239">
        <f t="shared" si="483"/>
        <v>0</v>
      </c>
      <c r="CQ436" s="239">
        <f t="shared" ref="CQ436:CQ499" si="521">CP436-CR436</f>
        <v>0</v>
      </c>
      <c r="CR436" s="239">
        <f t="shared" ref="CR436:CR499" si="522">CO436*CL436</f>
        <v>0</v>
      </c>
      <c r="CS436" s="240">
        <f t="shared" si="469"/>
        <v>799728.65981568617</v>
      </c>
      <c r="CT436" s="1"/>
      <c r="CU436" s="238">
        <v>384</v>
      </c>
      <c r="CV436" s="239">
        <f t="shared" si="496"/>
        <v>-2988.2805310859535</v>
      </c>
      <c r="CW436" s="239">
        <f t="shared" si="496"/>
        <v>0</v>
      </c>
      <c r="CX436" s="239">
        <f t="shared" si="496"/>
        <v>7.8442363941006281</v>
      </c>
      <c r="CY436" s="239">
        <f t="shared" si="496"/>
        <v>-7.8442363941006281</v>
      </c>
      <c r="CZ436" s="239">
        <f t="shared" si="496"/>
        <v>3027533.6683451794</v>
      </c>
      <c r="DB436" s="238">
        <v>384</v>
      </c>
      <c r="DC436" s="239">
        <f t="shared" si="497"/>
        <v>-2988.2805310859662</v>
      </c>
      <c r="DD436" s="239">
        <f t="shared" si="497"/>
        <v>1.3328095765495464E-13</v>
      </c>
      <c r="DE436" s="239">
        <f t="shared" si="497"/>
        <v>7.8442363941008182</v>
      </c>
      <c r="DF436" s="239">
        <f t="shared" si="497"/>
        <v>-7.844236394100685</v>
      </c>
      <c r="DG436" s="239">
        <f t="shared" si="497"/>
        <v>3247953.555034522</v>
      </c>
      <c r="DH436" s="248"/>
      <c r="DI436" s="238">
        <v>384</v>
      </c>
      <c r="DJ436" s="239">
        <f t="shared" si="498"/>
        <v>-2995.7701526597825</v>
      </c>
      <c r="DK436" s="239">
        <f t="shared" si="498"/>
        <v>8.3140968172226229E-2</v>
      </c>
      <c r="DL436" s="239">
        <f t="shared" si="498"/>
        <v>7.9411083351582077</v>
      </c>
      <c r="DM436" s="239">
        <f t="shared" si="498"/>
        <v>-7.8579673669859815</v>
      </c>
      <c r="DN436" s="239">
        <f t="shared" si="498"/>
        <v>2829171.9568635351</v>
      </c>
      <c r="DP436" s="3">
        <f t="shared" si="470"/>
        <v>11655</v>
      </c>
      <c r="DQ436" s="238">
        <v>384</v>
      </c>
      <c r="DR436" s="239">
        <f t="shared" si="471"/>
        <v>0</v>
      </c>
      <c r="DS436" s="239">
        <f t="shared" si="472"/>
        <v>0</v>
      </c>
      <c r="DT436" s="239">
        <f t="shared" ref="DT436:DT499" si="523">DS436-DU436</f>
        <v>0</v>
      </c>
      <c r="DU436" s="239">
        <f t="shared" si="473"/>
        <v>0</v>
      </c>
      <c r="DV436" s="240">
        <f t="shared" si="484"/>
        <v>0</v>
      </c>
      <c r="DX436" s="242">
        <f t="shared" si="493"/>
        <v>5.0700000000000002E-2</v>
      </c>
      <c r="DY436" s="242">
        <f t="shared" si="474"/>
        <v>4.2250000000000005E-3</v>
      </c>
      <c r="DZ436" s="238">
        <v>384</v>
      </c>
      <c r="EA436" s="243">
        <f t="shared" si="485"/>
        <v>0</v>
      </c>
      <c r="EB436" s="243">
        <f t="shared" si="486"/>
        <v>0</v>
      </c>
      <c r="EC436" s="243">
        <f t="shared" ref="EC436:EC499" si="524">EB436-ED436</f>
        <v>0</v>
      </c>
      <c r="ED436" s="243">
        <f t="shared" si="437"/>
        <v>0</v>
      </c>
      <c r="EE436" s="244">
        <f t="shared" si="475"/>
        <v>985200.18989004719</v>
      </c>
      <c r="EF436" s="249"/>
      <c r="EG436" s="242">
        <f t="shared" si="494"/>
        <v>5.5E-2</v>
      </c>
      <c r="EH436" s="242">
        <f t="shared" si="476"/>
        <v>4.5833333333333334E-3</v>
      </c>
      <c r="EI436" s="238">
        <v>384</v>
      </c>
      <c r="EJ436" s="243">
        <f t="shared" si="487"/>
        <v>5.0518152209962088E-13</v>
      </c>
      <c r="EK436" s="243">
        <f t="shared" si="488"/>
        <v>0</v>
      </c>
      <c r="EL436" s="243">
        <f t="shared" ref="EL436:EL499" si="525">EK436-EM436</f>
        <v>-2.3154153096232622E-15</v>
      </c>
      <c r="EM436" s="243">
        <f t="shared" si="438"/>
        <v>2.3154153096232622E-15</v>
      </c>
      <c r="EN436" s="244">
        <f t="shared" si="477"/>
        <v>1028966.0595073986</v>
      </c>
      <c r="EO436" s="249"/>
      <c r="EP436" s="242">
        <f t="shared" si="495"/>
        <v>2.5000000000000001E-2</v>
      </c>
      <c r="EQ436" s="242">
        <f t="shared" si="478"/>
        <v>2.0833333333333333E-3</v>
      </c>
      <c r="ER436" s="238">
        <v>384</v>
      </c>
      <c r="ES436" s="243">
        <f t="shared" si="489"/>
        <v>0</v>
      </c>
      <c r="ET436" s="243">
        <f t="shared" si="490"/>
        <v>0</v>
      </c>
      <c r="EU436" s="243">
        <f t="shared" ref="EU436:EU499" si="526">ET436-EV436</f>
        <v>0</v>
      </c>
      <c r="EV436" s="243">
        <f t="shared" si="439"/>
        <v>0</v>
      </c>
      <c r="EW436" s="244">
        <f t="shared" si="479"/>
        <v>853461.14144629624</v>
      </c>
    </row>
    <row r="437" spans="1:153" ht="14.25" customHeight="1" thickBot="1" x14ac:dyDescent="0.25">
      <c r="A437" s="3">
        <f t="shared" si="440"/>
        <v>11685</v>
      </c>
      <c r="B437" s="238">
        <v>385</v>
      </c>
      <c r="C437" s="239">
        <f t="shared" si="441"/>
        <v>-2996.1247674800543</v>
      </c>
      <c r="D437" s="239">
        <f t="shared" si="499"/>
        <v>0</v>
      </c>
      <c r="E437" s="239">
        <f t="shared" si="500"/>
        <v>7.8648275146351434</v>
      </c>
      <c r="F437" s="239">
        <f t="shared" si="501"/>
        <v>-7.8648275146351434</v>
      </c>
      <c r="G437" s="240">
        <f t="shared" si="442"/>
        <v>725485.02829237678</v>
      </c>
      <c r="I437" s="241">
        <f>VLOOKUP(K437,[2]תחזיות!$B$4:$H$1000,5)</f>
        <v>1.3000092500000227E-2</v>
      </c>
      <c r="J437" s="135">
        <f t="shared" si="502"/>
        <v>1.0833410416666855E-3</v>
      </c>
      <c r="K437" s="238">
        <v>385</v>
      </c>
      <c r="L437" s="243">
        <f t="shared" si="443"/>
        <v>0</v>
      </c>
      <c r="M437" s="243">
        <f t="shared" ref="M437:M500" si="527">IF(K436=$K$42,0,(PMT($K$44,$K$42-K436,L437))*-1)</f>
        <v>0</v>
      </c>
      <c r="N437" s="243">
        <f t="shared" si="503"/>
        <v>0</v>
      </c>
      <c r="O437" s="243">
        <f t="shared" si="504"/>
        <v>0</v>
      </c>
      <c r="P437" s="244">
        <f t="shared" si="444"/>
        <v>306589.56963967456</v>
      </c>
      <c r="Q437" s="245"/>
      <c r="R437" s="241">
        <f>VLOOKUP(T437,[2]תחזיות!$B$4:$H$1000,7)</f>
        <v>2.2100157250000384E-2</v>
      </c>
      <c r="S437" s="135">
        <f t="shared" si="505"/>
        <v>1.8416797708333654E-3</v>
      </c>
      <c r="T437" s="238">
        <v>385</v>
      </c>
      <c r="U437" s="243">
        <f t="shared" si="445"/>
        <v>0</v>
      </c>
      <c r="V437" s="243">
        <f t="shared" ref="V437:V500" si="528">IF(T436=$K$42,0,(PMT($K$44,$K$42-T436,U437))*-1)</f>
        <v>0</v>
      </c>
      <c r="W437" s="243">
        <f t="shared" si="506"/>
        <v>0</v>
      </c>
      <c r="X437" s="243">
        <f t="shared" ref="X437:X500" si="529">U437*$K$44</f>
        <v>0</v>
      </c>
      <c r="Y437" s="244">
        <f t="shared" si="446"/>
        <v>343246.08003011072</v>
      </c>
      <c r="Z437" s="246"/>
      <c r="AA437" s="241">
        <f>VLOOKUP(AC437,[2]תחזיות!$B$4:$H$1000,6)</f>
        <v>1.1818265909091115E-2</v>
      </c>
      <c r="AB437" s="135">
        <f t="shared" si="507"/>
        <v>9.8485549242425955E-4</v>
      </c>
      <c r="AC437" s="238">
        <v>385</v>
      </c>
      <c r="AD437" s="243">
        <f t="shared" si="447"/>
        <v>0</v>
      </c>
      <c r="AE437" s="243">
        <f t="shared" ref="AE437:AE500" si="530">IF(AC436=$K$42,0,(PMT($K$44,$K$42-AC436,AD437))*-1)</f>
        <v>0</v>
      </c>
      <c r="AF437" s="243">
        <f t="shared" si="508"/>
        <v>0</v>
      </c>
      <c r="AG437" s="243">
        <f t="shared" ref="AG437:AG500" si="531">AD437*$K$44</f>
        <v>0</v>
      </c>
      <c r="AH437" s="244">
        <f t="shared" si="448"/>
        <v>302220.56829844892</v>
      </c>
      <c r="AI437" s="246"/>
      <c r="AJ437" s="242">
        <f t="shared" si="491"/>
        <v>4.8766666666666597E-2</v>
      </c>
      <c r="AK437" s="242">
        <f t="shared" si="449"/>
        <v>4.0638888888888834E-3</v>
      </c>
      <c r="AL437" s="241">
        <f>VLOOKUP(AN437,[2]תחזיות!$B$4:$H$1000,5)</f>
        <v>1.3000092500000227E-2</v>
      </c>
      <c r="AM437" s="135">
        <f t="shared" ref="AM437:AM500" si="532">AL437/12</f>
        <v>1.0833410416666855E-3</v>
      </c>
      <c r="AN437" s="238">
        <v>385</v>
      </c>
      <c r="AO437" s="243">
        <f t="shared" si="450"/>
        <v>0</v>
      </c>
      <c r="AP437" s="243">
        <f t="shared" si="480"/>
        <v>0</v>
      </c>
      <c r="AQ437" s="243">
        <f t="shared" si="509"/>
        <v>0</v>
      </c>
      <c r="AR437" s="243">
        <f t="shared" si="451"/>
        <v>0</v>
      </c>
      <c r="AS437" s="244">
        <f t="shared" si="452"/>
        <v>170495.24078473489</v>
      </c>
      <c r="AT437" s="245"/>
      <c r="AU437" s="242">
        <f t="shared" si="492"/>
        <v>5.3666666666666606E-2</v>
      </c>
      <c r="AV437" s="242">
        <f t="shared" si="453"/>
        <v>4.4722222222222168E-3</v>
      </c>
      <c r="AW437" s="241">
        <f>VLOOKUP(AY437,[2]תחזיות!$B$4:$H$1000,7)</f>
        <v>2.2100157250000384E-2</v>
      </c>
      <c r="AX437" s="135">
        <f t="shared" si="510"/>
        <v>1.8416797708333654E-3</v>
      </c>
      <c r="AY437" s="238">
        <v>385</v>
      </c>
      <c r="AZ437" s="243">
        <f t="shared" si="454"/>
        <v>-1.3577183188955102E-11</v>
      </c>
      <c r="BA437" s="243">
        <f t="shared" si="481"/>
        <v>1.3352641849850507E-13</v>
      </c>
      <c r="BB437" s="243">
        <f t="shared" si="511"/>
        <v>1.9424659887133198E-13</v>
      </c>
      <c r="BC437" s="243">
        <f t="shared" si="455"/>
        <v>-6.0720180372826908E-14</v>
      </c>
      <c r="BD437" s="244">
        <f t="shared" si="456"/>
        <v>197884.14681572217</v>
      </c>
      <c r="BE437" s="246"/>
      <c r="BF437" s="246"/>
      <c r="BG437" s="246"/>
      <c r="BH437" s="241">
        <f>VLOOKUP(BJ437,[2]תחזיות!$B$4:$H$1000,6)</f>
        <v>1.1818265909091115E-2</v>
      </c>
      <c r="BI437" s="135">
        <f t="shared" si="512"/>
        <v>9.8485549242425955E-4</v>
      </c>
      <c r="BJ437" s="238">
        <v>385</v>
      </c>
      <c r="BK437" s="243">
        <f t="shared" si="457"/>
        <v>-7.5939651146930602</v>
      </c>
      <c r="BL437" s="243">
        <f t="shared" si="482"/>
        <v>8.3211440440056905E-2</v>
      </c>
      <c r="BM437" s="243">
        <f t="shared" si="513"/>
        <v>9.7133709816994124E-2</v>
      </c>
      <c r="BN437" s="243">
        <f t="shared" ref="BN437:BN500" si="533">BK437*$K$44</f>
        <v>-1.3922269376937213E-2</v>
      </c>
      <c r="BO437" s="244">
        <f t="shared" si="458"/>
        <v>148276.55901072704</v>
      </c>
      <c r="BP437" s="246"/>
      <c r="BQ437" s="247">
        <f>VLOOKUP(BT437,[2]תחזיות!$B$4:$E$1000,2)</f>
        <v>4.5848880000000161E-2</v>
      </c>
      <c r="BR437" s="135">
        <f t="shared" si="514"/>
        <v>3.3207400000000134E-3</v>
      </c>
      <c r="BS437" s="3">
        <f t="shared" si="459"/>
        <v>11685</v>
      </c>
      <c r="BT437" s="238">
        <v>385</v>
      </c>
      <c r="BU437" s="239">
        <f t="shared" si="460"/>
        <v>0</v>
      </c>
      <c r="BV437" s="239">
        <f t="shared" si="461"/>
        <v>0</v>
      </c>
      <c r="BW437" s="239">
        <f t="shared" si="515"/>
        <v>0</v>
      </c>
      <c r="BX437" s="239">
        <f t="shared" si="516"/>
        <v>0</v>
      </c>
      <c r="BY437" s="240">
        <f t="shared" si="462"/>
        <v>839763.63973834575</v>
      </c>
      <c r="CA437" s="247">
        <f>VLOOKUP(CD437,[2]תחזיות!$B$4:$E$1000,4)</f>
        <v>6.0520521600000217E-2</v>
      </c>
      <c r="CB437" s="135">
        <f t="shared" si="517"/>
        <v>4.5433768000000185E-3</v>
      </c>
      <c r="CC437" s="3">
        <f t="shared" si="463"/>
        <v>11685</v>
      </c>
      <c r="CD437" s="238">
        <v>385</v>
      </c>
      <c r="CE437" s="239">
        <f t="shared" si="464"/>
        <v>0</v>
      </c>
      <c r="CF437" s="239">
        <f t="shared" si="465"/>
        <v>0</v>
      </c>
      <c r="CG437" s="239">
        <f t="shared" si="518"/>
        <v>0</v>
      </c>
      <c r="CH437" s="239">
        <f t="shared" si="519"/>
        <v>0</v>
      </c>
      <c r="CI437" s="240">
        <f t="shared" si="466"/>
        <v>952372.2403889132</v>
      </c>
      <c r="CJ437" s="1"/>
      <c r="CK437" s="247">
        <f>VLOOKUP(CN437,[2]תחזיות!$B$4:$E$1000,3)</f>
        <v>3.9868591304347972E-2</v>
      </c>
      <c r="CL437" s="135">
        <f t="shared" si="520"/>
        <v>2.8223826086956646E-3</v>
      </c>
      <c r="CM437" s="3">
        <f t="shared" si="467"/>
        <v>11685</v>
      </c>
      <c r="CN437" s="238">
        <v>385</v>
      </c>
      <c r="CO437" s="239">
        <f t="shared" si="468"/>
        <v>0</v>
      </c>
      <c r="CP437" s="239">
        <f t="shared" si="483"/>
        <v>0</v>
      </c>
      <c r="CQ437" s="239">
        <f t="shared" si="521"/>
        <v>0</v>
      </c>
      <c r="CR437" s="239">
        <f t="shared" si="522"/>
        <v>0</v>
      </c>
      <c r="CS437" s="240">
        <f t="shared" si="469"/>
        <v>799728.65981568617</v>
      </c>
      <c r="CT437" s="1"/>
      <c r="CU437" s="238">
        <v>385</v>
      </c>
      <c r="CV437" s="239">
        <f t="shared" si="496"/>
        <v>-2996.1247674800543</v>
      </c>
      <c r="CW437" s="239">
        <f t="shared" si="496"/>
        <v>0</v>
      </c>
      <c r="CX437" s="239">
        <f t="shared" si="496"/>
        <v>7.8648275146351434</v>
      </c>
      <c r="CY437" s="239">
        <f t="shared" si="496"/>
        <v>-7.8648275146351434</v>
      </c>
      <c r="CZ437" s="239">
        <f t="shared" si="496"/>
        <v>3027533.6683451794</v>
      </c>
      <c r="DB437" s="238">
        <v>385</v>
      </c>
      <c r="DC437" s="239">
        <f t="shared" si="497"/>
        <v>-2996.1247674800675</v>
      </c>
      <c r="DD437" s="239">
        <f t="shared" si="497"/>
        <v>1.3352641849850507E-13</v>
      </c>
      <c r="DE437" s="239">
        <f t="shared" si="497"/>
        <v>7.8648275146353352</v>
      </c>
      <c r="DF437" s="239">
        <f t="shared" si="497"/>
        <v>-7.8648275146352011</v>
      </c>
      <c r="DG437" s="239">
        <f t="shared" si="497"/>
        <v>3247953.555034522</v>
      </c>
      <c r="DH437" s="248"/>
      <c r="DI437" s="238">
        <v>385</v>
      </c>
      <c r="DJ437" s="239">
        <f t="shared" si="498"/>
        <v>-3003.7187325947475</v>
      </c>
      <c r="DK437" s="239">
        <f t="shared" si="498"/>
        <v>8.3211440440056905E-2</v>
      </c>
      <c r="DL437" s="239">
        <f t="shared" si="498"/>
        <v>7.9619612244521374</v>
      </c>
      <c r="DM437" s="239">
        <f t="shared" si="498"/>
        <v>-7.878749784012081</v>
      </c>
      <c r="DN437" s="239">
        <f t="shared" si="498"/>
        <v>2829171.9568635351</v>
      </c>
      <c r="DP437" s="3">
        <f t="shared" si="470"/>
        <v>11685</v>
      </c>
      <c r="DQ437" s="238">
        <v>385</v>
      </c>
      <c r="DR437" s="239">
        <f t="shared" si="471"/>
        <v>0</v>
      </c>
      <c r="DS437" s="239">
        <f t="shared" si="472"/>
        <v>0</v>
      </c>
      <c r="DT437" s="239">
        <f t="shared" si="523"/>
        <v>0</v>
      </c>
      <c r="DU437" s="239">
        <f t="shared" si="473"/>
        <v>0</v>
      </c>
      <c r="DV437" s="240">
        <f t="shared" si="484"/>
        <v>0</v>
      </c>
      <c r="DX437" s="242">
        <f t="shared" si="493"/>
        <v>5.0700000000000002E-2</v>
      </c>
      <c r="DY437" s="242">
        <f t="shared" si="474"/>
        <v>4.2250000000000005E-3</v>
      </c>
      <c r="DZ437" s="238">
        <v>385</v>
      </c>
      <c r="EA437" s="243">
        <f t="shared" si="485"/>
        <v>0</v>
      </c>
      <c r="EB437" s="243">
        <f t="shared" si="486"/>
        <v>0</v>
      </c>
      <c r="EC437" s="243">
        <f t="shared" si="524"/>
        <v>0</v>
      </c>
      <c r="ED437" s="243">
        <f t="shared" ref="ED437:ED500" si="534">EA437*DY437</f>
        <v>0</v>
      </c>
      <c r="EE437" s="244">
        <f t="shared" si="475"/>
        <v>985200.18989004719</v>
      </c>
      <c r="EF437" s="249"/>
      <c r="EG437" s="242">
        <f t="shared" si="494"/>
        <v>5.5E-2</v>
      </c>
      <c r="EH437" s="242">
        <f t="shared" si="476"/>
        <v>4.5833333333333334E-3</v>
      </c>
      <c r="EI437" s="238">
        <v>385</v>
      </c>
      <c r="EJ437" s="243">
        <f t="shared" si="487"/>
        <v>5.0749693740924415E-13</v>
      </c>
      <c r="EK437" s="243">
        <f t="shared" si="488"/>
        <v>0</v>
      </c>
      <c r="EL437" s="243">
        <f t="shared" si="525"/>
        <v>-2.3260276297923691E-15</v>
      </c>
      <c r="EM437" s="243">
        <f t="shared" ref="EM437:EM500" si="535">EJ437*EH437</f>
        <v>2.3260276297923691E-15</v>
      </c>
      <c r="EN437" s="244">
        <f t="shared" si="477"/>
        <v>1028966.0595073986</v>
      </c>
      <c r="EO437" s="249"/>
      <c r="EP437" s="242">
        <f t="shared" si="495"/>
        <v>2.5000000000000001E-2</v>
      </c>
      <c r="EQ437" s="242">
        <f t="shared" si="478"/>
        <v>2.0833333333333333E-3</v>
      </c>
      <c r="ER437" s="238">
        <v>385</v>
      </c>
      <c r="ES437" s="243">
        <f t="shared" si="489"/>
        <v>0</v>
      </c>
      <c r="ET437" s="243">
        <f t="shared" si="490"/>
        <v>0</v>
      </c>
      <c r="EU437" s="243">
        <f t="shared" si="526"/>
        <v>0</v>
      </c>
      <c r="EV437" s="243">
        <f t="shared" ref="EV437:EV500" si="536">ES437*EQ437</f>
        <v>0</v>
      </c>
      <c r="EW437" s="244">
        <f t="shared" si="479"/>
        <v>853461.14144629624</v>
      </c>
    </row>
    <row r="438" spans="1:153" ht="14.25" customHeight="1" thickBot="1" x14ac:dyDescent="0.25">
      <c r="A438" s="3">
        <f t="shared" ref="A438:A501" si="537">EDATE(A437,1)</f>
        <v>11716</v>
      </c>
      <c r="B438" s="238">
        <v>386</v>
      </c>
      <c r="C438" s="239">
        <f t="shared" ref="C438:C501" si="538">C437-E437</f>
        <v>-3003.9895949946895</v>
      </c>
      <c r="D438" s="239">
        <f t="shared" si="499"/>
        <v>0</v>
      </c>
      <c r="E438" s="239">
        <f t="shared" si="500"/>
        <v>7.8854726868610605</v>
      </c>
      <c r="F438" s="239">
        <f t="shared" si="501"/>
        <v>-7.8854726868610605</v>
      </c>
      <c r="G438" s="240">
        <f t="shared" ref="G438:G501" si="539">IF(C438&gt;0,G437+D438,G437)</f>
        <v>725485.02829237678</v>
      </c>
      <c r="I438" s="241">
        <f>VLOOKUP(K438,[2]תחזיות!$B$4:$H$1000,5)</f>
        <v>1.3000111000000227E-2</v>
      </c>
      <c r="J438" s="135">
        <f t="shared" si="502"/>
        <v>1.0833425833333523E-3</v>
      </c>
      <c r="K438" s="238">
        <v>386</v>
      </c>
      <c r="L438" s="243">
        <f t="shared" ref="L438:L501" si="540">(L437-N437)*(1+J438)</f>
        <v>0</v>
      </c>
      <c r="M438" s="243">
        <f t="shared" si="527"/>
        <v>0</v>
      </c>
      <c r="N438" s="243">
        <f t="shared" si="503"/>
        <v>0</v>
      </c>
      <c r="O438" s="243">
        <f t="shared" si="504"/>
        <v>0</v>
      </c>
      <c r="P438" s="244">
        <f t="shared" ref="P438:P501" si="541">IF(L438&gt;0,P437+M438,P437)</f>
        <v>306589.56963967456</v>
      </c>
      <c r="Q438" s="245"/>
      <c r="R438" s="241">
        <f>VLOOKUP(T438,[2]תחזיות!$B$4:$H$1000,7)</f>
        <v>2.2100188700000387E-2</v>
      </c>
      <c r="S438" s="135">
        <f t="shared" si="505"/>
        <v>1.8416823916666989E-3</v>
      </c>
      <c r="T438" s="238">
        <v>386</v>
      </c>
      <c r="U438" s="243">
        <f t="shared" ref="U438:U501" si="542">(U437-W437)*(1+S438)</f>
        <v>0</v>
      </c>
      <c r="V438" s="243">
        <f t="shared" si="528"/>
        <v>0</v>
      </c>
      <c r="W438" s="243">
        <f t="shared" si="506"/>
        <v>0</v>
      </c>
      <c r="X438" s="243">
        <f t="shared" si="529"/>
        <v>0</v>
      </c>
      <c r="Y438" s="244">
        <f t="shared" ref="Y438:Y501" si="543">IF(U438&gt;0,Y437+V438,Y437)</f>
        <v>343246.08003011072</v>
      </c>
      <c r="Z438" s="246"/>
      <c r="AA438" s="241">
        <f>VLOOKUP(AC438,[2]תחזיות!$B$4:$H$1000,6)</f>
        <v>1.1818282727272932E-2</v>
      </c>
      <c r="AB438" s="135">
        <f t="shared" si="507"/>
        <v>9.8485689393941109E-4</v>
      </c>
      <c r="AC438" s="238">
        <v>386</v>
      </c>
      <c r="AD438" s="243">
        <f t="shared" ref="AD438:AD501" si="544">(AD437-AF437)*(1+AB438)</f>
        <v>0</v>
      </c>
      <c r="AE438" s="243">
        <f t="shared" si="530"/>
        <v>0</v>
      </c>
      <c r="AF438" s="243">
        <f t="shared" si="508"/>
        <v>0</v>
      </c>
      <c r="AG438" s="243">
        <f t="shared" si="531"/>
        <v>0</v>
      </c>
      <c r="AH438" s="244">
        <f t="shared" ref="AH438:AH501" si="545">IF(AD438&gt;0,AH437+AE438,AH437)</f>
        <v>302220.56829844892</v>
      </c>
      <c r="AI438" s="246"/>
      <c r="AJ438" s="242">
        <f t="shared" si="491"/>
        <v>4.8766666666666597E-2</v>
      </c>
      <c r="AK438" s="242">
        <f t="shared" ref="AK438:AK501" si="546">AJ438/12</f>
        <v>4.0638888888888834E-3</v>
      </c>
      <c r="AL438" s="241">
        <f>VLOOKUP(AN438,[2]תחזיות!$B$4:$H$1000,5)</f>
        <v>1.3000111000000227E-2</v>
      </c>
      <c r="AM438" s="135">
        <f t="shared" si="532"/>
        <v>1.0833425833333523E-3</v>
      </c>
      <c r="AN438" s="238">
        <v>386</v>
      </c>
      <c r="AO438" s="243">
        <f t="shared" ref="AO438:AO501" si="547">(AO437-AQ437)*(1+AM438)</f>
        <v>0</v>
      </c>
      <c r="AP438" s="243">
        <f t="shared" si="480"/>
        <v>0</v>
      </c>
      <c r="AQ438" s="243">
        <f t="shared" si="509"/>
        <v>0</v>
      </c>
      <c r="AR438" s="243">
        <f t="shared" ref="AR438:AR501" si="548">AO438*AK438</f>
        <v>0</v>
      </c>
      <c r="AS438" s="244">
        <f t="shared" ref="AS438:AS501" si="549">IF(AO438&gt;0,AS437+AP438,AS437)</f>
        <v>170495.24078473489</v>
      </c>
      <c r="AT438" s="245"/>
      <c r="AU438" s="242">
        <f t="shared" si="492"/>
        <v>5.3666666666666606E-2</v>
      </c>
      <c r="AV438" s="242">
        <f t="shared" ref="AV438:AV501" si="550">AU438/12</f>
        <v>4.4722222222222168E-3</v>
      </c>
      <c r="AW438" s="241">
        <f>VLOOKUP(AY438,[2]תחזיות!$B$4:$H$1000,7)</f>
        <v>2.2100188700000387E-2</v>
      </c>
      <c r="AX438" s="135">
        <f t="shared" si="510"/>
        <v>1.8416823916666989E-3</v>
      </c>
      <c r="AY438" s="238">
        <v>386</v>
      </c>
      <c r="AZ438" s="243">
        <f t="shared" ref="AZ438:AZ501" si="551">(AZ437-BB437)*(1+AX438)</f>
        <v>-1.3796792387574749E-11</v>
      </c>
      <c r="BA438" s="243">
        <f t="shared" si="481"/>
        <v>1.3377233175227612E-13</v>
      </c>
      <c r="BB438" s="243">
        <f t="shared" si="511"/>
        <v>1.9547465326337421E-13</v>
      </c>
      <c r="BC438" s="243">
        <f t="shared" ref="BC438:BC501" si="552">AZ438*AV438</f>
        <v>-6.1702321511098105E-14</v>
      </c>
      <c r="BD438" s="244">
        <f t="shared" ref="BD438:BD501" si="553">IF(AZ438&gt;0,BD437+BA438,BD437)</f>
        <v>197884.14681572217</v>
      </c>
      <c r="BE438" s="246"/>
      <c r="BF438" s="246"/>
      <c r="BG438" s="246"/>
      <c r="BH438" s="241">
        <f>VLOOKUP(BJ438,[2]תחזיות!$B$4:$H$1000,6)</f>
        <v>1.1818282727272932E-2</v>
      </c>
      <c r="BI438" s="135">
        <f t="shared" si="512"/>
        <v>9.8485689393941109E-4</v>
      </c>
      <c r="BJ438" s="238">
        <v>386</v>
      </c>
      <c r="BK438" s="243">
        <f t="shared" ref="BK438:BK501" si="554">(BK437-BM437)*(1+BI438)</f>
        <v>-7.6986734562093426</v>
      </c>
      <c r="BL438" s="243">
        <f t="shared" si="482"/>
        <v>8.32819709435558E-2</v>
      </c>
      <c r="BM438" s="243">
        <f t="shared" si="513"/>
        <v>9.7396205613272863E-2</v>
      </c>
      <c r="BN438" s="243">
        <f t="shared" si="533"/>
        <v>-1.4114234669717063E-2</v>
      </c>
      <c r="BO438" s="244">
        <f t="shared" ref="BO438:BO501" si="555">IF(BK438&gt;0,BO437+BL438,BO437)</f>
        <v>148276.55901072704</v>
      </c>
      <c r="BP438" s="246"/>
      <c r="BQ438" s="247">
        <f>VLOOKUP(BT438,[2]תחזיות!$B$4:$E$1000,2)</f>
        <v>4.5877180000000163E-2</v>
      </c>
      <c r="BR438" s="135">
        <f t="shared" si="514"/>
        <v>3.3230983333333471E-3</v>
      </c>
      <c r="BS438" s="3">
        <f t="shared" ref="BS438:BS501" si="556">EDATE(A437,1)</f>
        <v>11716</v>
      </c>
      <c r="BT438" s="238">
        <v>386</v>
      </c>
      <c r="BU438" s="239">
        <f t="shared" ref="BU438:BU501" si="557">BU437-BW437</f>
        <v>0</v>
      </c>
      <c r="BV438" s="239">
        <f t="shared" si="461"/>
        <v>0</v>
      </c>
      <c r="BW438" s="239">
        <f t="shared" si="515"/>
        <v>0</v>
      </c>
      <c r="BX438" s="239">
        <f t="shared" si="516"/>
        <v>0</v>
      </c>
      <c r="BY438" s="240">
        <f t="shared" ref="BY438:BY501" si="558">BY437+BV438</f>
        <v>839763.63973834575</v>
      </c>
      <c r="CA438" s="247">
        <f>VLOOKUP(CD438,[2]תחזיות!$B$4:$E$1000,4)</f>
        <v>6.0557877600000219E-2</v>
      </c>
      <c r="CB438" s="135">
        <f t="shared" si="517"/>
        <v>4.5464898000000184E-3</v>
      </c>
      <c r="CC438" s="3">
        <f t="shared" ref="CC438:CC501" si="559">EDATE(A437,1)</f>
        <v>11716</v>
      </c>
      <c r="CD438" s="238">
        <v>386</v>
      </c>
      <c r="CE438" s="239">
        <f t="shared" ref="CE438:CE501" si="560">CE437-CG437</f>
        <v>0</v>
      </c>
      <c r="CF438" s="239">
        <f t="shared" ref="CF438:CF501" si="561">IF(CE438&lt;=0,0,(PMT(CB438,$CD$42-CD437,CE438))*-1)</f>
        <v>0</v>
      </c>
      <c r="CG438" s="239">
        <f t="shared" si="518"/>
        <v>0</v>
      </c>
      <c r="CH438" s="239">
        <f t="shared" si="519"/>
        <v>0</v>
      </c>
      <c r="CI438" s="240">
        <f t="shared" ref="CI438:CI501" si="562">CI437+CF438</f>
        <v>952372.2403889132</v>
      </c>
      <c r="CJ438" s="1"/>
      <c r="CK438" s="247">
        <f>VLOOKUP(CN438,[2]תחזיות!$B$4:$E$1000,3)</f>
        <v>3.9893200000000142E-2</v>
      </c>
      <c r="CL438" s="135">
        <f t="shared" si="520"/>
        <v>2.8244333333333452E-3</v>
      </c>
      <c r="CM438" s="3">
        <f t="shared" ref="CM438:CM501" si="563">CC438</f>
        <v>11716</v>
      </c>
      <c r="CN438" s="238">
        <v>386</v>
      </c>
      <c r="CO438" s="239">
        <f t="shared" ref="CO438:CO501" si="564">CO437-CQ437</f>
        <v>0</v>
      </c>
      <c r="CP438" s="239">
        <f t="shared" si="483"/>
        <v>0</v>
      </c>
      <c r="CQ438" s="239">
        <f t="shared" si="521"/>
        <v>0</v>
      </c>
      <c r="CR438" s="239">
        <f t="shared" si="522"/>
        <v>0</v>
      </c>
      <c r="CS438" s="240">
        <f t="shared" ref="CS438:CS501" si="565">CS437+CP438</f>
        <v>799728.65981568617</v>
      </c>
      <c r="CT438" s="1"/>
      <c r="CU438" s="238">
        <v>386</v>
      </c>
      <c r="CV438" s="239">
        <f t="shared" si="496"/>
        <v>-3003.9895949946895</v>
      </c>
      <c r="CW438" s="239">
        <f t="shared" si="496"/>
        <v>0</v>
      </c>
      <c r="CX438" s="239">
        <f t="shared" si="496"/>
        <v>7.8854726868610605</v>
      </c>
      <c r="CY438" s="239">
        <f t="shared" si="496"/>
        <v>-7.8854726868610605</v>
      </c>
      <c r="CZ438" s="239">
        <f t="shared" si="496"/>
        <v>3027533.6683451794</v>
      </c>
      <c r="DB438" s="238">
        <v>386</v>
      </c>
      <c r="DC438" s="239">
        <f t="shared" si="497"/>
        <v>-3003.9895949947027</v>
      </c>
      <c r="DD438" s="239">
        <f t="shared" si="497"/>
        <v>1.3377233175227612E-13</v>
      </c>
      <c r="DE438" s="239">
        <f t="shared" si="497"/>
        <v>7.8854726868612532</v>
      </c>
      <c r="DF438" s="239">
        <f t="shared" si="497"/>
        <v>-7.8854726868611191</v>
      </c>
      <c r="DG438" s="239">
        <f t="shared" si="497"/>
        <v>3247953.555034522</v>
      </c>
      <c r="DH438" s="248"/>
      <c r="DI438" s="238">
        <v>386</v>
      </c>
      <c r="DJ438" s="239">
        <f t="shared" si="498"/>
        <v>-3011.6882684508987</v>
      </c>
      <c r="DK438" s="239">
        <f t="shared" si="498"/>
        <v>8.32819709435558E-2</v>
      </c>
      <c r="DL438" s="239">
        <f t="shared" si="498"/>
        <v>7.9828688924743334</v>
      </c>
      <c r="DM438" s="239">
        <f t="shared" si="498"/>
        <v>-7.8995869215307772</v>
      </c>
      <c r="DN438" s="239">
        <f t="shared" si="498"/>
        <v>2829171.9568635351</v>
      </c>
      <c r="DP438" s="3">
        <f t="shared" ref="DP438:DP501" si="566">EDATE(DP437,1)</f>
        <v>11716</v>
      </c>
      <c r="DQ438" s="238">
        <v>386</v>
      </c>
      <c r="DR438" s="239">
        <f t="shared" ref="DR438:DR501" si="567">DR437-DT437</f>
        <v>0</v>
      </c>
      <c r="DS438" s="239">
        <f t="shared" ref="DS438:DS501" si="568">IF(DR438&lt;=0,0,$DR$48)</f>
        <v>0</v>
      </c>
      <c r="DT438" s="239">
        <f t="shared" si="523"/>
        <v>0</v>
      </c>
      <c r="DU438" s="239">
        <f t="shared" ref="DU438:DU501" si="569">DR438*$DR$44</f>
        <v>0</v>
      </c>
      <c r="DV438" s="240">
        <f t="shared" si="484"/>
        <v>0</v>
      </c>
      <c r="DX438" s="242">
        <f t="shared" si="493"/>
        <v>5.0700000000000002E-2</v>
      </c>
      <c r="DY438" s="242">
        <f t="shared" ref="DY438:DY501" si="570">DX438/12</f>
        <v>4.2250000000000005E-3</v>
      </c>
      <c r="DZ438" s="238">
        <v>386</v>
      </c>
      <c r="EA438" s="243">
        <f t="shared" si="485"/>
        <v>0</v>
      </c>
      <c r="EB438" s="243">
        <f t="shared" si="486"/>
        <v>0</v>
      </c>
      <c r="EC438" s="243">
        <f t="shared" si="524"/>
        <v>0</v>
      </c>
      <c r="ED438" s="243">
        <f t="shared" si="534"/>
        <v>0</v>
      </c>
      <c r="EE438" s="244">
        <f t="shared" ref="EE438:EE501" si="571">IF(EA438&gt;0,EE437+EB438,EE437)</f>
        <v>985200.18989004719</v>
      </c>
      <c r="EF438" s="249"/>
      <c r="EG438" s="242">
        <f t="shared" si="494"/>
        <v>5.5E-2</v>
      </c>
      <c r="EH438" s="242">
        <f t="shared" ref="EH438:EH501" si="572">EG438/12</f>
        <v>4.5833333333333334E-3</v>
      </c>
      <c r="EI438" s="238">
        <v>386</v>
      </c>
      <c r="EJ438" s="243">
        <f t="shared" si="487"/>
        <v>5.0982296503903648E-13</v>
      </c>
      <c r="EK438" s="243">
        <f t="shared" si="488"/>
        <v>0</v>
      </c>
      <c r="EL438" s="243">
        <f t="shared" si="525"/>
        <v>-2.3366885897622507E-15</v>
      </c>
      <c r="EM438" s="243">
        <f t="shared" si="535"/>
        <v>2.3366885897622507E-15</v>
      </c>
      <c r="EN438" s="244">
        <f t="shared" ref="EN438:EN501" si="573">IF(EJ438&gt;0,EN437+EK438,EN437)</f>
        <v>1028966.0595073986</v>
      </c>
      <c r="EO438" s="249"/>
      <c r="EP438" s="242">
        <f t="shared" si="495"/>
        <v>2.5000000000000001E-2</v>
      </c>
      <c r="EQ438" s="242">
        <f t="shared" ref="EQ438:EQ501" si="574">EP438/12</f>
        <v>2.0833333333333333E-3</v>
      </c>
      <c r="ER438" s="238">
        <v>386</v>
      </c>
      <c r="ES438" s="243">
        <f t="shared" si="489"/>
        <v>0</v>
      </c>
      <c r="ET438" s="243">
        <f t="shared" si="490"/>
        <v>0</v>
      </c>
      <c r="EU438" s="243">
        <f t="shared" si="526"/>
        <v>0</v>
      </c>
      <c r="EV438" s="243">
        <f t="shared" si="536"/>
        <v>0</v>
      </c>
      <c r="EW438" s="244">
        <f t="shared" ref="EW438:EW501" si="575">IF(ES438&gt;0,EW437+ET438,EW437)</f>
        <v>853461.14144629624</v>
      </c>
    </row>
    <row r="439" spans="1:153" ht="14.25" customHeight="1" thickBot="1" x14ac:dyDescent="0.25">
      <c r="A439" s="3">
        <f t="shared" si="537"/>
        <v>11747</v>
      </c>
      <c r="B439" s="238">
        <v>387</v>
      </c>
      <c r="C439" s="239">
        <f t="shared" si="538"/>
        <v>-3011.8750676815507</v>
      </c>
      <c r="D439" s="239">
        <f t="shared" si="499"/>
        <v>0</v>
      </c>
      <c r="E439" s="239">
        <f t="shared" si="500"/>
        <v>7.9061720526640711</v>
      </c>
      <c r="F439" s="239">
        <f t="shared" si="501"/>
        <v>-7.9061720526640711</v>
      </c>
      <c r="G439" s="240">
        <f t="shared" si="539"/>
        <v>725485.02829237678</v>
      </c>
      <c r="I439" s="241">
        <f>VLOOKUP(K439,[2]תחזיות!$B$4:$H$1000,5)</f>
        <v>1.3000129500000228E-2</v>
      </c>
      <c r="J439" s="135">
        <f t="shared" si="502"/>
        <v>1.083344125000019E-3</v>
      </c>
      <c r="K439" s="238">
        <v>387</v>
      </c>
      <c r="L439" s="243">
        <f t="shared" si="540"/>
        <v>0</v>
      </c>
      <c r="M439" s="243">
        <f t="shared" si="527"/>
        <v>0</v>
      </c>
      <c r="N439" s="243">
        <f t="shared" si="503"/>
        <v>0</v>
      </c>
      <c r="O439" s="243">
        <f t="shared" si="504"/>
        <v>0</v>
      </c>
      <c r="P439" s="244">
        <f t="shared" si="541"/>
        <v>306589.56963967456</v>
      </c>
      <c r="Q439" s="245"/>
      <c r="R439" s="241">
        <f>VLOOKUP(T439,[2]תחזיות!$B$4:$H$1000,7)</f>
        <v>2.2100220150000387E-2</v>
      </c>
      <c r="S439" s="135">
        <f t="shared" si="505"/>
        <v>1.8416850125000323E-3</v>
      </c>
      <c r="T439" s="238">
        <v>387</v>
      </c>
      <c r="U439" s="243">
        <f t="shared" si="542"/>
        <v>0</v>
      </c>
      <c r="V439" s="243">
        <f t="shared" si="528"/>
        <v>0</v>
      </c>
      <c r="W439" s="243">
        <f t="shared" si="506"/>
        <v>0</v>
      </c>
      <c r="X439" s="243">
        <f t="shared" si="529"/>
        <v>0</v>
      </c>
      <c r="Y439" s="244">
        <f t="shared" si="543"/>
        <v>343246.08003011072</v>
      </c>
      <c r="Z439" s="246"/>
      <c r="AA439" s="241">
        <f>VLOOKUP(AC439,[2]תחזיות!$B$4:$H$1000,6)</f>
        <v>1.1818299545454752E-2</v>
      </c>
      <c r="AB439" s="135">
        <f t="shared" si="507"/>
        <v>9.8485829545456264E-4</v>
      </c>
      <c r="AC439" s="238">
        <v>387</v>
      </c>
      <c r="AD439" s="243">
        <f t="shared" si="544"/>
        <v>0</v>
      </c>
      <c r="AE439" s="243">
        <f t="shared" si="530"/>
        <v>0</v>
      </c>
      <c r="AF439" s="243">
        <f t="shared" si="508"/>
        <v>0</v>
      </c>
      <c r="AG439" s="243">
        <f t="shared" si="531"/>
        <v>0</v>
      </c>
      <c r="AH439" s="244">
        <f t="shared" si="545"/>
        <v>302220.56829844892</v>
      </c>
      <c r="AI439" s="246"/>
      <c r="AJ439" s="242">
        <f t="shared" si="491"/>
        <v>4.8766666666666597E-2</v>
      </c>
      <c r="AK439" s="242">
        <f t="shared" si="546"/>
        <v>4.0638888888888834E-3</v>
      </c>
      <c r="AL439" s="241">
        <f>VLOOKUP(AN439,[2]תחזיות!$B$4:$H$1000,5)</f>
        <v>1.3000129500000228E-2</v>
      </c>
      <c r="AM439" s="135">
        <f t="shared" si="532"/>
        <v>1.083344125000019E-3</v>
      </c>
      <c r="AN439" s="238">
        <v>387</v>
      </c>
      <c r="AO439" s="243">
        <f t="shared" si="547"/>
        <v>0</v>
      </c>
      <c r="AP439" s="243">
        <f t="shared" ref="AP439:AP502" si="576">IF(AN438=$AN$42,0,(PMT(AK439,$AN$42-AN438,AO439))*-1)</f>
        <v>0</v>
      </c>
      <c r="AQ439" s="243">
        <f t="shared" si="509"/>
        <v>0</v>
      </c>
      <c r="AR439" s="243">
        <f t="shared" si="548"/>
        <v>0</v>
      </c>
      <c r="AS439" s="244">
        <f t="shared" si="549"/>
        <v>170495.24078473489</v>
      </c>
      <c r="AT439" s="245"/>
      <c r="AU439" s="242">
        <f t="shared" si="492"/>
        <v>5.3666666666666606E-2</v>
      </c>
      <c r="AV439" s="242">
        <f t="shared" si="550"/>
        <v>4.4722222222222168E-3</v>
      </c>
      <c r="AW439" s="241">
        <f>VLOOKUP(AY439,[2]תחזיות!$B$4:$H$1000,7)</f>
        <v>2.2100220150000387E-2</v>
      </c>
      <c r="AX439" s="135">
        <f t="shared" si="510"/>
        <v>1.8416850125000323E-3</v>
      </c>
      <c r="AY439" s="238">
        <v>387</v>
      </c>
      <c r="AZ439" s="243">
        <f t="shared" si="551"/>
        <v>-1.4018036389338132E-11</v>
      </c>
      <c r="BA439" s="243">
        <f t="shared" ref="BA439:BA502" si="577">IF(AY438=$AY$42,0,(PMT(AV439,$AY$42-AY438,AZ439))*-1)</f>
        <v>1.340186982507514E-13</v>
      </c>
      <c r="BB439" s="243">
        <f t="shared" si="511"/>
        <v>1.967104721030691E-13</v>
      </c>
      <c r="BC439" s="243">
        <f t="shared" si="552"/>
        <v>-6.2691773852317683E-14</v>
      </c>
      <c r="BD439" s="244">
        <f t="shared" si="553"/>
        <v>197884.14681572217</v>
      </c>
      <c r="BE439" s="246"/>
      <c r="BF439" s="246"/>
      <c r="BG439" s="246"/>
      <c r="BH439" s="241">
        <f>VLOOKUP(BJ439,[2]תחזיות!$B$4:$H$1000,6)</f>
        <v>1.1818299545454752E-2</v>
      </c>
      <c r="BI439" s="135">
        <f t="shared" si="512"/>
        <v>9.8485829545456264E-4</v>
      </c>
      <c r="BJ439" s="238">
        <v>387</v>
      </c>
      <c r="BK439" s="243">
        <f t="shared" si="554"/>
        <v>-7.8037476857010031</v>
      </c>
      <c r="BL439" s="243">
        <f t="shared" ref="BL439:BL502" si="578">IF(BJ438=$BJ$42,0,(PMT($BJ$44,$BJ$42-BJ438,BK439))*-1)</f>
        <v>8.3352559767219558E-2</v>
      </c>
      <c r="BM439" s="243">
        <f t="shared" si="513"/>
        <v>9.7659430524337995E-2</v>
      </c>
      <c r="BN439" s="243">
        <f t="shared" si="533"/>
        <v>-1.430687075711844E-2</v>
      </c>
      <c r="BO439" s="244">
        <f t="shared" si="555"/>
        <v>148276.55901072704</v>
      </c>
      <c r="BP439" s="246"/>
      <c r="BQ439" s="247">
        <f>VLOOKUP(BT439,[2]תחזיות!$B$4:$E$1000,2)</f>
        <v>4.5905480000000165E-2</v>
      </c>
      <c r="BR439" s="135">
        <f t="shared" si="514"/>
        <v>3.3254566666666807E-3</v>
      </c>
      <c r="BS439" s="3">
        <f t="shared" si="556"/>
        <v>11747</v>
      </c>
      <c r="BT439" s="238">
        <v>387</v>
      </c>
      <c r="BU439" s="239">
        <f t="shared" si="557"/>
        <v>0</v>
      </c>
      <c r="BV439" s="239">
        <f t="shared" si="461"/>
        <v>0</v>
      </c>
      <c r="BW439" s="239">
        <f t="shared" si="515"/>
        <v>0</v>
      </c>
      <c r="BX439" s="239">
        <f t="shared" si="516"/>
        <v>0</v>
      </c>
      <c r="BY439" s="240">
        <f t="shared" si="558"/>
        <v>839763.63973834575</v>
      </c>
      <c r="CA439" s="247">
        <f>VLOOKUP(CD439,[2]תחזיות!$B$4:$E$1000,4)</f>
        <v>6.0595233600000221E-2</v>
      </c>
      <c r="CB439" s="135">
        <f t="shared" si="517"/>
        <v>4.5496028000000183E-3</v>
      </c>
      <c r="CC439" s="3">
        <f t="shared" si="559"/>
        <v>11747</v>
      </c>
      <c r="CD439" s="238">
        <v>387</v>
      </c>
      <c r="CE439" s="239">
        <f t="shared" si="560"/>
        <v>0</v>
      </c>
      <c r="CF439" s="239">
        <f t="shared" si="561"/>
        <v>0</v>
      </c>
      <c r="CG439" s="239">
        <f t="shared" si="518"/>
        <v>0</v>
      </c>
      <c r="CH439" s="239">
        <f t="shared" si="519"/>
        <v>0</v>
      </c>
      <c r="CI439" s="240">
        <f t="shared" si="562"/>
        <v>952372.2403889132</v>
      </c>
      <c r="CJ439" s="1"/>
      <c r="CK439" s="247">
        <f>VLOOKUP(CN439,[2]תחזיות!$B$4:$E$1000,3)</f>
        <v>3.991780869565232E-2</v>
      </c>
      <c r="CL439" s="135">
        <f t="shared" si="520"/>
        <v>2.8264840579710266E-3</v>
      </c>
      <c r="CM439" s="3">
        <f t="shared" si="563"/>
        <v>11747</v>
      </c>
      <c r="CN439" s="238">
        <v>387</v>
      </c>
      <c r="CO439" s="239">
        <f t="shared" si="564"/>
        <v>0</v>
      </c>
      <c r="CP439" s="239">
        <f t="shared" ref="CP439:CP502" si="579">IF(CO439&lt;=0,0,(PMT(CL439,$CN$42-CN438,CO439))*-1)</f>
        <v>0</v>
      </c>
      <c r="CQ439" s="239">
        <f t="shared" si="521"/>
        <v>0</v>
      </c>
      <c r="CR439" s="239">
        <f t="shared" si="522"/>
        <v>0</v>
      </c>
      <c r="CS439" s="240">
        <f t="shared" si="565"/>
        <v>799728.65981568617</v>
      </c>
      <c r="CT439" s="1"/>
      <c r="CU439" s="238">
        <v>387</v>
      </c>
      <c r="CV439" s="239">
        <f t="shared" si="496"/>
        <v>-3011.8750676815507</v>
      </c>
      <c r="CW439" s="239">
        <f t="shared" si="496"/>
        <v>0</v>
      </c>
      <c r="CX439" s="239">
        <f t="shared" si="496"/>
        <v>7.9061720526640711</v>
      </c>
      <c r="CY439" s="239">
        <f t="shared" si="496"/>
        <v>-7.9061720526640711</v>
      </c>
      <c r="CZ439" s="239">
        <f t="shared" si="496"/>
        <v>3027533.6683451794</v>
      </c>
      <c r="DB439" s="238">
        <v>387</v>
      </c>
      <c r="DC439" s="239">
        <f t="shared" si="497"/>
        <v>-3011.8750676815644</v>
      </c>
      <c r="DD439" s="239">
        <f t="shared" si="497"/>
        <v>1.340186982507514E-13</v>
      </c>
      <c r="DE439" s="239">
        <f t="shared" si="497"/>
        <v>7.9061720526642647</v>
      </c>
      <c r="DF439" s="239">
        <f t="shared" si="497"/>
        <v>-7.9061720526641315</v>
      </c>
      <c r="DG439" s="239">
        <f t="shared" si="497"/>
        <v>3247953.555034522</v>
      </c>
      <c r="DH439" s="248"/>
      <c r="DI439" s="238">
        <v>387</v>
      </c>
      <c r="DJ439" s="239">
        <f t="shared" si="498"/>
        <v>-3019.6788153672519</v>
      </c>
      <c r="DK439" s="239">
        <f t="shared" si="498"/>
        <v>8.3352559767219558E-2</v>
      </c>
      <c r="DL439" s="239">
        <f t="shared" si="498"/>
        <v>8.0038314831884083</v>
      </c>
      <c r="DM439" s="239">
        <f t="shared" si="498"/>
        <v>-7.9204789234211894</v>
      </c>
      <c r="DN439" s="239">
        <f t="shared" si="498"/>
        <v>2829171.9568635351</v>
      </c>
      <c r="DP439" s="3">
        <f t="shared" si="566"/>
        <v>11747</v>
      </c>
      <c r="DQ439" s="238">
        <v>387</v>
      </c>
      <c r="DR439" s="239">
        <f t="shared" si="567"/>
        <v>0</v>
      </c>
      <c r="DS439" s="239">
        <f t="shared" si="568"/>
        <v>0</v>
      </c>
      <c r="DT439" s="239">
        <f t="shared" si="523"/>
        <v>0</v>
      </c>
      <c r="DU439" s="239">
        <f t="shared" si="569"/>
        <v>0</v>
      </c>
      <c r="DV439" s="240">
        <f t="shared" ref="DV439:DV502" si="580">IF(DR439&gt;0,DV438+DS439,DV438)</f>
        <v>0</v>
      </c>
      <c r="DX439" s="242">
        <f t="shared" si="493"/>
        <v>5.0700000000000002E-2</v>
      </c>
      <c r="DY439" s="242">
        <f t="shared" si="570"/>
        <v>4.2250000000000005E-3</v>
      </c>
      <c r="DZ439" s="238">
        <v>387</v>
      </c>
      <c r="EA439" s="243">
        <f t="shared" ref="EA439:EA502" si="581">(EA438-EC438)</f>
        <v>0</v>
      </c>
      <c r="EB439" s="243">
        <f t="shared" ref="EB439:EB502" si="582">IF(DZ438&gt;=$DZ$42,0,(PMT(DY439,$DZ$42-DZ438,EA439))*-1)</f>
        <v>0</v>
      </c>
      <c r="EC439" s="243">
        <f t="shared" si="524"/>
        <v>0</v>
      </c>
      <c r="ED439" s="243">
        <f t="shared" si="534"/>
        <v>0</v>
      </c>
      <c r="EE439" s="244">
        <f t="shared" si="571"/>
        <v>985200.18989004719</v>
      </c>
      <c r="EF439" s="249"/>
      <c r="EG439" s="242">
        <f t="shared" si="494"/>
        <v>5.5E-2</v>
      </c>
      <c r="EH439" s="242">
        <f t="shared" si="572"/>
        <v>4.5833333333333334E-3</v>
      </c>
      <c r="EI439" s="238">
        <v>387</v>
      </c>
      <c r="EJ439" s="243">
        <f t="shared" ref="EJ439:EJ502" si="583">(EJ438-EL438)</f>
        <v>5.1215965362879875E-13</v>
      </c>
      <c r="EK439" s="243">
        <f t="shared" ref="EK439:EK502" si="584">IF(EI438&gt;=$EI$42,0,(PMT(EH439,$EI$42-EI438,EJ439))*-1)</f>
        <v>0</v>
      </c>
      <c r="EL439" s="243">
        <f t="shared" si="525"/>
        <v>-2.3473984124653277E-15</v>
      </c>
      <c r="EM439" s="243">
        <f t="shared" si="535"/>
        <v>2.3473984124653277E-15</v>
      </c>
      <c r="EN439" s="244">
        <f t="shared" si="573"/>
        <v>1028966.0595073986</v>
      </c>
      <c r="EO439" s="249"/>
      <c r="EP439" s="242">
        <f t="shared" si="495"/>
        <v>2.5000000000000001E-2</v>
      </c>
      <c r="EQ439" s="242">
        <f t="shared" si="574"/>
        <v>2.0833333333333333E-3</v>
      </c>
      <c r="ER439" s="238">
        <v>387</v>
      </c>
      <c r="ES439" s="243">
        <f t="shared" ref="ES439:ES502" si="585">(ES438-EU438)</f>
        <v>0</v>
      </c>
      <c r="ET439" s="243">
        <f t="shared" ref="ET439:ET502" si="586">IF(ER438&gt;=$ER$42,0,(PMT(EQ439,$ER$42-ER438,ES439))*-1)</f>
        <v>0</v>
      </c>
      <c r="EU439" s="243">
        <f t="shared" si="526"/>
        <v>0</v>
      </c>
      <c r="EV439" s="243">
        <f t="shared" si="536"/>
        <v>0</v>
      </c>
      <c r="EW439" s="244">
        <f t="shared" si="575"/>
        <v>853461.14144629624</v>
      </c>
    </row>
    <row r="440" spans="1:153" ht="14.25" customHeight="1" thickBot="1" x14ac:dyDescent="0.25">
      <c r="A440" s="3">
        <f t="shared" si="537"/>
        <v>11776</v>
      </c>
      <c r="B440" s="238">
        <v>388</v>
      </c>
      <c r="C440" s="239">
        <f t="shared" si="538"/>
        <v>-3019.781239734215</v>
      </c>
      <c r="D440" s="239">
        <f t="shared" si="499"/>
        <v>0</v>
      </c>
      <c r="E440" s="239">
        <f t="shared" si="500"/>
        <v>7.9269257543023146</v>
      </c>
      <c r="F440" s="239">
        <f t="shared" si="501"/>
        <v>-7.9269257543023146</v>
      </c>
      <c r="G440" s="240">
        <f t="shared" si="539"/>
        <v>725485.02829237678</v>
      </c>
      <c r="I440" s="241">
        <f>VLOOKUP(K440,[2]תחזיות!$B$4:$H$1000,5)</f>
        <v>1.3000148000000229E-2</v>
      </c>
      <c r="J440" s="135">
        <f t="shared" si="502"/>
        <v>1.0833456666666857E-3</v>
      </c>
      <c r="K440" s="238">
        <v>388</v>
      </c>
      <c r="L440" s="243">
        <f t="shared" si="540"/>
        <v>0</v>
      </c>
      <c r="M440" s="243">
        <f t="shared" si="527"/>
        <v>0</v>
      </c>
      <c r="N440" s="243">
        <f t="shared" si="503"/>
        <v>0</v>
      </c>
      <c r="O440" s="243">
        <f t="shared" si="504"/>
        <v>0</v>
      </c>
      <c r="P440" s="244">
        <f t="shared" si="541"/>
        <v>306589.56963967456</v>
      </c>
      <c r="Q440" s="245"/>
      <c r="R440" s="241">
        <f>VLOOKUP(T440,[2]תחזיות!$B$4:$H$1000,7)</f>
        <v>2.2100251600000387E-2</v>
      </c>
      <c r="S440" s="135">
        <f t="shared" si="505"/>
        <v>1.8416876333333656E-3</v>
      </c>
      <c r="T440" s="238">
        <v>388</v>
      </c>
      <c r="U440" s="243">
        <f t="shared" si="542"/>
        <v>0</v>
      </c>
      <c r="V440" s="243">
        <f t="shared" si="528"/>
        <v>0</v>
      </c>
      <c r="W440" s="243">
        <f t="shared" si="506"/>
        <v>0</v>
      </c>
      <c r="X440" s="243">
        <f t="shared" si="529"/>
        <v>0</v>
      </c>
      <c r="Y440" s="244">
        <f t="shared" si="543"/>
        <v>343246.08003011072</v>
      </c>
      <c r="Z440" s="246"/>
      <c r="AA440" s="241">
        <f>VLOOKUP(AC440,[2]תחזיות!$B$4:$H$1000,6)</f>
        <v>1.1818316363636571E-2</v>
      </c>
      <c r="AB440" s="135">
        <f t="shared" si="507"/>
        <v>9.8485969696971419E-4</v>
      </c>
      <c r="AC440" s="238">
        <v>388</v>
      </c>
      <c r="AD440" s="243">
        <f t="shared" si="544"/>
        <v>0</v>
      </c>
      <c r="AE440" s="243">
        <f t="shared" si="530"/>
        <v>0</v>
      </c>
      <c r="AF440" s="243">
        <f t="shared" si="508"/>
        <v>0</v>
      </c>
      <c r="AG440" s="243">
        <f t="shared" si="531"/>
        <v>0</v>
      </c>
      <c r="AH440" s="244">
        <f t="shared" si="545"/>
        <v>302220.56829844892</v>
      </c>
      <c r="AI440" s="246"/>
      <c r="AJ440" s="242">
        <f t="shared" si="491"/>
        <v>4.8766666666666597E-2</v>
      </c>
      <c r="AK440" s="242">
        <f t="shared" si="546"/>
        <v>4.0638888888888834E-3</v>
      </c>
      <c r="AL440" s="241">
        <f>VLOOKUP(AN440,[2]תחזיות!$B$4:$H$1000,5)</f>
        <v>1.3000148000000229E-2</v>
      </c>
      <c r="AM440" s="135">
        <f t="shared" si="532"/>
        <v>1.0833456666666857E-3</v>
      </c>
      <c r="AN440" s="238">
        <v>388</v>
      </c>
      <c r="AO440" s="243">
        <f t="shared" si="547"/>
        <v>0</v>
      </c>
      <c r="AP440" s="243">
        <f t="shared" si="576"/>
        <v>0</v>
      </c>
      <c r="AQ440" s="243">
        <f t="shared" si="509"/>
        <v>0</v>
      </c>
      <c r="AR440" s="243">
        <f t="shared" si="548"/>
        <v>0</v>
      </c>
      <c r="AS440" s="244">
        <f t="shared" si="549"/>
        <v>170495.24078473489</v>
      </c>
      <c r="AT440" s="245"/>
      <c r="AU440" s="242">
        <f t="shared" si="492"/>
        <v>5.3666666666666606E-2</v>
      </c>
      <c r="AV440" s="242">
        <f t="shared" si="550"/>
        <v>4.4722222222222168E-3</v>
      </c>
      <c r="AW440" s="241">
        <f>VLOOKUP(AY440,[2]תחזיות!$B$4:$H$1000,7)</f>
        <v>2.2100251600000387E-2</v>
      </c>
      <c r="AX440" s="135">
        <f t="shared" si="510"/>
        <v>1.8416876333333656E-3</v>
      </c>
      <c r="AY440" s="238">
        <v>388</v>
      </c>
      <c r="AZ440" s="243">
        <f t="shared" si="551"/>
        <v>-1.4240925984946882E-11</v>
      </c>
      <c r="BA440" s="243">
        <f t="shared" si="577"/>
        <v>1.3426551882995531E-13</v>
      </c>
      <c r="BB440" s="243">
        <f t="shared" si="511"/>
        <v>1.9795410448485658E-13</v>
      </c>
      <c r="BC440" s="243">
        <f t="shared" si="552"/>
        <v>-6.3688585654901255E-14</v>
      </c>
      <c r="BD440" s="244">
        <f t="shared" si="553"/>
        <v>197884.14681572217</v>
      </c>
      <c r="BE440" s="246"/>
      <c r="BF440" s="246"/>
      <c r="BG440" s="246"/>
      <c r="BH440" s="241">
        <f>VLOOKUP(BJ440,[2]תחזיות!$B$4:$H$1000,6)</f>
        <v>1.1818316363636571E-2</v>
      </c>
      <c r="BI440" s="135">
        <f t="shared" si="512"/>
        <v>9.8485969696971419E-4</v>
      </c>
      <c r="BJ440" s="238">
        <v>388</v>
      </c>
      <c r="BK440" s="243">
        <f t="shared" si="554"/>
        <v>-7.9091888936434609</v>
      </c>
      <c r="BL440" s="243">
        <f t="shared" si="578"/>
        <v>8.3423206994409013E-2</v>
      </c>
      <c r="BM440" s="243">
        <f t="shared" si="513"/>
        <v>9.7923386632755294E-2</v>
      </c>
      <c r="BN440" s="243">
        <f t="shared" si="533"/>
        <v>-1.4500179638346277E-2</v>
      </c>
      <c r="BO440" s="244">
        <f t="shared" si="555"/>
        <v>148276.55901072704</v>
      </c>
      <c r="BP440" s="246"/>
      <c r="BQ440" s="247">
        <f>VLOOKUP(BT440,[2]תחזיות!$B$4:$E$1000,2)</f>
        <v>4.5933780000000167E-2</v>
      </c>
      <c r="BR440" s="135">
        <f t="shared" si="514"/>
        <v>3.3278150000000139E-3</v>
      </c>
      <c r="BS440" s="3">
        <f t="shared" si="556"/>
        <v>11776</v>
      </c>
      <c r="BT440" s="238">
        <v>388</v>
      </c>
      <c r="BU440" s="239">
        <f t="shared" si="557"/>
        <v>0</v>
      </c>
      <c r="BV440" s="239">
        <f t="shared" si="461"/>
        <v>0</v>
      </c>
      <c r="BW440" s="239">
        <f t="shared" si="515"/>
        <v>0</v>
      </c>
      <c r="BX440" s="239">
        <f t="shared" si="516"/>
        <v>0</v>
      </c>
      <c r="BY440" s="240">
        <f t="shared" si="558"/>
        <v>839763.63973834575</v>
      </c>
      <c r="CA440" s="247">
        <f>VLOOKUP(CD440,[2]תחזיות!$B$4:$E$1000,4)</f>
        <v>6.0632589600000224E-2</v>
      </c>
      <c r="CB440" s="135">
        <f t="shared" si="517"/>
        <v>4.5527158000000191E-3</v>
      </c>
      <c r="CC440" s="3">
        <f t="shared" si="559"/>
        <v>11776</v>
      </c>
      <c r="CD440" s="238">
        <v>388</v>
      </c>
      <c r="CE440" s="239">
        <f t="shared" si="560"/>
        <v>0</v>
      </c>
      <c r="CF440" s="239">
        <f t="shared" si="561"/>
        <v>0</v>
      </c>
      <c r="CG440" s="239">
        <f t="shared" si="518"/>
        <v>0</v>
      </c>
      <c r="CH440" s="239">
        <f t="shared" si="519"/>
        <v>0</v>
      </c>
      <c r="CI440" s="240">
        <f t="shared" si="562"/>
        <v>952372.2403889132</v>
      </c>
      <c r="CJ440" s="1"/>
      <c r="CK440" s="247">
        <f>VLOOKUP(CN440,[2]תחזיות!$B$4:$E$1000,3)</f>
        <v>3.9942417391304497E-2</v>
      </c>
      <c r="CL440" s="135">
        <f t="shared" si="520"/>
        <v>2.828534782608708E-3</v>
      </c>
      <c r="CM440" s="3">
        <f t="shared" si="563"/>
        <v>11776</v>
      </c>
      <c r="CN440" s="238">
        <v>388</v>
      </c>
      <c r="CO440" s="239">
        <f t="shared" si="564"/>
        <v>0</v>
      </c>
      <c r="CP440" s="239">
        <f t="shared" si="579"/>
        <v>0</v>
      </c>
      <c r="CQ440" s="239">
        <f t="shared" si="521"/>
        <v>0</v>
      </c>
      <c r="CR440" s="239">
        <f t="shared" si="522"/>
        <v>0</v>
      </c>
      <c r="CS440" s="240">
        <f t="shared" si="565"/>
        <v>799728.65981568617</v>
      </c>
      <c r="CT440" s="1"/>
      <c r="CU440" s="238">
        <v>388</v>
      </c>
      <c r="CV440" s="239">
        <f t="shared" si="496"/>
        <v>-3019.781239734215</v>
      </c>
      <c r="CW440" s="239">
        <f t="shared" si="496"/>
        <v>0</v>
      </c>
      <c r="CX440" s="239">
        <f t="shared" si="496"/>
        <v>7.9269257543023146</v>
      </c>
      <c r="CY440" s="239">
        <f t="shared" si="496"/>
        <v>-7.9269257543023146</v>
      </c>
      <c r="CZ440" s="239">
        <f t="shared" si="496"/>
        <v>3027533.6683451794</v>
      </c>
      <c r="DB440" s="238">
        <v>388</v>
      </c>
      <c r="DC440" s="239">
        <f t="shared" si="497"/>
        <v>-3019.7812397342286</v>
      </c>
      <c r="DD440" s="239">
        <f t="shared" si="497"/>
        <v>1.3426551882995531E-13</v>
      </c>
      <c r="DE440" s="239">
        <f t="shared" si="497"/>
        <v>7.92692575430251</v>
      </c>
      <c r="DF440" s="239">
        <f t="shared" si="497"/>
        <v>-7.9269257543023759</v>
      </c>
      <c r="DG440" s="239">
        <f t="shared" si="497"/>
        <v>3247953.555034522</v>
      </c>
      <c r="DH440" s="248"/>
      <c r="DI440" s="238">
        <v>388</v>
      </c>
      <c r="DJ440" s="239">
        <f t="shared" si="498"/>
        <v>-3027.6904286278586</v>
      </c>
      <c r="DK440" s="239">
        <f t="shared" si="498"/>
        <v>8.3423206994409013E-2</v>
      </c>
      <c r="DL440" s="239">
        <f t="shared" si="498"/>
        <v>8.0248491409350695</v>
      </c>
      <c r="DM440" s="239">
        <f t="shared" si="498"/>
        <v>-7.9414259339406605</v>
      </c>
      <c r="DN440" s="239">
        <f t="shared" si="498"/>
        <v>2829171.9568635351</v>
      </c>
      <c r="DP440" s="3">
        <f t="shared" si="566"/>
        <v>11776</v>
      </c>
      <c r="DQ440" s="238">
        <v>388</v>
      </c>
      <c r="DR440" s="239">
        <f t="shared" si="567"/>
        <v>0</v>
      </c>
      <c r="DS440" s="239">
        <f t="shared" si="568"/>
        <v>0</v>
      </c>
      <c r="DT440" s="239">
        <f t="shared" si="523"/>
        <v>0</v>
      </c>
      <c r="DU440" s="239">
        <f t="shared" si="569"/>
        <v>0</v>
      </c>
      <c r="DV440" s="240">
        <f t="shared" si="580"/>
        <v>0</v>
      </c>
      <c r="DX440" s="242">
        <f t="shared" si="493"/>
        <v>5.0700000000000002E-2</v>
      </c>
      <c r="DY440" s="242">
        <f t="shared" si="570"/>
        <v>4.2250000000000005E-3</v>
      </c>
      <c r="DZ440" s="238">
        <v>388</v>
      </c>
      <c r="EA440" s="243">
        <f t="shared" si="581"/>
        <v>0</v>
      </c>
      <c r="EB440" s="243">
        <f t="shared" si="582"/>
        <v>0</v>
      </c>
      <c r="EC440" s="243">
        <f t="shared" si="524"/>
        <v>0</v>
      </c>
      <c r="ED440" s="243">
        <f t="shared" si="534"/>
        <v>0</v>
      </c>
      <c r="EE440" s="244">
        <f t="shared" si="571"/>
        <v>985200.18989004719</v>
      </c>
      <c r="EF440" s="249"/>
      <c r="EG440" s="242">
        <f t="shared" si="494"/>
        <v>5.5E-2</v>
      </c>
      <c r="EH440" s="242">
        <f t="shared" si="572"/>
        <v>4.5833333333333334E-3</v>
      </c>
      <c r="EI440" s="238">
        <v>388</v>
      </c>
      <c r="EJ440" s="243">
        <f t="shared" si="583"/>
        <v>5.1450705204126406E-13</v>
      </c>
      <c r="EK440" s="243">
        <f t="shared" si="584"/>
        <v>0</v>
      </c>
      <c r="EL440" s="243">
        <f t="shared" si="525"/>
        <v>-2.3581573218557934E-15</v>
      </c>
      <c r="EM440" s="243">
        <f t="shared" si="535"/>
        <v>2.3581573218557934E-15</v>
      </c>
      <c r="EN440" s="244">
        <f t="shared" si="573"/>
        <v>1028966.0595073986</v>
      </c>
      <c r="EO440" s="249"/>
      <c r="EP440" s="242">
        <f t="shared" si="495"/>
        <v>2.5000000000000001E-2</v>
      </c>
      <c r="EQ440" s="242">
        <f t="shared" si="574"/>
        <v>2.0833333333333333E-3</v>
      </c>
      <c r="ER440" s="238">
        <v>388</v>
      </c>
      <c r="ES440" s="243">
        <f t="shared" si="585"/>
        <v>0</v>
      </c>
      <c r="ET440" s="243">
        <f t="shared" si="586"/>
        <v>0</v>
      </c>
      <c r="EU440" s="243">
        <f t="shared" si="526"/>
        <v>0</v>
      </c>
      <c r="EV440" s="243">
        <f t="shared" si="536"/>
        <v>0</v>
      </c>
      <c r="EW440" s="244">
        <f t="shared" si="575"/>
        <v>853461.14144629624</v>
      </c>
    </row>
    <row r="441" spans="1:153" ht="14.25" customHeight="1" thickBot="1" x14ac:dyDescent="0.25">
      <c r="A441" s="3">
        <f t="shared" si="537"/>
        <v>11807</v>
      </c>
      <c r="B441" s="238">
        <v>389</v>
      </c>
      <c r="C441" s="239">
        <f t="shared" si="538"/>
        <v>-3027.7081654885174</v>
      </c>
      <c r="D441" s="239">
        <f t="shared" si="499"/>
        <v>0</v>
      </c>
      <c r="E441" s="239">
        <f t="shared" si="500"/>
        <v>7.947733934407359</v>
      </c>
      <c r="F441" s="239">
        <f t="shared" si="501"/>
        <v>-7.947733934407359</v>
      </c>
      <c r="G441" s="240">
        <f t="shared" si="539"/>
        <v>725485.02829237678</v>
      </c>
      <c r="I441" s="241">
        <f>VLOOKUP(K441,[2]תחזיות!$B$4:$H$1000,5)</f>
        <v>1.3000166500000229E-2</v>
      </c>
      <c r="J441" s="135">
        <f t="shared" si="502"/>
        <v>1.0833472083333524E-3</v>
      </c>
      <c r="K441" s="238">
        <v>389</v>
      </c>
      <c r="L441" s="243">
        <f t="shared" si="540"/>
        <v>0</v>
      </c>
      <c r="M441" s="243">
        <f t="shared" si="527"/>
        <v>0</v>
      </c>
      <c r="N441" s="243">
        <f t="shared" si="503"/>
        <v>0</v>
      </c>
      <c r="O441" s="243">
        <f t="shared" si="504"/>
        <v>0</v>
      </c>
      <c r="P441" s="244">
        <f t="shared" si="541"/>
        <v>306589.56963967456</v>
      </c>
      <c r="Q441" s="245"/>
      <c r="R441" s="241">
        <f>VLOOKUP(T441,[2]תחזיות!$B$4:$H$1000,7)</f>
        <v>2.2100283050000388E-2</v>
      </c>
      <c r="S441" s="135">
        <f t="shared" si="505"/>
        <v>1.841690254166699E-3</v>
      </c>
      <c r="T441" s="238">
        <v>389</v>
      </c>
      <c r="U441" s="243">
        <f t="shared" si="542"/>
        <v>0</v>
      </c>
      <c r="V441" s="243">
        <f t="shared" si="528"/>
        <v>0</v>
      </c>
      <c r="W441" s="243">
        <f t="shared" si="506"/>
        <v>0</v>
      </c>
      <c r="X441" s="243">
        <f t="shared" si="529"/>
        <v>0</v>
      </c>
      <c r="Y441" s="244">
        <f t="shared" si="543"/>
        <v>343246.08003011072</v>
      </c>
      <c r="Z441" s="246"/>
      <c r="AA441" s="241">
        <f>VLOOKUP(AC441,[2]תחזיות!$B$4:$H$1000,6)</f>
        <v>1.1818333181818389E-2</v>
      </c>
      <c r="AB441" s="135">
        <f t="shared" si="507"/>
        <v>9.8486109848486573E-4</v>
      </c>
      <c r="AC441" s="238">
        <v>389</v>
      </c>
      <c r="AD441" s="243">
        <f t="shared" si="544"/>
        <v>0</v>
      </c>
      <c r="AE441" s="243">
        <f t="shared" si="530"/>
        <v>0</v>
      </c>
      <c r="AF441" s="243">
        <f t="shared" si="508"/>
        <v>0</v>
      </c>
      <c r="AG441" s="243">
        <f t="shared" si="531"/>
        <v>0</v>
      </c>
      <c r="AH441" s="244">
        <f t="shared" si="545"/>
        <v>302220.56829844892</v>
      </c>
      <c r="AI441" s="246"/>
      <c r="AJ441" s="242">
        <f t="shared" si="491"/>
        <v>4.8766666666666597E-2</v>
      </c>
      <c r="AK441" s="242">
        <f t="shared" si="546"/>
        <v>4.0638888888888834E-3</v>
      </c>
      <c r="AL441" s="241">
        <f>VLOOKUP(AN441,[2]תחזיות!$B$4:$H$1000,5)</f>
        <v>1.3000166500000229E-2</v>
      </c>
      <c r="AM441" s="135">
        <f t="shared" si="532"/>
        <v>1.0833472083333524E-3</v>
      </c>
      <c r="AN441" s="238">
        <v>389</v>
      </c>
      <c r="AO441" s="243">
        <f t="shared" si="547"/>
        <v>0</v>
      </c>
      <c r="AP441" s="243">
        <f t="shared" si="576"/>
        <v>0</v>
      </c>
      <c r="AQ441" s="243">
        <f t="shared" si="509"/>
        <v>0</v>
      </c>
      <c r="AR441" s="243">
        <f t="shared" si="548"/>
        <v>0</v>
      </c>
      <c r="AS441" s="244">
        <f t="shared" si="549"/>
        <v>170495.24078473489</v>
      </c>
      <c r="AT441" s="245"/>
      <c r="AU441" s="242">
        <f t="shared" si="492"/>
        <v>5.3666666666666606E-2</v>
      </c>
      <c r="AV441" s="242">
        <f t="shared" si="550"/>
        <v>4.4722222222222168E-3</v>
      </c>
      <c r="AW441" s="241">
        <f>VLOOKUP(AY441,[2]תחזיות!$B$4:$H$1000,7)</f>
        <v>2.2100283050000388E-2</v>
      </c>
      <c r="AX441" s="135">
        <f t="shared" si="510"/>
        <v>1.841690254166699E-3</v>
      </c>
      <c r="AY441" s="238">
        <v>389</v>
      </c>
      <c r="AZ441" s="243">
        <f t="shared" si="551"/>
        <v>-1.4465472034173527E-11</v>
      </c>
      <c r="BA441" s="243">
        <f t="shared" si="577"/>
        <v>1.3451279432745506E-13</v>
      </c>
      <c r="BB441" s="243">
        <f t="shared" si="511"/>
        <v>1.9920559981361991E-13</v>
      </c>
      <c r="BC441" s="243">
        <f t="shared" si="552"/>
        <v>-6.4692805486164859E-14</v>
      </c>
      <c r="BD441" s="244">
        <f t="shared" si="553"/>
        <v>197884.14681572217</v>
      </c>
      <c r="BE441" s="246"/>
      <c r="BF441" s="246"/>
      <c r="BG441" s="246"/>
      <c r="BH441" s="241">
        <f>VLOOKUP(BJ441,[2]תחזיות!$B$4:$H$1000,6)</f>
        <v>1.1818333181818389E-2</v>
      </c>
      <c r="BI441" s="135">
        <f t="shared" si="512"/>
        <v>9.8486109848486573E-4</v>
      </c>
      <c r="BJ441" s="238">
        <v>389</v>
      </c>
      <c r="BK441" s="243">
        <f t="shared" si="554"/>
        <v>-8.0149981736722609</v>
      </c>
      <c r="BL441" s="243">
        <f t="shared" si="578"/>
        <v>8.349391270740282E-2</v>
      </c>
      <c r="BM441" s="243">
        <f t="shared" si="513"/>
        <v>9.8188076025801901E-2</v>
      </c>
      <c r="BN441" s="243">
        <f t="shared" si="533"/>
        <v>-1.4694163318399078E-2</v>
      </c>
      <c r="BO441" s="244">
        <f t="shared" si="555"/>
        <v>148276.55901072704</v>
      </c>
      <c r="BP441" s="246"/>
      <c r="BQ441" s="247">
        <f>VLOOKUP(BT441,[2]תחזיות!$B$4:$E$1000,2)</f>
        <v>4.5962080000000169E-2</v>
      </c>
      <c r="BR441" s="135">
        <f t="shared" si="514"/>
        <v>3.3301733333333475E-3</v>
      </c>
      <c r="BS441" s="3">
        <f t="shared" si="556"/>
        <v>11807</v>
      </c>
      <c r="BT441" s="238">
        <v>389</v>
      </c>
      <c r="BU441" s="239">
        <f t="shared" si="557"/>
        <v>0</v>
      </c>
      <c r="BV441" s="239">
        <f t="shared" si="461"/>
        <v>0</v>
      </c>
      <c r="BW441" s="239">
        <f t="shared" si="515"/>
        <v>0</v>
      </c>
      <c r="BX441" s="239">
        <f t="shared" si="516"/>
        <v>0</v>
      </c>
      <c r="BY441" s="240">
        <f t="shared" si="558"/>
        <v>839763.63973834575</v>
      </c>
      <c r="CA441" s="247">
        <f>VLOOKUP(CD441,[2]תחזיות!$B$4:$E$1000,4)</f>
        <v>6.0669945600000226E-2</v>
      </c>
      <c r="CB441" s="135">
        <f t="shared" si="517"/>
        <v>4.555828800000019E-3</v>
      </c>
      <c r="CC441" s="3">
        <f t="shared" si="559"/>
        <v>11807</v>
      </c>
      <c r="CD441" s="238">
        <v>389</v>
      </c>
      <c r="CE441" s="239">
        <f t="shared" si="560"/>
        <v>0</v>
      </c>
      <c r="CF441" s="239">
        <f t="shared" si="561"/>
        <v>0</v>
      </c>
      <c r="CG441" s="239">
        <f t="shared" si="518"/>
        <v>0</v>
      </c>
      <c r="CH441" s="239">
        <f t="shared" si="519"/>
        <v>0</v>
      </c>
      <c r="CI441" s="240">
        <f t="shared" si="562"/>
        <v>952372.2403889132</v>
      </c>
      <c r="CJ441" s="1"/>
      <c r="CK441" s="247">
        <f>VLOOKUP(CN441,[2]תחזיות!$B$4:$E$1000,3)</f>
        <v>3.9967026086956674E-2</v>
      </c>
      <c r="CL441" s="135">
        <f t="shared" si="520"/>
        <v>2.8305855072463895E-3</v>
      </c>
      <c r="CM441" s="3">
        <f t="shared" si="563"/>
        <v>11807</v>
      </c>
      <c r="CN441" s="238">
        <v>389</v>
      </c>
      <c r="CO441" s="239">
        <f t="shared" si="564"/>
        <v>0</v>
      </c>
      <c r="CP441" s="239">
        <f t="shared" si="579"/>
        <v>0</v>
      </c>
      <c r="CQ441" s="239">
        <f t="shared" si="521"/>
        <v>0</v>
      </c>
      <c r="CR441" s="239">
        <f t="shared" si="522"/>
        <v>0</v>
      </c>
      <c r="CS441" s="240">
        <f t="shared" si="565"/>
        <v>799728.65981568617</v>
      </c>
      <c r="CT441" s="1"/>
      <c r="CU441" s="238">
        <v>389</v>
      </c>
      <c r="CV441" s="239">
        <f t="shared" si="496"/>
        <v>-3027.7081654885174</v>
      </c>
      <c r="CW441" s="239">
        <f t="shared" si="496"/>
        <v>0</v>
      </c>
      <c r="CX441" s="239">
        <f t="shared" si="496"/>
        <v>7.947733934407359</v>
      </c>
      <c r="CY441" s="239">
        <f t="shared" si="496"/>
        <v>-7.947733934407359</v>
      </c>
      <c r="CZ441" s="239">
        <f t="shared" si="496"/>
        <v>3027533.6683451794</v>
      </c>
      <c r="DB441" s="238">
        <v>389</v>
      </c>
      <c r="DC441" s="239">
        <f t="shared" si="497"/>
        <v>-3027.7081654885314</v>
      </c>
      <c r="DD441" s="239">
        <f t="shared" si="497"/>
        <v>1.3451279432745506E-13</v>
      </c>
      <c r="DE441" s="239">
        <f t="shared" si="497"/>
        <v>7.9477339344075553</v>
      </c>
      <c r="DF441" s="239">
        <f t="shared" si="497"/>
        <v>-7.9477339344074212</v>
      </c>
      <c r="DG441" s="239">
        <f t="shared" si="497"/>
        <v>3247953.555034522</v>
      </c>
      <c r="DH441" s="248"/>
      <c r="DI441" s="238">
        <v>389</v>
      </c>
      <c r="DJ441" s="239">
        <f t="shared" si="498"/>
        <v>-3035.7231636621896</v>
      </c>
      <c r="DK441" s="239">
        <f t="shared" si="498"/>
        <v>8.349391270740282E-2</v>
      </c>
      <c r="DL441" s="239">
        <f t="shared" si="498"/>
        <v>8.045922010433161</v>
      </c>
      <c r="DM441" s="239">
        <f t="shared" si="498"/>
        <v>-7.9624280977257582</v>
      </c>
      <c r="DN441" s="239">
        <f t="shared" si="498"/>
        <v>2829171.9568635351</v>
      </c>
      <c r="DP441" s="3">
        <f t="shared" si="566"/>
        <v>11807</v>
      </c>
      <c r="DQ441" s="238">
        <v>389</v>
      </c>
      <c r="DR441" s="239">
        <f t="shared" si="567"/>
        <v>0</v>
      </c>
      <c r="DS441" s="239">
        <f t="shared" si="568"/>
        <v>0</v>
      </c>
      <c r="DT441" s="239">
        <f t="shared" si="523"/>
        <v>0</v>
      </c>
      <c r="DU441" s="239">
        <f t="shared" si="569"/>
        <v>0</v>
      </c>
      <c r="DV441" s="240">
        <f t="shared" si="580"/>
        <v>0</v>
      </c>
      <c r="DX441" s="242">
        <f t="shared" si="493"/>
        <v>5.0700000000000002E-2</v>
      </c>
      <c r="DY441" s="242">
        <f t="shared" si="570"/>
        <v>4.2250000000000005E-3</v>
      </c>
      <c r="DZ441" s="238">
        <v>389</v>
      </c>
      <c r="EA441" s="243">
        <f t="shared" si="581"/>
        <v>0</v>
      </c>
      <c r="EB441" s="243">
        <f t="shared" si="582"/>
        <v>0</v>
      </c>
      <c r="EC441" s="243">
        <f t="shared" si="524"/>
        <v>0</v>
      </c>
      <c r="ED441" s="243">
        <f t="shared" si="534"/>
        <v>0</v>
      </c>
      <c r="EE441" s="244">
        <f t="shared" si="571"/>
        <v>985200.18989004719</v>
      </c>
      <c r="EF441" s="249"/>
      <c r="EG441" s="242">
        <f t="shared" si="494"/>
        <v>5.5E-2</v>
      </c>
      <c r="EH441" s="242">
        <f t="shared" si="572"/>
        <v>4.5833333333333334E-3</v>
      </c>
      <c r="EI441" s="238">
        <v>389</v>
      </c>
      <c r="EJ441" s="243">
        <f t="shared" si="583"/>
        <v>5.1686520936311984E-13</v>
      </c>
      <c r="EK441" s="243">
        <f t="shared" si="584"/>
        <v>0</v>
      </c>
      <c r="EL441" s="243">
        <f t="shared" si="525"/>
        <v>-2.3689655429142994E-15</v>
      </c>
      <c r="EM441" s="243">
        <f t="shared" si="535"/>
        <v>2.3689655429142994E-15</v>
      </c>
      <c r="EN441" s="244">
        <f t="shared" si="573"/>
        <v>1028966.0595073986</v>
      </c>
      <c r="EO441" s="249"/>
      <c r="EP441" s="242">
        <f t="shared" si="495"/>
        <v>2.5000000000000001E-2</v>
      </c>
      <c r="EQ441" s="242">
        <f t="shared" si="574"/>
        <v>2.0833333333333333E-3</v>
      </c>
      <c r="ER441" s="238">
        <v>389</v>
      </c>
      <c r="ES441" s="243">
        <f t="shared" si="585"/>
        <v>0</v>
      </c>
      <c r="ET441" s="243">
        <f t="shared" si="586"/>
        <v>0</v>
      </c>
      <c r="EU441" s="243">
        <f t="shared" si="526"/>
        <v>0</v>
      </c>
      <c r="EV441" s="243">
        <f t="shared" si="536"/>
        <v>0</v>
      </c>
      <c r="EW441" s="244">
        <f t="shared" si="575"/>
        <v>853461.14144629624</v>
      </c>
    </row>
    <row r="442" spans="1:153" ht="14.25" customHeight="1" thickBot="1" x14ac:dyDescent="0.25">
      <c r="A442" s="3">
        <f t="shared" si="537"/>
        <v>11837</v>
      </c>
      <c r="B442" s="238">
        <v>390</v>
      </c>
      <c r="C442" s="239">
        <f t="shared" si="538"/>
        <v>-3035.6558994229249</v>
      </c>
      <c r="D442" s="239">
        <f t="shared" si="499"/>
        <v>0</v>
      </c>
      <c r="E442" s="239">
        <f t="shared" si="500"/>
        <v>7.9685967359851784</v>
      </c>
      <c r="F442" s="239">
        <f t="shared" si="501"/>
        <v>-7.9685967359851784</v>
      </c>
      <c r="G442" s="240">
        <f t="shared" si="539"/>
        <v>725485.02829237678</v>
      </c>
      <c r="I442" s="241">
        <f>VLOOKUP(K442,[2]תחזיות!$B$4:$H$1000,5)</f>
        <v>1.300018500000023E-2</v>
      </c>
      <c r="J442" s="135">
        <f t="shared" si="502"/>
        <v>1.0833487500000192E-3</v>
      </c>
      <c r="K442" s="238">
        <v>390</v>
      </c>
      <c r="L442" s="243">
        <f t="shared" si="540"/>
        <v>0</v>
      </c>
      <c r="M442" s="243">
        <f t="shared" si="527"/>
        <v>0</v>
      </c>
      <c r="N442" s="243">
        <f t="shared" si="503"/>
        <v>0</v>
      </c>
      <c r="O442" s="243">
        <f t="shared" si="504"/>
        <v>0</v>
      </c>
      <c r="P442" s="244">
        <f t="shared" si="541"/>
        <v>306589.56963967456</v>
      </c>
      <c r="Q442" s="245"/>
      <c r="R442" s="241">
        <f>VLOOKUP(T442,[2]תחזיות!$B$4:$H$1000,7)</f>
        <v>2.2100314500000391E-2</v>
      </c>
      <c r="S442" s="135">
        <f t="shared" si="505"/>
        <v>1.8416928750000325E-3</v>
      </c>
      <c r="T442" s="238">
        <v>390</v>
      </c>
      <c r="U442" s="243">
        <f t="shared" si="542"/>
        <v>0</v>
      </c>
      <c r="V442" s="243">
        <f t="shared" si="528"/>
        <v>0</v>
      </c>
      <c r="W442" s="243">
        <f t="shared" si="506"/>
        <v>0</v>
      </c>
      <c r="X442" s="243">
        <f t="shared" si="529"/>
        <v>0</v>
      </c>
      <c r="Y442" s="244">
        <f t="shared" si="543"/>
        <v>343246.08003011072</v>
      </c>
      <c r="Z442" s="246"/>
      <c r="AA442" s="241">
        <f>VLOOKUP(AC442,[2]תחזיות!$B$4:$H$1000,6)</f>
        <v>1.1818350000000208E-2</v>
      </c>
      <c r="AB442" s="135">
        <f t="shared" si="507"/>
        <v>9.8486250000001728E-4</v>
      </c>
      <c r="AC442" s="238">
        <v>390</v>
      </c>
      <c r="AD442" s="243">
        <f t="shared" si="544"/>
        <v>0</v>
      </c>
      <c r="AE442" s="243">
        <f t="shared" si="530"/>
        <v>0</v>
      </c>
      <c r="AF442" s="243">
        <f t="shared" si="508"/>
        <v>0</v>
      </c>
      <c r="AG442" s="243">
        <f t="shared" si="531"/>
        <v>0</v>
      </c>
      <c r="AH442" s="244">
        <f t="shared" si="545"/>
        <v>302220.56829844892</v>
      </c>
      <c r="AI442" s="246"/>
      <c r="AJ442" s="242">
        <f t="shared" si="491"/>
        <v>4.8766666666666597E-2</v>
      </c>
      <c r="AK442" s="242">
        <f t="shared" si="546"/>
        <v>4.0638888888888834E-3</v>
      </c>
      <c r="AL442" s="241">
        <f>VLOOKUP(AN442,[2]תחזיות!$B$4:$H$1000,5)</f>
        <v>1.300018500000023E-2</v>
      </c>
      <c r="AM442" s="135">
        <f t="shared" si="532"/>
        <v>1.0833487500000192E-3</v>
      </c>
      <c r="AN442" s="238">
        <v>390</v>
      </c>
      <c r="AO442" s="243">
        <f t="shared" si="547"/>
        <v>0</v>
      </c>
      <c r="AP442" s="243">
        <f t="shared" si="576"/>
        <v>0</v>
      </c>
      <c r="AQ442" s="243">
        <f t="shared" si="509"/>
        <v>0</v>
      </c>
      <c r="AR442" s="243">
        <f t="shared" si="548"/>
        <v>0</v>
      </c>
      <c r="AS442" s="244">
        <f t="shared" si="549"/>
        <v>170495.24078473489</v>
      </c>
      <c r="AT442" s="245"/>
      <c r="AU442" s="242">
        <f t="shared" si="492"/>
        <v>5.3666666666666606E-2</v>
      </c>
      <c r="AV442" s="242">
        <f t="shared" si="550"/>
        <v>4.4722222222222168E-3</v>
      </c>
      <c r="AW442" s="241">
        <f>VLOOKUP(AY442,[2]תחזיות!$B$4:$H$1000,7)</f>
        <v>2.2100314500000391E-2</v>
      </c>
      <c r="AX442" s="135">
        <f t="shared" si="510"/>
        <v>1.8416928750000325E-3</v>
      </c>
      <c r="AY442" s="238">
        <v>390</v>
      </c>
      <c r="AZ442" s="243">
        <f t="shared" si="551"/>
        <v>-1.4691685466299835E-11</v>
      </c>
      <c r="BA442" s="243">
        <f t="shared" si="577"/>
        <v>1.3476052558236431E-13</v>
      </c>
      <c r="BB442" s="243">
        <f t="shared" si="511"/>
        <v>2.004650078066496E-13</v>
      </c>
      <c r="BC442" s="243">
        <f t="shared" si="552"/>
        <v>-6.5704482224285299E-14</v>
      </c>
      <c r="BD442" s="244">
        <f t="shared" si="553"/>
        <v>197884.14681572217</v>
      </c>
      <c r="BE442" s="246"/>
      <c r="BF442" s="246"/>
      <c r="BG442" s="246"/>
      <c r="BH442" s="241">
        <f>VLOOKUP(BJ442,[2]תחזיות!$B$4:$H$1000,6)</f>
        <v>1.1818350000000208E-2</v>
      </c>
      <c r="BI442" s="135">
        <f t="shared" si="512"/>
        <v>9.8486250000001728E-4</v>
      </c>
      <c r="BJ442" s="238">
        <v>390</v>
      </c>
      <c r="BK442" s="243">
        <f t="shared" si="554"/>
        <v>-8.1211766225909052</v>
      </c>
      <c r="BL442" s="243">
        <f t="shared" si="578"/>
        <v>8.3564676987448586E-2</v>
      </c>
      <c r="BM442" s="243">
        <f t="shared" si="513"/>
        <v>9.8453500795531848E-2</v>
      </c>
      <c r="BN442" s="243">
        <f t="shared" si="533"/>
        <v>-1.4888823808083257E-2</v>
      </c>
      <c r="BO442" s="244">
        <f t="shared" si="555"/>
        <v>148276.55901072704</v>
      </c>
      <c r="BP442" s="246"/>
      <c r="BQ442" s="247">
        <f>VLOOKUP(BT442,[2]תחזיות!$B$4:$E$1000,2)</f>
        <v>4.5990380000000171E-2</v>
      </c>
      <c r="BR442" s="135">
        <f t="shared" si="514"/>
        <v>3.3325316666666812E-3</v>
      </c>
      <c r="BS442" s="3">
        <f t="shared" si="556"/>
        <v>11837</v>
      </c>
      <c r="BT442" s="238">
        <v>390</v>
      </c>
      <c r="BU442" s="239">
        <f t="shared" si="557"/>
        <v>0</v>
      </c>
      <c r="BV442" s="239">
        <f t="shared" si="461"/>
        <v>0</v>
      </c>
      <c r="BW442" s="239">
        <f t="shared" si="515"/>
        <v>0</v>
      </c>
      <c r="BX442" s="239">
        <f t="shared" si="516"/>
        <v>0</v>
      </c>
      <c r="BY442" s="240">
        <f t="shared" si="558"/>
        <v>839763.63973834575</v>
      </c>
      <c r="CA442" s="247">
        <f>VLOOKUP(CD442,[2]תחזיות!$B$4:$E$1000,4)</f>
        <v>6.0707301600000228E-2</v>
      </c>
      <c r="CB442" s="135">
        <f t="shared" si="517"/>
        <v>4.5589418000000189E-3</v>
      </c>
      <c r="CC442" s="3">
        <f t="shared" si="559"/>
        <v>11837</v>
      </c>
      <c r="CD442" s="238">
        <v>390</v>
      </c>
      <c r="CE442" s="239">
        <f t="shared" si="560"/>
        <v>0</v>
      </c>
      <c r="CF442" s="239">
        <f t="shared" si="561"/>
        <v>0</v>
      </c>
      <c r="CG442" s="239">
        <f t="shared" si="518"/>
        <v>0</v>
      </c>
      <c r="CH442" s="239">
        <f t="shared" si="519"/>
        <v>0</v>
      </c>
      <c r="CI442" s="240">
        <f t="shared" si="562"/>
        <v>952372.2403889132</v>
      </c>
      <c r="CJ442" s="1"/>
      <c r="CK442" s="247">
        <f>VLOOKUP(CN442,[2]תחזיות!$B$4:$E$1000,3)</f>
        <v>3.9991634782608844E-2</v>
      </c>
      <c r="CL442" s="135">
        <f t="shared" si="520"/>
        <v>2.8326362318840705E-3</v>
      </c>
      <c r="CM442" s="3">
        <f t="shared" si="563"/>
        <v>11837</v>
      </c>
      <c r="CN442" s="238">
        <v>390</v>
      </c>
      <c r="CO442" s="239">
        <f t="shared" si="564"/>
        <v>0</v>
      </c>
      <c r="CP442" s="239">
        <f t="shared" si="579"/>
        <v>0</v>
      </c>
      <c r="CQ442" s="239">
        <f t="shared" si="521"/>
        <v>0</v>
      </c>
      <c r="CR442" s="239">
        <f t="shared" si="522"/>
        <v>0</v>
      </c>
      <c r="CS442" s="240">
        <f t="shared" si="565"/>
        <v>799728.65981568617</v>
      </c>
      <c r="CT442" s="1"/>
      <c r="CU442" s="238">
        <v>390</v>
      </c>
      <c r="CV442" s="239">
        <f t="shared" si="496"/>
        <v>-3035.6558994229249</v>
      </c>
      <c r="CW442" s="239">
        <f t="shared" si="496"/>
        <v>0</v>
      </c>
      <c r="CX442" s="239">
        <f t="shared" si="496"/>
        <v>7.9685967359851784</v>
      </c>
      <c r="CY442" s="239">
        <f t="shared" si="496"/>
        <v>-7.9685967359851784</v>
      </c>
      <c r="CZ442" s="239">
        <f t="shared" si="496"/>
        <v>3027533.6683451794</v>
      </c>
      <c r="DB442" s="238">
        <v>390</v>
      </c>
      <c r="DC442" s="239">
        <f t="shared" si="497"/>
        <v>-3035.655899422939</v>
      </c>
      <c r="DD442" s="239">
        <f t="shared" si="497"/>
        <v>1.3476052558236431E-13</v>
      </c>
      <c r="DE442" s="239">
        <f t="shared" si="497"/>
        <v>7.9685967359853764</v>
      </c>
      <c r="DF442" s="239">
        <f t="shared" si="497"/>
        <v>-7.9685967359852414</v>
      </c>
      <c r="DG442" s="239">
        <f t="shared" si="497"/>
        <v>3247953.555034522</v>
      </c>
      <c r="DH442" s="248"/>
      <c r="DI442" s="238">
        <v>390</v>
      </c>
      <c r="DJ442" s="239">
        <f t="shared" si="498"/>
        <v>-3043.777076045516</v>
      </c>
      <c r="DK442" s="239">
        <f t="shared" si="498"/>
        <v>8.3564676987448586E-2</v>
      </c>
      <c r="DL442" s="239">
        <f t="shared" si="498"/>
        <v>8.0670502367807106</v>
      </c>
      <c r="DM442" s="239">
        <f t="shared" si="498"/>
        <v>-7.9834855597932615</v>
      </c>
      <c r="DN442" s="239">
        <f t="shared" si="498"/>
        <v>2829171.9568635351</v>
      </c>
      <c r="DP442" s="3">
        <f t="shared" si="566"/>
        <v>11837</v>
      </c>
      <c r="DQ442" s="238">
        <v>390</v>
      </c>
      <c r="DR442" s="239">
        <f t="shared" si="567"/>
        <v>0</v>
      </c>
      <c r="DS442" s="239">
        <f t="shared" si="568"/>
        <v>0</v>
      </c>
      <c r="DT442" s="239">
        <f t="shared" si="523"/>
        <v>0</v>
      </c>
      <c r="DU442" s="239">
        <f t="shared" si="569"/>
        <v>0</v>
      </c>
      <c r="DV442" s="240">
        <f t="shared" si="580"/>
        <v>0</v>
      </c>
      <c r="DX442" s="242">
        <f t="shared" si="493"/>
        <v>5.0700000000000002E-2</v>
      </c>
      <c r="DY442" s="242">
        <f t="shared" si="570"/>
        <v>4.2250000000000005E-3</v>
      </c>
      <c r="DZ442" s="238">
        <v>390</v>
      </c>
      <c r="EA442" s="243">
        <f t="shared" si="581"/>
        <v>0</v>
      </c>
      <c r="EB442" s="243">
        <f t="shared" si="582"/>
        <v>0</v>
      </c>
      <c r="EC442" s="243">
        <f t="shared" si="524"/>
        <v>0</v>
      </c>
      <c r="ED442" s="243">
        <f t="shared" si="534"/>
        <v>0</v>
      </c>
      <c r="EE442" s="244">
        <f t="shared" si="571"/>
        <v>985200.18989004719</v>
      </c>
      <c r="EF442" s="249"/>
      <c r="EG442" s="242">
        <f t="shared" si="494"/>
        <v>5.5E-2</v>
      </c>
      <c r="EH442" s="242">
        <f t="shared" si="572"/>
        <v>4.5833333333333334E-3</v>
      </c>
      <c r="EI442" s="238">
        <v>390</v>
      </c>
      <c r="EJ442" s="243">
        <f t="shared" si="583"/>
        <v>5.1923417490603411E-13</v>
      </c>
      <c r="EK442" s="243">
        <f t="shared" si="584"/>
        <v>0</v>
      </c>
      <c r="EL442" s="243">
        <f t="shared" si="525"/>
        <v>-2.3798233016526564E-15</v>
      </c>
      <c r="EM442" s="243">
        <f t="shared" si="535"/>
        <v>2.3798233016526564E-15</v>
      </c>
      <c r="EN442" s="244">
        <f t="shared" si="573"/>
        <v>1028966.0595073986</v>
      </c>
      <c r="EO442" s="249"/>
      <c r="EP442" s="242">
        <f t="shared" si="495"/>
        <v>2.5000000000000001E-2</v>
      </c>
      <c r="EQ442" s="242">
        <f t="shared" si="574"/>
        <v>2.0833333333333333E-3</v>
      </c>
      <c r="ER442" s="238">
        <v>390</v>
      </c>
      <c r="ES442" s="243">
        <f t="shared" si="585"/>
        <v>0</v>
      </c>
      <c r="ET442" s="243">
        <f t="shared" si="586"/>
        <v>0</v>
      </c>
      <c r="EU442" s="243">
        <f t="shared" si="526"/>
        <v>0</v>
      </c>
      <c r="EV442" s="243">
        <f t="shared" si="536"/>
        <v>0</v>
      </c>
      <c r="EW442" s="244">
        <f t="shared" si="575"/>
        <v>853461.14144629624</v>
      </c>
    </row>
    <row r="443" spans="1:153" ht="14.25" customHeight="1" thickBot="1" x14ac:dyDescent="0.25">
      <c r="A443" s="3">
        <f t="shared" si="537"/>
        <v>11868</v>
      </c>
      <c r="B443" s="238">
        <v>391</v>
      </c>
      <c r="C443" s="239">
        <f t="shared" si="538"/>
        <v>-3043.62449615891</v>
      </c>
      <c r="D443" s="239">
        <f t="shared" si="499"/>
        <v>0</v>
      </c>
      <c r="E443" s="239">
        <f t="shared" si="500"/>
        <v>7.9895143024171391</v>
      </c>
      <c r="F443" s="239">
        <f t="shared" si="501"/>
        <v>-7.9895143024171391</v>
      </c>
      <c r="G443" s="240">
        <f t="shared" si="539"/>
        <v>725485.02829237678</v>
      </c>
      <c r="I443" s="241">
        <f>VLOOKUP(K443,[2]תחזיות!$B$4:$H$1000,5)</f>
        <v>1.3000203500000231E-2</v>
      </c>
      <c r="J443" s="135">
        <f t="shared" si="502"/>
        <v>1.0833502916666859E-3</v>
      </c>
      <c r="K443" s="238">
        <v>391</v>
      </c>
      <c r="L443" s="243">
        <f t="shared" si="540"/>
        <v>0</v>
      </c>
      <c r="M443" s="243">
        <f t="shared" si="527"/>
        <v>0</v>
      </c>
      <c r="N443" s="243">
        <f t="shared" si="503"/>
        <v>0</v>
      </c>
      <c r="O443" s="243">
        <f t="shared" si="504"/>
        <v>0</v>
      </c>
      <c r="P443" s="244">
        <f t="shared" si="541"/>
        <v>306589.56963967456</v>
      </c>
      <c r="Q443" s="245"/>
      <c r="R443" s="241">
        <f>VLOOKUP(T443,[2]תחזיות!$B$4:$H$1000,7)</f>
        <v>2.2100345950000391E-2</v>
      </c>
      <c r="S443" s="135">
        <f t="shared" si="505"/>
        <v>1.8416954958333659E-3</v>
      </c>
      <c r="T443" s="238">
        <v>391</v>
      </c>
      <c r="U443" s="243">
        <f t="shared" si="542"/>
        <v>0</v>
      </c>
      <c r="V443" s="243">
        <f t="shared" si="528"/>
        <v>0</v>
      </c>
      <c r="W443" s="243">
        <f t="shared" si="506"/>
        <v>0</v>
      </c>
      <c r="X443" s="243">
        <f t="shared" si="529"/>
        <v>0</v>
      </c>
      <c r="Y443" s="244">
        <f t="shared" si="543"/>
        <v>343246.08003011072</v>
      </c>
      <c r="Z443" s="246"/>
      <c r="AA443" s="241">
        <f>VLOOKUP(AC443,[2]תחזיות!$B$4:$H$1000,6)</f>
        <v>1.1818366818182028E-2</v>
      </c>
      <c r="AB443" s="135">
        <f t="shared" si="507"/>
        <v>9.8486390151516904E-4</v>
      </c>
      <c r="AC443" s="238">
        <v>391</v>
      </c>
      <c r="AD443" s="243">
        <f t="shared" si="544"/>
        <v>0</v>
      </c>
      <c r="AE443" s="243">
        <f t="shared" si="530"/>
        <v>0</v>
      </c>
      <c r="AF443" s="243">
        <f t="shared" si="508"/>
        <v>0</v>
      </c>
      <c r="AG443" s="243">
        <f t="shared" si="531"/>
        <v>0</v>
      </c>
      <c r="AH443" s="244">
        <f t="shared" si="545"/>
        <v>302220.56829844892</v>
      </c>
      <c r="AI443" s="246"/>
      <c r="AJ443" s="242">
        <f t="shared" si="491"/>
        <v>4.8766666666666597E-2</v>
      </c>
      <c r="AK443" s="242">
        <f t="shared" si="546"/>
        <v>4.0638888888888834E-3</v>
      </c>
      <c r="AL443" s="241">
        <f>VLOOKUP(AN443,[2]תחזיות!$B$4:$H$1000,5)</f>
        <v>1.3000203500000231E-2</v>
      </c>
      <c r="AM443" s="135">
        <f t="shared" si="532"/>
        <v>1.0833502916666859E-3</v>
      </c>
      <c r="AN443" s="238">
        <v>391</v>
      </c>
      <c r="AO443" s="243">
        <f t="shared" si="547"/>
        <v>0</v>
      </c>
      <c r="AP443" s="243">
        <f t="shared" si="576"/>
        <v>0</v>
      </c>
      <c r="AQ443" s="243">
        <f t="shared" si="509"/>
        <v>0</v>
      </c>
      <c r="AR443" s="243">
        <f t="shared" si="548"/>
        <v>0</v>
      </c>
      <c r="AS443" s="244">
        <f t="shared" si="549"/>
        <v>170495.24078473489</v>
      </c>
      <c r="AT443" s="245"/>
      <c r="AU443" s="242">
        <f t="shared" si="492"/>
        <v>5.3666666666666606E-2</v>
      </c>
      <c r="AV443" s="242">
        <f t="shared" si="550"/>
        <v>4.4722222222222168E-3</v>
      </c>
      <c r="AW443" s="241">
        <f>VLOOKUP(AY443,[2]תחזיות!$B$4:$H$1000,7)</f>
        <v>2.2100345950000391E-2</v>
      </c>
      <c r="AX443" s="135">
        <f t="shared" si="510"/>
        <v>1.8416954958333659E-3</v>
      </c>
      <c r="AY443" s="238">
        <v>391</v>
      </c>
      <c r="AZ443" s="243">
        <f t="shared" si="551"/>
        <v>-1.4919577280557918E-11</v>
      </c>
      <c r="BA443" s="243">
        <f t="shared" si="577"/>
        <v>1.3500871343534544E-13</v>
      </c>
      <c r="BB443" s="243">
        <f t="shared" si="511"/>
        <v>2.0173237849561826E-13</v>
      </c>
      <c r="BC443" s="243">
        <f t="shared" si="552"/>
        <v>-6.6723665060272831E-14</v>
      </c>
      <c r="BD443" s="244">
        <f t="shared" si="553"/>
        <v>197884.14681572217</v>
      </c>
      <c r="BE443" s="246"/>
      <c r="BF443" s="246"/>
      <c r="BG443" s="246"/>
      <c r="BH443" s="241">
        <f>VLOOKUP(BJ443,[2]תחזיות!$B$4:$H$1000,6)</f>
        <v>1.1818366818182028E-2</v>
      </c>
      <c r="BI443" s="135">
        <f t="shared" si="512"/>
        <v>9.8486390151516904E-4</v>
      </c>
      <c r="BJ443" s="238">
        <v>391</v>
      </c>
      <c r="BK443" s="243">
        <f t="shared" si="554"/>
        <v>-8.2277253403787665</v>
      </c>
      <c r="BL443" s="243">
        <f t="shared" si="578"/>
        <v>8.3635499914810812E-2</v>
      </c>
      <c r="BM443" s="243">
        <f t="shared" si="513"/>
        <v>9.8719663038838487E-2</v>
      </c>
      <c r="BN443" s="243">
        <f t="shared" si="533"/>
        <v>-1.5084163124027669E-2</v>
      </c>
      <c r="BO443" s="244">
        <f t="shared" si="555"/>
        <v>148276.55901072704</v>
      </c>
      <c r="BP443" s="246"/>
      <c r="BQ443" s="247">
        <f>VLOOKUP(BT443,[2]תחזיות!$B$4:$E$1000,2)</f>
        <v>4.6018680000000173E-2</v>
      </c>
      <c r="BR443" s="135">
        <f t="shared" si="514"/>
        <v>3.3348900000000144E-3</v>
      </c>
      <c r="BS443" s="3">
        <f t="shared" si="556"/>
        <v>11868</v>
      </c>
      <c r="BT443" s="238">
        <v>391</v>
      </c>
      <c r="BU443" s="239">
        <f t="shared" si="557"/>
        <v>0</v>
      </c>
      <c r="BV443" s="239">
        <f t="shared" si="461"/>
        <v>0</v>
      </c>
      <c r="BW443" s="239">
        <f t="shared" si="515"/>
        <v>0</v>
      </c>
      <c r="BX443" s="239">
        <f t="shared" si="516"/>
        <v>0</v>
      </c>
      <c r="BY443" s="240">
        <f t="shared" si="558"/>
        <v>839763.63973834575</v>
      </c>
      <c r="CA443" s="247">
        <f>VLOOKUP(CD443,[2]תחזיות!$B$4:$E$1000,4)</f>
        <v>6.0744657600000231E-2</v>
      </c>
      <c r="CB443" s="135">
        <f t="shared" si="517"/>
        <v>4.5620548000000196E-3</v>
      </c>
      <c r="CC443" s="3">
        <f t="shared" si="559"/>
        <v>11868</v>
      </c>
      <c r="CD443" s="238">
        <v>391</v>
      </c>
      <c r="CE443" s="239">
        <f t="shared" si="560"/>
        <v>0</v>
      </c>
      <c r="CF443" s="239">
        <f t="shared" si="561"/>
        <v>0</v>
      </c>
      <c r="CG443" s="239">
        <f t="shared" si="518"/>
        <v>0</v>
      </c>
      <c r="CH443" s="239">
        <f t="shared" si="519"/>
        <v>0</v>
      </c>
      <c r="CI443" s="240">
        <f t="shared" si="562"/>
        <v>952372.2403889132</v>
      </c>
      <c r="CJ443" s="1"/>
      <c r="CK443" s="247">
        <f>VLOOKUP(CN443,[2]תחזיות!$B$4:$E$1000,3)</f>
        <v>4.0016243478261021E-2</v>
      </c>
      <c r="CL443" s="135">
        <f t="shared" si="520"/>
        <v>2.8346869565217519E-3</v>
      </c>
      <c r="CM443" s="3">
        <f t="shared" si="563"/>
        <v>11868</v>
      </c>
      <c r="CN443" s="238">
        <v>391</v>
      </c>
      <c r="CO443" s="239">
        <f t="shared" si="564"/>
        <v>0</v>
      </c>
      <c r="CP443" s="239">
        <f t="shared" si="579"/>
        <v>0</v>
      </c>
      <c r="CQ443" s="239">
        <f t="shared" si="521"/>
        <v>0</v>
      </c>
      <c r="CR443" s="239">
        <f t="shared" si="522"/>
        <v>0</v>
      </c>
      <c r="CS443" s="240">
        <f t="shared" si="565"/>
        <v>799728.65981568617</v>
      </c>
      <c r="CT443" s="1"/>
      <c r="CU443" s="238">
        <v>391</v>
      </c>
      <c r="CV443" s="239">
        <f t="shared" si="496"/>
        <v>-3043.62449615891</v>
      </c>
      <c r="CW443" s="239">
        <f t="shared" si="496"/>
        <v>0</v>
      </c>
      <c r="CX443" s="239">
        <f t="shared" si="496"/>
        <v>7.9895143024171391</v>
      </c>
      <c r="CY443" s="239">
        <f t="shared" si="496"/>
        <v>-7.9895143024171391</v>
      </c>
      <c r="CZ443" s="239">
        <f t="shared" si="496"/>
        <v>3027533.6683451794</v>
      </c>
      <c r="DB443" s="238">
        <v>391</v>
      </c>
      <c r="DC443" s="239">
        <f t="shared" si="497"/>
        <v>-3043.6244961589246</v>
      </c>
      <c r="DD443" s="239">
        <f t="shared" si="497"/>
        <v>1.3500871343534544E-13</v>
      </c>
      <c r="DE443" s="239">
        <f t="shared" si="497"/>
        <v>7.9895143024173381</v>
      </c>
      <c r="DF443" s="239">
        <f t="shared" si="497"/>
        <v>-7.9895143024172031</v>
      </c>
      <c r="DG443" s="239">
        <f t="shared" si="497"/>
        <v>3247953.555034522</v>
      </c>
      <c r="DH443" s="248"/>
      <c r="DI443" s="238">
        <v>391</v>
      </c>
      <c r="DJ443" s="239">
        <f t="shared" si="498"/>
        <v>-3051.8522214992886</v>
      </c>
      <c r="DK443" s="239">
        <f t="shared" si="498"/>
        <v>8.3635499914810812E-2</v>
      </c>
      <c r="DL443" s="239">
        <f t="shared" si="498"/>
        <v>8.0882339654559772</v>
      </c>
      <c r="DM443" s="239">
        <f t="shared" si="498"/>
        <v>-8.0045984655411662</v>
      </c>
      <c r="DN443" s="239">
        <f t="shared" si="498"/>
        <v>2829171.9568635351</v>
      </c>
      <c r="DP443" s="3">
        <f t="shared" si="566"/>
        <v>11868</v>
      </c>
      <c r="DQ443" s="238">
        <v>391</v>
      </c>
      <c r="DR443" s="239">
        <f t="shared" si="567"/>
        <v>0</v>
      </c>
      <c r="DS443" s="239">
        <f t="shared" si="568"/>
        <v>0</v>
      </c>
      <c r="DT443" s="239">
        <f t="shared" si="523"/>
        <v>0</v>
      </c>
      <c r="DU443" s="239">
        <f t="shared" si="569"/>
        <v>0</v>
      </c>
      <c r="DV443" s="240">
        <f t="shared" si="580"/>
        <v>0</v>
      </c>
      <c r="DX443" s="242">
        <f t="shared" si="493"/>
        <v>5.0700000000000002E-2</v>
      </c>
      <c r="DY443" s="242">
        <f t="shared" si="570"/>
        <v>4.2250000000000005E-3</v>
      </c>
      <c r="DZ443" s="238">
        <v>391</v>
      </c>
      <c r="EA443" s="243">
        <f t="shared" si="581"/>
        <v>0</v>
      </c>
      <c r="EB443" s="243">
        <f t="shared" si="582"/>
        <v>0</v>
      </c>
      <c r="EC443" s="243">
        <f t="shared" si="524"/>
        <v>0</v>
      </c>
      <c r="ED443" s="243">
        <f t="shared" si="534"/>
        <v>0</v>
      </c>
      <c r="EE443" s="244">
        <f t="shared" si="571"/>
        <v>985200.18989004719</v>
      </c>
      <c r="EF443" s="249"/>
      <c r="EG443" s="242">
        <f t="shared" si="494"/>
        <v>5.5E-2</v>
      </c>
      <c r="EH443" s="242">
        <f t="shared" si="572"/>
        <v>4.5833333333333334E-3</v>
      </c>
      <c r="EI443" s="238">
        <v>391</v>
      </c>
      <c r="EJ443" s="243">
        <f t="shared" si="583"/>
        <v>5.2161399820768674E-13</v>
      </c>
      <c r="EK443" s="243">
        <f t="shared" si="584"/>
        <v>0</v>
      </c>
      <c r="EL443" s="243">
        <f t="shared" si="525"/>
        <v>-2.3907308251185642E-15</v>
      </c>
      <c r="EM443" s="243">
        <f t="shared" si="535"/>
        <v>2.3907308251185642E-15</v>
      </c>
      <c r="EN443" s="244">
        <f t="shared" si="573"/>
        <v>1028966.0595073986</v>
      </c>
      <c r="EO443" s="249"/>
      <c r="EP443" s="242">
        <f t="shared" si="495"/>
        <v>2.5000000000000001E-2</v>
      </c>
      <c r="EQ443" s="242">
        <f t="shared" si="574"/>
        <v>2.0833333333333333E-3</v>
      </c>
      <c r="ER443" s="238">
        <v>391</v>
      </c>
      <c r="ES443" s="243">
        <f t="shared" si="585"/>
        <v>0</v>
      </c>
      <c r="ET443" s="243">
        <f t="shared" si="586"/>
        <v>0</v>
      </c>
      <c r="EU443" s="243">
        <f t="shared" si="526"/>
        <v>0</v>
      </c>
      <c r="EV443" s="243">
        <f t="shared" si="536"/>
        <v>0</v>
      </c>
      <c r="EW443" s="244">
        <f t="shared" si="575"/>
        <v>853461.14144629624</v>
      </c>
    </row>
    <row r="444" spans="1:153" ht="14.25" customHeight="1" thickBot="1" x14ac:dyDescent="0.25">
      <c r="A444" s="3">
        <f t="shared" si="537"/>
        <v>11898</v>
      </c>
      <c r="B444" s="238">
        <v>392</v>
      </c>
      <c r="C444" s="239">
        <f t="shared" si="538"/>
        <v>-3051.6140104613273</v>
      </c>
      <c r="D444" s="239">
        <f t="shared" si="499"/>
        <v>0</v>
      </c>
      <c r="E444" s="239">
        <f t="shared" si="500"/>
        <v>8.0104867774609847</v>
      </c>
      <c r="F444" s="239">
        <f t="shared" si="501"/>
        <v>-8.0104867774609847</v>
      </c>
      <c r="G444" s="240">
        <f t="shared" si="539"/>
        <v>725485.02829237678</v>
      </c>
      <c r="I444" s="241">
        <f>VLOOKUP(K444,[2]תחזיות!$B$4:$H$1000,5)</f>
        <v>1.3000222000000231E-2</v>
      </c>
      <c r="J444" s="135">
        <f t="shared" si="502"/>
        <v>1.0833518333333526E-3</v>
      </c>
      <c r="K444" s="238">
        <v>392</v>
      </c>
      <c r="L444" s="243">
        <f t="shared" si="540"/>
        <v>0</v>
      </c>
      <c r="M444" s="243">
        <f t="shared" si="527"/>
        <v>0</v>
      </c>
      <c r="N444" s="243">
        <f t="shared" si="503"/>
        <v>0</v>
      </c>
      <c r="O444" s="243">
        <f t="shared" si="504"/>
        <v>0</v>
      </c>
      <c r="P444" s="244">
        <f t="shared" si="541"/>
        <v>306589.56963967456</v>
      </c>
      <c r="Q444" s="245"/>
      <c r="R444" s="241">
        <f>VLOOKUP(T444,[2]תחזיות!$B$4:$H$1000,7)</f>
        <v>2.2100377400000391E-2</v>
      </c>
      <c r="S444" s="135">
        <f t="shared" si="505"/>
        <v>1.8416981166666992E-3</v>
      </c>
      <c r="T444" s="238">
        <v>392</v>
      </c>
      <c r="U444" s="243">
        <f t="shared" si="542"/>
        <v>0</v>
      </c>
      <c r="V444" s="243">
        <f t="shared" si="528"/>
        <v>0</v>
      </c>
      <c r="W444" s="243">
        <f t="shared" si="506"/>
        <v>0</v>
      </c>
      <c r="X444" s="243">
        <f t="shared" si="529"/>
        <v>0</v>
      </c>
      <c r="Y444" s="244">
        <f t="shared" si="543"/>
        <v>343246.08003011072</v>
      </c>
      <c r="Z444" s="246"/>
      <c r="AA444" s="241">
        <f>VLOOKUP(AC444,[2]תחזיות!$B$4:$H$1000,6)</f>
        <v>1.1818383636363845E-2</v>
      </c>
      <c r="AB444" s="135">
        <f t="shared" si="507"/>
        <v>9.8486530303032037E-4</v>
      </c>
      <c r="AC444" s="238">
        <v>392</v>
      </c>
      <c r="AD444" s="243">
        <f t="shared" si="544"/>
        <v>0</v>
      </c>
      <c r="AE444" s="243">
        <f t="shared" si="530"/>
        <v>0</v>
      </c>
      <c r="AF444" s="243">
        <f t="shared" si="508"/>
        <v>0</v>
      </c>
      <c r="AG444" s="243">
        <f t="shared" si="531"/>
        <v>0</v>
      </c>
      <c r="AH444" s="244">
        <f t="shared" si="545"/>
        <v>302220.56829844892</v>
      </c>
      <c r="AI444" s="246"/>
      <c r="AJ444" s="242">
        <f t="shared" si="491"/>
        <v>4.8766666666666597E-2</v>
      </c>
      <c r="AK444" s="242">
        <f t="shared" si="546"/>
        <v>4.0638888888888834E-3</v>
      </c>
      <c r="AL444" s="241">
        <f>VLOOKUP(AN444,[2]תחזיות!$B$4:$H$1000,5)</f>
        <v>1.3000222000000231E-2</v>
      </c>
      <c r="AM444" s="135">
        <f t="shared" si="532"/>
        <v>1.0833518333333526E-3</v>
      </c>
      <c r="AN444" s="238">
        <v>392</v>
      </c>
      <c r="AO444" s="243">
        <f t="shared" si="547"/>
        <v>0</v>
      </c>
      <c r="AP444" s="243">
        <f t="shared" si="576"/>
        <v>0</v>
      </c>
      <c r="AQ444" s="243">
        <f t="shared" si="509"/>
        <v>0</v>
      </c>
      <c r="AR444" s="243">
        <f t="shared" si="548"/>
        <v>0</v>
      </c>
      <c r="AS444" s="244">
        <f t="shared" si="549"/>
        <v>170495.24078473489</v>
      </c>
      <c r="AT444" s="245"/>
      <c r="AU444" s="242">
        <f t="shared" si="492"/>
        <v>5.3666666666666606E-2</v>
      </c>
      <c r="AV444" s="242">
        <f t="shared" si="550"/>
        <v>4.4722222222222168E-3</v>
      </c>
      <c r="AW444" s="241">
        <f>VLOOKUP(AY444,[2]תחזיות!$B$4:$H$1000,7)</f>
        <v>2.2100377400000391E-2</v>
      </c>
      <c r="AX444" s="135">
        <f t="shared" si="510"/>
        <v>1.8416981166666992E-3</v>
      </c>
      <c r="AY444" s="238">
        <v>392</v>
      </c>
      <c r="AZ444" s="243">
        <f t="shared" si="551"/>
        <v>-1.5149158546574149E-11</v>
      </c>
      <c r="BA444" s="243">
        <f t="shared" si="577"/>
        <v>1.3525735872861291E-13</v>
      </c>
      <c r="BB444" s="243">
        <f t="shared" si="511"/>
        <v>2.0300776222856943E-13</v>
      </c>
      <c r="BC444" s="243">
        <f t="shared" si="552"/>
        <v>-6.7750403499956526E-14</v>
      </c>
      <c r="BD444" s="244">
        <f t="shared" si="553"/>
        <v>197884.14681572217</v>
      </c>
      <c r="BE444" s="246"/>
      <c r="BF444" s="246"/>
      <c r="BG444" s="246"/>
      <c r="BH444" s="241">
        <f>VLOOKUP(BJ444,[2]תחזיות!$B$4:$H$1000,6)</f>
        <v>1.1818383636363845E-2</v>
      </c>
      <c r="BI444" s="135">
        <f t="shared" si="512"/>
        <v>9.8486530303032037E-4</v>
      </c>
      <c r="BJ444" s="238">
        <v>392</v>
      </c>
      <c r="BK444" s="243">
        <f t="shared" si="554"/>
        <v>-8.3346454301990605</v>
      </c>
      <c r="BL444" s="243">
        <f t="shared" si="578"/>
        <v>8.3706381568816365E-2</v>
      </c>
      <c r="BM444" s="243">
        <f t="shared" si="513"/>
        <v>9.8986564857514572E-2</v>
      </c>
      <c r="BN444" s="243">
        <f t="shared" si="533"/>
        <v>-1.5280183288698207E-2</v>
      </c>
      <c r="BO444" s="244">
        <f t="shared" si="555"/>
        <v>148276.55901072704</v>
      </c>
      <c r="BP444" s="246"/>
      <c r="BQ444" s="247">
        <f>VLOOKUP(BT444,[2]תחזיות!$B$4:$E$1000,2)</f>
        <v>4.6046980000000175E-2</v>
      </c>
      <c r="BR444" s="135">
        <f t="shared" si="514"/>
        <v>3.337248333333348E-3</v>
      </c>
      <c r="BS444" s="3">
        <f t="shared" si="556"/>
        <v>11898</v>
      </c>
      <c r="BT444" s="238">
        <v>392</v>
      </c>
      <c r="BU444" s="239">
        <f t="shared" si="557"/>
        <v>0</v>
      </c>
      <c r="BV444" s="239">
        <f t="shared" si="461"/>
        <v>0</v>
      </c>
      <c r="BW444" s="239">
        <f t="shared" si="515"/>
        <v>0</v>
      </c>
      <c r="BX444" s="239">
        <f t="shared" si="516"/>
        <v>0</v>
      </c>
      <c r="BY444" s="240">
        <f t="shared" si="558"/>
        <v>839763.63973834575</v>
      </c>
      <c r="CA444" s="247">
        <f>VLOOKUP(CD444,[2]תחזיות!$B$4:$E$1000,4)</f>
        <v>6.0782013600000233E-2</v>
      </c>
      <c r="CB444" s="135">
        <f t="shared" si="517"/>
        <v>4.5651678000000195E-3</v>
      </c>
      <c r="CC444" s="3">
        <f t="shared" si="559"/>
        <v>11898</v>
      </c>
      <c r="CD444" s="238">
        <v>392</v>
      </c>
      <c r="CE444" s="239">
        <f t="shared" si="560"/>
        <v>0</v>
      </c>
      <c r="CF444" s="239">
        <f t="shared" si="561"/>
        <v>0</v>
      </c>
      <c r="CG444" s="239">
        <f t="shared" si="518"/>
        <v>0</v>
      </c>
      <c r="CH444" s="239">
        <f t="shared" si="519"/>
        <v>0</v>
      </c>
      <c r="CI444" s="240">
        <f t="shared" si="562"/>
        <v>952372.2403889132</v>
      </c>
      <c r="CJ444" s="1"/>
      <c r="CK444" s="247">
        <f>VLOOKUP(CN444,[2]תחזיות!$B$4:$E$1000,3)</f>
        <v>4.0040852173913198E-2</v>
      </c>
      <c r="CL444" s="135">
        <f t="shared" si="520"/>
        <v>2.8367376811594333E-3</v>
      </c>
      <c r="CM444" s="3">
        <f t="shared" si="563"/>
        <v>11898</v>
      </c>
      <c r="CN444" s="238">
        <v>392</v>
      </c>
      <c r="CO444" s="239">
        <f t="shared" si="564"/>
        <v>0</v>
      </c>
      <c r="CP444" s="239">
        <f t="shared" si="579"/>
        <v>0</v>
      </c>
      <c r="CQ444" s="239">
        <f t="shared" si="521"/>
        <v>0</v>
      </c>
      <c r="CR444" s="239">
        <f t="shared" si="522"/>
        <v>0</v>
      </c>
      <c r="CS444" s="240">
        <f t="shared" si="565"/>
        <v>799728.65981568617</v>
      </c>
      <c r="CT444" s="1"/>
      <c r="CU444" s="238">
        <v>392</v>
      </c>
      <c r="CV444" s="239">
        <f t="shared" si="496"/>
        <v>-3051.6140104613273</v>
      </c>
      <c r="CW444" s="239">
        <f t="shared" si="496"/>
        <v>0</v>
      </c>
      <c r="CX444" s="239">
        <f t="shared" si="496"/>
        <v>8.0104867774609847</v>
      </c>
      <c r="CY444" s="239">
        <f t="shared" si="496"/>
        <v>-8.0104867774609847</v>
      </c>
      <c r="CZ444" s="239">
        <f t="shared" si="496"/>
        <v>3027533.6683451794</v>
      </c>
      <c r="DB444" s="238">
        <v>392</v>
      </c>
      <c r="DC444" s="239">
        <f t="shared" si="497"/>
        <v>-3051.6140104613419</v>
      </c>
      <c r="DD444" s="239">
        <f t="shared" si="497"/>
        <v>1.3525735872861291E-13</v>
      </c>
      <c r="DE444" s="239">
        <f t="shared" si="497"/>
        <v>8.0104867774611854</v>
      </c>
      <c r="DF444" s="239">
        <f t="shared" si="497"/>
        <v>-8.0104867774610504</v>
      </c>
      <c r="DG444" s="239">
        <f t="shared" si="497"/>
        <v>3247953.555034522</v>
      </c>
      <c r="DH444" s="248"/>
      <c r="DI444" s="238">
        <v>392</v>
      </c>
      <c r="DJ444" s="239">
        <f t="shared" si="498"/>
        <v>-3059.9486558915264</v>
      </c>
      <c r="DK444" s="239">
        <f t="shared" si="498"/>
        <v>8.3706381568816365E-2</v>
      </c>
      <c r="DL444" s="239">
        <f t="shared" si="498"/>
        <v>8.1094733423185001</v>
      </c>
      <c r="DM444" s="239">
        <f t="shared" si="498"/>
        <v>-8.0257669607496833</v>
      </c>
      <c r="DN444" s="239">
        <f t="shared" si="498"/>
        <v>2829171.9568635351</v>
      </c>
      <c r="DP444" s="3">
        <f t="shared" si="566"/>
        <v>11898</v>
      </c>
      <c r="DQ444" s="238">
        <v>392</v>
      </c>
      <c r="DR444" s="239">
        <f t="shared" si="567"/>
        <v>0</v>
      </c>
      <c r="DS444" s="239">
        <f t="shared" si="568"/>
        <v>0</v>
      </c>
      <c r="DT444" s="239">
        <f t="shared" si="523"/>
        <v>0</v>
      </c>
      <c r="DU444" s="239">
        <f t="shared" si="569"/>
        <v>0</v>
      </c>
      <c r="DV444" s="240">
        <f t="shared" si="580"/>
        <v>0</v>
      </c>
      <c r="DX444" s="242">
        <f t="shared" si="493"/>
        <v>5.0700000000000002E-2</v>
      </c>
      <c r="DY444" s="242">
        <f t="shared" si="570"/>
        <v>4.2250000000000005E-3</v>
      </c>
      <c r="DZ444" s="238">
        <v>392</v>
      </c>
      <c r="EA444" s="243">
        <f t="shared" si="581"/>
        <v>0</v>
      </c>
      <c r="EB444" s="243">
        <f t="shared" si="582"/>
        <v>0</v>
      </c>
      <c r="EC444" s="243">
        <f t="shared" si="524"/>
        <v>0</v>
      </c>
      <c r="ED444" s="243">
        <f t="shared" si="534"/>
        <v>0</v>
      </c>
      <c r="EE444" s="244">
        <f t="shared" si="571"/>
        <v>985200.18989004719</v>
      </c>
      <c r="EF444" s="249"/>
      <c r="EG444" s="242">
        <f t="shared" si="494"/>
        <v>5.5E-2</v>
      </c>
      <c r="EH444" s="242">
        <f t="shared" si="572"/>
        <v>4.5833333333333334E-3</v>
      </c>
      <c r="EI444" s="238">
        <v>392</v>
      </c>
      <c r="EJ444" s="243">
        <f t="shared" si="583"/>
        <v>5.2400472903280527E-13</v>
      </c>
      <c r="EK444" s="243">
        <f t="shared" si="584"/>
        <v>0</v>
      </c>
      <c r="EL444" s="243">
        <f t="shared" si="525"/>
        <v>-2.4016883414003576E-15</v>
      </c>
      <c r="EM444" s="243">
        <f t="shared" si="535"/>
        <v>2.4016883414003576E-15</v>
      </c>
      <c r="EN444" s="244">
        <f t="shared" si="573"/>
        <v>1028966.0595073986</v>
      </c>
      <c r="EO444" s="249"/>
      <c r="EP444" s="242">
        <f t="shared" si="495"/>
        <v>2.5000000000000001E-2</v>
      </c>
      <c r="EQ444" s="242">
        <f t="shared" si="574"/>
        <v>2.0833333333333333E-3</v>
      </c>
      <c r="ER444" s="238">
        <v>392</v>
      </c>
      <c r="ES444" s="243">
        <f t="shared" si="585"/>
        <v>0</v>
      </c>
      <c r="ET444" s="243">
        <f t="shared" si="586"/>
        <v>0</v>
      </c>
      <c r="EU444" s="243">
        <f t="shared" si="526"/>
        <v>0</v>
      </c>
      <c r="EV444" s="243">
        <f t="shared" si="536"/>
        <v>0</v>
      </c>
      <c r="EW444" s="244">
        <f t="shared" si="575"/>
        <v>853461.14144629624</v>
      </c>
    </row>
    <row r="445" spans="1:153" ht="14.25" customHeight="1" thickBot="1" x14ac:dyDescent="0.25">
      <c r="A445" s="3">
        <f t="shared" si="537"/>
        <v>11929</v>
      </c>
      <c r="B445" s="238">
        <v>393</v>
      </c>
      <c r="C445" s="239">
        <f t="shared" si="538"/>
        <v>-3059.6244972387885</v>
      </c>
      <c r="D445" s="239">
        <f t="shared" si="499"/>
        <v>0</v>
      </c>
      <c r="E445" s="239">
        <f t="shared" si="500"/>
        <v>8.0315143052518199</v>
      </c>
      <c r="F445" s="239">
        <f t="shared" si="501"/>
        <v>-8.0315143052518199</v>
      </c>
      <c r="G445" s="240">
        <f t="shared" si="539"/>
        <v>725485.02829237678</v>
      </c>
      <c r="I445" s="241">
        <f>VLOOKUP(K445,[2]תחזיות!$B$4:$H$1000,5)</f>
        <v>1.3000240500000232E-2</v>
      </c>
      <c r="J445" s="135">
        <f t="shared" si="502"/>
        <v>1.0833533750000193E-3</v>
      </c>
      <c r="K445" s="238">
        <v>393</v>
      </c>
      <c r="L445" s="243">
        <f t="shared" si="540"/>
        <v>0</v>
      </c>
      <c r="M445" s="243">
        <f t="shared" si="527"/>
        <v>0</v>
      </c>
      <c r="N445" s="243">
        <f t="shared" si="503"/>
        <v>0</v>
      </c>
      <c r="O445" s="243">
        <f t="shared" si="504"/>
        <v>0</v>
      </c>
      <c r="P445" s="244">
        <f t="shared" si="541"/>
        <v>306589.56963967456</v>
      </c>
      <c r="Q445" s="245"/>
      <c r="R445" s="241">
        <f>VLOOKUP(T445,[2]תחזיות!$B$4:$H$1000,7)</f>
        <v>2.2100408850000395E-2</v>
      </c>
      <c r="S445" s="135">
        <f t="shared" si="505"/>
        <v>1.841700737500033E-3</v>
      </c>
      <c r="T445" s="238">
        <v>393</v>
      </c>
      <c r="U445" s="243">
        <f t="shared" si="542"/>
        <v>0</v>
      </c>
      <c r="V445" s="243">
        <f t="shared" si="528"/>
        <v>0</v>
      </c>
      <c r="W445" s="243">
        <f t="shared" si="506"/>
        <v>0</v>
      </c>
      <c r="X445" s="243">
        <f t="shared" si="529"/>
        <v>0</v>
      </c>
      <c r="Y445" s="244">
        <f t="shared" si="543"/>
        <v>343246.08003011072</v>
      </c>
      <c r="Z445" s="246"/>
      <c r="AA445" s="241">
        <f>VLOOKUP(AC445,[2]תחזיות!$B$4:$H$1000,6)</f>
        <v>1.1818400454545665E-2</v>
      </c>
      <c r="AB445" s="135">
        <f t="shared" si="507"/>
        <v>9.8486670454547213E-4</v>
      </c>
      <c r="AC445" s="238">
        <v>393</v>
      </c>
      <c r="AD445" s="243">
        <f t="shared" si="544"/>
        <v>0</v>
      </c>
      <c r="AE445" s="243">
        <f t="shared" si="530"/>
        <v>0</v>
      </c>
      <c r="AF445" s="243">
        <f t="shared" si="508"/>
        <v>0</v>
      </c>
      <c r="AG445" s="243">
        <f t="shared" si="531"/>
        <v>0</v>
      </c>
      <c r="AH445" s="244">
        <f t="shared" si="545"/>
        <v>302220.56829844892</v>
      </c>
      <c r="AI445" s="246"/>
      <c r="AJ445" s="242">
        <f t="shared" si="491"/>
        <v>4.8766666666666597E-2</v>
      </c>
      <c r="AK445" s="242">
        <f t="shared" si="546"/>
        <v>4.0638888888888834E-3</v>
      </c>
      <c r="AL445" s="241">
        <f>VLOOKUP(AN445,[2]תחזיות!$B$4:$H$1000,5)</f>
        <v>1.3000240500000232E-2</v>
      </c>
      <c r="AM445" s="135">
        <f t="shared" si="532"/>
        <v>1.0833533750000193E-3</v>
      </c>
      <c r="AN445" s="238">
        <v>393</v>
      </c>
      <c r="AO445" s="243">
        <f t="shared" si="547"/>
        <v>0</v>
      </c>
      <c r="AP445" s="243">
        <f t="shared" si="576"/>
        <v>0</v>
      </c>
      <c r="AQ445" s="243">
        <f t="shared" si="509"/>
        <v>0</v>
      </c>
      <c r="AR445" s="243">
        <f t="shared" si="548"/>
        <v>0</v>
      </c>
      <c r="AS445" s="244">
        <f t="shared" si="549"/>
        <v>170495.24078473489</v>
      </c>
      <c r="AT445" s="245"/>
      <c r="AU445" s="242">
        <f t="shared" si="492"/>
        <v>5.3666666666666606E-2</v>
      </c>
      <c r="AV445" s="242">
        <f t="shared" si="550"/>
        <v>4.4722222222222168E-3</v>
      </c>
      <c r="AW445" s="241">
        <f>VLOOKUP(AY445,[2]תחזיות!$B$4:$H$1000,7)</f>
        <v>2.2100408850000395E-2</v>
      </c>
      <c r="AX445" s="135">
        <f t="shared" si="510"/>
        <v>1.841700737500033E-3</v>
      </c>
      <c r="AY445" s="238">
        <v>393</v>
      </c>
      <c r="AZ445" s="243">
        <f t="shared" si="551"/>
        <v>-1.5380440404815863E-11</v>
      </c>
      <c r="BA445" s="243">
        <f t="shared" si="577"/>
        <v>1.3550646230593575E-13</v>
      </c>
      <c r="BB445" s="243">
        <f t="shared" si="511"/>
        <v>2.0429120967191773E-13</v>
      </c>
      <c r="BC445" s="243">
        <f t="shared" si="552"/>
        <v>-6.8784747365981978E-14</v>
      </c>
      <c r="BD445" s="244">
        <f t="shared" si="553"/>
        <v>197884.14681572217</v>
      </c>
      <c r="BE445" s="246"/>
      <c r="BF445" s="246"/>
      <c r="BG445" s="246"/>
      <c r="BH445" s="241">
        <f>VLOOKUP(BJ445,[2]תחזיות!$B$4:$H$1000,6)</f>
        <v>1.1818400454545665E-2</v>
      </c>
      <c r="BI445" s="135">
        <f t="shared" si="512"/>
        <v>9.8486670454547213E-4</v>
      </c>
      <c r="BJ445" s="238">
        <v>393</v>
      </c>
      <c r="BK445" s="243">
        <f t="shared" si="554"/>
        <v>-8.4419379984068978</v>
      </c>
      <c r="BL445" s="243">
        <f t="shared" si="578"/>
        <v>8.3777322027897325E-2</v>
      </c>
      <c r="BM445" s="243">
        <f t="shared" si="513"/>
        <v>9.9254208358309892E-2</v>
      </c>
      <c r="BN445" s="243">
        <f t="shared" si="533"/>
        <v>-1.5476886330412574E-2</v>
      </c>
      <c r="BO445" s="244">
        <f t="shared" si="555"/>
        <v>148276.55901072704</v>
      </c>
      <c r="BP445" s="246"/>
      <c r="BQ445" s="247">
        <f>VLOOKUP(BT445,[2]תחזיות!$B$4:$E$1000,2)</f>
        <v>4.6075280000000177E-2</v>
      </c>
      <c r="BR445" s="135">
        <f t="shared" si="514"/>
        <v>3.3396066666666817E-3</v>
      </c>
      <c r="BS445" s="3">
        <f t="shared" si="556"/>
        <v>11929</v>
      </c>
      <c r="BT445" s="238">
        <v>393</v>
      </c>
      <c r="BU445" s="239">
        <f t="shared" si="557"/>
        <v>0</v>
      </c>
      <c r="BV445" s="239">
        <f t="shared" si="461"/>
        <v>0</v>
      </c>
      <c r="BW445" s="239">
        <f t="shared" si="515"/>
        <v>0</v>
      </c>
      <c r="BX445" s="239">
        <f t="shared" si="516"/>
        <v>0</v>
      </c>
      <c r="BY445" s="240">
        <f t="shared" si="558"/>
        <v>839763.63973834575</v>
      </c>
      <c r="CA445" s="247">
        <f>VLOOKUP(CD445,[2]תחזיות!$B$4:$E$1000,4)</f>
        <v>6.0819369600000235E-2</v>
      </c>
      <c r="CB445" s="135">
        <f t="shared" si="517"/>
        <v>4.5682808000000194E-3</v>
      </c>
      <c r="CC445" s="3">
        <f t="shared" si="559"/>
        <v>11929</v>
      </c>
      <c r="CD445" s="238">
        <v>393</v>
      </c>
      <c r="CE445" s="239">
        <f t="shared" si="560"/>
        <v>0</v>
      </c>
      <c r="CF445" s="239">
        <f t="shared" si="561"/>
        <v>0</v>
      </c>
      <c r="CG445" s="239">
        <f t="shared" si="518"/>
        <v>0</v>
      </c>
      <c r="CH445" s="239">
        <f t="shared" si="519"/>
        <v>0</v>
      </c>
      <c r="CI445" s="240">
        <f t="shared" si="562"/>
        <v>952372.2403889132</v>
      </c>
      <c r="CJ445" s="1"/>
      <c r="CK445" s="247">
        <f>VLOOKUP(CN445,[2]תחזיות!$B$4:$E$1000,3)</f>
        <v>4.0065460869565375E-2</v>
      </c>
      <c r="CL445" s="135">
        <f t="shared" si="520"/>
        <v>2.8387884057971147E-3</v>
      </c>
      <c r="CM445" s="3">
        <f t="shared" si="563"/>
        <v>11929</v>
      </c>
      <c r="CN445" s="238">
        <v>393</v>
      </c>
      <c r="CO445" s="239">
        <f t="shared" si="564"/>
        <v>0</v>
      </c>
      <c r="CP445" s="239">
        <f t="shared" si="579"/>
        <v>0</v>
      </c>
      <c r="CQ445" s="239">
        <f t="shared" si="521"/>
        <v>0</v>
      </c>
      <c r="CR445" s="239">
        <f t="shared" si="522"/>
        <v>0</v>
      </c>
      <c r="CS445" s="240">
        <f t="shared" si="565"/>
        <v>799728.65981568617</v>
      </c>
      <c r="CT445" s="1"/>
      <c r="CU445" s="238">
        <v>393</v>
      </c>
      <c r="CV445" s="239">
        <f t="shared" si="496"/>
        <v>-3059.6244972387885</v>
      </c>
      <c r="CW445" s="239">
        <f t="shared" si="496"/>
        <v>0</v>
      </c>
      <c r="CX445" s="239">
        <f t="shared" si="496"/>
        <v>8.0315143052518199</v>
      </c>
      <c r="CY445" s="239">
        <f t="shared" si="496"/>
        <v>-8.0315143052518199</v>
      </c>
      <c r="CZ445" s="239">
        <f t="shared" si="496"/>
        <v>3027533.6683451794</v>
      </c>
      <c r="DB445" s="238">
        <v>393</v>
      </c>
      <c r="DC445" s="239">
        <f t="shared" si="497"/>
        <v>-3059.6244972388035</v>
      </c>
      <c r="DD445" s="239">
        <f t="shared" si="497"/>
        <v>1.3550646230593575E-13</v>
      </c>
      <c r="DE445" s="239">
        <f t="shared" si="497"/>
        <v>8.0315143052520224</v>
      </c>
      <c r="DF445" s="239">
        <f t="shared" si="497"/>
        <v>-8.0315143052518874</v>
      </c>
      <c r="DG445" s="239">
        <f t="shared" si="497"/>
        <v>3247953.555034522</v>
      </c>
      <c r="DH445" s="248"/>
      <c r="DI445" s="238">
        <v>393</v>
      </c>
      <c r="DJ445" s="239">
        <f t="shared" si="498"/>
        <v>-3068.0664352371955</v>
      </c>
      <c r="DK445" s="239">
        <f t="shared" si="498"/>
        <v>8.3777322027897325E-2</v>
      </c>
      <c r="DL445" s="239">
        <f t="shared" si="498"/>
        <v>8.1307685136101302</v>
      </c>
      <c r="DM445" s="239">
        <f t="shared" si="498"/>
        <v>-8.046991191582233</v>
      </c>
      <c r="DN445" s="239">
        <f t="shared" si="498"/>
        <v>2829171.9568635351</v>
      </c>
      <c r="DP445" s="3">
        <f t="shared" si="566"/>
        <v>11929</v>
      </c>
      <c r="DQ445" s="238">
        <v>393</v>
      </c>
      <c r="DR445" s="239">
        <f t="shared" si="567"/>
        <v>0</v>
      </c>
      <c r="DS445" s="239">
        <f t="shared" si="568"/>
        <v>0</v>
      </c>
      <c r="DT445" s="239">
        <f t="shared" si="523"/>
        <v>0</v>
      </c>
      <c r="DU445" s="239">
        <f t="shared" si="569"/>
        <v>0</v>
      </c>
      <c r="DV445" s="240">
        <f t="shared" si="580"/>
        <v>0</v>
      </c>
      <c r="DX445" s="242">
        <f t="shared" si="493"/>
        <v>5.0700000000000002E-2</v>
      </c>
      <c r="DY445" s="242">
        <f t="shared" si="570"/>
        <v>4.2250000000000005E-3</v>
      </c>
      <c r="DZ445" s="238">
        <v>393</v>
      </c>
      <c r="EA445" s="243">
        <f t="shared" si="581"/>
        <v>0</v>
      </c>
      <c r="EB445" s="243">
        <f t="shared" si="582"/>
        <v>0</v>
      </c>
      <c r="EC445" s="243">
        <f t="shared" si="524"/>
        <v>0</v>
      </c>
      <c r="ED445" s="243">
        <f t="shared" si="534"/>
        <v>0</v>
      </c>
      <c r="EE445" s="244">
        <f t="shared" si="571"/>
        <v>985200.18989004719</v>
      </c>
      <c r="EF445" s="249"/>
      <c r="EG445" s="242">
        <f t="shared" si="494"/>
        <v>5.5E-2</v>
      </c>
      <c r="EH445" s="242">
        <f t="shared" si="572"/>
        <v>4.5833333333333334E-3</v>
      </c>
      <c r="EI445" s="238">
        <v>393</v>
      </c>
      <c r="EJ445" s="243">
        <f t="shared" si="583"/>
        <v>5.2640641737420561E-13</v>
      </c>
      <c r="EK445" s="243">
        <f t="shared" si="584"/>
        <v>0</v>
      </c>
      <c r="EL445" s="243">
        <f t="shared" si="525"/>
        <v>-2.4126960796317758E-15</v>
      </c>
      <c r="EM445" s="243">
        <f t="shared" si="535"/>
        <v>2.4126960796317758E-15</v>
      </c>
      <c r="EN445" s="244">
        <f t="shared" si="573"/>
        <v>1028966.0595073986</v>
      </c>
      <c r="EO445" s="249"/>
      <c r="EP445" s="242">
        <f t="shared" si="495"/>
        <v>2.5000000000000001E-2</v>
      </c>
      <c r="EQ445" s="242">
        <f t="shared" si="574"/>
        <v>2.0833333333333333E-3</v>
      </c>
      <c r="ER445" s="238">
        <v>393</v>
      </c>
      <c r="ES445" s="243">
        <f t="shared" si="585"/>
        <v>0</v>
      </c>
      <c r="ET445" s="243">
        <f t="shared" si="586"/>
        <v>0</v>
      </c>
      <c r="EU445" s="243">
        <f t="shared" si="526"/>
        <v>0</v>
      </c>
      <c r="EV445" s="243">
        <f t="shared" si="536"/>
        <v>0</v>
      </c>
      <c r="EW445" s="244">
        <f t="shared" si="575"/>
        <v>853461.14144629624</v>
      </c>
    </row>
    <row r="446" spans="1:153" ht="14.25" customHeight="1" thickBot="1" x14ac:dyDescent="0.25">
      <c r="A446" s="3">
        <f t="shared" si="537"/>
        <v>11960</v>
      </c>
      <c r="B446" s="238">
        <v>394</v>
      </c>
      <c r="C446" s="239">
        <f t="shared" si="538"/>
        <v>-3067.6560115440402</v>
      </c>
      <c r="D446" s="239">
        <f t="shared" si="499"/>
        <v>0</v>
      </c>
      <c r="E446" s="239">
        <f t="shared" si="500"/>
        <v>8.0525970303031063</v>
      </c>
      <c r="F446" s="239">
        <f t="shared" si="501"/>
        <v>-8.0525970303031063</v>
      </c>
      <c r="G446" s="240">
        <f t="shared" si="539"/>
        <v>725485.02829237678</v>
      </c>
      <c r="I446" s="241">
        <f>VLOOKUP(K446,[2]תחזיות!$B$4:$H$1000,5)</f>
        <v>1.3000259000000233E-2</v>
      </c>
      <c r="J446" s="135">
        <f t="shared" si="502"/>
        <v>1.083354916666686E-3</v>
      </c>
      <c r="K446" s="238">
        <v>394</v>
      </c>
      <c r="L446" s="243">
        <f t="shared" si="540"/>
        <v>0</v>
      </c>
      <c r="M446" s="243">
        <f t="shared" si="527"/>
        <v>0</v>
      </c>
      <c r="N446" s="243">
        <f t="shared" si="503"/>
        <v>0</v>
      </c>
      <c r="O446" s="243">
        <f t="shared" si="504"/>
        <v>0</v>
      </c>
      <c r="P446" s="244">
        <f t="shared" si="541"/>
        <v>306589.56963967456</v>
      </c>
      <c r="Q446" s="245"/>
      <c r="R446" s="241">
        <f>VLOOKUP(T446,[2]תחזיות!$B$4:$H$1000,7)</f>
        <v>2.2100440300000395E-2</v>
      </c>
      <c r="S446" s="135">
        <f t="shared" si="505"/>
        <v>1.8417033583333663E-3</v>
      </c>
      <c r="T446" s="238">
        <v>394</v>
      </c>
      <c r="U446" s="243">
        <f t="shared" si="542"/>
        <v>0</v>
      </c>
      <c r="V446" s="243">
        <f t="shared" si="528"/>
        <v>0</v>
      </c>
      <c r="W446" s="243">
        <f t="shared" si="506"/>
        <v>0</v>
      </c>
      <c r="X446" s="243">
        <f t="shared" si="529"/>
        <v>0</v>
      </c>
      <c r="Y446" s="244">
        <f t="shared" si="543"/>
        <v>343246.08003011072</v>
      </c>
      <c r="Z446" s="246"/>
      <c r="AA446" s="241">
        <f>VLOOKUP(AC446,[2]תחזיות!$B$4:$H$1000,6)</f>
        <v>1.1818417272727482E-2</v>
      </c>
      <c r="AB446" s="135">
        <f t="shared" si="507"/>
        <v>9.8486810606062346E-4</v>
      </c>
      <c r="AC446" s="238">
        <v>394</v>
      </c>
      <c r="AD446" s="243">
        <f t="shared" si="544"/>
        <v>0</v>
      </c>
      <c r="AE446" s="243">
        <f t="shared" si="530"/>
        <v>0</v>
      </c>
      <c r="AF446" s="243">
        <f t="shared" si="508"/>
        <v>0</v>
      </c>
      <c r="AG446" s="243">
        <f t="shared" si="531"/>
        <v>0</v>
      </c>
      <c r="AH446" s="244">
        <f t="shared" si="545"/>
        <v>302220.56829844892</v>
      </c>
      <c r="AI446" s="246"/>
      <c r="AJ446" s="242">
        <f t="shared" si="491"/>
        <v>4.8766666666666597E-2</v>
      </c>
      <c r="AK446" s="242">
        <f t="shared" si="546"/>
        <v>4.0638888888888834E-3</v>
      </c>
      <c r="AL446" s="241">
        <f>VLOOKUP(AN446,[2]תחזיות!$B$4:$H$1000,5)</f>
        <v>1.3000259000000233E-2</v>
      </c>
      <c r="AM446" s="135">
        <f t="shared" si="532"/>
        <v>1.083354916666686E-3</v>
      </c>
      <c r="AN446" s="238">
        <v>394</v>
      </c>
      <c r="AO446" s="243">
        <f t="shared" si="547"/>
        <v>0</v>
      </c>
      <c r="AP446" s="243">
        <f t="shared" si="576"/>
        <v>0</v>
      </c>
      <c r="AQ446" s="243">
        <f t="shared" si="509"/>
        <v>0</v>
      </c>
      <c r="AR446" s="243">
        <f t="shared" si="548"/>
        <v>0</v>
      </c>
      <c r="AS446" s="244">
        <f t="shared" si="549"/>
        <v>170495.24078473489</v>
      </c>
      <c r="AT446" s="245"/>
      <c r="AU446" s="242">
        <f t="shared" si="492"/>
        <v>5.3666666666666606E-2</v>
      </c>
      <c r="AV446" s="242">
        <f t="shared" si="550"/>
        <v>4.4722222222222168E-3</v>
      </c>
      <c r="AW446" s="241">
        <f>VLOOKUP(AY446,[2]תחזיות!$B$4:$H$1000,7)</f>
        <v>2.2100440300000395E-2</v>
      </c>
      <c r="AX446" s="135">
        <f t="shared" si="510"/>
        <v>1.8417033583333663E-3</v>
      </c>
      <c r="AY446" s="238">
        <v>394</v>
      </c>
      <c r="AZ446" s="243">
        <f t="shared" si="551"/>
        <v>-1.5613434067040908E-11</v>
      </c>
      <c r="BA446" s="243">
        <f t="shared" si="577"/>
        <v>1.357560250126404E-13</v>
      </c>
      <c r="BB446" s="243">
        <f t="shared" si="511"/>
        <v>2.0558277181246214E-13</v>
      </c>
      <c r="BC446" s="243">
        <f t="shared" si="552"/>
        <v>-6.9826746799821752E-14</v>
      </c>
      <c r="BD446" s="244">
        <f t="shared" si="553"/>
        <v>197884.14681572217</v>
      </c>
      <c r="BE446" s="246"/>
      <c r="BF446" s="246"/>
      <c r="BG446" s="246"/>
      <c r="BH446" s="241">
        <f>VLOOKUP(BJ446,[2]תחזיות!$B$4:$H$1000,6)</f>
        <v>1.1818417272727482E-2</v>
      </c>
      <c r="BI446" s="135">
        <f t="shared" si="512"/>
        <v>9.8486810606062346E-4</v>
      </c>
      <c r="BJ446" s="238">
        <v>394</v>
      </c>
      <c r="BK446" s="243">
        <f t="shared" si="554"/>
        <v>-8.549604154557386</v>
      </c>
      <c r="BL446" s="243">
        <f t="shared" si="578"/>
        <v>8.384832136963169E-2</v>
      </c>
      <c r="BM446" s="243">
        <f t="shared" si="513"/>
        <v>9.9522595652986823E-2</v>
      </c>
      <c r="BN446" s="243">
        <f t="shared" si="533"/>
        <v>-1.5674274283355136E-2</v>
      </c>
      <c r="BO446" s="244">
        <f t="shared" si="555"/>
        <v>148276.55901072704</v>
      </c>
      <c r="BP446" s="246"/>
      <c r="BQ446" s="247">
        <f>VLOOKUP(BT446,[2]תחזיות!$B$4:$E$1000,2)</f>
        <v>4.6103580000000179E-2</v>
      </c>
      <c r="BR446" s="135">
        <f t="shared" si="514"/>
        <v>3.3419650000000149E-3</v>
      </c>
      <c r="BS446" s="3">
        <f t="shared" si="556"/>
        <v>11960</v>
      </c>
      <c r="BT446" s="238">
        <v>394</v>
      </c>
      <c r="BU446" s="239">
        <f t="shared" si="557"/>
        <v>0</v>
      </c>
      <c r="BV446" s="239">
        <f t="shared" si="461"/>
        <v>0</v>
      </c>
      <c r="BW446" s="239">
        <f t="shared" si="515"/>
        <v>0</v>
      </c>
      <c r="BX446" s="239">
        <f t="shared" si="516"/>
        <v>0</v>
      </c>
      <c r="BY446" s="240">
        <f t="shared" si="558"/>
        <v>839763.63973834575</v>
      </c>
      <c r="CA446" s="247">
        <f>VLOOKUP(CD446,[2]תחזיות!$B$4:$E$1000,4)</f>
        <v>6.0856725600000237E-2</v>
      </c>
      <c r="CB446" s="135">
        <f t="shared" si="517"/>
        <v>4.5713938000000202E-3</v>
      </c>
      <c r="CC446" s="3">
        <f t="shared" si="559"/>
        <v>11960</v>
      </c>
      <c r="CD446" s="238">
        <v>394</v>
      </c>
      <c r="CE446" s="239">
        <f t="shared" si="560"/>
        <v>0</v>
      </c>
      <c r="CF446" s="239">
        <f t="shared" si="561"/>
        <v>0</v>
      </c>
      <c r="CG446" s="239">
        <f t="shared" si="518"/>
        <v>0</v>
      </c>
      <c r="CH446" s="239">
        <f t="shared" si="519"/>
        <v>0</v>
      </c>
      <c r="CI446" s="240">
        <f t="shared" si="562"/>
        <v>952372.2403889132</v>
      </c>
      <c r="CJ446" s="1"/>
      <c r="CK446" s="247">
        <f>VLOOKUP(CN446,[2]תחזיות!$B$4:$E$1000,3)</f>
        <v>4.0090069565217552E-2</v>
      </c>
      <c r="CL446" s="135">
        <f t="shared" si="520"/>
        <v>2.8408391304347962E-3</v>
      </c>
      <c r="CM446" s="3">
        <f t="shared" si="563"/>
        <v>11960</v>
      </c>
      <c r="CN446" s="238">
        <v>394</v>
      </c>
      <c r="CO446" s="239">
        <f t="shared" si="564"/>
        <v>0</v>
      </c>
      <c r="CP446" s="239">
        <f t="shared" si="579"/>
        <v>0</v>
      </c>
      <c r="CQ446" s="239">
        <f t="shared" si="521"/>
        <v>0</v>
      </c>
      <c r="CR446" s="239">
        <f t="shared" si="522"/>
        <v>0</v>
      </c>
      <c r="CS446" s="240">
        <f t="shared" si="565"/>
        <v>799728.65981568617</v>
      </c>
      <c r="CT446" s="1"/>
      <c r="CU446" s="238">
        <v>394</v>
      </c>
      <c r="CV446" s="239">
        <f t="shared" si="496"/>
        <v>-3067.6560115440402</v>
      </c>
      <c r="CW446" s="239">
        <f t="shared" si="496"/>
        <v>0</v>
      </c>
      <c r="CX446" s="239">
        <f t="shared" si="496"/>
        <v>8.0525970303031063</v>
      </c>
      <c r="CY446" s="239">
        <f t="shared" si="496"/>
        <v>-8.0525970303031063</v>
      </c>
      <c r="CZ446" s="239">
        <f t="shared" si="496"/>
        <v>3027533.6683451794</v>
      </c>
      <c r="DB446" s="238">
        <v>394</v>
      </c>
      <c r="DC446" s="239">
        <f t="shared" si="497"/>
        <v>-3067.6560115440552</v>
      </c>
      <c r="DD446" s="239">
        <f t="shared" si="497"/>
        <v>1.357560250126404E-13</v>
      </c>
      <c r="DE446" s="239">
        <f t="shared" si="497"/>
        <v>8.0525970303033105</v>
      </c>
      <c r="DF446" s="239">
        <f t="shared" si="497"/>
        <v>-8.0525970303031738</v>
      </c>
      <c r="DG446" s="239">
        <f t="shared" si="497"/>
        <v>3247953.555034522</v>
      </c>
      <c r="DH446" s="248"/>
      <c r="DI446" s="238">
        <v>394</v>
      </c>
      <c r="DJ446" s="239">
        <f t="shared" si="498"/>
        <v>-3076.2056156985977</v>
      </c>
      <c r="DK446" s="239">
        <f t="shared" si="498"/>
        <v>8.384832136963169E-2</v>
      </c>
      <c r="DL446" s="239">
        <f t="shared" si="498"/>
        <v>8.1521196259560931</v>
      </c>
      <c r="DM446" s="239">
        <f t="shared" si="498"/>
        <v>-8.068271304586462</v>
      </c>
      <c r="DN446" s="239">
        <f t="shared" si="498"/>
        <v>2829171.9568635351</v>
      </c>
      <c r="DP446" s="3">
        <f t="shared" si="566"/>
        <v>11960</v>
      </c>
      <c r="DQ446" s="238">
        <v>394</v>
      </c>
      <c r="DR446" s="239">
        <f t="shared" si="567"/>
        <v>0</v>
      </c>
      <c r="DS446" s="239">
        <f t="shared" si="568"/>
        <v>0</v>
      </c>
      <c r="DT446" s="239">
        <f t="shared" si="523"/>
        <v>0</v>
      </c>
      <c r="DU446" s="239">
        <f t="shared" si="569"/>
        <v>0</v>
      </c>
      <c r="DV446" s="240">
        <f t="shared" si="580"/>
        <v>0</v>
      </c>
      <c r="DX446" s="242">
        <f t="shared" si="493"/>
        <v>5.0700000000000002E-2</v>
      </c>
      <c r="DY446" s="242">
        <f t="shared" si="570"/>
        <v>4.2250000000000005E-3</v>
      </c>
      <c r="DZ446" s="238">
        <v>394</v>
      </c>
      <c r="EA446" s="243">
        <f t="shared" si="581"/>
        <v>0</v>
      </c>
      <c r="EB446" s="243">
        <f t="shared" si="582"/>
        <v>0</v>
      </c>
      <c r="EC446" s="243">
        <f t="shared" si="524"/>
        <v>0</v>
      </c>
      <c r="ED446" s="243">
        <f t="shared" si="534"/>
        <v>0</v>
      </c>
      <c r="EE446" s="244">
        <f t="shared" si="571"/>
        <v>985200.18989004719</v>
      </c>
      <c r="EF446" s="249"/>
      <c r="EG446" s="242">
        <f t="shared" si="494"/>
        <v>5.5E-2</v>
      </c>
      <c r="EH446" s="242">
        <f t="shared" si="572"/>
        <v>4.5833333333333334E-3</v>
      </c>
      <c r="EI446" s="238">
        <v>394</v>
      </c>
      <c r="EJ446" s="243">
        <f t="shared" si="583"/>
        <v>5.2881911345383735E-13</v>
      </c>
      <c r="EK446" s="243">
        <f t="shared" si="584"/>
        <v>0</v>
      </c>
      <c r="EL446" s="243">
        <f t="shared" si="525"/>
        <v>-2.4237542699967546E-15</v>
      </c>
      <c r="EM446" s="243">
        <f t="shared" si="535"/>
        <v>2.4237542699967546E-15</v>
      </c>
      <c r="EN446" s="244">
        <f t="shared" si="573"/>
        <v>1028966.0595073986</v>
      </c>
      <c r="EO446" s="249"/>
      <c r="EP446" s="242">
        <f t="shared" si="495"/>
        <v>2.5000000000000001E-2</v>
      </c>
      <c r="EQ446" s="242">
        <f t="shared" si="574"/>
        <v>2.0833333333333333E-3</v>
      </c>
      <c r="ER446" s="238">
        <v>394</v>
      </c>
      <c r="ES446" s="243">
        <f t="shared" si="585"/>
        <v>0</v>
      </c>
      <c r="ET446" s="243">
        <f t="shared" si="586"/>
        <v>0</v>
      </c>
      <c r="EU446" s="243">
        <f t="shared" si="526"/>
        <v>0</v>
      </c>
      <c r="EV446" s="243">
        <f t="shared" si="536"/>
        <v>0</v>
      </c>
      <c r="EW446" s="244">
        <f t="shared" si="575"/>
        <v>853461.14144629624</v>
      </c>
    </row>
    <row r="447" spans="1:153" ht="14.25" customHeight="1" thickBot="1" x14ac:dyDescent="0.25">
      <c r="A447" s="3">
        <f t="shared" si="537"/>
        <v>11990</v>
      </c>
      <c r="B447" s="238">
        <v>395</v>
      </c>
      <c r="C447" s="239">
        <f t="shared" si="538"/>
        <v>-3075.7086085743435</v>
      </c>
      <c r="D447" s="239">
        <f t="shared" si="499"/>
        <v>0</v>
      </c>
      <c r="E447" s="239">
        <f t="shared" si="500"/>
        <v>8.0737350975076527</v>
      </c>
      <c r="F447" s="239">
        <f t="shared" si="501"/>
        <v>-8.0737350975076527</v>
      </c>
      <c r="G447" s="240">
        <f t="shared" si="539"/>
        <v>725485.02829237678</v>
      </c>
      <c r="I447" s="241">
        <f>VLOOKUP(K447,[2]תחזיות!$B$4:$H$1000,5)</f>
        <v>1.3000277500000233E-2</v>
      </c>
      <c r="J447" s="135">
        <f t="shared" si="502"/>
        <v>1.0833564583333528E-3</v>
      </c>
      <c r="K447" s="238">
        <v>395</v>
      </c>
      <c r="L447" s="243">
        <f t="shared" si="540"/>
        <v>0</v>
      </c>
      <c r="M447" s="243">
        <f t="shared" si="527"/>
        <v>0</v>
      </c>
      <c r="N447" s="243">
        <f t="shared" si="503"/>
        <v>0</v>
      </c>
      <c r="O447" s="243">
        <f t="shared" si="504"/>
        <v>0</v>
      </c>
      <c r="P447" s="244">
        <f t="shared" si="541"/>
        <v>306589.56963967456</v>
      </c>
      <c r="Q447" s="245"/>
      <c r="R447" s="241">
        <f>VLOOKUP(T447,[2]תחזיות!$B$4:$H$1000,7)</f>
        <v>2.2100471750000395E-2</v>
      </c>
      <c r="S447" s="135">
        <f t="shared" si="505"/>
        <v>1.8417059791666997E-3</v>
      </c>
      <c r="T447" s="238">
        <v>395</v>
      </c>
      <c r="U447" s="243">
        <f t="shared" si="542"/>
        <v>0</v>
      </c>
      <c r="V447" s="243">
        <f t="shared" si="528"/>
        <v>0</v>
      </c>
      <c r="W447" s="243">
        <f t="shared" si="506"/>
        <v>0</v>
      </c>
      <c r="X447" s="243">
        <f t="shared" si="529"/>
        <v>0</v>
      </c>
      <c r="Y447" s="244">
        <f t="shared" si="543"/>
        <v>343246.08003011072</v>
      </c>
      <c r="Z447" s="246"/>
      <c r="AA447" s="241">
        <f>VLOOKUP(AC447,[2]תחזיות!$B$4:$H$1000,6)</f>
        <v>1.1818434090909302E-2</v>
      </c>
      <c r="AB447" s="135">
        <f t="shared" si="507"/>
        <v>9.8486950757577523E-4</v>
      </c>
      <c r="AC447" s="238">
        <v>395</v>
      </c>
      <c r="AD447" s="243">
        <f t="shared" si="544"/>
        <v>0</v>
      </c>
      <c r="AE447" s="243">
        <f t="shared" si="530"/>
        <v>0</v>
      </c>
      <c r="AF447" s="243">
        <f t="shared" si="508"/>
        <v>0</v>
      </c>
      <c r="AG447" s="243">
        <f t="shared" si="531"/>
        <v>0</v>
      </c>
      <c r="AH447" s="244">
        <f t="shared" si="545"/>
        <v>302220.56829844892</v>
      </c>
      <c r="AI447" s="246"/>
      <c r="AJ447" s="242">
        <f t="shared" si="491"/>
        <v>4.8766666666666597E-2</v>
      </c>
      <c r="AK447" s="242">
        <f t="shared" si="546"/>
        <v>4.0638888888888834E-3</v>
      </c>
      <c r="AL447" s="241">
        <f>VLOOKUP(AN447,[2]תחזיות!$B$4:$H$1000,5)</f>
        <v>1.3000277500000233E-2</v>
      </c>
      <c r="AM447" s="135">
        <f t="shared" si="532"/>
        <v>1.0833564583333528E-3</v>
      </c>
      <c r="AN447" s="238">
        <v>395</v>
      </c>
      <c r="AO447" s="243">
        <f t="shared" si="547"/>
        <v>0</v>
      </c>
      <c r="AP447" s="243">
        <f t="shared" si="576"/>
        <v>0</v>
      </c>
      <c r="AQ447" s="243">
        <f t="shared" si="509"/>
        <v>0</v>
      </c>
      <c r="AR447" s="243">
        <f t="shared" si="548"/>
        <v>0</v>
      </c>
      <c r="AS447" s="244">
        <f t="shared" si="549"/>
        <v>170495.24078473489</v>
      </c>
      <c r="AT447" s="245"/>
      <c r="AU447" s="242">
        <f t="shared" si="492"/>
        <v>5.3666666666666606E-2</v>
      </c>
      <c r="AV447" s="242">
        <f t="shared" si="550"/>
        <v>4.4722222222222168E-3</v>
      </c>
      <c r="AW447" s="241">
        <f>VLOOKUP(AY447,[2]תחזיות!$B$4:$H$1000,7)</f>
        <v>2.2100471750000395E-2</v>
      </c>
      <c r="AX447" s="135">
        <f t="shared" si="510"/>
        <v>1.8417059791666997E-3</v>
      </c>
      <c r="AY447" s="238">
        <v>395</v>
      </c>
      <c r="AZ447" s="243">
        <f t="shared" si="551"/>
        <v>-1.5848150816750024E-11</v>
      </c>
      <c r="BA447" s="243">
        <f t="shared" si="577"/>
        <v>1.3600604769561412E-13</v>
      </c>
      <c r="BB447" s="243">
        <f t="shared" si="511"/>
        <v>2.0688249995941277E-13</v>
      </c>
      <c r="BC447" s="243">
        <f t="shared" si="552"/>
        <v>-7.0876452263798638E-14</v>
      </c>
      <c r="BD447" s="244">
        <f t="shared" si="553"/>
        <v>197884.14681572217</v>
      </c>
      <c r="BE447" s="246"/>
      <c r="BF447" s="246"/>
      <c r="BG447" s="246"/>
      <c r="BH447" s="241">
        <f>VLOOKUP(BJ447,[2]תחזיות!$B$4:$H$1000,6)</f>
        <v>1.1818434090909302E-2</v>
      </c>
      <c r="BI447" s="135">
        <f t="shared" si="512"/>
        <v>9.8486950757577523E-4</v>
      </c>
      <c r="BJ447" s="238">
        <v>395</v>
      </c>
      <c r="BK447" s="243">
        <f t="shared" si="554"/>
        <v>-8.6576450114138126</v>
      </c>
      <c r="BL447" s="243">
        <f t="shared" si="578"/>
        <v>8.3919379670781794E-2</v>
      </c>
      <c r="BM447" s="243">
        <f t="shared" si="513"/>
        <v>9.9791728858373702E-2</v>
      </c>
      <c r="BN447" s="243">
        <f t="shared" si="533"/>
        <v>-1.5872349187591915E-2</v>
      </c>
      <c r="BO447" s="244">
        <f t="shared" si="555"/>
        <v>148276.55901072704</v>
      </c>
      <c r="BP447" s="246"/>
      <c r="BQ447" s="247">
        <f>VLOOKUP(BT447,[2]תחזיות!$B$4:$E$1000,2)</f>
        <v>4.6131880000000181E-2</v>
      </c>
      <c r="BR447" s="135">
        <f t="shared" si="514"/>
        <v>3.3443233333333485E-3</v>
      </c>
      <c r="BS447" s="3">
        <f t="shared" si="556"/>
        <v>11990</v>
      </c>
      <c r="BT447" s="238">
        <v>395</v>
      </c>
      <c r="BU447" s="239">
        <f t="shared" si="557"/>
        <v>0</v>
      </c>
      <c r="BV447" s="239">
        <f t="shared" si="461"/>
        <v>0</v>
      </c>
      <c r="BW447" s="239">
        <f t="shared" si="515"/>
        <v>0</v>
      </c>
      <c r="BX447" s="239">
        <f t="shared" si="516"/>
        <v>0</v>
      </c>
      <c r="BY447" s="240">
        <f t="shared" si="558"/>
        <v>839763.63973834575</v>
      </c>
      <c r="CA447" s="247">
        <f>VLOOKUP(CD447,[2]תחזיות!$B$4:$E$1000,4)</f>
        <v>6.089408160000024E-2</v>
      </c>
      <c r="CB447" s="135">
        <f t="shared" si="517"/>
        <v>4.5745068000000201E-3</v>
      </c>
      <c r="CC447" s="3">
        <f t="shared" si="559"/>
        <v>11990</v>
      </c>
      <c r="CD447" s="238">
        <v>395</v>
      </c>
      <c r="CE447" s="239">
        <f t="shared" si="560"/>
        <v>0</v>
      </c>
      <c r="CF447" s="239">
        <f t="shared" si="561"/>
        <v>0</v>
      </c>
      <c r="CG447" s="239">
        <f t="shared" si="518"/>
        <v>0</v>
      </c>
      <c r="CH447" s="239">
        <f t="shared" si="519"/>
        <v>0</v>
      </c>
      <c r="CI447" s="240">
        <f t="shared" si="562"/>
        <v>952372.2403889132</v>
      </c>
      <c r="CJ447" s="1"/>
      <c r="CK447" s="247">
        <f>VLOOKUP(CN447,[2]תחזיות!$B$4:$E$1000,3)</f>
        <v>4.0114678260869722E-2</v>
      </c>
      <c r="CL447" s="135">
        <f t="shared" si="520"/>
        <v>2.8428898550724772E-3</v>
      </c>
      <c r="CM447" s="3">
        <f t="shared" si="563"/>
        <v>11990</v>
      </c>
      <c r="CN447" s="238">
        <v>395</v>
      </c>
      <c r="CO447" s="239">
        <f t="shared" si="564"/>
        <v>0</v>
      </c>
      <c r="CP447" s="239">
        <f t="shared" si="579"/>
        <v>0</v>
      </c>
      <c r="CQ447" s="239">
        <f t="shared" si="521"/>
        <v>0</v>
      </c>
      <c r="CR447" s="239">
        <f t="shared" si="522"/>
        <v>0</v>
      </c>
      <c r="CS447" s="240">
        <f t="shared" si="565"/>
        <v>799728.65981568617</v>
      </c>
      <c r="CT447" s="1"/>
      <c r="CU447" s="238">
        <v>395</v>
      </c>
      <c r="CV447" s="239">
        <f t="shared" si="496"/>
        <v>-3075.7086085743435</v>
      </c>
      <c r="CW447" s="239">
        <f t="shared" si="496"/>
        <v>0</v>
      </c>
      <c r="CX447" s="239">
        <f t="shared" si="496"/>
        <v>8.0737350975076527</v>
      </c>
      <c r="CY447" s="239">
        <f t="shared" si="496"/>
        <v>-8.0737350975076527</v>
      </c>
      <c r="CZ447" s="239">
        <f t="shared" si="496"/>
        <v>3027533.6683451794</v>
      </c>
      <c r="DB447" s="238">
        <v>395</v>
      </c>
      <c r="DC447" s="239">
        <f t="shared" si="497"/>
        <v>-3075.708608574359</v>
      </c>
      <c r="DD447" s="239">
        <f t="shared" si="497"/>
        <v>1.3600604769561412E-13</v>
      </c>
      <c r="DE447" s="239">
        <f t="shared" si="497"/>
        <v>8.073735097507857</v>
      </c>
      <c r="DF447" s="239">
        <f t="shared" si="497"/>
        <v>-8.073735097507722</v>
      </c>
      <c r="DG447" s="239">
        <f t="shared" si="497"/>
        <v>3247953.555034522</v>
      </c>
      <c r="DH447" s="248"/>
      <c r="DI447" s="238">
        <v>395</v>
      </c>
      <c r="DJ447" s="239">
        <f t="shared" si="498"/>
        <v>-3084.3662535857575</v>
      </c>
      <c r="DK447" s="239">
        <f t="shared" si="498"/>
        <v>8.3919379670781794E-2</v>
      </c>
      <c r="DL447" s="239">
        <f t="shared" si="498"/>
        <v>8.173526826366027</v>
      </c>
      <c r="DM447" s="239">
        <f t="shared" si="498"/>
        <v>-8.0896074466952452</v>
      </c>
      <c r="DN447" s="239">
        <f t="shared" si="498"/>
        <v>2829171.9568635351</v>
      </c>
      <c r="DP447" s="3">
        <f t="shared" si="566"/>
        <v>11990</v>
      </c>
      <c r="DQ447" s="238">
        <v>395</v>
      </c>
      <c r="DR447" s="239">
        <f t="shared" si="567"/>
        <v>0</v>
      </c>
      <c r="DS447" s="239">
        <f t="shared" si="568"/>
        <v>0</v>
      </c>
      <c r="DT447" s="239">
        <f t="shared" si="523"/>
        <v>0</v>
      </c>
      <c r="DU447" s="239">
        <f t="shared" si="569"/>
        <v>0</v>
      </c>
      <c r="DV447" s="240">
        <f t="shared" si="580"/>
        <v>0</v>
      </c>
      <c r="DX447" s="242">
        <f t="shared" si="493"/>
        <v>5.0700000000000002E-2</v>
      </c>
      <c r="DY447" s="242">
        <f t="shared" si="570"/>
        <v>4.2250000000000005E-3</v>
      </c>
      <c r="DZ447" s="238">
        <v>395</v>
      </c>
      <c r="EA447" s="243">
        <f t="shared" si="581"/>
        <v>0</v>
      </c>
      <c r="EB447" s="243">
        <f t="shared" si="582"/>
        <v>0</v>
      </c>
      <c r="EC447" s="243">
        <f t="shared" si="524"/>
        <v>0</v>
      </c>
      <c r="ED447" s="243">
        <f t="shared" si="534"/>
        <v>0</v>
      </c>
      <c r="EE447" s="244">
        <f t="shared" si="571"/>
        <v>985200.18989004719</v>
      </c>
      <c r="EF447" s="249"/>
      <c r="EG447" s="242">
        <f t="shared" si="494"/>
        <v>5.5E-2</v>
      </c>
      <c r="EH447" s="242">
        <f t="shared" si="572"/>
        <v>4.5833333333333334E-3</v>
      </c>
      <c r="EI447" s="238">
        <v>395</v>
      </c>
      <c r="EJ447" s="243">
        <f t="shared" si="583"/>
        <v>5.3124286772383409E-13</v>
      </c>
      <c r="EK447" s="243">
        <f t="shared" si="584"/>
        <v>0</v>
      </c>
      <c r="EL447" s="243">
        <f t="shared" si="525"/>
        <v>-2.4348631437342397E-15</v>
      </c>
      <c r="EM447" s="243">
        <f t="shared" si="535"/>
        <v>2.4348631437342397E-15</v>
      </c>
      <c r="EN447" s="244">
        <f t="shared" si="573"/>
        <v>1028966.0595073986</v>
      </c>
      <c r="EO447" s="249"/>
      <c r="EP447" s="242">
        <f t="shared" si="495"/>
        <v>2.5000000000000001E-2</v>
      </c>
      <c r="EQ447" s="242">
        <f t="shared" si="574"/>
        <v>2.0833333333333333E-3</v>
      </c>
      <c r="ER447" s="238">
        <v>395</v>
      </c>
      <c r="ES447" s="243">
        <f t="shared" si="585"/>
        <v>0</v>
      </c>
      <c r="ET447" s="243">
        <f t="shared" si="586"/>
        <v>0</v>
      </c>
      <c r="EU447" s="243">
        <f t="shared" si="526"/>
        <v>0</v>
      </c>
      <c r="EV447" s="243">
        <f t="shared" si="536"/>
        <v>0</v>
      </c>
      <c r="EW447" s="244">
        <f t="shared" si="575"/>
        <v>853461.14144629624</v>
      </c>
    </row>
    <row r="448" spans="1:153" ht="14.25" customHeight="1" thickBot="1" x14ac:dyDescent="0.25">
      <c r="A448" s="3">
        <f t="shared" si="537"/>
        <v>12021</v>
      </c>
      <c r="B448" s="238">
        <v>396</v>
      </c>
      <c r="C448" s="239">
        <f t="shared" si="538"/>
        <v>-3083.7823436718513</v>
      </c>
      <c r="D448" s="239">
        <f t="shared" si="499"/>
        <v>0</v>
      </c>
      <c r="E448" s="239">
        <f t="shared" si="500"/>
        <v>8.094928652138611</v>
      </c>
      <c r="F448" s="239">
        <f t="shared" si="501"/>
        <v>-8.094928652138611</v>
      </c>
      <c r="G448" s="240">
        <f t="shared" si="539"/>
        <v>725485.02829237678</v>
      </c>
      <c r="I448" s="241">
        <f>VLOOKUP(K448,[2]תחזיות!$B$4:$H$1000,5)</f>
        <v>1.3000296000000234E-2</v>
      </c>
      <c r="J448" s="135">
        <f t="shared" si="502"/>
        <v>1.0833580000000195E-3</v>
      </c>
      <c r="K448" s="238">
        <v>396</v>
      </c>
      <c r="L448" s="243">
        <f t="shared" si="540"/>
        <v>0</v>
      </c>
      <c r="M448" s="243">
        <f t="shared" si="527"/>
        <v>0</v>
      </c>
      <c r="N448" s="243">
        <f t="shared" si="503"/>
        <v>0</v>
      </c>
      <c r="O448" s="243">
        <f t="shared" si="504"/>
        <v>0</v>
      </c>
      <c r="P448" s="244">
        <f t="shared" si="541"/>
        <v>306589.56963967456</v>
      </c>
      <c r="Q448" s="245"/>
      <c r="R448" s="241">
        <f>VLOOKUP(T448,[2]תחזיות!$B$4:$H$1000,7)</f>
        <v>2.2100503200000399E-2</v>
      </c>
      <c r="S448" s="135">
        <f t="shared" si="505"/>
        <v>1.8417086000000332E-3</v>
      </c>
      <c r="T448" s="238">
        <v>396</v>
      </c>
      <c r="U448" s="243">
        <f t="shared" si="542"/>
        <v>0</v>
      </c>
      <c r="V448" s="243">
        <f t="shared" si="528"/>
        <v>0</v>
      </c>
      <c r="W448" s="243">
        <f t="shared" si="506"/>
        <v>0</v>
      </c>
      <c r="X448" s="243">
        <f t="shared" si="529"/>
        <v>0</v>
      </c>
      <c r="Y448" s="244">
        <f t="shared" si="543"/>
        <v>343246.08003011072</v>
      </c>
      <c r="Z448" s="246"/>
      <c r="AA448" s="241">
        <f>VLOOKUP(AC448,[2]תחזיות!$B$4:$H$1000,6)</f>
        <v>1.1818450909091121E-2</v>
      </c>
      <c r="AB448" s="135">
        <f t="shared" si="507"/>
        <v>9.8487090909092677E-4</v>
      </c>
      <c r="AC448" s="238">
        <v>396</v>
      </c>
      <c r="AD448" s="243">
        <f t="shared" si="544"/>
        <v>0</v>
      </c>
      <c r="AE448" s="243">
        <f t="shared" si="530"/>
        <v>0</v>
      </c>
      <c r="AF448" s="243">
        <f t="shared" si="508"/>
        <v>0</v>
      </c>
      <c r="AG448" s="243">
        <f t="shared" si="531"/>
        <v>0</v>
      </c>
      <c r="AH448" s="244">
        <f t="shared" si="545"/>
        <v>302220.56829844892</v>
      </c>
      <c r="AI448" s="246"/>
      <c r="AJ448" s="242">
        <f t="shared" si="491"/>
        <v>4.8766666666666597E-2</v>
      </c>
      <c r="AK448" s="242">
        <f t="shared" si="546"/>
        <v>4.0638888888888834E-3</v>
      </c>
      <c r="AL448" s="241">
        <f>VLOOKUP(AN448,[2]תחזיות!$B$4:$H$1000,5)</f>
        <v>1.3000296000000234E-2</v>
      </c>
      <c r="AM448" s="135">
        <f t="shared" si="532"/>
        <v>1.0833580000000195E-3</v>
      </c>
      <c r="AN448" s="238">
        <v>396</v>
      </c>
      <c r="AO448" s="243">
        <f t="shared" si="547"/>
        <v>0</v>
      </c>
      <c r="AP448" s="243">
        <f t="shared" si="576"/>
        <v>0</v>
      </c>
      <c r="AQ448" s="243">
        <f t="shared" si="509"/>
        <v>0</v>
      </c>
      <c r="AR448" s="243">
        <f t="shared" si="548"/>
        <v>0</v>
      </c>
      <c r="AS448" s="244">
        <f t="shared" si="549"/>
        <v>170495.24078473489</v>
      </c>
      <c r="AT448" s="245"/>
      <c r="AU448" s="242">
        <f t="shared" si="492"/>
        <v>5.3666666666666606E-2</v>
      </c>
      <c r="AV448" s="242">
        <f t="shared" si="550"/>
        <v>4.4722222222222168E-3</v>
      </c>
      <c r="AW448" s="241">
        <f>VLOOKUP(AY448,[2]תחזיות!$B$4:$H$1000,7)</f>
        <v>2.2100503200000399E-2</v>
      </c>
      <c r="AX448" s="135">
        <f t="shared" si="510"/>
        <v>1.8417086000000332E-3</v>
      </c>
      <c r="AY448" s="238">
        <v>396</v>
      </c>
      <c r="AZ448" s="243">
        <f t="shared" si="551"/>
        <v>-1.6084602009642107E-11</v>
      </c>
      <c r="BA448" s="243">
        <f t="shared" si="577"/>
        <v>1.3625653120330712E-13</v>
      </c>
      <c r="BB448" s="243">
        <f t="shared" si="511"/>
        <v>2.0819044574642868E-13</v>
      </c>
      <c r="BC448" s="243">
        <f t="shared" si="552"/>
        <v>-7.1933914543121562E-14</v>
      </c>
      <c r="BD448" s="244">
        <f t="shared" si="553"/>
        <v>197884.14681572217</v>
      </c>
      <c r="BE448" s="246"/>
      <c r="BF448" s="246"/>
      <c r="BG448" s="246"/>
      <c r="BH448" s="241">
        <f>VLOOKUP(BJ448,[2]תחזיות!$B$4:$H$1000,6)</f>
        <v>1.1818450909091121E-2</v>
      </c>
      <c r="BI448" s="135">
        <f t="shared" si="512"/>
        <v>9.8487090909092677E-4</v>
      </c>
      <c r="BJ448" s="238">
        <v>396</v>
      </c>
      <c r="BK448" s="243">
        <f t="shared" si="554"/>
        <v>-8.7660616849558846</v>
      </c>
      <c r="BL448" s="243">
        <f t="shared" si="578"/>
        <v>8.3990497007330786E-2</v>
      </c>
      <c r="BM448" s="243">
        <f t="shared" si="513"/>
        <v>0.1000616100964165</v>
      </c>
      <c r="BN448" s="243">
        <f t="shared" si="533"/>
        <v>-1.6071113089085712E-2</v>
      </c>
      <c r="BO448" s="244">
        <f t="shared" si="555"/>
        <v>148276.55901072704</v>
      </c>
      <c r="BP448" s="246"/>
      <c r="BQ448" s="247">
        <f>VLOOKUP(BT448,[2]תחזיות!$B$4:$E$1000,2)</f>
        <v>4.6160180000000182E-2</v>
      </c>
      <c r="BR448" s="135">
        <f t="shared" si="514"/>
        <v>3.3466816666666821E-3</v>
      </c>
      <c r="BS448" s="3">
        <f t="shared" si="556"/>
        <v>12021</v>
      </c>
      <c r="BT448" s="238">
        <v>396</v>
      </c>
      <c r="BU448" s="239">
        <f t="shared" si="557"/>
        <v>0</v>
      </c>
      <c r="BV448" s="239">
        <f t="shared" si="461"/>
        <v>0</v>
      </c>
      <c r="BW448" s="239">
        <f t="shared" si="515"/>
        <v>0</v>
      </c>
      <c r="BX448" s="239">
        <f t="shared" si="516"/>
        <v>0</v>
      </c>
      <c r="BY448" s="240">
        <f t="shared" si="558"/>
        <v>839763.63973834575</v>
      </c>
      <c r="CA448" s="247">
        <f>VLOOKUP(CD448,[2]תחזיות!$B$4:$E$1000,4)</f>
        <v>6.0931437600000242E-2</v>
      </c>
      <c r="CB448" s="135">
        <f t="shared" si="517"/>
        <v>4.57761980000002E-3</v>
      </c>
      <c r="CC448" s="3">
        <f t="shared" si="559"/>
        <v>12021</v>
      </c>
      <c r="CD448" s="238">
        <v>396</v>
      </c>
      <c r="CE448" s="239">
        <f t="shared" si="560"/>
        <v>0</v>
      </c>
      <c r="CF448" s="239">
        <f t="shared" si="561"/>
        <v>0</v>
      </c>
      <c r="CG448" s="239">
        <f t="shared" si="518"/>
        <v>0</v>
      </c>
      <c r="CH448" s="239">
        <f t="shared" si="519"/>
        <v>0</v>
      </c>
      <c r="CI448" s="240">
        <f t="shared" si="562"/>
        <v>952372.2403889132</v>
      </c>
      <c r="CJ448" s="1"/>
      <c r="CK448" s="247">
        <f>VLOOKUP(CN448,[2]תחזיות!$B$4:$E$1000,3)</f>
        <v>4.01392869565219E-2</v>
      </c>
      <c r="CL448" s="135">
        <f t="shared" si="520"/>
        <v>2.8449405797101586E-3</v>
      </c>
      <c r="CM448" s="3">
        <f t="shared" si="563"/>
        <v>12021</v>
      </c>
      <c r="CN448" s="238">
        <v>396</v>
      </c>
      <c r="CO448" s="239">
        <f t="shared" si="564"/>
        <v>0</v>
      </c>
      <c r="CP448" s="239">
        <f t="shared" si="579"/>
        <v>0</v>
      </c>
      <c r="CQ448" s="239">
        <f t="shared" si="521"/>
        <v>0</v>
      </c>
      <c r="CR448" s="239">
        <f t="shared" si="522"/>
        <v>0</v>
      </c>
      <c r="CS448" s="240">
        <f t="shared" si="565"/>
        <v>799728.65981568617</v>
      </c>
      <c r="CT448" s="1"/>
      <c r="CU448" s="238">
        <v>396</v>
      </c>
      <c r="CV448" s="239">
        <f t="shared" si="496"/>
        <v>-3083.7823436718513</v>
      </c>
      <c r="CW448" s="239">
        <f t="shared" si="496"/>
        <v>0</v>
      </c>
      <c r="CX448" s="239">
        <f t="shared" si="496"/>
        <v>8.094928652138611</v>
      </c>
      <c r="CY448" s="239">
        <f t="shared" si="496"/>
        <v>-8.094928652138611</v>
      </c>
      <c r="CZ448" s="239">
        <f t="shared" si="496"/>
        <v>3027533.6683451794</v>
      </c>
      <c r="DB448" s="238">
        <v>396</v>
      </c>
      <c r="DC448" s="239">
        <f t="shared" si="497"/>
        <v>-3083.7823436718668</v>
      </c>
      <c r="DD448" s="239">
        <f t="shared" si="497"/>
        <v>1.3625653120330712E-13</v>
      </c>
      <c r="DE448" s="239">
        <f t="shared" si="497"/>
        <v>8.0949286521388171</v>
      </c>
      <c r="DF448" s="239">
        <f t="shared" si="497"/>
        <v>-8.0949286521386803</v>
      </c>
      <c r="DG448" s="239">
        <f t="shared" si="497"/>
        <v>3247953.555034522</v>
      </c>
      <c r="DH448" s="248"/>
      <c r="DI448" s="238">
        <v>396</v>
      </c>
      <c r="DJ448" s="239">
        <f t="shared" si="498"/>
        <v>-3092.5484053568071</v>
      </c>
      <c r="DK448" s="239">
        <f t="shared" si="498"/>
        <v>8.3990497007330786E-2</v>
      </c>
      <c r="DL448" s="239">
        <f t="shared" si="498"/>
        <v>8.1949902622350272</v>
      </c>
      <c r="DM448" s="239">
        <f t="shared" si="498"/>
        <v>-8.1109997652276959</v>
      </c>
      <c r="DN448" s="239">
        <f t="shared" si="498"/>
        <v>2829171.9568635351</v>
      </c>
      <c r="DP448" s="3">
        <f t="shared" si="566"/>
        <v>12021</v>
      </c>
      <c r="DQ448" s="238">
        <v>396</v>
      </c>
      <c r="DR448" s="239">
        <f t="shared" si="567"/>
        <v>0</v>
      </c>
      <c r="DS448" s="239">
        <f t="shared" si="568"/>
        <v>0</v>
      </c>
      <c r="DT448" s="239">
        <f t="shared" si="523"/>
        <v>0</v>
      </c>
      <c r="DU448" s="239">
        <f t="shared" si="569"/>
        <v>0</v>
      </c>
      <c r="DV448" s="240">
        <f t="shared" si="580"/>
        <v>0</v>
      </c>
      <c r="DX448" s="242">
        <f t="shared" si="493"/>
        <v>5.0700000000000002E-2</v>
      </c>
      <c r="DY448" s="242">
        <f t="shared" si="570"/>
        <v>4.2250000000000005E-3</v>
      </c>
      <c r="DZ448" s="238">
        <v>396</v>
      </c>
      <c r="EA448" s="243">
        <f t="shared" si="581"/>
        <v>0</v>
      </c>
      <c r="EB448" s="243">
        <f t="shared" si="582"/>
        <v>0</v>
      </c>
      <c r="EC448" s="243">
        <f t="shared" si="524"/>
        <v>0</v>
      </c>
      <c r="ED448" s="243">
        <f t="shared" si="534"/>
        <v>0</v>
      </c>
      <c r="EE448" s="244">
        <f t="shared" si="571"/>
        <v>985200.18989004719</v>
      </c>
      <c r="EF448" s="249"/>
      <c r="EG448" s="242">
        <f t="shared" si="494"/>
        <v>5.5E-2</v>
      </c>
      <c r="EH448" s="242">
        <f t="shared" si="572"/>
        <v>4.5833333333333334E-3</v>
      </c>
      <c r="EI448" s="238">
        <v>396</v>
      </c>
      <c r="EJ448" s="243">
        <f t="shared" si="583"/>
        <v>5.3367773086756832E-13</v>
      </c>
      <c r="EK448" s="243">
        <f t="shared" si="584"/>
        <v>0</v>
      </c>
      <c r="EL448" s="243">
        <f t="shared" si="525"/>
        <v>-2.4460229331430215E-15</v>
      </c>
      <c r="EM448" s="243">
        <f t="shared" si="535"/>
        <v>2.4460229331430215E-15</v>
      </c>
      <c r="EN448" s="244">
        <f t="shared" si="573"/>
        <v>1028966.0595073986</v>
      </c>
      <c r="EO448" s="249"/>
      <c r="EP448" s="242">
        <f t="shared" si="495"/>
        <v>2.5000000000000001E-2</v>
      </c>
      <c r="EQ448" s="242">
        <f t="shared" si="574"/>
        <v>2.0833333333333333E-3</v>
      </c>
      <c r="ER448" s="238">
        <v>396</v>
      </c>
      <c r="ES448" s="243">
        <f t="shared" si="585"/>
        <v>0</v>
      </c>
      <c r="ET448" s="243">
        <f t="shared" si="586"/>
        <v>0</v>
      </c>
      <c r="EU448" s="243">
        <f t="shared" si="526"/>
        <v>0</v>
      </c>
      <c r="EV448" s="243">
        <f t="shared" si="536"/>
        <v>0</v>
      </c>
      <c r="EW448" s="244">
        <f t="shared" si="575"/>
        <v>853461.14144629624</v>
      </c>
    </row>
    <row r="449" spans="1:153" ht="14.25" customHeight="1" thickBot="1" x14ac:dyDescent="0.25">
      <c r="A449" s="3">
        <f t="shared" si="537"/>
        <v>12051</v>
      </c>
      <c r="B449" s="238">
        <v>397</v>
      </c>
      <c r="C449" s="239">
        <f t="shared" si="538"/>
        <v>-3091.8772723239899</v>
      </c>
      <c r="D449" s="239">
        <f t="shared" si="499"/>
        <v>0</v>
      </c>
      <c r="E449" s="239">
        <f t="shared" si="500"/>
        <v>8.116177839850474</v>
      </c>
      <c r="F449" s="239">
        <f t="shared" si="501"/>
        <v>-8.116177839850474</v>
      </c>
      <c r="G449" s="240">
        <f t="shared" si="539"/>
        <v>725485.02829237678</v>
      </c>
      <c r="I449" s="241">
        <f>VLOOKUP(K449,[2]תחזיות!$B$4:$H$1000,5)</f>
        <v>1.3000314500000235E-2</v>
      </c>
      <c r="J449" s="135">
        <f t="shared" si="502"/>
        <v>1.0833595416666862E-3</v>
      </c>
      <c r="K449" s="238">
        <v>397</v>
      </c>
      <c r="L449" s="243">
        <f t="shared" si="540"/>
        <v>0</v>
      </c>
      <c r="M449" s="243">
        <f t="shared" si="527"/>
        <v>0</v>
      </c>
      <c r="N449" s="243">
        <f t="shared" si="503"/>
        <v>0</v>
      </c>
      <c r="O449" s="243">
        <f t="shared" si="504"/>
        <v>0</v>
      </c>
      <c r="P449" s="244">
        <f t="shared" si="541"/>
        <v>306589.56963967456</v>
      </c>
      <c r="Q449" s="245"/>
      <c r="R449" s="241">
        <f>VLOOKUP(T449,[2]תחזיות!$B$4:$H$1000,7)</f>
        <v>2.2100534650000399E-2</v>
      </c>
      <c r="S449" s="135">
        <f t="shared" si="505"/>
        <v>1.8417112208333666E-3</v>
      </c>
      <c r="T449" s="238">
        <v>397</v>
      </c>
      <c r="U449" s="243">
        <f t="shared" si="542"/>
        <v>0</v>
      </c>
      <c r="V449" s="243">
        <f t="shared" si="528"/>
        <v>0</v>
      </c>
      <c r="W449" s="243">
        <f t="shared" si="506"/>
        <v>0</v>
      </c>
      <c r="X449" s="243">
        <f t="shared" si="529"/>
        <v>0</v>
      </c>
      <c r="Y449" s="244">
        <f t="shared" si="543"/>
        <v>343246.08003011072</v>
      </c>
      <c r="Z449" s="246"/>
      <c r="AA449" s="241">
        <f>VLOOKUP(AC449,[2]תחזיות!$B$4:$H$1000,6)</f>
        <v>1.1818467727272939E-2</v>
      </c>
      <c r="AB449" s="135">
        <f t="shared" si="507"/>
        <v>9.8487231060607832E-4</v>
      </c>
      <c r="AC449" s="238">
        <v>397</v>
      </c>
      <c r="AD449" s="243">
        <f t="shared" si="544"/>
        <v>0</v>
      </c>
      <c r="AE449" s="243">
        <f t="shared" si="530"/>
        <v>0</v>
      </c>
      <c r="AF449" s="243">
        <f t="shared" si="508"/>
        <v>0</v>
      </c>
      <c r="AG449" s="243">
        <f t="shared" si="531"/>
        <v>0</v>
      </c>
      <c r="AH449" s="244">
        <f t="shared" si="545"/>
        <v>302220.56829844892</v>
      </c>
      <c r="AI449" s="246"/>
      <c r="AJ449" s="242">
        <f t="shared" si="491"/>
        <v>4.8766666666666597E-2</v>
      </c>
      <c r="AK449" s="242">
        <f t="shared" si="546"/>
        <v>4.0638888888888834E-3</v>
      </c>
      <c r="AL449" s="241">
        <f>VLOOKUP(AN449,[2]תחזיות!$B$4:$H$1000,5)</f>
        <v>1.3000314500000235E-2</v>
      </c>
      <c r="AM449" s="135">
        <f t="shared" si="532"/>
        <v>1.0833595416666862E-3</v>
      </c>
      <c r="AN449" s="238">
        <v>397</v>
      </c>
      <c r="AO449" s="243">
        <f t="shared" si="547"/>
        <v>0</v>
      </c>
      <c r="AP449" s="243">
        <f t="shared" si="576"/>
        <v>0</v>
      </c>
      <c r="AQ449" s="243">
        <f t="shared" si="509"/>
        <v>0</v>
      </c>
      <c r="AR449" s="243">
        <f t="shared" si="548"/>
        <v>0</v>
      </c>
      <c r="AS449" s="244">
        <f t="shared" si="549"/>
        <v>170495.24078473489</v>
      </c>
      <c r="AT449" s="245"/>
      <c r="AU449" s="242">
        <f t="shared" si="492"/>
        <v>5.3666666666666606E-2</v>
      </c>
      <c r="AV449" s="242">
        <f t="shared" si="550"/>
        <v>4.4722222222222168E-3</v>
      </c>
      <c r="AW449" s="241">
        <f>VLOOKUP(AY449,[2]תחזיות!$B$4:$H$1000,7)</f>
        <v>2.2100534650000399E-2</v>
      </c>
      <c r="AX449" s="135">
        <f t="shared" si="510"/>
        <v>1.8417112208333666E-3</v>
      </c>
      <c r="AY449" s="238">
        <v>397</v>
      </c>
      <c r="AZ449" s="243">
        <f t="shared" si="551"/>
        <v>-1.6322799074072332E-11</v>
      </c>
      <c r="BA449" s="243">
        <f t="shared" si="577"/>
        <v>1.3650747638573609E-13</v>
      </c>
      <c r="BB449" s="243">
        <f t="shared" si="511"/>
        <v>2.095066611336706E-13</v>
      </c>
      <c r="BC449" s="243">
        <f t="shared" si="552"/>
        <v>-7.2999184747934511E-14</v>
      </c>
      <c r="BD449" s="244">
        <f t="shared" si="553"/>
        <v>197884.14681572217</v>
      </c>
      <c r="BE449" s="246"/>
      <c r="BF449" s="246"/>
      <c r="BG449" s="246"/>
      <c r="BH449" s="241">
        <f>VLOOKUP(BJ449,[2]תחזיות!$B$4:$H$1000,6)</f>
        <v>1.1818467727272939E-2</v>
      </c>
      <c r="BI449" s="135">
        <f t="shared" si="512"/>
        <v>9.8487231060607832E-4</v>
      </c>
      <c r="BJ449" s="238">
        <v>397</v>
      </c>
      <c r="BK449" s="243">
        <f t="shared" si="554"/>
        <v>-8.8748552943880163</v>
      </c>
      <c r="BL449" s="243">
        <f t="shared" si="578"/>
        <v>8.406167345451708E-2</v>
      </c>
      <c r="BM449" s="243">
        <f t="shared" si="513"/>
        <v>0.10033224149422837</v>
      </c>
      <c r="BN449" s="243">
        <f t="shared" si="533"/>
        <v>-1.6270568039711289E-2</v>
      </c>
      <c r="BO449" s="244">
        <f t="shared" si="555"/>
        <v>148276.55901072704</v>
      </c>
      <c r="BP449" s="246"/>
      <c r="BQ449" s="247">
        <f>VLOOKUP(BT449,[2]תחזיות!$B$4:$E$1000,2)</f>
        <v>4.6188480000000184E-2</v>
      </c>
      <c r="BR449" s="135">
        <f t="shared" si="514"/>
        <v>3.3490400000000154E-3</v>
      </c>
      <c r="BS449" s="3">
        <f t="shared" si="556"/>
        <v>12051</v>
      </c>
      <c r="BT449" s="238">
        <v>397</v>
      </c>
      <c r="BU449" s="239">
        <f t="shared" si="557"/>
        <v>0</v>
      </c>
      <c r="BV449" s="239">
        <f t="shared" si="461"/>
        <v>0</v>
      </c>
      <c r="BW449" s="239">
        <f t="shared" si="515"/>
        <v>0</v>
      </c>
      <c r="BX449" s="239">
        <f t="shared" si="516"/>
        <v>0</v>
      </c>
      <c r="BY449" s="240">
        <f t="shared" si="558"/>
        <v>839763.63973834575</v>
      </c>
      <c r="CA449" s="247">
        <f>VLOOKUP(CD449,[2]תחזיות!$B$4:$E$1000,4)</f>
        <v>6.0968793600000244E-2</v>
      </c>
      <c r="CB449" s="135">
        <f t="shared" si="517"/>
        <v>4.5807328000000208E-3</v>
      </c>
      <c r="CC449" s="3">
        <f t="shared" si="559"/>
        <v>12051</v>
      </c>
      <c r="CD449" s="238">
        <v>397</v>
      </c>
      <c r="CE449" s="239">
        <f t="shared" si="560"/>
        <v>0</v>
      </c>
      <c r="CF449" s="239">
        <f t="shared" si="561"/>
        <v>0</v>
      </c>
      <c r="CG449" s="239">
        <f t="shared" si="518"/>
        <v>0</v>
      </c>
      <c r="CH449" s="239">
        <f t="shared" si="519"/>
        <v>0</v>
      </c>
      <c r="CI449" s="240">
        <f t="shared" si="562"/>
        <v>952372.2403889132</v>
      </c>
      <c r="CJ449" s="1"/>
      <c r="CK449" s="247">
        <f>VLOOKUP(CN449,[2]תחזיות!$B$4:$E$1000,3)</f>
        <v>4.0163895652174077E-2</v>
      </c>
      <c r="CL449" s="135">
        <f t="shared" si="520"/>
        <v>2.84699130434784E-3</v>
      </c>
      <c r="CM449" s="3">
        <f t="shared" si="563"/>
        <v>12051</v>
      </c>
      <c r="CN449" s="238">
        <v>397</v>
      </c>
      <c r="CO449" s="239">
        <f t="shared" si="564"/>
        <v>0</v>
      </c>
      <c r="CP449" s="239">
        <f t="shared" si="579"/>
        <v>0</v>
      </c>
      <c r="CQ449" s="239">
        <f t="shared" si="521"/>
        <v>0</v>
      </c>
      <c r="CR449" s="239">
        <f t="shared" si="522"/>
        <v>0</v>
      </c>
      <c r="CS449" s="240">
        <f t="shared" si="565"/>
        <v>799728.65981568617</v>
      </c>
      <c r="CT449" s="1"/>
      <c r="CU449" s="238">
        <v>397</v>
      </c>
      <c r="CV449" s="239">
        <f t="shared" si="496"/>
        <v>-3091.8772723239899</v>
      </c>
      <c r="CW449" s="239">
        <f t="shared" si="496"/>
        <v>0</v>
      </c>
      <c r="CX449" s="239">
        <f t="shared" si="496"/>
        <v>8.116177839850474</v>
      </c>
      <c r="CY449" s="239">
        <f t="shared" si="496"/>
        <v>-8.116177839850474</v>
      </c>
      <c r="CZ449" s="239">
        <f t="shared" si="496"/>
        <v>3027533.6683451794</v>
      </c>
      <c r="DB449" s="238">
        <v>397</v>
      </c>
      <c r="DC449" s="239">
        <f t="shared" si="497"/>
        <v>-3091.8772723240058</v>
      </c>
      <c r="DD449" s="239">
        <f t="shared" si="497"/>
        <v>1.3650747638573609E-13</v>
      </c>
      <c r="DE449" s="239">
        <f t="shared" si="497"/>
        <v>8.1161778398506819</v>
      </c>
      <c r="DF449" s="239">
        <f t="shared" si="497"/>
        <v>-8.1161778398505451</v>
      </c>
      <c r="DG449" s="239">
        <f t="shared" si="497"/>
        <v>3247953.555034522</v>
      </c>
      <c r="DH449" s="248"/>
      <c r="DI449" s="238">
        <v>397</v>
      </c>
      <c r="DJ449" s="239">
        <f t="shared" si="498"/>
        <v>-3100.7521276183779</v>
      </c>
      <c r="DK449" s="239">
        <f t="shared" si="498"/>
        <v>8.406167345451708E-2</v>
      </c>
      <c r="DL449" s="239">
        <f t="shared" si="498"/>
        <v>8.216510081344703</v>
      </c>
      <c r="DM449" s="239">
        <f t="shared" si="498"/>
        <v>-8.1324484078901857</v>
      </c>
      <c r="DN449" s="239">
        <f t="shared" si="498"/>
        <v>2829171.9568635351</v>
      </c>
      <c r="DP449" s="3">
        <f t="shared" si="566"/>
        <v>12051</v>
      </c>
      <c r="DQ449" s="238">
        <v>397</v>
      </c>
      <c r="DR449" s="239">
        <f t="shared" si="567"/>
        <v>0</v>
      </c>
      <c r="DS449" s="239">
        <f t="shared" si="568"/>
        <v>0</v>
      </c>
      <c r="DT449" s="239">
        <f t="shared" si="523"/>
        <v>0</v>
      </c>
      <c r="DU449" s="239">
        <f t="shared" si="569"/>
        <v>0</v>
      </c>
      <c r="DV449" s="240">
        <f t="shared" si="580"/>
        <v>0</v>
      </c>
      <c r="DX449" s="242">
        <f t="shared" si="493"/>
        <v>5.0700000000000002E-2</v>
      </c>
      <c r="DY449" s="242">
        <f t="shared" si="570"/>
        <v>4.2250000000000005E-3</v>
      </c>
      <c r="DZ449" s="238">
        <v>397</v>
      </c>
      <c r="EA449" s="243">
        <f t="shared" si="581"/>
        <v>0</v>
      </c>
      <c r="EB449" s="243">
        <f t="shared" si="582"/>
        <v>0</v>
      </c>
      <c r="EC449" s="243">
        <f t="shared" si="524"/>
        <v>0</v>
      </c>
      <c r="ED449" s="243">
        <f t="shared" si="534"/>
        <v>0</v>
      </c>
      <c r="EE449" s="244">
        <f t="shared" si="571"/>
        <v>985200.18989004719</v>
      </c>
      <c r="EF449" s="249"/>
      <c r="EG449" s="242">
        <f t="shared" si="494"/>
        <v>5.5E-2</v>
      </c>
      <c r="EH449" s="242">
        <f t="shared" si="572"/>
        <v>4.5833333333333334E-3</v>
      </c>
      <c r="EI449" s="238">
        <v>397</v>
      </c>
      <c r="EJ449" s="243">
        <f t="shared" si="583"/>
        <v>5.3612375380071133E-13</v>
      </c>
      <c r="EK449" s="243">
        <f t="shared" si="584"/>
        <v>0</v>
      </c>
      <c r="EL449" s="243">
        <f t="shared" si="525"/>
        <v>-2.4572338715865937E-15</v>
      </c>
      <c r="EM449" s="243">
        <f t="shared" si="535"/>
        <v>2.4572338715865937E-15</v>
      </c>
      <c r="EN449" s="244">
        <f t="shared" si="573"/>
        <v>1028966.0595073986</v>
      </c>
      <c r="EO449" s="249"/>
      <c r="EP449" s="242">
        <f t="shared" si="495"/>
        <v>2.5000000000000001E-2</v>
      </c>
      <c r="EQ449" s="242">
        <f t="shared" si="574"/>
        <v>2.0833333333333333E-3</v>
      </c>
      <c r="ER449" s="238">
        <v>397</v>
      </c>
      <c r="ES449" s="243">
        <f t="shared" si="585"/>
        <v>0</v>
      </c>
      <c r="ET449" s="243">
        <f t="shared" si="586"/>
        <v>0</v>
      </c>
      <c r="EU449" s="243">
        <f t="shared" si="526"/>
        <v>0</v>
      </c>
      <c r="EV449" s="243">
        <f t="shared" si="536"/>
        <v>0</v>
      </c>
      <c r="EW449" s="244">
        <f t="shared" si="575"/>
        <v>853461.14144629624</v>
      </c>
    </row>
    <row r="450" spans="1:153" ht="14.25" customHeight="1" thickBot="1" x14ac:dyDescent="0.25">
      <c r="A450" s="3">
        <f t="shared" si="537"/>
        <v>12082</v>
      </c>
      <c r="B450" s="238">
        <v>398</v>
      </c>
      <c r="C450" s="239">
        <f t="shared" si="538"/>
        <v>-3099.9934501638404</v>
      </c>
      <c r="D450" s="239">
        <f t="shared" si="499"/>
        <v>0</v>
      </c>
      <c r="E450" s="239">
        <f t="shared" si="500"/>
        <v>8.1374828066800813</v>
      </c>
      <c r="F450" s="239">
        <f t="shared" si="501"/>
        <v>-8.1374828066800813</v>
      </c>
      <c r="G450" s="240">
        <f t="shared" si="539"/>
        <v>725485.02829237678</v>
      </c>
      <c r="I450" s="241">
        <f>VLOOKUP(K450,[2]תחזיות!$B$4:$H$1000,5)</f>
        <v>1.3000333000000235E-2</v>
      </c>
      <c r="J450" s="135">
        <f t="shared" si="502"/>
        <v>1.0833610833333529E-3</v>
      </c>
      <c r="K450" s="238">
        <v>398</v>
      </c>
      <c r="L450" s="243">
        <f t="shared" si="540"/>
        <v>0</v>
      </c>
      <c r="M450" s="243">
        <f t="shared" si="527"/>
        <v>0</v>
      </c>
      <c r="N450" s="243">
        <f t="shared" si="503"/>
        <v>0</v>
      </c>
      <c r="O450" s="243">
        <f t="shared" si="504"/>
        <v>0</v>
      </c>
      <c r="P450" s="244">
        <f t="shared" si="541"/>
        <v>306589.56963967456</v>
      </c>
      <c r="Q450" s="245"/>
      <c r="R450" s="241">
        <f>VLOOKUP(T450,[2]תחזיות!$B$4:$H$1000,7)</f>
        <v>2.2100566100000399E-2</v>
      </c>
      <c r="S450" s="135">
        <f t="shared" si="505"/>
        <v>1.8417138416666999E-3</v>
      </c>
      <c r="T450" s="238">
        <v>398</v>
      </c>
      <c r="U450" s="243">
        <f t="shared" si="542"/>
        <v>0</v>
      </c>
      <c r="V450" s="243">
        <f t="shared" si="528"/>
        <v>0</v>
      </c>
      <c r="W450" s="243">
        <f t="shared" si="506"/>
        <v>0</v>
      </c>
      <c r="X450" s="243">
        <f t="shared" si="529"/>
        <v>0</v>
      </c>
      <c r="Y450" s="244">
        <f t="shared" si="543"/>
        <v>343246.08003011072</v>
      </c>
      <c r="Z450" s="246"/>
      <c r="AA450" s="241">
        <f>VLOOKUP(AC450,[2]תחזיות!$B$4:$H$1000,6)</f>
        <v>1.1818484545454758E-2</v>
      </c>
      <c r="AB450" s="135">
        <f t="shared" si="507"/>
        <v>9.8487371212122986E-4</v>
      </c>
      <c r="AC450" s="238">
        <v>398</v>
      </c>
      <c r="AD450" s="243">
        <f t="shared" si="544"/>
        <v>0</v>
      </c>
      <c r="AE450" s="243">
        <f t="shared" si="530"/>
        <v>0</v>
      </c>
      <c r="AF450" s="243">
        <f t="shared" si="508"/>
        <v>0</v>
      </c>
      <c r="AG450" s="243">
        <f t="shared" si="531"/>
        <v>0</v>
      </c>
      <c r="AH450" s="244">
        <f t="shared" si="545"/>
        <v>302220.56829844892</v>
      </c>
      <c r="AI450" s="246"/>
      <c r="AJ450" s="242">
        <f t="shared" si="491"/>
        <v>4.8766666666666597E-2</v>
      </c>
      <c r="AK450" s="242">
        <f t="shared" si="546"/>
        <v>4.0638888888888834E-3</v>
      </c>
      <c r="AL450" s="241">
        <f>VLOOKUP(AN450,[2]תחזיות!$B$4:$H$1000,5)</f>
        <v>1.3000333000000235E-2</v>
      </c>
      <c r="AM450" s="135">
        <f t="shared" si="532"/>
        <v>1.0833610833333529E-3</v>
      </c>
      <c r="AN450" s="238">
        <v>398</v>
      </c>
      <c r="AO450" s="243">
        <f t="shared" si="547"/>
        <v>0</v>
      </c>
      <c r="AP450" s="243">
        <f t="shared" si="576"/>
        <v>0</v>
      </c>
      <c r="AQ450" s="243">
        <f t="shared" si="509"/>
        <v>0</v>
      </c>
      <c r="AR450" s="243">
        <f t="shared" si="548"/>
        <v>0</v>
      </c>
      <c r="AS450" s="244">
        <f t="shared" si="549"/>
        <v>170495.24078473489</v>
      </c>
      <c r="AT450" s="245"/>
      <c r="AU450" s="242">
        <f t="shared" si="492"/>
        <v>5.3666666666666606E-2</v>
      </c>
      <c r="AV450" s="242">
        <f t="shared" si="550"/>
        <v>4.4722222222222168E-3</v>
      </c>
      <c r="AW450" s="241">
        <f>VLOOKUP(AY450,[2]תחזיות!$B$4:$H$1000,7)</f>
        <v>2.2100566100000399E-2</v>
      </c>
      <c r="AX450" s="135">
        <f t="shared" si="510"/>
        <v>1.8417138416666999E-3</v>
      </c>
      <c r="AY450" s="238">
        <v>398</v>
      </c>
      <c r="AZ450" s="243">
        <f t="shared" si="551"/>
        <v>-1.6562753511513196E-11</v>
      </c>
      <c r="BA450" s="243">
        <f t="shared" si="577"/>
        <v>1.3675888409448667E-13</v>
      </c>
      <c r="BB450" s="243">
        <f t="shared" si="511"/>
        <v>2.1083119840986504E-13</v>
      </c>
      <c r="BC450" s="243">
        <f t="shared" si="552"/>
        <v>-7.4072314315378367E-14</v>
      </c>
      <c r="BD450" s="244">
        <f t="shared" si="553"/>
        <v>197884.14681572217</v>
      </c>
      <c r="BE450" s="246"/>
      <c r="BF450" s="246"/>
      <c r="BG450" s="246"/>
      <c r="BH450" s="241">
        <f>VLOOKUP(BJ450,[2]תחזיות!$B$4:$H$1000,6)</f>
        <v>1.1818484545454758E-2</v>
      </c>
      <c r="BI450" s="135">
        <f t="shared" si="512"/>
        <v>9.8487371212122986E-4</v>
      </c>
      <c r="BJ450" s="238">
        <v>398</v>
      </c>
      <c r="BK450" s="243">
        <f t="shared" si="554"/>
        <v>-8.9840269621476931</v>
      </c>
      <c r="BL450" s="243">
        <f t="shared" si="578"/>
        <v>8.4132909086867116E-2</v>
      </c>
      <c r="BM450" s="243">
        <f t="shared" si="513"/>
        <v>0.10060362518413782</v>
      </c>
      <c r="BN450" s="243">
        <f t="shared" si="533"/>
        <v>-1.6470716097270695E-2</v>
      </c>
      <c r="BO450" s="244">
        <f t="shared" si="555"/>
        <v>148276.55901072704</v>
      </c>
      <c r="BP450" s="246"/>
      <c r="BQ450" s="247">
        <f>VLOOKUP(BT450,[2]תחזיות!$B$4:$E$1000,2)</f>
        <v>4.6216780000000186E-2</v>
      </c>
      <c r="BR450" s="135">
        <f t="shared" si="514"/>
        <v>3.351398333333349E-3</v>
      </c>
      <c r="BS450" s="3">
        <f t="shared" si="556"/>
        <v>12082</v>
      </c>
      <c r="BT450" s="238">
        <v>398</v>
      </c>
      <c r="BU450" s="239">
        <f t="shared" si="557"/>
        <v>0</v>
      </c>
      <c r="BV450" s="239">
        <f t="shared" si="461"/>
        <v>0</v>
      </c>
      <c r="BW450" s="239">
        <f t="shared" si="515"/>
        <v>0</v>
      </c>
      <c r="BX450" s="239">
        <f t="shared" si="516"/>
        <v>0</v>
      </c>
      <c r="BY450" s="240">
        <f t="shared" si="558"/>
        <v>839763.63973834575</v>
      </c>
      <c r="CA450" s="247">
        <f>VLOOKUP(CD450,[2]תחזיות!$B$4:$E$1000,4)</f>
        <v>6.1006149600000247E-2</v>
      </c>
      <c r="CB450" s="135">
        <f t="shared" si="517"/>
        <v>4.5838458000000207E-3</v>
      </c>
      <c r="CC450" s="3">
        <f t="shared" si="559"/>
        <v>12082</v>
      </c>
      <c r="CD450" s="238">
        <v>398</v>
      </c>
      <c r="CE450" s="239">
        <f t="shared" si="560"/>
        <v>0</v>
      </c>
      <c r="CF450" s="239">
        <f t="shared" si="561"/>
        <v>0</v>
      </c>
      <c r="CG450" s="239">
        <f t="shared" si="518"/>
        <v>0</v>
      </c>
      <c r="CH450" s="239">
        <f t="shared" si="519"/>
        <v>0</v>
      </c>
      <c r="CI450" s="240">
        <f t="shared" si="562"/>
        <v>952372.2403889132</v>
      </c>
      <c r="CJ450" s="1"/>
      <c r="CK450" s="247">
        <f>VLOOKUP(CN450,[2]תחזיות!$B$4:$E$1000,3)</f>
        <v>4.0188504347826254E-2</v>
      </c>
      <c r="CL450" s="135">
        <f t="shared" si="520"/>
        <v>2.8490420289855214E-3</v>
      </c>
      <c r="CM450" s="3">
        <f t="shared" si="563"/>
        <v>12082</v>
      </c>
      <c r="CN450" s="238">
        <v>398</v>
      </c>
      <c r="CO450" s="239">
        <f t="shared" si="564"/>
        <v>0</v>
      </c>
      <c r="CP450" s="239">
        <f t="shared" si="579"/>
        <v>0</v>
      </c>
      <c r="CQ450" s="239">
        <f t="shared" si="521"/>
        <v>0</v>
      </c>
      <c r="CR450" s="239">
        <f t="shared" si="522"/>
        <v>0</v>
      </c>
      <c r="CS450" s="240">
        <f t="shared" si="565"/>
        <v>799728.65981568617</v>
      </c>
      <c r="CT450" s="1"/>
      <c r="CU450" s="238">
        <v>398</v>
      </c>
      <c r="CV450" s="239">
        <f t="shared" si="496"/>
        <v>-3099.9934501638404</v>
      </c>
      <c r="CW450" s="239">
        <f t="shared" si="496"/>
        <v>0</v>
      </c>
      <c r="CX450" s="239">
        <f t="shared" si="496"/>
        <v>8.1374828066800813</v>
      </c>
      <c r="CY450" s="239">
        <f t="shared" si="496"/>
        <v>-8.1374828066800813</v>
      </c>
      <c r="CZ450" s="239">
        <f t="shared" si="496"/>
        <v>3027533.6683451794</v>
      </c>
      <c r="DB450" s="238">
        <v>398</v>
      </c>
      <c r="DC450" s="239">
        <f t="shared" si="497"/>
        <v>-3099.9934501638563</v>
      </c>
      <c r="DD450" s="239">
        <f t="shared" si="497"/>
        <v>1.3675888409448667E-13</v>
      </c>
      <c r="DE450" s="239">
        <f t="shared" si="497"/>
        <v>8.1374828066802909</v>
      </c>
      <c r="DF450" s="239">
        <f t="shared" si="497"/>
        <v>-8.1374828066801541</v>
      </c>
      <c r="DG450" s="239">
        <f t="shared" si="497"/>
        <v>3247953.555034522</v>
      </c>
      <c r="DH450" s="248"/>
      <c r="DI450" s="238">
        <v>398</v>
      </c>
      <c r="DJ450" s="239">
        <f t="shared" si="498"/>
        <v>-3108.9774771259881</v>
      </c>
      <c r="DK450" s="239">
        <f t="shared" si="498"/>
        <v>8.4132909086867116E-2</v>
      </c>
      <c r="DL450" s="239">
        <f t="shared" si="498"/>
        <v>8.23808643186422</v>
      </c>
      <c r="DM450" s="239">
        <f t="shared" si="498"/>
        <v>-8.1539535227773516</v>
      </c>
      <c r="DN450" s="239">
        <f t="shared" si="498"/>
        <v>2829171.9568635351</v>
      </c>
      <c r="DP450" s="3">
        <f t="shared" si="566"/>
        <v>12082</v>
      </c>
      <c r="DQ450" s="238">
        <v>398</v>
      </c>
      <c r="DR450" s="239">
        <f t="shared" si="567"/>
        <v>0</v>
      </c>
      <c r="DS450" s="239">
        <f t="shared" si="568"/>
        <v>0</v>
      </c>
      <c r="DT450" s="239">
        <f t="shared" si="523"/>
        <v>0</v>
      </c>
      <c r="DU450" s="239">
        <f t="shared" si="569"/>
        <v>0</v>
      </c>
      <c r="DV450" s="240">
        <f t="shared" si="580"/>
        <v>0</v>
      </c>
      <c r="DX450" s="242">
        <f t="shared" si="493"/>
        <v>5.0700000000000002E-2</v>
      </c>
      <c r="DY450" s="242">
        <f t="shared" si="570"/>
        <v>4.2250000000000005E-3</v>
      </c>
      <c r="DZ450" s="238">
        <v>398</v>
      </c>
      <c r="EA450" s="243">
        <f t="shared" si="581"/>
        <v>0</v>
      </c>
      <c r="EB450" s="243">
        <f t="shared" si="582"/>
        <v>0</v>
      </c>
      <c r="EC450" s="243">
        <f t="shared" si="524"/>
        <v>0</v>
      </c>
      <c r="ED450" s="243">
        <f t="shared" si="534"/>
        <v>0</v>
      </c>
      <c r="EE450" s="244">
        <f t="shared" si="571"/>
        <v>985200.18989004719</v>
      </c>
      <c r="EF450" s="249"/>
      <c r="EG450" s="242">
        <f t="shared" si="494"/>
        <v>5.5E-2</v>
      </c>
      <c r="EH450" s="242">
        <f t="shared" si="572"/>
        <v>4.5833333333333334E-3</v>
      </c>
      <c r="EI450" s="238">
        <v>398</v>
      </c>
      <c r="EJ450" s="243">
        <f t="shared" si="583"/>
        <v>5.385809876722979E-13</v>
      </c>
      <c r="EK450" s="243">
        <f t="shared" si="584"/>
        <v>0</v>
      </c>
      <c r="EL450" s="243">
        <f t="shared" si="525"/>
        <v>-2.4684961934980322E-15</v>
      </c>
      <c r="EM450" s="243">
        <f t="shared" si="535"/>
        <v>2.4684961934980322E-15</v>
      </c>
      <c r="EN450" s="244">
        <f t="shared" si="573"/>
        <v>1028966.0595073986</v>
      </c>
      <c r="EO450" s="249"/>
      <c r="EP450" s="242">
        <f t="shared" si="495"/>
        <v>2.5000000000000001E-2</v>
      </c>
      <c r="EQ450" s="242">
        <f t="shared" si="574"/>
        <v>2.0833333333333333E-3</v>
      </c>
      <c r="ER450" s="238">
        <v>398</v>
      </c>
      <c r="ES450" s="243">
        <f t="shared" si="585"/>
        <v>0</v>
      </c>
      <c r="ET450" s="243">
        <f t="shared" si="586"/>
        <v>0</v>
      </c>
      <c r="EU450" s="243">
        <f t="shared" si="526"/>
        <v>0</v>
      </c>
      <c r="EV450" s="243">
        <f t="shared" si="536"/>
        <v>0</v>
      </c>
      <c r="EW450" s="244">
        <f t="shared" si="575"/>
        <v>853461.14144629624</v>
      </c>
    </row>
    <row r="451" spans="1:153" ht="14.25" customHeight="1" thickBot="1" x14ac:dyDescent="0.25">
      <c r="A451" s="3">
        <f t="shared" si="537"/>
        <v>12113</v>
      </c>
      <c r="B451" s="238">
        <v>399</v>
      </c>
      <c r="C451" s="239">
        <f t="shared" si="538"/>
        <v>-3108.1309329705205</v>
      </c>
      <c r="D451" s="239">
        <f t="shared" si="499"/>
        <v>0</v>
      </c>
      <c r="E451" s="239">
        <f t="shared" si="500"/>
        <v>8.1588436990476172</v>
      </c>
      <c r="F451" s="239">
        <f t="shared" si="501"/>
        <v>-8.1588436990476172</v>
      </c>
      <c r="G451" s="240">
        <f t="shared" si="539"/>
        <v>725485.02829237678</v>
      </c>
      <c r="I451" s="241">
        <f>VLOOKUP(K451,[2]תחזיות!$B$4:$H$1000,5)</f>
        <v>1.3000351500000236E-2</v>
      </c>
      <c r="J451" s="135">
        <f t="shared" si="502"/>
        <v>1.0833626250000197E-3</v>
      </c>
      <c r="K451" s="238">
        <v>399</v>
      </c>
      <c r="L451" s="243">
        <f t="shared" si="540"/>
        <v>0</v>
      </c>
      <c r="M451" s="243">
        <f t="shared" si="527"/>
        <v>0</v>
      </c>
      <c r="N451" s="243">
        <f t="shared" si="503"/>
        <v>0</v>
      </c>
      <c r="O451" s="243">
        <f t="shared" si="504"/>
        <v>0</v>
      </c>
      <c r="P451" s="244">
        <f t="shared" si="541"/>
        <v>306589.56963967456</v>
      </c>
      <c r="Q451" s="245"/>
      <c r="R451" s="241">
        <f>VLOOKUP(T451,[2]תחזיות!$B$4:$H$1000,7)</f>
        <v>2.2100597550000399E-2</v>
      </c>
      <c r="S451" s="135">
        <f t="shared" si="505"/>
        <v>1.8417164625000332E-3</v>
      </c>
      <c r="T451" s="238">
        <v>399</v>
      </c>
      <c r="U451" s="243">
        <f t="shared" si="542"/>
        <v>0</v>
      </c>
      <c r="V451" s="243">
        <f t="shared" si="528"/>
        <v>0</v>
      </c>
      <c r="W451" s="243">
        <f t="shared" si="506"/>
        <v>0</v>
      </c>
      <c r="X451" s="243">
        <f t="shared" si="529"/>
        <v>0</v>
      </c>
      <c r="Y451" s="244">
        <f t="shared" si="543"/>
        <v>343246.08003011072</v>
      </c>
      <c r="Z451" s="246"/>
      <c r="AA451" s="241">
        <f>VLOOKUP(AC451,[2]תחזיות!$B$4:$H$1000,6)</f>
        <v>1.1818501363636578E-2</v>
      </c>
      <c r="AB451" s="135">
        <f t="shared" si="507"/>
        <v>9.8487511363638141E-4</v>
      </c>
      <c r="AC451" s="238">
        <v>399</v>
      </c>
      <c r="AD451" s="243">
        <f t="shared" si="544"/>
        <v>0</v>
      </c>
      <c r="AE451" s="243">
        <f t="shared" si="530"/>
        <v>0</v>
      </c>
      <c r="AF451" s="243">
        <f t="shared" si="508"/>
        <v>0</v>
      </c>
      <c r="AG451" s="243">
        <f t="shared" si="531"/>
        <v>0</v>
      </c>
      <c r="AH451" s="244">
        <f t="shared" si="545"/>
        <v>302220.56829844892</v>
      </c>
      <c r="AI451" s="246"/>
      <c r="AJ451" s="242">
        <f t="shared" si="491"/>
        <v>4.8766666666666597E-2</v>
      </c>
      <c r="AK451" s="242">
        <f t="shared" si="546"/>
        <v>4.0638888888888834E-3</v>
      </c>
      <c r="AL451" s="241">
        <f>VLOOKUP(AN451,[2]תחזיות!$B$4:$H$1000,5)</f>
        <v>1.3000351500000236E-2</v>
      </c>
      <c r="AM451" s="135">
        <f t="shared" si="532"/>
        <v>1.0833626250000197E-3</v>
      </c>
      <c r="AN451" s="238">
        <v>399</v>
      </c>
      <c r="AO451" s="243">
        <f t="shared" si="547"/>
        <v>0</v>
      </c>
      <c r="AP451" s="243">
        <f t="shared" si="576"/>
        <v>0</v>
      </c>
      <c r="AQ451" s="243">
        <f t="shared" si="509"/>
        <v>0</v>
      </c>
      <c r="AR451" s="243">
        <f t="shared" si="548"/>
        <v>0</v>
      </c>
      <c r="AS451" s="244">
        <f t="shared" si="549"/>
        <v>170495.24078473489</v>
      </c>
      <c r="AT451" s="245"/>
      <c r="AU451" s="242">
        <f t="shared" si="492"/>
        <v>5.3666666666666606E-2</v>
      </c>
      <c r="AV451" s="242">
        <f t="shared" si="550"/>
        <v>4.4722222222222168E-3</v>
      </c>
      <c r="AW451" s="241">
        <f>VLOOKUP(AY451,[2]תחזיות!$B$4:$H$1000,7)</f>
        <v>2.2100597550000399E-2</v>
      </c>
      <c r="AX451" s="135">
        <f t="shared" si="510"/>
        <v>1.8417164625000332E-3</v>
      </c>
      <c r="AY451" s="238">
        <v>399</v>
      </c>
      <c r="AZ451" s="243">
        <f t="shared" si="551"/>
        <v>-1.6804476897018465E-11</v>
      </c>
      <c r="BA451" s="243">
        <f t="shared" si="577"/>
        <v>1.370107551827166E-13</v>
      </c>
      <c r="BB451" s="243">
        <f t="shared" si="511"/>
        <v>2.1216411019438243E-13</v>
      </c>
      <c r="BC451" s="243">
        <f t="shared" si="552"/>
        <v>-7.5153355011665822E-14</v>
      </c>
      <c r="BD451" s="244">
        <f t="shared" si="553"/>
        <v>197884.14681572217</v>
      </c>
      <c r="BE451" s="246"/>
      <c r="BF451" s="246"/>
      <c r="BG451" s="246"/>
      <c r="BH451" s="241">
        <f>VLOOKUP(BJ451,[2]תחזיות!$B$4:$H$1000,6)</f>
        <v>1.1818501363636578E-2</v>
      </c>
      <c r="BI451" s="135">
        <f t="shared" si="512"/>
        <v>9.8487511363638141E-4</v>
      </c>
      <c r="BJ451" s="238">
        <v>399</v>
      </c>
      <c r="BK451" s="243">
        <f t="shared" si="554"/>
        <v>-9.0935778139138748</v>
      </c>
      <c r="BL451" s="243">
        <f t="shared" si="578"/>
        <v>8.4204203978226533E-2</v>
      </c>
      <c r="BM451" s="243">
        <f t="shared" si="513"/>
        <v>0.10087576330373522</v>
      </c>
      <c r="BN451" s="243">
        <f t="shared" si="533"/>
        <v>-1.6671559325508692E-2</v>
      </c>
      <c r="BO451" s="244">
        <f t="shared" si="555"/>
        <v>148276.55901072704</v>
      </c>
      <c r="BP451" s="246"/>
      <c r="BQ451" s="247">
        <f>VLOOKUP(BT451,[2]תחזיות!$B$4:$E$1000,2)</f>
        <v>4.6245080000000188E-2</v>
      </c>
      <c r="BR451" s="135">
        <f t="shared" si="514"/>
        <v>3.3537566666666826E-3</v>
      </c>
      <c r="BS451" s="3">
        <f t="shared" si="556"/>
        <v>12113</v>
      </c>
      <c r="BT451" s="238">
        <v>399</v>
      </c>
      <c r="BU451" s="239">
        <f t="shared" si="557"/>
        <v>0</v>
      </c>
      <c r="BV451" s="239">
        <f t="shared" si="461"/>
        <v>0</v>
      </c>
      <c r="BW451" s="239">
        <f t="shared" si="515"/>
        <v>0</v>
      </c>
      <c r="BX451" s="239">
        <f t="shared" si="516"/>
        <v>0</v>
      </c>
      <c r="BY451" s="240">
        <f t="shared" si="558"/>
        <v>839763.63973834575</v>
      </c>
      <c r="CA451" s="247">
        <f>VLOOKUP(CD451,[2]תחזיות!$B$4:$E$1000,4)</f>
        <v>6.1043505600000249E-2</v>
      </c>
      <c r="CB451" s="135">
        <f t="shared" si="517"/>
        <v>4.5869588000000206E-3</v>
      </c>
      <c r="CC451" s="3">
        <f t="shared" si="559"/>
        <v>12113</v>
      </c>
      <c r="CD451" s="238">
        <v>399</v>
      </c>
      <c r="CE451" s="239">
        <f t="shared" si="560"/>
        <v>0</v>
      </c>
      <c r="CF451" s="239">
        <f t="shared" si="561"/>
        <v>0</v>
      </c>
      <c r="CG451" s="239">
        <f t="shared" si="518"/>
        <v>0</v>
      </c>
      <c r="CH451" s="239">
        <f t="shared" si="519"/>
        <v>0</v>
      </c>
      <c r="CI451" s="240">
        <f t="shared" si="562"/>
        <v>952372.2403889132</v>
      </c>
      <c r="CJ451" s="1"/>
      <c r="CK451" s="247">
        <f>VLOOKUP(CN451,[2]תחזיות!$B$4:$E$1000,3)</f>
        <v>4.0213113043478431E-2</v>
      </c>
      <c r="CL451" s="135">
        <f t="shared" si="520"/>
        <v>2.8510927536232029E-3</v>
      </c>
      <c r="CM451" s="3">
        <f t="shared" si="563"/>
        <v>12113</v>
      </c>
      <c r="CN451" s="238">
        <v>399</v>
      </c>
      <c r="CO451" s="239">
        <f t="shared" si="564"/>
        <v>0</v>
      </c>
      <c r="CP451" s="239">
        <f t="shared" si="579"/>
        <v>0</v>
      </c>
      <c r="CQ451" s="239">
        <f t="shared" si="521"/>
        <v>0</v>
      </c>
      <c r="CR451" s="239">
        <f t="shared" si="522"/>
        <v>0</v>
      </c>
      <c r="CS451" s="240">
        <f t="shared" si="565"/>
        <v>799728.65981568617</v>
      </c>
      <c r="CT451" s="1"/>
      <c r="CU451" s="238">
        <v>399</v>
      </c>
      <c r="CV451" s="239">
        <f t="shared" si="496"/>
        <v>-3108.1309329705205</v>
      </c>
      <c r="CW451" s="239">
        <f t="shared" si="496"/>
        <v>0</v>
      </c>
      <c r="CX451" s="239">
        <f t="shared" si="496"/>
        <v>8.1588436990476172</v>
      </c>
      <c r="CY451" s="239">
        <f t="shared" si="496"/>
        <v>-8.1588436990476172</v>
      </c>
      <c r="CZ451" s="239">
        <f t="shared" si="496"/>
        <v>3027533.6683451794</v>
      </c>
      <c r="DB451" s="238">
        <v>399</v>
      </c>
      <c r="DC451" s="239">
        <f t="shared" si="497"/>
        <v>-3108.1309329705368</v>
      </c>
      <c r="DD451" s="239">
        <f t="shared" si="497"/>
        <v>1.370107551827166E-13</v>
      </c>
      <c r="DE451" s="239">
        <f t="shared" si="497"/>
        <v>8.1588436990478268</v>
      </c>
      <c r="DF451" s="239">
        <f t="shared" si="497"/>
        <v>-8.15884369904769</v>
      </c>
      <c r="DG451" s="239">
        <f t="shared" si="497"/>
        <v>3247953.555034522</v>
      </c>
      <c r="DH451" s="248"/>
      <c r="DI451" s="238">
        <v>399</v>
      </c>
      <c r="DJ451" s="239">
        <f t="shared" si="498"/>
        <v>-3117.2245107844342</v>
      </c>
      <c r="DK451" s="239">
        <f t="shared" si="498"/>
        <v>8.4204203978226533E-2</v>
      </c>
      <c r="DL451" s="239">
        <f t="shared" si="498"/>
        <v>8.2597194623513523</v>
      </c>
      <c r="DM451" s="239">
        <f t="shared" si="498"/>
        <v>-8.1755152583731263</v>
      </c>
      <c r="DN451" s="239">
        <f t="shared" si="498"/>
        <v>2829171.9568635351</v>
      </c>
      <c r="DP451" s="3">
        <f t="shared" si="566"/>
        <v>12113</v>
      </c>
      <c r="DQ451" s="238">
        <v>399</v>
      </c>
      <c r="DR451" s="239">
        <f t="shared" si="567"/>
        <v>0</v>
      </c>
      <c r="DS451" s="239">
        <f t="shared" si="568"/>
        <v>0</v>
      </c>
      <c r="DT451" s="239">
        <f t="shared" si="523"/>
        <v>0</v>
      </c>
      <c r="DU451" s="239">
        <f t="shared" si="569"/>
        <v>0</v>
      </c>
      <c r="DV451" s="240">
        <f t="shared" si="580"/>
        <v>0</v>
      </c>
      <c r="DX451" s="242">
        <f t="shared" si="493"/>
        <v>5.0700000000000002E-2</v>
      </c>
      <c r="DY451" s="242">
        <f t="shared" si="570"/>
        <v>4.2250000000000005E-3</v>
      </c>
      <c r="DZ451" s="238">
        <v>399</v>
      </c>
      <c r="EA451" s="243">
        <f t="shared" si="581"/>
        <v>0</v>
      </c>
      <c r="EB451" s="243">
        <f t="shared" si="582"/>
        <v>0</v>
      </c>
      <c r="EC451" s="243">
        <f t="shared" si="524"/>
        <v>0</v>
      </c>
      <c r="ED451" s="243">
        <f t="shared" si="534"/>
        <v>0</v>
      </c>
      <c r="EE451" s="244">
        <f t="shared" si="571"/>
        <v>985200.18989004719</v>
      </c>
      <c r="EF451" s="249"/>
      <c r="EG451" s="242">
        <f t="shared" si="494"/>
        <v>5.5E-2</v>
      </c>
      <c r="EH451" s="242">
        <f t="shared" si="572"/>
        <v>4.5833333333333334E-3</v>
      </c>
      <c r="EI451" s="238">
        <v>399</v>
      </c>
      <c r="EJ451" s="243">
        <f t="shared" si="583"/>
        <v>5.4104948386579592E-13</v>
      </c>
      <c r="EK451" s="243">
        <f t="shared" si="584"/>
        <v>0</v>
      </c>
      <c r="EL451" s="243">
        <f t="shared" si="525"/>
        <v>-2.4798101343848979E-15</v>
      </c>
      <c r="EM451" s="243">
        <f t="shared" si="535"/>
        <v>2.4798101343848979E-15</v>
      </c>
      <c r="EN451" s="244">
        <f t="shared" si="573"/>
        <v>1028966.0595073986</v>
      </c>
      <c r="EO451" s="249"/>
      <c r="EP451" s="242">
        <f t="shared" si="495"/>
        <v>2.5000000000000001E-2</v>
      </c>
      <c r="EQ451" s="242">
        <f t="shared" si="574"/>
        <v>2.0833333333333333E-3</v>
      </c>
      <c r="ER451" s="238">
        <v>399</v>
      </c>
      <c r="ES451" s="243">
        <f t="shared" si="585"/>
        <v>0</v>
      </c>
      <c r="ET451" s="243">
        <f t="shared" si="586"/>
        <v>0</v>
      </c>
      <c r="EU451" s="243">
        <f t="shared" si="526"/>
        <v>0</v>
      </c>
      <c r="EV451" s="243">
        <f t="shared" si="536"/>
        <v>0</v>
      </c>
      <c r="EW451" s="244">
        <f t="shared" si="575"/>
        <v>853461.14144629624</v>
      </c>
    </row>
    <row r="452" spans="1:153" ht="14.25" customHeight="1" thickBot="1" x14ac:dyDescent="0.25">
      <c r="A452" s="3">
        <f t="shared" si="537"/>
        <v>12141</v>
      </c>
      <c r="B452" s="238">
        <v>400</v>
      </c>
      <c r="C452" s="239">
        <f t="shared" si="538"/>
        <v>-3116.2897766695683</v>
      </c>
      <c r="D452" s="239">
        <f t="shared" si="499"/>
        <v>0</v>
      </c>
      <c r="E452" s="239">
        <f t="shared" si="500"/>
        <v>8.1802606637576165</v>
      </c>
      <c r="F452" s="239">
        <f t="shared" si="501"/>
        <v>-8.1802606637576165</v>
      </c>
      <c r="G452" s="240">
        <f t="shared" si="539"/>
        <v>725485.02829237678</v>
      </c>
      <c r="I452" s="241">
        <f>VLOOKUP(K452,[2]תחזיות!$B$4:$H$1000,5)</f>
        <v>1.3000370000000237E-2</v>
      </c>
      <c r="J452" s="135">
        <f t="shared" si="502"/>
        <v>1.0833641666666864E-3</v>
      </c>
      <c r="K452" s="238">
        <v>400</v>
      </c>
      <c r="L452" s="243">
        <f t="shared" si="540"/>
        <v>0</v>
      </c>
      <c r="M452" s="243">
        <f t="shared" si="527"/>
        <v>0</v>
      </c>
      <c r="N452" s="243">
        <f t="shared" si="503"/>
        <v>0</v>
      </c>
      <c r="O452" s="243">
        <f t="shared" si="504"/>
        <v>0</v>
      </c>
      <c r="P452" s="244">
        <f t="shared" si="541"/>
        <v>306589.56963967456</v>
      </c>
      <c r="Q452" s="245"/>
      <c r="R452" s="241">
        <f>VLOOKUP(T452,[2]תחזיות!$B$4:$H$1000,7)</f>
        <v>2.2100629000000403E-2</v>
      </c>
      <c r="S452" s="135">
        <f t="shared" si="505"/>
        <v>1.8417190833333668E-3</v>
      </c>
      <c r="T452" s="238">
        <v>400</v>
      </c>
      <c r="U452" s="243">
        <f t="shared" si="542"/>
        <v>0</v>
      </c>
      <c r="V452" s="243">
        <f t="shared" si="528"/>
        <v>0</v>
      </c>
      <c r="W452" s="243">
        <f t="shared" si="506"/>
        <v>0</v>
      </c>
      <c r="X452" s="243">
        <f t="shared" si="529"/>
        <v>0</v>
      </c>
      <c r="Y452" s="244">
        <f t="shared" si="543"/>
        <v>343246.08003011072</v>
      </c>
      <c r="Z452" s="246"/>
      <c r="AA452" s="241">
        <f>VLOOKUP(AC452,[2]תחזיות!$B$4:$H$1000,6)</f>
        <v>1.1818518181818395E-2</v>
      </c>
      <c r="AB452" s="135">
        <f t="shared" si="507"/>
        <v>9.8487651515153296E-4</v>
      </c>
      <c r="AC452" s="238">
        <v>400</v>
      </c>
      <c r="AD452" s="243">
        <f t="shared" si="544"/>
        <v>0</v>
      </c>
      <c r="AE452" s="243">
        <f t="shared" si="530"/>
        <v>0</v>
      </c>
      <c r="AF452" s="243">
        <f t="shared" si="508"/>
        <v>0</v>
      </c>
      <c r="AG452" s="243">
        <f t="shared" si="531"/>
        <v>0</v>
      </c>
      <c r="AH452" s="244">
        <f t="shared" si="545"/>
        <v>302220.56829844892</v>
      </c>
      <c r="AI452" s="246"/>
      <c r="AJ452" s="242">
        <f t="shared" si="491"/>
        <v>4.8766666666666597E-2</v>
      </c>
      <c r="AK452" s="242">
        <f t="shared" si="546"/>
        <v>4.0638888888888834E-3</v>
      </c>
      <c r="AL452" s="241">
        <f>VLOOKUP(AN452,[2]תחזיות!$B$4:$H$1000,5)</f>
        <v>1.3000370000000237E-2</v>
      </c>
      <c r="AM452" s="135">
        <f t="shared" si="532"/>
        <v>1.0833641666666864E-3</v>
      </c>
      <c r="AN452" s="238">
        <v>400</v>
      </c>
      <c r="AO452" s="243">
        <f t="shared" si="547"/>
        <v>0</v>
      </c>
      <c r="AP452" s="243">
        <f t="shared" si="576"/>
        <v>0</v>
      </c>
      <c r="AQ452" s="243">
        <f t="shared" si="509"/>
        <v>0</v>
      </c>
      <c r="AR452" s="243">
        <f t="shared" si="548"/>
        <v>0</v>
      </c>
      <c r="AS452" s="244">
        <f t="shared" si="549"/>
        <v>170495.24078473489</v>
      </c>
      <c r="AT452" s="245"/>
      <c r="AU452" s="242">
        <f t="shared" si="492"/>
        <v>5.3666666666666606E-2</v>
      </c>
      <c r="AV452" s="242">
        <f t="shared" si="550"/>
        <v>4.4722222222222168E-3</v>
      </c>
      <c r="AW452" s="241">
        <f>VLOOKUP(AY452,[2]תחזיות!$B$4:$H$1000,7)</f>
        <v>2.2100629000000403E-2</v>
      </c>
      <c r="AX452" s="135">
        <f t="shared" si="510"/>
        <v>1.8417190833333668E-3</v>
      </c>
      <c r="AY452" s="238">
        <v>400</v>
      </c>
      <c r="AZ452" s="243">
        <f t="shared" si="551"/>
        <v>-1.7047980879690063E-11</v>
      </c>
      <c r="BA452" s="243">
        <f t="shared" si="577"/>
        <v>1.3726309050515853E-13</v>
      </c>
      <c r="BB452" s="243">
        <f t="shared" si="511"/>
        <v>2.1350544943932787E-13</v>
      </c>
      <c r="BC452" s="243">
        <f t="shared" si="552"/>
        <v>-7.6242358934169352E-14</v>
      </c>
      <c r="BD452" s="244">
        <f t="shared" si="553"/>
        <v>197884.14681572217</v>
      </c>
      <c r="BE452" s="246"/>
      <c r="BF452" s="246"/>
      <c r="BG452" s="246"/>
      <c r="BH452" s="241">
        <f>VLOOKUP(BJ452,[2]תחזיות!$B$4:$H$1000,6)</f>
        <v>1.1818518181818395E-2</v>
      </c>
      <c r="BI452" s="135">
        <f t="shared" si="512"/>
        <v>9.8487651515153296E-4</v>
      </c>
      <c r="BJ452" s="238">
        <v>400</v>
      </c>
      <c r="BK452" s="243">
        <f t="shared" si="554"/>
        <v>-9.2035089786154618</v>
      </c>
      <c r="BL452" s="243">
        <f t="shared" si="578"/>
        <v>8.4275558201789405E-2</v>
      </c>
      <c r="BM452" s="243">
        <f t="shared" si="513"/>
        <v>0.10114865799591767</v>
      </c>
      <c r="BN452" s="243">
        <f t="shared" si="533"/>
        <v>-1.6873099794128269E-2</v>
      </c>
      <c r="BO452" s="244">
        <f t="shared" si="555"/>
        <v>148276.55901072704</v>
      </c>
      <c r="BP452" s="246"/>
      <c r="BQ452" s="247">
        <f>VLOOKUP(BT452,[2]תחזיות!$B$4:$E$1000,2)</f>
        <v>4.627338000000019E-2</v>
      </c>
      <c r="BR452" s="135">
        <f t="shared" si="514"/>
        <v>3.3561150000000158E-3</v>
      </c>
      <c r="BS452" s="3">
        <f t="shared" si="556"/>
        <v>12141</v>
      </c>
      <c r="BT452" s="238">
        <v>400</v>
      </c>
      <c r="BU452" s="239">
        <f t="shared" si="557"/>
        <v>0</v>
      </c>
      <c r="BV452" s="239">
        <f t="shared" si="461"/>
        <v>0</v>
      </c>
      <c r="BW452" s="239">
        <f t="shared" si="515"/>
        <v>0</v>
      </c>
      <c r="BX452" s="239">
        <f t="shared" si="516"/>
        <v>0</v>
      </c>
      <c r="BY452" s="240">
        <f t="shared" si="558"/>
        <v>839763.63973834575</v>
      </c>
      <c r="CA452" s="247">
        <f>VLOOKUP(CD452,[2]תחזיות!$B$4:$E$1000,4)</f>
        <v>6.1080861600000251E-2</v>
      </c>
      <c r="CB452" s="135">
        <f t="shared" si="517"/>
        <v>4.5900718000000213E-3</v>
      </c>
      <c r="CC452" s="3">
        <f t="shared" si="559"/>
        <v>12141</v>
      </c>
      <c r="CD452" s="238">
        <v>400</v>
      </c>
      <c r="CE452" s="239">
        <f t="shared" si="560"/>
        <v>0</v>
      </c>
      <c r="CF452" s="239">
        <f t="shared" si="561"/>
        <v>0</v>
      </c>
      <c r="CG452" s="239">
        <f t="shared" si="518"/>
        <v>0</v>
      </c>
      <c r="CH452" s="239">
        <f t="shared" si="519"/>
        <v>0</v>
      </c>
      <c r="CI452" s="240">
        <f t="shared" si="562"/>
        <v>952372.2403889132</v>
      </c>
      <c r="CJ452" s="1"/>
      <c r="CK452" s="247">
        <f>VLOOKUP(CN452,[2]תחזיות!$B$4:$E$1000,3)</f>
        <v>4.0237721739130601E-2</v>
      </c>
      <c r="CL452" s="135">
        <f t="shared" si="520"/>
        <v>2.8531434782608834E-3</v>
      </c>
      <c r="CM452" s="3">
        <f t="shared" si="563"/>
        <v>12141</v>
      </c>
      <c r="CN452" s="238">
        <v>400</v>
      </c>
      <c r="CO452" s="239">
        <f t="shared" si="564"/>
        <v>0</v>
      </c>
      <c r="CP452" s="239">
        <f t="shared" si="579"/>
        <v>0</v>
      </c>
      <c r="CQ452" s="239">
        <f t="shared" si="521"/>
        <v>0</v>
      </c>
      <c r="CR452" s="239">
        <f t="shared" si="522"/>
        <v>0</v>
      </c>
      <c r="CS452" s="240">
        <f t="shared" si="565"/>
        <v>799728.65981568617</v>
      </c>
      <c r="CT452" s="1"/>
      <c r="CU452" s="238">
        <v>400</v>
      </c>
      <c r="CV452" s="239">
        <f t="shared" si="496"/>
        <v>-3116.2897766695683</v>
      </c>
      <c r="CW452" s="239">
        <f t="shared" si="496"/>
        <v>0</v>
      </c>
      <c r="CX452" s="239">
        <f t="shared" si="496"/>
        <v>8.1802606637576165</v>
      </c>
      <c r="CY452" s="239">
        <f t="shared" si="496"/>
        <v>-8.1802606637576165</v>
      </c>
      <c r="CZ452" s="239">
        <f t="shared" si="496"/>
        <v>3027533.6683451794</v>
      </c>
      <c r="DB452" s="238">
        <v>400</v>
      </c>
      <c r="DC452" s="239">
        <f t="shared" si="497"/>
        <v>-3116.2897766695846</v>
      </c>
      <c r="DD452" s="239">
        <f t="shared" si="497"/>
        <v>1.3726309050515853E-13</v>
      </c>
      <c r="DE452" s="239">
        <f t="shared" si="497"/>
        <v>8.1802606637578279</v>
      </c>
      <c r="DF452" s="239">
        <f t="shared" si="497"/>
        <v>-8.1802606637576911</v>
      </c>
      <c r="DG452" s="239">
        <f t="shared" si="497"/>
        <v>3247953.555034522</v>
      </c>
      <c r="DH452" s="248"/>
      <c r="DI452" s="238">
        <v>400</v>
      </c>
      <c r="DJ452" s="239">
        <f t="shared" si="498"/>
        <v>-3125.4932856481837</v>
      </c>
      <c r="DK452" s="239">
        <f t="shared" si="498"/>
        <v>8.4275558201789405E-2</v>
      </c>
      <c r="DL452" s="239">
        <f t="shared" si="498"/>
        <v>8.2814093217535341</v>
      </c>
      <c r="DM452" s="239">
        <f t="shared" si="498"/>
        <v>-8.1971337635517454</v>
      </c>
      <c r="DN452" s="239">
        <f t="shared" si="498"/>
        <v>2829171.9568635351</v>
      </c>
      <c r="DP452" s="3">
        <f t="shared" si="566"/>
        <v>12141</v>
      </c>
      <c r="DQ452" s="238">
        <v>400</v>
      </c>
      <c r="DR452" s="239">
        <f t="shared" si="567"/>
        <v>0</v>
      </c>
      <c r="DS452" s="239">
        <f t="shared" si="568"/>
        <v>0</v>
      </c>
      <c r="DT452" s="239">
        <f t="shared" si="523"/>
        <v>0</v>
      </c>
      <c r="DU452" s="239">
        <f t="shared" si="569"/>
        <v>0</v>
      </c>
      <c r="DV452" s="240">
        <f t="shared" si="580"/>
        <v>0</v>
      </c>
      <c r="DX452" s="242">
        <f t="shared" si="493"/>
        <v>5.0700000000000002E-2</v>
      </c>
      <c r="DY452" s="242">
        <f t="shared" si="570"/>
        <v>4.2250000000000005E-3</v>
      </c>
      <c r="DZ452" s="238">
        <v>400</v>
      </c>
      <c r="EA452" s="243">
        <f t="shared" si="581"/>
        <v>0</v>
      </c>
      <c r="EB452" s="243">
        <f t="shared" si="582"/>
        <v>0</v>
      </c>
      <c r="EC452" s="243">
        <f t="shared" si="524"/>
        <v>0</v>
      </c>
      <c r="ED452" s="243">
        <f t="shared" si="534"/>
        <v>0</v>
      </c>
      <c r="EE452" s="244">
        <f t="shared" si="571"/>
        <v>985200.18989004719</v>
      </c>
      <c r="EF452" s="249"/>
      <c r="EG452" s="242">
        <f t="shared" si="494"/>
        <v>5.5E-2</v>
      </c>
      <c r="EH452" s="242">
        <f t="shared" si="572"/>
        <v>4.5833333333333334E-3</v>
      </c>
      <c r="EI452" s="238">
        <v>400</v>
      </c>
      <c r="EJ452" s="243">
        <f t="shared" si="583"/>
        <v>5.4352929400018084E-13</v>
      </c>
      <c r="EK452" s="243">
        <f t="shared" si="584"/>
        <v>0</v>
      </c>
      <c r="EL452" s="243">
        <f t="shared" si="525"/>
        <v>-2.4911759308341624E-15</v>
      </c>
      <c r="EM452" s="243">
        <f t="shared" si="535"/>
        <v>2.4911759308341624E-15</v>
      </c>
      <c r="EN452" s="244">
        <f t="shared" si="573"/>
        <v>1028966.0595073986</v>
      </c>
      <c r="EO452" s="249"/>
      <c r="EP452" s="242">
        <f t="shared" si="495"/>
        <v>2.5000000000000001E-2</v>
      </c>
      <c r="EQ452" s="242">
        <f t="shared" si="574"/>
        <v>2.0833333333333333E-3</v>
      </c>
      <c r="ER452" s="238">
        <v>400</v>
      </c>
      <c r="ES452" s="243">
        <f t="shared" si="585"/>
        <v>0</v>
      </c>
      <c r="ET452" s="243">
        <f t="shared" si="586"/>
        <v>0</v>
      </c>
      <c r="EU452" s="243">
        <f t="shared" si="526"/>
        <v>0</v>
      </c>
      <c r="EV452" s="243">
        <f t="shared" si="536"/>
        <v>0</v>
      </c>
      <c r="EW452" s="244">
        <f t="shared" si="575"/>
        <v>853461.14144629624</v>
      </c>
    </row>
    <row r="453" spans="1:153" ht="14.25" customHeight="1" thickBot="1" x14ac:dyDescent="0.25">
      <c r="A453" s="3">
        <f t="shared" si="537"/>
        <v>12172</v>
      </c>
      <c r="B453" s="238">
        <v>401</v>
      </c>
      <c r="C453" s="239">
        <f t="shared" si="538"/>
        <v>-3124.4700373333258</v>
      </c>
      <c r="D453" s="239">
        <f t="shared" si="499"/>
        <v>0</v>
      </c>
      <c r="E453" s="239">
        <f t="shared" si="500"/>
        <v>8.2017338479999804</v>
      </c>
      <c r="F453" s="239">
        <f t="shared" si="501"/>
        <v>-8.2017338479999804</v>
      </c>
      <c r="G453" s="240">
        <f t="shared" si="539"/>
        <v>725485.02829237678</v>
      </c>
      <c r="I453" s="241">
        <f>VLOOKUP(K453,[2]תחזיות!$B$4:$H$1000,5)</f>
        <v>1.3000388500000237E-2</v>
      </c>
      <c r="J453" s="135">
        <f t="shared" si="502"/>
        <v>1.0833657083333531E-3</v>
      </c>
      <c r="K453" s="238">
        <v>401</v>
      </c>
      <c r="L453" s="243">
        <f t="shared" si="540"/>
        <v>0</v>
      </c>
      <c r="M453" s="243">
        <f t="shared" si="527"/>
        <v>0</v>
      </c>
      <c r="N453" s="243">
        <f t="shared" si="503"/>
        <v>0</v>
      </c>
      <c r="O453" s="243">
        <f t="shared" si="504"/>
        <v>0</v>
      </c>
      <c r="P453" s="244">
        <f t="shared" si="541"/>
        <v>306589.56963967456</v>
      </c>
      <c r="Q453" s="245"/>
      <c r="R453" s="241">
        <f>VLOOKUP(T453,[2]תחזיות!$B$4:$H$1000,7)</f>
        <v>2.2100660450000403E-2</v>
      </c>
      <c r="S453" s="135">
        <f t="shared" si="505"/>
        <v>1.8417217041667001E-3</v>
      </c>
      <c r="T453" s="238">
        <v>401</v>
      </c>
      <c r="U453" s="243">
        <f t="shared" si="542"/>
        <v>0</v>
      </c>
      <c r="V453" s="243">
        <f t="shared" si="528"/>
        <v>0</v>
      </c>
      <c r="W453" s="243">
        <f t="shared" si="506"/>
        <v>0</v>
      </c>
      <c r="X453" s="243">
        <f t="shared" si="529"/>
        <v>0</v>
      </c>
      <c r="Y453" s="244">
        <f t="shared" si="543"/>
        <v>343246.08003011072</v>
      </c>
      <c r="Z453" s="246"/>
      <c r="AA453" s="241">
        <f>VLOOKUP(AC453,[2]תחזיות!$B$4:$H$1000,6)</f>
        <v>1.1818535000000215E-2</v>
      </c>
      <c r="AB453" s="135">
        <f t="shared" si="507"/>
        <v>9.848779166666845E-4</v>
      </c>
      <c r="AC453" s="238">
        <v>401</v>
      </c>
      <c r="AD453" s="243">
        <f t="shared" si="544"/>
        <v>0</v>
      </c>
      <c r="AE453" s="243">
        <f t="shared" si="530"/>
        <v>0</v>
      </c>
      <c r="AF453" s="243">
        <f t="shared" si="508"/>
        <v>0</v>
      </c>
      <c r="AG453" s="243">
        <f t="shared" si="531"/>
        <v>0</v>
      </c>
      <c r="AH453" s="244">
        <f t="shared" si="545"/>
        <v>302220.56829844892</v>
      </c>
      <c r="AI453" s="246"/>
      <c r="AJ453" s="242">
        <f t="shared" si="491"/>
        <v>4.8766666666666597E-2</v>
      </c>
      <c r="AK453" s="242">
        <f t="shared" si="546"/>
        <v>4.0638888888888834E-3</v>
      </c>
      <c r="AL453" s="241">
        <f>VLOOKUP(AN453,[2]תחזיות!$B$4:$H$1000,5)</f>
        <v>1.3000388500000237E-2</v>
      </c>
      <c r="AM453" s="135">
        <f t="shared" si="532"/>
        <v>1.0833657083333531E-3</v>
      </c>
      <c r="AN453" s="238">
        <v>401</v>
      </c>
      <c r="AO453" s="243">
        <f t="shared" si="547"/>
        <v>0</v>
      </c>
      <c r="AP453" s="243">
        <f t="shared" si="576"/>
        <v>0</v>
      </c>
      <c r="AQ453" s="243">
        <f t="shared" si="509"/>
        <v>0</v>
      </c>
      <c r="AR453" s="243">
        <f t="shared" si="548"/>
        <v>0</v>
      </c>
      <c r="AS453" s="244">
        <f t="shared" si="549"/>
        <v>170495.24078473489</v>
      </c>
      <c r="AT453" s="245"/>
      <c r="AU453" s="242">
        <f t="shared" si="492"/>
        <v>5.3666666666666606E-2</v>
      </c>
      <c r="AV453" s="242">
        <f t="shared" si="550"/>
        <v>4.4722222222222168E-3</v>
      </c>
      <c r="AW453" s="241">
        <f>VLOOKUP(AY453,[2]תחזיות!$B$4:$H$1000,7)</f>
        <v>2.2100660450000403E-2</v>
      </c>
      <c r="AX453" s="135">
        <f t="shared" si="510"/>
        <v>1.8417217041667001E-3</v>
      </c>
      <c r="AY453" s="238">
        <v>401</v>
      </c>
      <c r="AZ453" s="243">
        <f t="shared" si="551"/>
        <v>-1.7293277183147925E-11</v>
      </c>
      <c r="BA453" s="243">
        <f t="shared" si="577"/>
        <v>1.3751589091812287E-13</v>
      </c>
      <c r="BB453" s="243">
        <f t="shared" si="511"/>
        <v>2.1485526943164544E-13</v>
      </c>
      <c r="BC453" s="243">
        <f t="shared" si="552"/>
        <v>-7.7339378513522575E-14</v>
      </c>
      <c r="BD453" s="244">
        <f t="shared" si="553"/>
        <v>197884.14681572217</v>
      </c>
      <c r="BE453" s="246"/>
      <c r="BF453" s="246"/>
      <c r="BG453" s="246"/>
      <c r="BH453" s="241">
        <f>VLOOKUP(BJ453,[2]תחזיות!$B$4:$H$1000,6)</f>
        <v>1.1818535000000215E-2</v>
      </c>
      <c r="BI453" s="135">
        <f t="shared" si="512"/>
        <v>9.848779166666845E-4</v>
      </c>
      <c r="BJ453" s="238">
        <v>401</v>
      </c>
      <c r="BK453" s="243">
        <f t="shared" si="554"/>
        <v>-9.3138215884398221</v>
      </c>
      <c r="BL453" s="243">
        <f t="shared" si="578"/>
        <v>8.4346971830126571E-2</v>
      </c>
      <c r="BM453" s="243">
        <f t="shared" si="513"/>
        <v>0.10142231140893283</v>
      </c>
      <c r="BN453" s="243">
        <f t="shared" si="533"/>
        <v>-1.7075339578806262E-2</v>
      </c>
      <c r="BO453" s="244">
        <f t="shared" si="555"/>
        <v>148276.55901072704</v>
      </c>
      <c r="BP453" s="246"/>
      <c r="BQ453" s="247">
        <f>VLOOKUP(BT453,[2]תחזיות!$B$4:$E$1000,2)</f>
        <v>4.6301680000000192E-2</v>
      </c>
      <c r="BR453" s="135">
        <f t="shared" si="514"/>
        <v>3.3584733333333495E-3</v>
      </c>
      <c r="BS453" s="3">
        <f t="shared" si="556"/>
        <v>12172</v>
      </c>
      <c r="BT453" s="238">
        <v>401</v>
      </c>
      <c r="BU453" s="239">
        <f t="shared" si="557"/>
        <v>0</v>
      </c>
      <c r="BV453" s="239">
        <f t="shared" si="461"/>
        <v>0</v>
      </c>
      <c r="BW453" s="239">
        <f t="shared" si="515"/>
        <v>0</v>
      </c>
      <c r="BX453" s="239">
        <f t="shared" si="516"/>
        <v>0</v>
      </c>
      <c r="BY453" s="240">
        <f t="shared" si="558"/>
        <v>839763.63973834575</v>
      </c>
      <c r="CA453" s="247">
        <f>VLOOKUP(CD453,[2]תחזיות!$B$4:$E$1000,4)</f>
        <v>6.1118217600000253E-2</v>
      </c>
      <c r="CB453" s="135">
        <f t="shared" si="517"/>
        <v>4.5931848000000212E-3</v>
      </c>
      <c r="CC453" s="3">
        <f t="shared" si="559"/>
        <v>12172</v>
      </c>
      <c r="CD453" s="238">
        <v>401</v>
      </c>
      <c r="CE453" s="239">
        <f t="shared" si="560"/>
        <v>0</v>
      </c>
      <c r="CF453" s="239">
        <f t="shared" si="561"/>
        <v>0</v>
      </c>
      <c r="CG453" s="239">
        <f t="shared" si="518"/>
        <v>0</v>
      </c>
      <c r="CH453" s="239">
        <f t="shared" si="519"/>
        <v>0</v>
      </c>
      <c r="CI453" s="240">
        <f t="shared" si="562"/>
        <v>952372.2403889132</v>
      </c>
      <c r="CJ453" s="1"/>
      <c r="CK453" s="247">
        <f>VLOOKUP(CN453,[2]תחזיות!$B$4:$E$1000,3)</f>
        <v>4.0262330434782778E-2</v>
      </c>
      <c r="CL453" s="135">
        <f t="shared" si="520"/>
        <v>2.8551942028985648E-3</v>
      </c>
      <c r="CM453" s="3">
        <f t="shared" si="563"/>
        <v>12172</v>
      </c>
      <c r="CN453" s="238">
        <v>401</v>
      </c>
      <c r="CO453" s="239">
        <f t="shared" si="564"/>
        <v>0</v>
      </c>
      <c r="CP453" s="239">
        <f t="shared" si="579"/>
        <v>0</v>
      </c>
      <c r="CQ453" s="239">
        <f t="shared" si="521"/>
        <v>0</v>
      </c>
      <c r="CR453" s="239">
        <f t="shared" si="522"/>
        <v>0</v>
      </c>
      <c r="CS453" s="240">
        <f t="shared" si="565"/>
        <v>799728.65981568617</v>
      </c>
      <c r="CT453" s="1"/>
      <c r="CU453" s="238">
        <v>401</v>
      </c>
      <c r="CV453" s="239">
        <f t="shared" si="496"/>
        <v>-3124.4700373333258</v>
      </c>
      <c r="CW453" s="239">
        <f t="shared" si="496"/>
        <v>0</v>
      </c>
      <c r="CX453" s="239">
        <f t="shared" si="496"/>
        <v>8.2017338479999804</v>
      </c>
      <c r="CY453" s="239">
        <f t="shared" si="496"/>
        <v>-8.2017338479999804</v>
      </c>
      <c r="CZ453" s="239">
        <f t="shared" si="496"/>
        <v>3027533.6683451794</v>
      </c>
      <c r="DB453" s="238">
        <v>401</v>
      </c>
      <c r="DC453" s="239">
        <f t="shared" si="497"/>
        <v>-3124.4700373333426</v>
      </c>
      <c r="DD453" s="239">
        <f t="shared" si="497"/>
        <v>1.3751589091812287E-13</v>
      </c>
      <c r="DE453" s="239">
        <f t="shared" si="497"/>
        <v>8.2017338480001936</v>
      </c>
      <c r="DF453" s="239">
        <f t="shared" si="497"/>
        <v>-8.2017338480000568</v>
      </c>
      <c r="DG453" s="239">
        <f t="shared" si="497"/>
        <v>3247953.555034522</v>
      </c>
      <c r="DH453" s="248"/>
      <c r="DI453" s="238">
        <v>401</v>
      </c>
      <c r="DJ453" s="239">
        <f t="shared" si="498"/>
        <v>-3133.7838589217654</v>
      </c>
      <c r="DK453" s="239">
        <f t="shared" si="498"/>
        <v>8.4346971830126571E-2</v>
      </c>
      <c r="DL453" s="239">
        <f t="shared" si="498"/>
        <v>8.303156159408914</v>
      </c>
      <c r="DM453" s="239">
        <f t="shared" si="498"/>
        <v>-8.2188091875787865</v>
      </c>
      <c r="DN453" s="239">
        <f t="shared" si="498"/>
        <v>2829171.9568635351</v>
      </c>
      <c r="DP453" s="3">
        <f t="shared" si="566"/>
        <v>12172</v>
      </c>
      <c r="DQ453" s="238">
        <v>401</v>
      </c>
      <c r="DR453" s="239">
        <f t="shared" si="567"/>
        <v>0</v>
      </c>
      <c r="DS453" s="239">
        <f t="shared" si="568"/>
        <v>0</v>
      </c>
      <c r="DT453" s="239">
        <f t="shared" si="523"/>
        <v>0</v>
      </c>
      <c r="DU453" s="239">
        <f t="shared" si="569"/>
        <v>0</v>
      </c>
      <c r="DV453" s="240">
        <f t="shared" si="580"/>
        <v>0</v>
      </c>
      <c r="DX453" s="242">
        <f t="shared" si="493"/>
        <v>5.0700000000000002E-2</v>
      </c>
      <c r="DY453" s="242">
        <f t="shared" si="570"/>
        <v>4.2250000000000005E-3</v>
      </c>
      <c r="DZ453" s="238">
        <v>401</v>
      </c>
      <c r="EA453" s="243">
        <f t="shared" si="581"/>
        <v>0</v>
      </c>
      <c r="EB453" s="243">
        <f t="shared" si="582"/>
        <v>0</v>
      </c>
      <c r="EC453" s="243">
        <f t="shared" si="524"/>
        <v>0</v>
      </c>
      <c r="ED453" s="243">
        <f t="shared" si="534"/>
        <v>0</v>
      </c>
      <c r="EE453" s="244">
        <f t="shared" si="571"/>
        <v>985200.18989004719</v>
      </c>
      <c r="EF453" s="249"/>
      <c r="EG453" s="242">
        <f t="shared" si="494"/>
        <v>5.5E-2</v>
      </c>
      <c r="EH453" s="242">
        <f t="shared" si="572"/>
        <v>4.5833333333333334E-3</v>
      </c>
      <c r="EI453" s="238">
        <v>401</v>
      </c>
      <c r="EJ453" s="243">
        <f t="shared" si="583"/>
        <v>5.4602046993101499E-13</v>
      </c>
      <c r="EK453" s="243">
        <f t="shared" si="584"/>
        <v>0</v>
      </c>
      <c r="EL453" s="243">
        <f t="shared" si="525"/>
        <v>-2.502593820517152E-15</v>
      </c>
      <c r="EM453" s="243">
        <f t="shared" si="535"/>
        <v>2.502593820517152E-15</v>
      </c>
      <c r="EN453" s="244">
        <f t="shared" si="573"/>
        <v>1028966.0595073986</v>
      </c>
      <c r="EO453" s="249"/>
      <c r="EP453" s="242">
        <f t="shared" si="495"/>
        <v>2.5000000000000001E-2</v>
      </c>
      <c r="EQ453" s="242">
        <f t="shared" si="574"/>
        <v>2.0833333333333333E-3</v>
      </c>
      <c r="ER453" s="238">
        <v>401</v>
      </c>
      <c r="ES453" s="243">
        <f t="shared" si="585"/>
        <v>0</v>
      </c>
      <c r="ET453" s="243">
        <f t="shared" si="586"/>
        <v>0</v>
      </c>
      <c r="EU453" s="243">
        <f t="shared" si="526"/>
        <v>0</v>
      </c>
      <c r="EV453" s="243">
        <f t="shared" si="536"/>
        <v>0</v>
      </c>
      <c r="EW453" s="244">
        <f t="shared" si="575"/>
        <v>853461.14144629624</v>
      </c>
    </row>
    <row r="454" spans="1:153" ht="14.25" customHeight="1" thickBot="1" x14ac:dyDescent="0.25">
      <c r="A454" s="3">
        <f t="shared" si="537"/>
        <v>12202</v>
      </c>
      <c r="B454" s="238">
        <v>402</v>
      </c>
      <c r="C454" s="239">
        <f t="shared" si="538"/>
        <v>-3132.6717711813258</v>
      </c>
      <c r="D454" s="239">
        <f t="shared" si="499"/>
        <v>0</v>
      </c>
      <c r="E454" s="239">
        <f t="shared" si="500"/>
        <v>8.2232633993509801</v>
      </c>
      <c r="F454" s="239">
        <f t="shared" si="501"/>
        <v>-8.2232633993509801</v>
      </c>
      <c r="G454" s="240">
        <f t="shared" si="539"/>
        <v>725485.02829237678</v>
      </c>
      <c r="I454" s="241">
        <f>VLOOKUP(K454,[2]תחזיות!$B$4:$H$1000,5)</f>
        <v>1.3000407000000238E-2</v>
      </c>
      <c r="J454" s="135">
        <f t="shared" si="502"/>
        <v>1.0833672500000198E-3</v>
      </c>
      <c r="K454" s="238">
        <v>402</v>
      </c>
      <c r="L454" s="243">
        <f t="shared" si="540"/>
        <v>0</v>
      </c>
      <c r="M454" s="243">
        <f t="shared" si="527"/>
        <v>0</v>
      </c>
      <c r="N454" s="243">
        <f t="shared" si="503"/>
        <v>0</v>
      </c>
      <c r="O454" s="243">
        <f t="shared" si="504"/>
        <v>0</v>
      </c>
      <c r="P454" s="244">
        <f t="shared" si="541"/>
        <v>306589.56963967456</v>
      </c>
      <c r="Q454" s="245"/>
      <c r="R454" s="241">
        <f>VLOOKUP(T454,[2]תחזיות!$B$4:$H$1000,7)</f>
        <v>2.2100691900000403E-2</v>
      </c>
      <c r="S454" s="135">
        <f t="shared" si="505"/>
        <v>1.8417243250000335E-3</v>
      </c>
      <c r="T454" s="238">
        <v>402</v>
      </c>
      <c r="U454" s="243">
        <f t="shared" si="542"/>
        <v>0</v>
      </c>
      <c r="V454" s="243">
        <f t="shared" si="528"/>
        <v>0</v>
      </c>
      <c r="W454" s="243">
        <f t="shared" si="506"/>
        <v>0</v>
      </c>
      <c r="X454" s="243">
        <f t="shared" si="529"/>
        <v>0</v>
      </c>
      <c r="Y454" s="244">
        <f t="shared" si="543"/>
        <v>343246.08003011072</v>
      </c>
      <c r="Z454" s="246"/>
      <c r="AA454" s="241">
        <f>VLOOKUP(AC454,[2]תחזיות!$B$4:$H$1000,6)</f>
        <v>1.1818551818182034E-2</v>
      </c>
      <c r="AB454" s="135">
        <f t="shared" si="507"/>
        <v>9.8487931818183627E-4</v>
      </c>
      <c r="AC454" s="238">
        <v>402</v>
      </c>
      <c r="AD454" s="243">
        <f t="shared" si="544"/>
        <v>0</v>
      </c>
      <c r="AE454" s="243">
        <f t="shared" si="530"/>
        <v>0</v>
      </c>
      <c r="AF454" s="243">
        <f t="shared" si="508"/>
        <v>0</v>
      </c>
      <c r="AG454" s="243">
        <f t="shared" si="531"/>
        <v>0</v>
      </c>
      <c r="AH454" s="244">
        <f t="shared" si="545"/>
        <v>302220.56829844892</v>
      </c>
      <c r="AI454" s="246"/>
      <c r="AJ454" s="242">
        <f t="shared" si="491"/>
        <v>4.8766666666666597E-2</v>
      </c>
      <c r="AK454" s="242">
        <f t="shared" si="546"/>
        <v>4.0638888888888834E-3</v>
      </c>
      <c r="AL454" s="241">
        <f>VLOOKUP(AN454,[2]תחזיות!$B$4:$H$1000,5)</f>
        <v>1.3000407000000238E-2</v>
      </c>
      <c r="AM454" s="135">
        <f t="shared" si="532"/>
        <v>1.0833672500000198E-3</v>
      </c>
      <c r="AN454" s="238">
        <v>402</v>
      </c>
      <c r="AO454" s="243">
        <f t="shared" si="547"/>
        <v>0</v>
      </c>
      <c r="AP454" s="243">
        <f t="shared" si="576"/>
        <v>0</v>
      </c>
      <c r="AQ454" s="243">
        <f t="shared" si="509"/>
        <v>0</v>
      </c>
      <c r="AR454" s="243">
        <f t="shared" si="548"/>
        <v>0</v>
      </c>
      <c r="AS454" s="244">
        <f t="shared" si="549"/>
        <v>170495.24078473489</v>
      </c>
      <c r="AT454" s="245"/>
      <c r="AU454" s="242">
        <f t="shared" si="492"/>
        <v>5.3666666666666606E-2</v>
      </c>
      <c r="AV454" s="242">
        <f t="shared" si="550"/>
        <v>4.4722222222222168E-3</v>
      </c>
      <c r="AW454" s="241">
        <f>VLOOKUP(AY454,[2]תחזיות!$B$4:$H$1000,7)</f>
        <v>2.2100691900000403E-2</v>
      </c>
      <c r="AX454" s="135">
        <f t="shared" si="510"/>
        <v>1.8417243250000335E-3</v>
      </c>
      <c r="AY454" s="238">
        <v>402</v>
      </c>
      <c r="AZ454" s="243">
        <f t="shared" si="551"/>
        <v>-1.7540377606002808E-11</v>
      </c>
      <c r="BA454" s="243">
        <f t="shared" si="577"/>
        <v>1.3776915727950084E-13</v>
      </c>
      <c r="BB454" s="243">
        <f t="shared" si="511"/>
        <v>2.1621362379523554E-13</v>
      </c>
      <c r="BC454" s="243">
        <f t="shared" si="552"/>
        <v>-7.8444466515734688E-14</v>
      </c>
      <c r="BD454" s="244">
        <f t="shared" si="553"/>
        <v>197884.14681572217</v>
      </c>
      <c r="BE454" s="246"/>
      <c r="BF454" s="246"/>
      <c r="BG454" s="246"/>
      <c r="BH454" s="241">
        <f>VLOOKUP(BJ454,[2]תחזיות!$B$4:$H$1000,6)</f>
        <v>1.1818551818182034E-2</v>
      </c>
      <c r="BI454" s="135">
        <f t="shared" si="512"/>
        <v>9.8487931818183627E-4</v>
      </c>
      <c r="BJ454" s="238">
        <v>402</v>
      </c>
      <c r="BK454" s="243">
        <f t="shared" si="554"/>
        <v>-9.4245167788413546</v>
      </c>
      <c r="BL454" s="243">
        <f t="shared" si="578"/>
        <v>8.4418444935212028E-2</v>
      </c>
      <c r="BM454" s="243">
        <f t="shared" si="513"/>
        <v>0.1016967256964211</v>
      </c>
      <c r="BN454" s="243">
        <f t="shared" si="533"/>
        <v>-1.7278280761209071E-2</v>
      </c>
      <c r="BO454" s="244">
        <f t="shared" si="555"/>
        <v>148276.55901072704</v>
      </c>
      <c r="BP454" s="246"/>
      <c r="BQ454" s="247">
        <f>VLOOKUP(BT454,[2]תחזיות!$B$4:$E$1000,2)</f>
        <v>4.6329980000000194E-2</v>
      </c>
      <c r="BR454" s="135">
        <f t="shared" si="514"/>
        <v>3.3608316666666831E-3</v>
      </c>
      <c r="BS454" s="3">
        <f t="shared" si="556"/>
        <v>12202</v>
      </c>
      <c r="BT454" s="238">
        <v>402</v>
      </c>
      <c r="BU454" s="239">
        <f t="shared" si="557"/>
        <v>0</v>
      </c>
      <c r="BV454" s="239">
        <f t="shared" si="461"/>
        <v>0</v>
      </c>
      <c r="BW454" s="239">
        <f t="shared" si="515"/>
        <v>0</v>
      </c>
      <c r="BX454" s="239">
        <f t="shared" si="516"/>
        <v>0</v>
      </c>
      <c r="BY454" s="240">
        <f t="shared" si="558"/>
        <v>839763.63973834575</v>
      </c>
      <c r="CA454" s="247">
        <f>VLOOKUP(CD454,[2]תחזיות!$B$4:$E$1000,4)</f>
        <v>6.1155573600000256E-2</v>
      </c>
      <c r="CB454" s="135">
        <f t="shared" si="517"/>
        <v>4.5962978000000211E-3</v>
      </c>
      <c r="CC454" s="3">
        <f t="shared" si="559"/>
        <v>12202</v>
      </c>
      <c r="CD454" s="238">
        <v>402</v>
      </c>
      <c r="CE454" s="239">
        <f t="shared" si="560"/>
        <v>0</v>
      </c>
      <c r="CF454" s="239">
        <f t="shared" si="561"/>
        <v>0</v>
      </c>
      <c r="CG454" s="239">
        <f t="shared" si="518"/>
        <v>0</v>
      </c>
      <c r="CH454" s="239">
        <f t="shared" si="519"/>
        <v>0</v>
      </c>
      <c r="CI454" s="240">
        <f t="shared" si="562"/>
        <v>952372.2403889132</v>
      </c>
      <c r="CJ454" s="1"/>
      <c r="CK454" s="247">
        <f>VLOOKUP(CN454,[2]תחזיות!$B$4:$E$1000,3)</f>
        <v>4.0286939130434955E-2</v>
      </c>
      <c r="CL454" s="135">
        <f t="shared" si="520"/>
        <v>2.8572449275362463E-3</v>
      </c>
      <c r="CM454" s="3">
        <f t="shared" si="563"/>
        <v>12202</v>
      </c>
      <c r="CN454" s="238">
        <v>402</v>
      </c>
      <c r="CO454" s="239">
        <f t="shared" si="564"/>
        <v>0</v>
      </c>
      <c r="CP454" s="239">
        <f t="shared" si="579"/>
        <v>0</v>
      </c>
      <c r="CQ454" s="239">
        <f t="shared" si="521"/>
        <v>0</v>
      </c>
      <c r="CR454" s="239">
        <f t="shared" si="522"/>
        <v>0</v>
      </c>
      <c r="CS454" s="240">
        <f t="shared" si="565"/>
        <v>799728.65981568617</v>
      </c>
      <c r="CT454" s="1"/>
      <c r="CU454" s="238">
        <v>402</v>
      </c>
      <c r="CV454" s="239">
        <f t="shared" si="496"/>
        <v>-3132.6717711813258</v>
      </c>
      <c r="CW454" s="239">
        <f t="shared" si="496"/>
        <v>0</v>
      </c>
      <c r="CX454" s="239">
        <f t="shared" si="496"/>
        <v>8.2232633993509801</v>
      </c>
      <c r="CY454" s="239">
        <f t="shared" si="496"/>
        <v>-8.2232633993509801</v>
      </c>
      <c r="CZ454" s="239">
        <f t="shared" si="496"/>
        <v>3027533.6683451794</v>
      </c>
      <c r="DB454" s="238">
        <v>402</v>
      </c>
      <c r="DC454" s="239">
        <f t="shared" si="497"/>
        <v>-3132.671771181343</v>
      </c>
      <c r="DD454" s="239">
        <f t="shared" si="497"/>
        <v>1.3776915727950084E-13</v>
      </c>
      <c r="DE454" s="239">
        <f t="shared" si="497"/>
        <v>8.223263399351195</v>
      </c>
      <c r="DF454" s="239">
        <f t="shared" si="497"/>
        <v>-8.2232633993510564</v>
      </c>
      <c r="DG454" s="239">
        <f t="shared" si="497"/>
        <v>3247953.555034522</v>
      </c>
      <c r="DH454" s="248"/>
      <c r="DI454" s="238">
        <v>402</v>
      </c>
      <c r="DJ454" s="239">
        <f t="shared" si="498"/>
        <v>-3142.096287960167</v>
      </c>
      <c r="DK454" s="239">
        <f t="shared" si="498"/>
        <v>8.4418444935212028E-2</v>
      </c>
      <c r="DL454" s="239">
        <f t="shared" si="498"/>
        <v>8.3249601250474008</v>
      </c>
      <c r="DM454" s="239">
        <f t="shared" si="498"/>
        <v>-8.2405416801121891</v>
      </c>
      <c r="DN454" s="239">
        <f t="shared" si="498"/>
        <v>2829171.9568635351</v>
      </c>
      <c r="DP454" s="3">
        <f t="shared" si="566"/>
        <v>12202</v>
      </c>
      <c r="DQ454" s="238">
        <v>402</v>
      </c>
      <c r="DR454" s="239">
        <f t="shared" si="567"/>
        <v>0</v>
      </c>
      <c r="DS454" s="239">
        <f t="shared" si="568"/>
        <v>0</v>
      </c>
      <c r="DT454" s="239">
        <f t="shared" si="523"/>
        <v>0</v>
      </c>
      <c r="DU454" s="239">
        <f t="shared" si="569"/>
        <v>0</v>
      </c>
      <c r="DV454" s="240">
        <f t="shared" si="580"/>
        <v>0</v>
      </c>
      <c r="DX454" s="242">
        <f t="shared" si="493"/>
        <v>5.0700000000000002E-2</v>
      </c>
      <c r="DY454" s="242">
        <f t="shared" si="570"/>
        <v>4.2250000000000005E-3</v>
      </c>
      <c r="DZ454" s="238">
        <v>402</v>
      </c>
      <c r="EA454" s="243">
        <f t="shared" si="581"/>
        <v>0</v>
      </c>
      <c r="EB454" s="243">
        <f t="shared" si="582"/>
        <v>0</v>
      </c>
      <c r="EC454" s="243">
        <f t="shared" si="524"/>
        <v>0</v>
      </c>
      <c r="ED454" s="243">
        <f t="shared" si="534"/>
        <v>0</v>
      </c>
      <c r="EE454" s="244">
        <f t="shared" si="571"/>
        <v>985200.18989004719</v>
      </c>
      <c r="EF454" s="249"/>
      <c r="EG454" s="242">
        <f t="shared" si="494"/>
        <v>5.5E-2</v>
      </c>
      <c r="EH454" s="242">
        <f t="shared" si="572"/>
        <v>4.5833333333333334E-3</v>
      </c>
      <c r="EI454" s="238">
        <v>402</v>
      </c>
      <c r="EJ454" s="243">
        <f t="shared" si="583"/>
        <v>5.4852306375153216E-13</v>
      </c>
      <c r="EK454" s="243">
        <f t="shared" si="584"/>
        <v>0</v>
      </c>
      <c r="EL454" s="243">
        <f t="shared" si="525"/>
        <v>-2.5140640421945224E-15</v>
      </c>
      <c r="EM454" s="243">
        <f t="shared" si="535"/>
        <v>2.5140640421945224E-15</v>
      </c>
      <c r="EN454" s="244">
        <f t="shared" si="573"/>
        <v>1028966.0595073986</v>
      </c>
      <c r="EO454" s="249"/>
      <c r="EP454" s="242">
        <f t="shared" si="495"/>
        <v>2.5000000000000001E-2</v>
      </c>
      <c r="EQ454" s="242">
        <f t="shared" si="574"/>
        <v>2.0833333333333333E-3</v>
      </c>
      <c r="ER454" s="238">
        <v>402</v>
      </c>
      <c r="ES454" s="243">
        <f t="shared" si="585"/>
        <v>0</v>
      </c>
      <c r="ET454" s="243">
        <f t="shared" si="586"/>
        <v>0</v>
      </c>
      <c r="EU454" s="243">
        <f t="shared" si="526"/>
        <v>0</v>
      </c>
      <c r="EV454" s="243">
        <f t="shared" si="536"/>
        <v>0</v>
      </c>
      <c r="EW454" s="244">
        <f t="shared" si="575"/>
        <v>853461.14144629624</v>
      </c>
    </row>
    <row r="455" spans="1:153" ht="14.25" customHeight="1" thickBot="1" x14ac:dyDescent="0.25">
      <c r="A455" s="3">
        <f t="shared" si="537"/>
        <v>12233</v>
      </c>
      <c r="B455" s="238">
        <v>403</v>
      </c>
      <c r="C455" s="239">
        <f t="shared" si="538"/>
        <v>-3140.8950345806766</v>
      </c>
      <c r="D455" s="239">
        <f t="shared" si="499"/>
        <v>0</v>
      </c>
      <c r="E455" s="239">
        <f t="shared" si="500"/>
        <v>8.2448494657742764</v>
      </c>
      <c r="F455" s="239">
        <f t="shared" si="501"/>
        <v>-8.2448494657742764</v>
      </c>
      <c r="G455" s="240">
        <f t="shared" si="539"/>
        <v>725485.02829237678</v>
      </c>
      <c r="I455" s="241">
        <f>VLOOKUP(K455,[2]תחזיות!$B$4:$H$1000,5)</f>
        <v>1.3000425500000239E-2</v>
      </c>
      <c r="J455" s="135">
        <f t="shared" si="502"/>
        <v>1.0833687916666866E-3</v>
      </c>
      <c r="K455" s="238">
        <v>403</v>
      </c>
      <c r="L455" s="243">
        <f t="shared" si="540"/>
        <v>0</v>
      </c>
      <c r="M455" s="243">
        <f t="shared" si="527"/>
        <v>0</v>
      </c>
      <c r="N455" s="243">
        <f t="shared" si="503"/>
        <v>0</v>
      </c>
      <c r="O455" s="243">
        <f t="shared" si="504"/>
        <v>0</v>
      </c>
      <c r="P455" s="244">
        <f t="shared" si="541"/>
        <v>306589.56963967456</v>
      </c>
      <c r="Q455" s="245"/>
      <c r="R455" s="241">
        <f>VLOOKUP(T455,[2]תחזיות!$B$4:$H$1000,7)</f>
        <v>2.2100723350000406E-2</v>
      </c>
      <c r="S455" s="135">
        <f t="shared" si="505"/>
        <v>1.8417269458333673E-3</v>
      </c>
      <c r="T455" s="238">
        <v>403</v>
      </c>
      <c r="U455" s="243">
        <f t="shared" si="542"/>
        <v>0</v>
      </c>
      <c r="V455" s="243">
        <f t="shared" si="528"/>
        <v>0</v>
      </c>
      <c r="W455" s="243">
        <f t="shared" si="506"/>
        <v>0</v>
      </c>
      <c r="X455" s="243">
        <f t="shared" si="529"/>
        <v>0</v>
      </c>
      <c r="Y455" s="244">
        <f t="shared" si="543"/>
        <v>343246.08003011072</v>
      </c>
      <c r="Z455" s="246"/>
      <c r="AA455" s="241">
        <f>VLOOKUP(AC455,[2]תחזיות!$B$4:$H$1000,6)</f>
        <v>1.1818568636363852E-2</v>
      </c>
      <c r="AB455" s="135">
        <f t="shared" si="507"/>
        <v>9.848807196969876E-4</v>
      </c>
      <c r="AC455" s="238">
        <v>403</v>
      </c>
      <c r="AD455" s="243">
        <f t="shared" si="544"/>
        <v>0</v>
      </c>
      <c r="AE455" s="243">
        <f t="shared" si="530"/>
        <v>0</v>
      </c>
      <c r="AF455" s="243">
        <f t="shared" si="508"/>
        <v>0</v>
      </c>
      <c r="AG455" s="243">
        <f t="shared" si="531"/>
        <v>0</v>
      </c>
      <c r="AH455" s="244">
        <f t="shared" si="545"/>
        <v>302220.56829844892</v>
      </c>
      <c r="AI455" s="246"/>
      <c r="AJ455" s="242">
        <f t="shared" si="491"/>
        <v>4.8766666666666597E-2</v>
      </c>
      <c r="AK455" s="242">
        <f t="shared" si="546"/>
        <v>4.0638888888888834E-3</v>
      </c>
      <c r="AL455" s="241">
        <f>VLOOKUP(AN455,[2]תחזיות!$B$4:$H$1000,5)</f>
        <v>1.3000425500000239E-2</v>
      </c>
      <c r="AM455" s="135">
        <f t="shared" si="532"/>
        <v>1.0833687916666866E-3</v>
      </c>
      <c r="AN455" s="238">
        <v>403</v>
      </c>
      <c r="AO455" s="243">
        <f t="shared" si="547"/>
        <v>0</v>
      </c>
      <c r="AP455" s="243">
        <f t="shared" si="576"/>
        <v>0</v>
      </c>
      <c r="AQ455" s="243">
        <f t="shared" si="509"/>
        <v>0</v>
      </c>
      <c r="AR455" s="243">
        <f t="shared" si="548"/>
        <v>0</v>
      </c>
      <c r="AS455" s="244">
        <f t="shared" si="549"/>
        <v>170495.24078473489</v>
      </c>
      <c r="AT455" s="245"/>
      <c r="AU455" s="242">
        <f t="shared" si="492"/>
        <v>5.3666666666666606E-2</v>
      </c>
      <c r="AV455" s="242">
        <f t="shared" si="550"/>
        <v>4.4722222222222168E-3</v>
      </c>
      <c r="AW455" s="241">
        <f>VLOOKUP(AY455,[2]תחזיות!$B$4:$H$1000,7)</f>
        <v>2.2100723350000406E-2</v>
      </c>
      <c r="AX455" s="135">
        <f t="shared" si="510"/>
        <v>1.8417269458333673E-3</v>
      </c>
      <c r="AY455" s="238">
        <v>403</v>
      </c>
      <c r="AZ455" s="243">
        <f t="shared" si="551"/>
        <v>-1.7789294022332109E-11</v>
      </c>
      <c r="BA455" s="243">
        <f t="shared" si="577"/>
        <v>1.3802289044876719E-13</v>
      </c>
      <c r="BB455" s="243">
        <f t="shared" si="511"/>
        <v>2.175805664930857E-13</v>
      </c>
      <c r="BC455" s="243">
        <f t="shared" si="552"/>
        <v>-7.9557676044318502E-14</v>
      </c>
      <c r="BD455" s="244">
        <f t="shared" si="553"/>
        <v>197884.14681572217</v>
      </c>
      <c r="BE455" s="246"/>
      <c r="BF455" s="246"/>
      <c r="BG455" s="246"/>
      <c r="BH455" s="241">
        <f>VLOOKUP(BJ455,[2]תחזיות!$B$4:$H$1000,6)</f>
        <v>1.1818568636363852E-2</v>
      </c>
      <c r="BI455" s="135">
        <f t="shared" si="512"/>
        <v>9.848807196969876E-4</v>
      </c>
      <c r="BJ455" s="238">
        <v>403</v>
      </c>
      <c r="BK455" s="243">
        <f t="shared" si="554"/>
        <v>-9.5355956885501119</v>
      </c>
      <c r="BL455" s="243">
        <f t="shared" si="578"/>
        <v>8.4489977588448312E-2</v>
      </c>
      <c r="BM455" s="243">
        <f t="shared" si="513"/>
        <v>0.10197190301745676</v>
      </c>
      <c r="BN455" s="243">
        <f t="shared" si="533"/>
        <v>-1.7481925429008456E-2</v>
      </c>
      <c r="BO455" s="244">
        <f t="shared" si="555"/>
        <v>148276.55901072704</v>
      </c>
      <c r="BP455" s="246"/>
      <c r="BQ455" s="247">
        <f>VLOOKUP(BT455,[2]תחזיות!$B$4:$E$1000,2)</f>
        <v>4.6358280000000196E-2</v>
      </c>
      <c r="BR455" s="135">
        <f t="shared" si="514"/>
        <v>3.3631900000000163E-3</v>
      </c>
      <c r="BS455" s="3">
        <f t="shared" si="556"/>
        <v>12233</v>
      </c>
      <c r="BT455" s="238">
        <v>403</v>
      </c>
      <c r="BU455" s="239">
        <f t="shared" si="557"/>
        <v>0</v>
      </c>
      <c r="BV455" s="239">
        <f t="shared" si="461"/>
        <v>0</v>
      </c>
      <c r="BW455" s="239">
        <f t="shared" si="515"/>
        <v>0</v>
      </c>
      <c r="BX455" s="239">
        <f t="shared" si="516"/>
        <v>0</v>
      </c>
      <c r="BY455" s="240">
        <f t="shared" si="558"/>
        <v>839763.63973834575</v>
      </c>
      <c r="CA455" s="247">
        <f>VLOOKUP(CD455,[2]תחזיות!$B$4:$E$1000,4)</f>
        <v>6.1192929600000265E-2</v>
      </c>
      <c r="CB455" s="135">
        <f t="shared" si="517"/>
        <v>4.5994108000000219E-3</v>
      </c>
      <c r="CC455" s="3">
        <f t="shared" si="559"/>
        <v>12233</v>
      </c>
      <c r="CD455" s="238">
        <v>403</v>
      </c>
      <c r="CE455" s="239">
        <f t="shared" si="560"/>
        <v>0</v>
      </c>
      <c r="CF455" s="239">
        <f t="shared" si="561"/>
        <v>0</v>
      </c>
      <c r="CG455" s="239">
        <f t="shared" si="518"/>
        <v>0</v>
      </c>
      <c r="CH455" s="239">
        <f t="shared" si="519"/>
        <v>0</v>
      </c>
      <c r="CI455" s="240">
        <f t="shared" si="562"/>
        <v>952372.2403889132</v>
      </c>
      <c r="CJ455" s="1"/>
      <c r="CK455" s="247">
        <f>VLOOKUP(CN455,[2]תחזיות!$B$4:$E$1000,3)</f>
        <v>4.0311547826087132E-2</v>
      </c>
      <c r="CL455" s="135">
        <f t="shared" si="520"/>
        <v>2.8592956521739277E-3</v>
      </c>
      <c r="CM455" s="3">
        <f t="shared" si="563"/>
        <v>12233</v>
      </c>
      <c r="CN455" s="238">
        <v>403</v>
      </c>
      <c r="CO455" s="239">
        <f t="shared" si="564"/>
        <v>0</v>
      </c>
      <c r="CP455" s="239">
        <f t="shared" si="579"/>
        <v>0</v>
      </c>
      <c r="CQ455" s="239">
        <f t="shared" si="521"/>
        <v>0</v>
      </c>
      <c r="CR455" s="239">
        <f t="shared" si="522"/>
        <v>0</v>
      </c>
      <c r="CS455" s="240">
        <f t="shared" si="565"/>
        <v>799728.65981568617</v>
      </c>
      <c r="CT455" s="1"/>
      <c r="CU455" s="238">
        <v>403</v>
      </c>
      <c r="CV455" s="239">
        <f t="shared" si="496"/>
        <v>-3140.8950345806766</v>
      </c>
      <c r="CW455" s="239">
        <f t="shared" si="496"/>
        <v>0</v>
      </c>
      <c r="CX455" s="239">
        <f t="shared" si="496"/>
        <v>8.2448494657742764</v>
      </c>
      <c r="CY455" s="239">
        <f t="shared" si="496"/>
        <v>-8.2448494657742764</v>
      </c>
      <c r="CZ455" s="239">
        <f t="shared" si="496"/>
        <v>3027533.6683451794</v>
      </c>
      <c r="DB455" s="238">
        <v>403</v>
      </c>
      <c r="DC455" s="239">
        <f t="shared" si="497"/>
        <v>-3140.8950345806938</v>
      </c>
      <c r="DD455" s="239">
        <f t="shared" si="497"/>
        <v>1.3802289044876719E-13</v>
      </c>
      <c r="DE455" s="239">
        <f t="shared" si="497"/>
        <v>8.2448494657744913</v>
      </c>
      <c r="DF455" s="239">
        <f t="shared" si="497"/>
        <v>-8.2448494657743545</v>
      </c>
      <c r="DG455" s="239">
        <f t="shared" si="497"/>
        <v>3247953.555034522</v>
      </c>
      <c r="DH455" s="248"/>
      <c r="DI455" s="238">
        <v>403</v>
      </c>
      <c r="DJ455" s="239">
        <f t="shared" si="498"/>
        <v>-3150.4306302692266</v>
      </c>
      <c r="DK455" s="239">
        <f t="shared" si="498"/>
        <v>8.4489977588448312E-2</v>
      </c>
      <c r="DL455" s="239">
        <f t="shared" si="498"/>
        <v>8.3468213687917334</v>
      </c>
      <c r="DM455" s="239">
        <f t="shared" si="498"/>
        <v>-8.2623313912032845</v>
      </c>
      <c r="DN455" s="239">
        <f t="shared" si="498"/>
        <v>2829171.9568635351</v>
      </c>
      <c r="DP455" s="3">
        <f t="shared" si="566"/>
        <v>12233</v>
      </c>
      <c r="DQ455" s="238">
        <v>403</v>
      </c>
      <c r="DR455" s="239">
        <f t="shared" si="567"/>
        <v>0</v>
      </c>
      <c r="DS455" s="239">
        <f t="shared" si="568"/>
        <v>0</v>
      </c>
      <c r="DT455" s="239">
        <f t="shared" si="523"/>
        <v>0</v>
      </c>
      <c r="DU455" s="239">
        <f t="shared" si="569"/>
        <v>0</v>
      </c>
      <c r="DV455" s="240">
        <f t="shared" si="580"/>
        <v>0</v>
      </c>
      <c r="DX455" s="242">
        <f t="shared" si="493"/>
        <v>5.0700000000000002E-2</v>
      </c>
      <c r="DY455" s="242">
        <f t="shared" si="570"/>
        <v>4.2250000000000005E-3</v>
      </c>
      <c r="DZ455" s="238">
        <v>403</v>
      </c>
      <c r="EA455" s="243">
        <f t="shared" si="581"/>
        <v>0</v>
      </c>
      <c r="EB455" s="243">
        <f t="shared" si="582"/>
        <v>0</v>
      </c>
      <c r="EC455" s="243">
        <f t="shared" si="524"/>
        <v>0</v>
      </c>
      <c r="ED455" s="243">
        <f t="shared" si="534"/>
        <v>0</v>
      </c>
      <c r="EE455" s="244">
        <f t="shared" si="571"/>
        <v>985200.18989004719</v>
      </c>
      <c r="EF455" s="249"/>
      <c r="EG455" s="242">
        <f t="shared" si="494"/>
        <v>5.5E-2</v>
      </c>
      <c r="EH455" s="242">
        <f t="shared" si="572"/>
        <v>4.5833333333333334E-3</v>
      </c>
      <c r="EI455" s="238">
        <v>403</v>
      </c>
      <c r="EJ455" s="243">
        <f t="shared" si="583"/>
        <v>5.5103712779372669E-13</v>
      </c>
      <c r="EK455" s="243">
        <f t="shared" si="584"/>
        <v>0</v>
      </c>
      <c r="EL455" s="243">
        <f t="shared" si="525"/>
        <v>-2.5255868357212475E-15</v>
      </c>
      <c r="EM455" s="243">
        <f t="shared" si="535"/>
        <v>2.5255868357212475E-15</v>
      </c>
      <c r="EN455" s="244">
        <f t="shared" si="573"/>
        <v>1028966.0595073986</v>
      </c>
      <c r="EO455" s="249"/>
      <c r="EP455" s="242">
        <f t="shared" si="495"/>
        <v>2.5000000000000001E-2</v>
      </c>
      <c r="EQ455" s="242">
        <f t="shared" si="574"/>
        <v>2.0833333333333333E-3</v>
      </c>
      <c r="ER455" s="238">
        <v>403</v>
      </c>
      <c r="ES455" s="243">
        <f t="shared" si="585"/>
        <v>0</v>
      </c>
      <c r="ET455" s="243">
        <f t="shared" si="586"/>
        <v>0</v>
      </c>
      <c r="EU455" s="243">
        <f t="shared" si="526"/>
        <v>0</v>
      </c>
      <c r="EV455" s="243">
        <f t="shared" si="536"/>
        <v>0</v>
      </c>
      <c r="EW455" s="244">
        <f t="shared" si="575"/>
        <v>853461.14144629624</v>
      </c>
    </row>
    <row r="456" spans="1:153" ht="14.25" customHeight="1" thickBot="1" x14ac:dyDescent="0.25">
      <c r="A456" s="3">
        <f t="shared" si="537"/>
        <v>12263</v>
      </c>
      <c r="B456" s="238">
        <v>404</v>
      </c>
      <c r="C456" s="239">
        <f t="shared" si="538"/>
        <v>-3149.1398840464508</v>
      </c>
      <c r="D456" s="239">
        <f t="shared" si="499"/>
        <v>0</v>
      </c>
      <c r="E456" s="239">
        <f t="shared" si="500"/>
        <v>8.2664921956219342</v>
      </c>
      <c r="F456" s="239">
        <f t="shared" si="501"/>
        <v>-8.2664921956219342</v>
      </c>
      <c r="G456" s="240">
        <f t="shared" si="539"/>
        <v>725485.02829237678</v>
      </c>
      <c r="I456" s="241">
        <f>VLOOKUP(K456,[2]תחזיות!$B$4:$H$1000,5)</f>
        <v>1.3000444000000239E-2</v>
      </c>
      <c r="J456" s="135">
        <f t="shared" si="502"/>
        <v>1.0833703333333533E-3</v>
      </c>
      <c r="K456" s="238">
        <v>404</v>
      </c>
      <c r="L456" s="243">
        <f t="shared" si="540"/>
        <v>0</v>
      </c>
      <c r="M456" s="243">
        <f t="shared" si="527"/>
        <v>0</v>
      </c>
      <c r="N456" s="243">
        <f t="shared" si="503"/>
        <v>0</v>
      </c>
      <c r="O456" s="243">
        <f t="shared" si="504"/>
        <v>0</v>
      </c>
      <c r="P456" s="244">
        <f t="shared" si="541"/>
        <v>306589.56963967456</v>
      </c>
      <c r="Q456" s="245"/>
      <c r="R456" s="241">
        <f>VLOOKUP(T456,[2]תחזיות!$B$4:$H$1000,7)</f>
        <v>2.2100754800000406E-2</v>
      </c>
      <c r="S456" s="135">
        <f t="shared" si="505"/>
        <v>1.8417295666667006E-3</v>
      </c>
      <c r="T456" s="238">
        <v>404</v>
      </c>
      <c r="U456" s="243">
        <f t="shared" si="542"/>
        <v>0</v>
      </c>
      <c r="V456" s="243">
        <f t="shared" si="528"/>
        <v>0</v>
      </c>
      <c r="W456" s="243">
        <f t="shared" si="506"/>
        <v>0</v>
      </c>
      <c r="X456" s="243">
        <f t="shared" si="529"/>
        <v>0</v>
      </c>
      <c r="Y456" s="244">
        <f t="shared" si="543"/>
        <v>343246.08003011072</v>
      </c>
      <c r="Z456" s="246"/>
      <c r="AA456" s="241">
        <f>VLOOKUP(AC456,[2]תחזיות!$B$4:$H$1000,6)</f>
        <v>1.1818585454545671E-2</v>
      </c>
      <c r="AB456" s="135">
        <f t="shared" si="507"/>
        <v>9.8488212121213936E-4</v>
      </c>
      <c r="AC456" s="238">
        <v>404</v>
      </c>
      <c r="AD456" s="243">
        <f t="shared" si="544"/>
        <v>0</v>
      </c>
      <c r="AE456" s="243">
        <f t="shared" si="530"/>
        <v>0</v>
      </c>
      <c r="AF456" s="243">
        <f t="shared" si="508"/>
        <v>0</v>
      </c>
      <c r="AG456" s="243">
        <f t="shared" si="531"/>
        <v>0</v>
      </c>
      <c r="AH456" s="244">
        <f t="shared" si="545"/>
        <v>302220.56829844892</v>
      </c>
      <c r="AI456" s="246"/>
      <c r="AJ456" s="242">
        <f t="shared" si="491"/>
        <v>4.8766666666666597E-2</v>
      </c>
      <c r="AK456" s="242">
        <f t="shared" si="546"/>
        <v>4.0638888888888834E-3</v>
      </c>
      <c r="AL456" s="241">
        <f>VLOOKUP(AN456,[2]תחזיות!$B$4:$H$1000,5)</f>
        <v>1.3000444000000239E-2</v>
      </c>
      <c r="AM456" s="135">
        <f t="shared" si="532"/>
        <v>1.0833703333333533E-3</v>
      </c>
      <c r="AN456" s="238">
        <v>404</v>
      </c>
      <c r="AO456" s="243">
        <f t="shared" si="547"/>
        <v>0</v>
      </c>
      <c r="AP456" s="243">
        <f t="shared" si="576"/>
        <v>0</v>
      </c>
      <c r="AQ456" s="243">
        <f t="shared" si="509"/>
        <v>0</v>
      </c>
      <c r="AR456" s="243">
        <f t="shared" si="548"/>
        <v>0</v>
      </c>
      <c r="AS456" s="244">
        <f t="shared" si="549"/>
        <v>170495.24078473489</v>
      </c>
      <c r="AT456" s="245"/>
      <c r="AU456" s="242">
        <f t="shared" si="492"/>
        <v>5.3666666666666606E-2</v>
      </c>
      <c r="AV456" s="242">
        <f t="shared" si="550"/>
        <v>4.4722222222222168E-3</v>
      </c>
      <c r="AW456" s="241">
        <f>VLOOKUP(AY456,[2]תחזיות!$B$4:$H$1000,7)</f>
        <v>2.2100754800000406E-2</v>
      </c>
      <c r="AX456" s="135">
        <f t="shared" si="510"/>
        <v>1.8417295666667006E-3</v>
      </c>
      <c r="AY456" s="238">
        <v>404</v>
      </c>
      <c r="AZ456" s="243">
        <f t="shared" si="551"/>
        <v>-1.8040038382158689E-11</v>
      </c>
      <c r="BA456" s="243">
        <f t="shared" si="577"/>
        <v>1.3827709128698347E-13</v>
      </c>
      <c r="BB456" s="243">
        <f t="shared" si="511"/>
        <v>2.189561518294153E-13</v>
      </c>
      <c r="BC456" s="243">
        <f t="shared" si="552"/>
        <v>-8.0679060542431823E-14</v>
      </c>
      <c r="BD456" s="244">
        <f t="shared" si="553"/>
        <v>197884.14681572217</v>
      </c>
      <c r="BE456" s="246"/>
      <c r="BF456" s="246"/>
      <c r="BG456" s="246"/>
      <c r="BH456" s="241">
        <f>VLOOKUP(BJ456,[2]תחזיות!$B$4:$H$1000,6)</f>
        <v>1.1818585454545671E-2</v>
      </c>
      <c r="BI456" s="135">
        <f t="shared" si="512"/>
        <v>9.8488212121213936E-4</v>
      </c>
      <c r="BJ456" s="238">
        <v>404</v>
      </c>
      <c r="BK456" s="243">
        <f t="shared" si="554"/>
        <v>-9.6470594595804773</v>
      </c>
      <c r="BL456" s="243">
        <f t="shared" si="578"/>
        <v>8.4561569860690605E-2</v>
      </c>
      <c r="BM456" s="243">
        <f t="shared" si="513"/>
        <v>0.10224784553658807</v>
      </c>
      <c r="BN456" s="243">
        <f t="shared" si="533"/>
        <v>-1.7686275675897461E-2</v>
      </c>
      <c r="BO456" s="244">
        <f t="shared" si="555"/>
        <v>148276.55901072704</v>
      </c>
      <c r="BP456" s="246"/>
      <c r="BQ456" s="247">
        <f>VLOOKUP(BT456,[2]תחזיות!$B$4:$E$1000,2)</f>
        <v>4.6386580000000198E-2</v>
      </c>
      <c r="BR456" s="135">
        <f t="shared" si="514"/>
        <v>3.36554833333335E-3</v>
      </c>
      <c r="BS456" s="3">
        <f t="shared" si="556"/>
        <v>12263</v>
      </c>
      <c r="BT456" s="238">
        <v>404</v>
      </c>
      <c r="BU456" s="239">
        <f t="shared" si="557"/>
        <v>0</v>
      </c>
      <c r="BV456" s="239">
        <f t="shared" si="461"/>
        <v>0</v>
      </c>
      <c r="BW456" s="239">
        <f t="shared" si="515"/>
        <v>0</v>
      </c>
      <c r="BX456" s="239">
        <f t="shared" si="516"/>
        <v>0</v>
      </c>
      <c r="BY456" s="240">
        <f t="shared" si="558"/>
        <v>839763.63973834575</v>
      </c>
      <c r="CA456" s="247">
        <f>VLOOKUP(CD456,[2]תחזיות!$B$4:$E$1000,4)</f>
        <v>6.1230285600000267E-2</v>
      </c>
      <c r="CB456" s="135">
        <f t="shared" si="517"/>
        <v>4.6025238000000227E-3</v>
      </c>
      <c r="CC456" s="3">
        <f t="shared" si="559"/>
        <v>12263</v>
      </c>
      <c r="CD456" s="238">
        <v>404</v>
      </c>
      <c r="CE456" s="239">
        <f t="shared" si="560"/>
        <v>0</v>
      </c>
      <c r="CF456" s="239">
        <f t="shared" si="561"/>
        <v>0</v>
      </c>
      <c r="CG456" s="239">
        <f t="shared" si="518"/>
        <v>0</v>
      </c>
      <c r="CH456" s="239">
        <f t="shared" si="519"/>
        <v>0</v>
      </c>
      <c r="CI456" s="240">
        <f t="shared" si="562"/>
        <v>952372.2403889132</v>
      </c>
      <c r="CJ456" s="1"/>
      <c r="CK456" s="247">
        <f>VLOOKUP(CN456,[2]תחזיות!$B$4:$E$1000,3)</f>
        <v>4.0336156521739303E-2</v>
      </c>
      <c r="CL456" s="135">
        <f t="shared" si="520"/>
        <v>2.8613463768116087E-3</v>
      </c>
      <c r="CM456" s="3">
        <f t="shared" si="563"/>
        <v>12263</v>
      </c>
      <c r="CN456" s="238">
        <v>404</v>
      </c>
      <c r="CO456" s="239">
        <f t="shared" si="564"/>
        <v>0</v>
      </c>
      <c r="CP456" s="239">
        <f t="shared" si="579"/>
        <v>0</v>
      </c>
      <c r="CQ456" s="239">
        <f t="shared" si="521"/>
        <v>0</v>
      </c>
      <c r="CR456" s="239">
        <f t="shared" si="522"/>
        <v>0</v>
      </c>
      <c r="CS456" s="240">
        <f t="shared" si="565"/>
        <v>799728.65981568617</v>
      </c>
      <c r="CT456" s="1"/>
      <c r="CU456" s="238">
        <v>404</v>
      </c>
      <c r="CV456" s="239">
        <f t="shared" si="496"/>
        <v>-3149.1398840464508</v>
      </c>
      <c r="CW456" s="239">
        <f t="shared" si="496"/>
        <v>0</v>
      </c>
      <c r="CX456" s="239">
        <f t="shared" si="496"/>
        <v>8.2664921956219342</v>
      </c>
      <c r="CY456" s="239">
        <f t="shared" si="496"/>
        <v>-8.2664921956219342</v>
      </c>
      <c r="CZ456" s="239">
        <f t="shared" si="496"/>
        <v>3027533.6683451794</v>
      </c>
      <c r="DB456" s="238">
        <v>404</v>
      </c>
      <c r="DC456" s="239">
        <f t="shared" si="497"/>
        <v>-3149.1398840464685</v>
      </c>
      <c r="DD456" s="239">
        <f t="shared" si="497"/>
        <v>1.3827709128698347E-13</v>
      </c>
      <c r="DE456" s="239">
        <f t="shared" si="497"/>
        <v>8.2664921956221509</v>
      </c>
      <c r="DF456" s="239">
        <f t="shared" si="497"/>
        <v>-8.2664921956220123</v>
      </c>
      <c r="DG456" s="239">
        <f t="shared" si="497"/>
        <v>3247953.555034522</v>
      </c>
      <c r="DH456" s="248"/>
      <c r="DI456" s="238">
        <v>404</v>
      </c>
      <c r="DJ456" s="239">
        <f t="shared" si="498"/>
        <v>-3158.7869435060311</v>
      </c>
      <c r="DK456" s="239">
        <f t="shared" si="498"/>
        <v>8.4561569860690605E-2</v>
      </c>
      <c r="DL456" s="239">
        <f t="shared" si="498"/>
        <v>8.3687400411585227</v>
      </c>
      <c r="DM456" s="239">
        <f t="shared" si="498"/>
        <v>-8.2841784712978317</v>
      </c>
      <c r="DN456" s="239">
        <f t="shared" si="498"/>
        <v>2829171.9568635351</v>
      </c>
      <c r="DP456" s="3">
        <f t="shared" si="566"/>
        <v>12263</v>
      </c>
      <c r="DQ456" s="238">
        <v>404</v>
      </c>
      <c r="DR456" s="239">
        <f t="shared" si="567"/>
        <v>0</v>
      </c>
      <c r="DS456" s="239">
        <f t="shared" si="568"/>
        <v>0</v>
      </c>
      <c r="DT456" s="239">
        <f t="shared" si="523"/>
        <v>0</v>
      </c>
      <c r="DU456" s="239">
        <f t="shared" si="569"/>
        <v>0</v>
      </c>
      <c r="DV456" s="240">
        <f t="shared" si="580"/>
        <v>0</v>
      </c>
      <c r="DX456" s="242">
        <f t="shared" si="493"/>
        <v>5.0700000000000002E-2</v>
      </c>
      <c r="DY456" s="242">
        <f t="shared" si="570"/>
        <v>4.2250000000000005E-3</v>
      </c>
      <c r="DZ456" s="238">
        <v>404</v>
      </c>
      <c r="EA456" s="243">
        <f t="shared" si="581"/>
        <v>0</v>
      </c>
      <c r="EB456" s="243">
        <f t="shared" si="582"/>
        <v>0</v>
      </c>
      <c r="EC456" s="243">
        <f t="shared" si="524"/>
        <v>0</v>
      </c>
      <c r="ED456" s="243">
        <f t="shared" si="534"/>
        <v>0</v>
      </c>
      <c r="EE456" s="244">
        <f t="shared" si="571"/>
        <v>985200.18989004719</v>
      </c>
      <c r="EF456" s="249"/>
      <c r="EG456" s="242">
        <f t="shared" si="494"/>
        <v>5.5E-2</v>
      </c>
      <c r="EH456" s="242">
        <f t="shared" si="572"/>
        <v>4.5833333333333334E-3</v>
      </c>
      <c r="EI456" s="238">
        <v>404</v>
      </c>
      <c r="EJ456" s="243">
        <f t="shared" si="583"/>
        <v>5.5356271462944791E-13</v>
      </c>
      <c r="EK456" s="243">
        <f t="shared" si="584"/>
        <v>0</v>
      </c>
      <c r="EL456" s="243">
        <f t="shared" si="525"/>
        <v>-2.5371624420516363E-15</v>
      </c>
      <c r="EM456" s="243">
        <f t="shared" si="535"/>
        <v>2.5371624420516363E-15</v>
      </c>
      <c r="EN456" s="244">
        <f t="shared" si="573"/>
        <v>1028966.0595073986</v>
      </c>
      <c r="EO456" s="249"/>
      <c r="EP456" s="242">
        <f t="shared" si="495"/>
        <v>2.5000000000000001E-2</v>
      </c>
      <c r="EQ456" s="242">
        <f t="shared" si="574"/>
        <v>2.0833333333333333E-3</v>
      </c>
      <c r="ER456" s="238">
        <v>404</v>
      </c>
      <c r="ES456" s="243">
        <f t="shared" si="585"/>
        <v>0</v>
      </c>
      <c r="ET456" s="243">
        <f t="shared" si="586"/>
        <v>0</v>
      </c>
      <c r="EU456" s="243">
        <f t="shared" si="526"/>
        <v>0</v>
      </c>
      <c r="EV456" s="243">
        <f t="shared" si="536"/>
        <v>0</v>
      </c>
      <c r="EW456" s="244">
        <f t="shared" si="575"/>
        <v>853461.14144629624</v>
      </c>
    </row>
    <row r="457" spans="1:153" ht="14.25" customHeight="1" thickBot="1" x14ac:dyDescent="0.25">
      <c r="A457" s="3">
        <f t="shared" si="537"/>
        <v>12294</v>
      </c>
      <c r="B457" s="238">
        <v>405</v>
      </c>
      <c r="C457" s="239">
        <f t="shared" si="538"/>
        <v>-3157.4063762420728</v>
      </c>
      <c r="D457" s="239">
        <f t="shared" si="499"/>
        <v>0</v>
      </c>
      <c r="E457" s="239">
        <f t="shared" si="500"/>
        <v>8.2881917376354419</v>
      </c>
      <c r="F457" s="239">
        <f t="shared" si="501"/>
        <v>-8.2881917376354419</v>
      </c>
      <c r="G457" s="240">
        <f t="shared" si="539"/>
        <v>725485.02829237678</v>
      </c>
      <c r="I457" s="241">
        <f>VLOOKUP(K457,[2]תחזיות!$B$4:$H$1000,5)</f>
        <v>1.300046250000024E-2</v>
      </c>
      <c r="J457" s="135">
        <f t="shared" si="502"/>
        <v>1.08337187500002E-3</v>
      </c>
      <c r="K457" s="238">
        <v>405</v>
      </c>
      <c r="L457" s="243">
        <f t="shared" si="540"/>
        <v>0</v>
      </c>
      <c r="M457" s="243">
        <f t="shared" si="527"/>
        <v>0</v>
      </c>
      <c r="N457" s="243">
        <f t="shared" si="503"/>
        <v>0</v>
      </c>
      <c r="O457" s="243">
        <f t="shared" si="504"/>
        <v>0</v>
      </c>
      <c r="P457" s="244">
        <f t="shared" si="541"/>
        <v>306589.56963967456</v>
      </c>
      <c r="Q457" s="245"/>
      <c r="R457" s="241">
        <f>VLOOKUP(T457,[2]תחזיות!$B$4:$H$1000,7)</f>
        <v>2.2100786250000407E-2</v>
      </c>
      <c r="S457" s="135">
        <f t="shared" si="505"/>
        <v>1.8417321875000339E-3</v>
      </c>
      <c r="T457" s="238">
        <v>405</v>
      </c>
      <c r="U457" s="243">
        <f t="shared" si="542"/>
        <v>0</v>
      </c>
      <c r="V457" s="243">
        <f t="shared" si="528"/>
        <v>0</v>
      </c>
      <c r="W457" s="243">
        <f t="shared" si="506"/>
        <v>0</v>
      </c>
      <c r="X457" s="243">
        <f t="shared" si="529"/>
        <v>0</v>
      </c>
      <c r="Y457" s="244">
        <f t="shared" si="543"/>
        <v>343246.08003011072</v>
      </c>
      <c r="Z457" s="246"/>
      <c r="AA457" s="241">
        <f>VLOOKUP(AC457,[2]תחזיות!$B$4:$H$1000,6)</f>
        <v>1.1818602272727489E-2</v>
      </c>
      <c r="AB457" s="135">
        <f t="shared" si="507"/>
        <v>9.8488352272729069E-4</v>
      </c>
      <c r="AC457" s="238">
        <v>405</v>
      </c>
      <c r="AD457" s="243">
        <f t="shared" si="544"/>
        <v>0</v>
      </c>
      <c r="AE457" s="243">
        <f t="shared" si="530"/>
        <v>0</v>
      </c>
      <c r="AF457" s="243">
        <f t="shared" si="508"/>
        <v>0</v>
      </c>
      <c r="AG457" s="243">
        <f t="shared" si="531"/>
        <v>0</v>
      </c>
      <c r="AH457" s="244">
        <f t="shared" si="545"/>
        <v>302220.56829844892</v>
      </c>
      <c r="AI457" s="246"/>
      <c r="AJ457" s="242">
        <f t="shared" si="491"/>
        <v>4.8766666666666597E-2</v>
      </c>
      <c r="AK457" s="242">
        <f t="shared" si="546"/>
        <v>4.0638888888888834E-3</v>
      </c>
      <c r="AL457" s="241">
        <f>VLOOKUP(AN457,[2]תחזיות!$B$4:$H$1000,5)</f>
        <v>1.300046250000024E-2</v>
      </c>
      <c r="AM457" s="135">
        <f t="shared" si="532"/>
        <v>1.08337187500002E-3</v>
      </c>
      <c r="AN457" s="238">
        <v>405</v>
      </c>
      <c r="AO457" s="243">
        <f t="shared" si="547"/>
        <v>0</v>
      </c>
      <c r="AP457" s="243">
        <f t="shared" si="576"/>
        <v>0</v>
      </c>
      <c r="AQ457" s="243">
        <f t="shared" si="509"/>
        <v>0</v>
      </c>
      <c r="AR457" s="243">
        <f t="shared" si="548"/>
        <v>0</v>
      </c>
      <c r="AS457" s="244">
        <f t="shared" si="549"/>
        <v>170495.24078473489</v>
      </c>
      <c r="AT457" s="245"/>
      <c r="AU457" s="242">
        <f t="shared" si="492"/>
        <v>5.3666666666666606E-2</v>
      </c>
      <c r="AV457" s="242">
        <f t="shared" si="550"/>
        <v>4.4722222222222168E-3</v>
      </c>
      <c r="AW457" s="241">
        <f>VLOOKUP(AY457,[2]תחזיות!$B$4:$H$1000,7)</f>
        <v>2.2100786250000407E-2</v>
      </c>
      <c r="AX457" s="135">
        <f t="shared" si="510"/>
        <v>1.8417321875000339E-3</v>
      </c>
      <c r="AY457" s="238">
        <v>405</v>
      </c>
      <c r="AZ457" s="243">
        <f t="shared" si="551"/>
        <v>-1.8292622711932737E-11</v>
      </c>
      <c r="BA457" s="243">
        <f t="shared" si="577"/>
        <v>1.3853176065680062E-13</v>
      </c>
      <c r="BB457" s="243">
        <f t="shared" si="511"/>
        <v>2.2034043445183303E-13</v>
      </c>
      <c r="BC457" s="243">
        <f t="shared" si="552"/>
        <v>-8.1808673795032422E-14</v>
      </c>
      <c r="BD457" s="244">
        <f t="shared" si="553"/>
        <v>197884.14681572217</v>
      </c>
      <c r="BE457" s="246"/>
      <c r="BF457" s="246"/>
      <c r="BG457" s="246"/>
      <c r="BH457" s="241">
        <f>VLOOKUP(BJ457,[2]תחזיות!$B$4:$H$1000,6)</f>
        <v>1.1818602272727489E-2</v>
      </c>
      <c r="BI457" s="135">
        <f t="shared" si="512"/>
        <v>9.8488352272729069E-4</v>
      </c>
      <c r="BJ457" s="238">
        <v>405</v>
      </c>
      <c r="BK457" s="243">
        <f t="shared" si="554"/>
        <v>-9.7589092372398802</v>
      </c>
      <c r="BL457" s="243">
        <f t="shared" si="578"/>
        <v>8.4633221822269705E-2</v>
      </c>
      <c r="BM457" s="243">
        <f t="shared" si="513"/>
        <v>0.10252455542387606</v>
      </c>
      <c r="BN457" s="243">
        <f t="shared" si="533"/>
        <v>-1.7891333601606364E-2</v>
      </c>
      <c r="BO457" s="244">
        <f t="shared" si="555"/>
        <v>148276.55901072704</v>
      </c>
      <c r="BP457" s="246"/>
      <c r="BQ457" s="247">
        <f>VLOOKUP(BT457,[2]תחזיות!$B$4:$E$1000,2)</f>
        <v>4.64148800000002E-2</v>
      </c>
      <c r="BR457" s="135">
        <f t="shared" si="514"/>
        <v>3.3679066666666836E-3</v>
      </c>
      <c r="BS457" s="3">
        <f t="shared" si="556"/>
        <v>12294</v>
      </c>
      <c r="BT457" s="238">
        <v>405</v>
      </c>
      <c r="BU457" s="239">
        <f t="shared" si="557"/>
        <v>0</v>
      </c>
      <c r="BV457" s="239">
        <f t="shared" si="461"/>
        <v>0</v>
      </c>
      <c r="BW457" s="239">
        <f t="shared" si="515"/>
        <v>0</v>
      </c>
      <c r="BX457" s="239">
        <f t="shared" si="516"/>
        <v>0</v>
      </c>
      <c r="BY457" s="240">
        <f t="shared" si="558"/>
        <v>839763.63973834575</v>
      </c>
      <c r="CA457" s="247">
        <f>VLOOKUP(CD457,[2]תחזיות!$B$4:$E$1000,4)</f>
        <v>6.1267641600000269E-2</v>
      </c>
      <c r="CB457" s="135">
        <f t="shared" si="517"/>
        <v>4.6056368000000226E-3</v>
      </c>
      <c r="CC457" s="3">
        <f t="shared" si="559"/>
        <v>12294</v>
      </c>
      <c r="CD457" s="238">
        <v>405</v>
      </c>
      <c r="CE457" s="239">
        <f t="shared" si="560"/>
        <v>0</v>
      </c>
      <c r="CF457" s="239">
        <f t="shared" si="561"/>
        <v>0</v>
      </c>
      <c r="CG457" s="239">
        <f t="shared" si="518"/>
        <v>0</v>
      </c>
      <c r="CH457" s="239">
        <f t="shared" si="519"/>
        <v>0</v>
      </c>
      <c r="CI457" s="240">
        <f t="shared" si="562"/>
        <v>952372.2403889132</v>
      </c>
      <c r="CJ457" s="1"/>
      <c r="CK457" s="247">
        <f>VLOOKUP(CN457,[2]תחזיות!$B$4:$E$1000,3)</f>
        <v>4.036076521739148E-2</v>
      </c>
      <c r="CL457" s="135">
        <f t="shared" si="520"/>
        <v>2.8633971014492901E-3</v>
      </c>
      <c r="CM457" s="3">
        <f t="shared" si="563"/>
        <v>12294</v>
      </c>
      <c r="CN457" s="238">
        <v>405</v>
      </c>
      <c r="CO457" s="239">
        <f t="shared" si="564"/>
        <v>0</v>
      </c>
      <c r="CP457" s="239">
        <f t="shared" si="579"/>
        <v>0</v>
      </c>
      <c r="CQ457" s="239">
        <f t="shared" si="521"/>
        <v>0</v>
      </c>
      <c r="CR457" s="239">
        <f t="shared" si="522"/>
        <v>0</v>
      </c>
      <c r="CS457" s="240">
        <f t="shared" si="565"/>
        <v>799728.65981568617</v>
      </c>
      <c r="CT457" s="1"/>
      <c r="CU457" s="238">
        <v>405</v>
      </c>
      <c r="CV457" s="239">
        <f t="shared" si="496"/>
        <v>-3157.4063762420728</v>
      </c>
      <c r="CW457" s="239">
        <f t="shared" si="496"/>
        <v>0</v>
      </c>
      <c r="CX457" s="239">
        <f t="shared" si="496"/>
        <v>8.2881917376354419</v>
      </c>
      <c r="CY457" s="239">
        <f t="shared" si="496"/>
        <v>-8.2881917376354419</v>
      </c>
      <c r="CZ457" s="239">
        <f t="shared" si="496"/>
        <v>3027533.6683451794</v>
      </c>
      <c r="DB457" s="238">
        <v>405</v>
      </c>
      <c r="DC457" s="239">
        <f t="shared" si="497"/>
        <v>-3157.4063762420906</v>
      </c>
      <c r="DD457" s="239">
        <f t="shared" si="497"/>
        <v>1.3853176065680062E-13</v>
      </c>
      <c r="DE457" s="239">
        <f t="shared" si="497"/>
        <v>8.2881917376356604</v>
      </c>
      <c r="DF457" s="239">
        <f t="shared" si="497"/>
        <v>-8.2881917376355219</v>
      </c>
      <c r="DG457" s="239">
        <f t="shared" si="497"/>
        <v>3247953.555034522</v>
      </c>
      <c r="DH457" s="248"/>
      <c r="DI457" s="238">
        <v>405</v>
      </c>
      <c r="DJ457" s="239">
        <f t="shared" si="498"/>
        <v>-3167.1652854793128</v>
      </c>
      <c r="DK457" s="239">
        <f t="shared" si="498"/>
        <v>8.4633221822269705E-2</v>
      </c>
      <c r="DL457" s="239">
        <f t="shared" si="498"/>
        <v>8.3907162930593184</v>
      </c>
      <c r="DM457" s="239">
        <f t="shared" si="498"/>
        <v>-8.3060830712370475</v>
      </c>
      <c r="DN457" s="239">
        <f t="shared" si="498"/>
        <v>2829171.9568635351</v>
      </c>
      <c r="DP457" s="3">
        <f t="shared" si="566"/>
        <v>12294</v>
      </c>
      <c r="DQ457" s="238">
        <v>405</v>
      </c>
      <c r="DR457" s="239">
        <f t="shared" si="567"/>
        <v>0</v>
      </c>
      <c r="DS457" s="239">
        <f t="shared" si="568"/>
        <v>0</v>
      </c>
      <c r="DT457" s="239">
        <f t="shared" si="523"/>
        <v>0</v>
      </c>
      <c r="DU457" s="239">
        <f t="shared" si="569"/>
        <v>0</v>
      </c>
      <c r="DV457" s="240">
        <f t="shared" si="580"/>
        <v>0</v>
      </c>
      <c r="DX457" s="242">
        <f t="shared" si="493"/>
        <v>5.0700000000000002E-2</v>
      </c>
      <c r="DY457" s="242">
        <f t="shared" si="570"/>
        <v>4.2250000000000005E-3</v>
      </c>
      <c r="DZ457" s="238">
        <v>405</v>
      </c>
      <c r="EA457" s="243">
        <f t="shared" si="581"/>
        <v>0</v>
      </c>
      <c r="EB457" s="243">
        <f t="shared" si="582"/>
        <v>0</v>
      </c>
      <c r="EC457" s="243">
        <f t="shared" si="524"/>
        <v>0</v>
      </c>
      <c r="ED457" s="243">
        <f t="shared" si="534"/>
        <v>0</v>
      </c>
      <c r="EE457" s="244">
        <f t="shared" si="571"/>
        <v>985200.18989004719</v>
      </c>
      <c r="EF457" s="249"/>
      <c r="EG457" s="242">
        <f t="shared" si="494"/>
        <v>5.5E-2</v>
      </c>
      <c r="EH457" s="242">
        <f t="shared" si="572"/>
        <v>4.5833333333333334E-3</v>
      </c>
      <c r="EI457" s="238">
        <v>405</v>
      </c>
      <c r="EJ457" s="243">
        <f t="shared" si="583"/>
        <v>5.5609987707149951E-13</v>
      </c>
      <c r="EK457" s="243">
        <f t="shared" si="584"/>
        <v>0</v>
      </c>
      <c r="EL457" s="243">
        <f t="shared" si="525"/>
        <v>-2.5487911032443726E-15</v>
      </c>
      <c r="EM457" s="243">
        <f t="shared" si="535"/>
        <v>2.5487911032443726E-15</v>
      </c>
      <c r="EN457" s="244">
        <f t="shared" si="573"/>
        <v>1028966.0595073986</v>
      </c>
      <c r="EO457" s="249"/>
      <c r="EP457" s="242">
        <f t="shared" si="495"/>
        <v>2.5000000000000001E-2</v>
      </c>
      <c r="EQ457" s="242">
        <f t="shared" si="574"/>
        <v>2.0833333333333333E-3</v>
      </c>
      <c r="ER457" s="238">
        <v>405</v>
      </c>
      <c r="ES457" s="243">
        <f t="shared" si="585"/>
        <v>0</v>
      </c>
      <c r="ET457" s="243">
        <f t="shared" si="586"/>
        <v>0</v>
      </c>
      <c r="EU457" s="243">
        <f t="shared" si="526"/>
        <v>0</v>
      </c>
      <c r="EV457" s="243">
        <f t="shared" si="536"/>
        <v>0</v>
      </c>
      <c r="EW457" s="244">
        <f t="shared" si="575"/>
        <v>853461.14144629624</v>
      </c>
    </row>
    <row r="458" spans="1:153" ht="14.25" customHeight="1" thickBot="1" x14ac:dyDescent="0.25">
      <c r="A458" s="3">
        <f t="shared" si="537"/>
        <v>12325</v>
      </c>
      <c r="B458" s="238">
        <v>406</v>
      </c>
      <c r="C458" s="239">
        <f t="shared" si="538"/>
        <v>-3165.6945679797082</v>
      </c>
      <c r="D458" s="239">
        <f t="shared" si="499"/>
        <v>0</v>
      </c>
      <c r="E458" s="239">
        <f t="shared" si="500"/>
        <v>8.3099482409467349</v>
      </c>
      <c r="F458" s="239">
        <f t="shared" si="501"/>
        <v>-8.3099482409467349</v>
      </c>
      <c r="G458" s="240">
        <f t="shared" si="539"/>
        <v>725485.02829237678</v>
      </c>
      <c r="I458" s="241">
        <f>VLOOKUP(K458,[2]תחזיות!$B$4:$H$1000,5)</f>
        <v>1.3000481000000241E-2</v>
      </c>
      <c r="J458" s="135">
        <f t="shared" si="502"/>
        <v>1.0833734166666867E-3</v>
      </c>
      <c r="K458" s="238">
        <v>406</v>
      </c>
      <c r="L458" s="243">
        <f t="shared" si="540"/>
        <v>0</v>
      </c>
      <c r="M458" s="243">
        <f t="shared" si="527"/>
        <v>0</v>
      </c>
      <c r="N458" s="243">
        <f t="shared" si="503"/>
        <v>0</v>
      </c>
      <c r="O458" s="243">
        <f t="shared" si="504"/>
        <v>0</v>
      </c>
      <c r="P458" s="244">
        <f t="shared" si="541"/>
        <v>306589.56963967456</v>
      </c>
      <c r="Q458" s="245"/>
      <c r="R458" s="241">
        <f>VLOOKUP(T458,[2]תחזיות!$B$4:$H$1000,7)</f>
        <v>2.210081770000041E-2</v>
      </c>
      <c r="S458" s="135">
        <f t="shared" si="505"/>
        <v>1.8417348083333675E-3</v>
      </c>
      <c r="T458" s="238">
        <v>406</v>
      </c>
      <c r="U458" s="243">
        <f t="shared" si="542"/>
        <v>0</v>
      </c>
      <c r="V458" s="243">
        <f t="shared" si="528"/>
        <v>0</v>
      </c>
      <c r="W458" s="243">
        <f t="shared" si="506"/>
        <v>0</v>
      </c>
      <c r="X458" s="243">
        <f t="shared" si="529"/>
        <v>0</v>
      </c>
      <c r="Y458" s="244">
        <f t="shared" si="543"/>
        <v>343246.08003011072</v>
      </c>
      <c r="Z458" s="246"/>
      <c r="AA458" s="241">
        <f>VLOOKUP(AC458,[2]תחזיות!$B$4:$H$1000,6)</f>
        <v>1.1818619090909309E-2</v>
      </c>
      <c r="AB458" s="135">
        <f t="shared" si="507"/>
        <v>9.8488492424244245E-4</v>
      </c>
      <c r="AC458" s="238">
        <v>406</v>
      </c>
      <c r="AD458" s="243">
        <f t="shared" si="544"/>
        <v>0</v>
      </c>
      <c r="AE458" s="243">
        <f t="shared" si="530"/>
        <v>0</v>
      </c>
      <c r="AF458" s="243">
        <f t="shared" si="508"/>
        <v>0</v>
      </c>
      <c r="AG458" s="243">
        <f t="shared" si="531"/>
        <v>0</v>
      </c>
      <c r="AH458" s="244">
        <f t="shared" si="545"/>
        <v>302220.56829844892</v>
      </c>
      <c r="AI458" s="246"/>
      <c r="AJ458" s="242">
        <f t="shared" si="491"/>
        <v>4.8766666666666597E-2</v>
      </c>
      <c r="AK458" s="242">
        <f t="shared" si="546"/>
        <v>4.0638888888888834E-3</v>
      </c>
      <c r="AL458" s="241">
        <f>VLOOKUP(AN458,[2]תחזיות!$B$4:$H$1000,5)</f>
        <v>1.3000481000000241E-2</v>
      </c>
      <c r="AM458" s="135">
        <f t="shared" si="532"/>
        <v>1.0833734166666867E-3</v>
      </c>
      <c r="AN458" s="238">
        <v>406</v>
      </c>
      <c r="AO458" s="243">
        <f t="shared" si="547"/>
        <v>0</v>
      </c>
      <c r="AP458" s="243">
        <f t="shared" si="576"/>
        <v>0</v>
      </c>
      <c r="AQ458" s="243">
        <f t="shared" si="509"/>
        <v>0</v>
      </c>
      <c r="AR458" s="243">
        <f t="shared" si="548"/>
        <v>0</v>
      </c>
      <c r="AS458" s="244">
        <f t="shared" si="549"/>
        <v>170495.24078473489</v>
      </c>
      <c r="AT458" s="245"/>
      <c r="AU458" s="242">
        <f t="shared" si="492"/>
        <v>5.3666666666666606E-2</v>
      </c>
      <c r="AV458" s="242">
        <f t="shared" si="550"/>
        <v>4.4722222222222168E-3</v>
      </c>
      <c r="AW458" s="241">
        <f>VLOOKUP(AY458,[2]תחזיות!$B$4:$H$1000,7)</f>
        <v>2.210081770000041E-2</v>
      </c>
      <c r="AX458" s="135">
        <f t="shared" si="510"/>
        <v>1.8417348083333675E-3</v>
      </c>
      <c r="AY458" s="238">
        <v>406</v>
      </c>
      <c r="AZ458" s="243">
        <f t="shared" si="551"/>
        <v>-1.8547059115016658E-11</v>
      </c>
      <c r="BA458" s="243">
        <f t="shared" si="577"/>
        <v>1.3878689942246194E-13</v>
      </c>
      <c r="BB458" s="243">
        <f t="shared" si="511"/>
        <v>2.2173346935350857E-13</v>
      </c>
      <c r="BC458" s="243">
        <f t="shared" si="552"/>
        <v>-8.2946569931046616E-14</v>
      </c>
      <c r="BD458" s="244">
        <f t="shared" si="553"/>
        <v>197884.14681572217</v>
      </c>
      <c r="BE458" s="246"/>
      <c r="BF458" s="246"/>
      <c r="BG458" s="246"/>
      <c r="BH458" s="241">
        <f>VLOOKUP(BJ458,[2]תחזיות!$B$4:$H$1000,6)</f>
        <v>1.1818619090909309E-2</v>
      </c>
      <c r="BI458" s="135">
        <f t="shared" si="512"/>
        <v>9.8488492424244245E-4</v>
      </c>
      <c r="BJ458" s="238">
        <v>406</v>
      </c>
      <c r="BK458" s="243">
        <f t="shared" si="554"/>
        <v>-9.8711461701375658</v>
      </c>
      <c r="BL458" s="243">
        <f t="shared" si="578"/>
        <v>8.4704933543013672E-2</v>
      </c>
      <c r="BM458" s="243">
        <f t="shared" si="513"/>
        <v>0.10280203485493246</v>
      </c>
      <c r="BN458" s="243">
        <f t="shared" si="533"/>
        <v>-1.8097101311918787E-2</v>
      </c>
      <c r="BO458" s="244">
        <f t="shared" si="555"/>
        <v>148276.55901072704</v>
      </c>
      <c r="BP458" s="246"/>
      <c r="BQ458" s="247">
        <f>VLOOKUP(BT458,[2]תחזיות!$B$4:$E$1000,2)</f>
        <v>4.6443180000000202E-2</v>
      </c>
      <c r="BR458" s="135">
        <f t="shared" si="514"/>
        <v>3.3702650000000168E-3</v>
      </c>
      <c r="BS458" s="3">
        <f t="shared" si="556"/>
        <v>12325</v>
      </c>
      <c r="BT458" s="238">
        <v>406</v>
      </c>
      <c r="BU458" s="239">
        <f t="shared" si="557"/>
        <v>0</v>
      </c>
      <c r="BV458" s="239">
        <f t="shared" si="461"/>
        <v>0</v>
      </c>
      <c r="BW458" s="239">
        <f t="shared" si="515"/>
        <v>0</v>
      </c>
      <c r="BX458" s="239">
        <f t="shared" si="516"/>
        <v>0</v>
      </c>
      <c r="BY458" s="240">
        <f t="shared" si="558"/>
        <v>839763.63973834575</v>
      </c>
      <c r="CA458" s="247">
        <f>VLOOKUP(CD458,[2]תחזיות!$B$4:$E$1000,4)</f>
        <v>6.1304997600000272E-2</v>
      </c>
      <c r="CB458" s="135">
        <f t="shared" si="517"/>
        <v>4.6087498000000225E-3</v>
      </c>
      <c r="CC458" s="3">
        <f t="shared" si="559"/>
        <v>12325</v>
      </c>
      <c r="CD458" s="238">
        <v>406</v>
      </c>
      <c r="CE458" s="239">
        <f t="shared" si="560"/>
        <v>0</v>
      </c>
      <c r="CF458" s="239">
        <f t="shared" si="561"/>
        <v>0</v>
      </c>
      <c r="CG458" s="239">
        <f t="shared" si="518"/>
        <v>0</v>
      </c>
      <c r="CH458" s="239">
        <f t="shared" si="519"/>
        <v>0</v>
      </c>
      <c r="CI458" s="240">
        <f t="shared" si="562"/>
        <v>952372.2403889132</v>
      </c>
      <c r="CJ458" s="1"/>
      <c r="CK458" s="247">
        <f>VLOOKUP(CN458,[2]תחזיות!$B$4:$E$1000,3)</f>
        <v>4.0385373913043657E-2</v>
      </c>
      <c r="CL458" s="135">
        <f t="shared" si="520"/>
        <v>2.8654478260869715E-3</v>
      </c>
      <c r="CM458" s="3">
        <f t="shared" si="563"/>
        <v>12325</v>
      </c>
      <c r="CN458" s="238">
        <v>406</v>
      </c>
      <c r="CO458" s="239">
        <f t="shared" si="564"/>
        <v>0</v>
      </c>
      <c r="CP458" s="239">
        <f t="shared" si="579"/>
        <v>0</v>
      </c>
      <c r="CQ458" s="239">
        <f t="shared" si="521"/>
        <v>0</v>
      </c>
      <c r="CR458" s="239">
        <f t="shared" si="522"/>
        <v>0</v>
      </c>
      <c r="CS458" s="240">
        <f t="shared" si="565"/>
        <v>799728.65981568617</v>
      </c>
      <c r="CT458" s="1"/>
      <c r="CU458" s="238">
        <v>406</v>
      </c>
      <c r="CV458" s="239">
        <f t="shared" si="496"/>
        <v>-3165.6945679797082</v>
      </c>
      <c r="CW458" s="239">
        <f t="shared" si="496"/>
        <v>0</v>
      </c>
      <c r="CX458" s="239">
        <f t="shared" si="496"/>
        <v>8.3099482409467349</v>
      </c>
      <c r="CY458" s="239">
        <f t="shared" si="496"/>
        <v>-8.3099482409467349</v>
      </c>
      <c r="CZ458" s="239">
        <f t="shared" si="496"/>
        <v>3027533.6683451794</v>
      </c>
      <c r="DB458" s="238">
        <v>406</v>
      </c>
      <c r="DC458" s="239">
        <f t="shared" si="497"/>
        <v>-3165.6945679797263</v>
      </c>
      <c r="DD458" s="239">
        <f t="shared" si="497"/>
        <v>1.3878689942246194E-13</v>
      </c>
      <c r="DE458" s="239">
        <f t="shared" si="497"/>
        <v>8.3099482409469552</v>
      </c>
      <c r="DF458" s="239">
        <f t="shared" si="497"/>
        <v>-8.3099482409468166</v>
      </c>
      <c r="DG458" s="239">
        <f t="shared" si="497"/>
        <v>3247953.555034522</v>
      </c>
      <c r="DH458" s="248"/>
      <c r="DI458" s="238">
        <v>406</v>
      </c>
      <c r="DJ458" s="239">
        <f t="shared" si="498"/>
        <v>-3175.5657141498459</v>
      </c>
      <c r="DK458" s="239">
        <f t="shared" si="498"/>
        <v>8.4704933543013672E-2</v>
      </c>
      <c r="DL458" s="239">
        <f t="shared" si="498"/>
        <v>8.4127502758016668</v>
      </c>
      <c r="DM458" s="239">
        <f t="shared" si="498"/>
        <v>-8.3280453422586529</v>
      </c>
      <c r="DN458" s="239">
        <f t="shared" si="498"/>
        <v>2829171.9568635351</v>
      </c>
      <c r="DP458" s="3">
        <f t="shared" si="566"/>
        <v>12325</v>
      </c>
      <c r="DQ458" s="238">
        <v>406</v>
      </c>
      <c r="DR458" s="239">
        <f t="shared" si="567"/>
        <v>0</v>
      </c>
      <c r="DS458" s="239">
        <f t="shared" si="568"/>
        <v>0</v>
      </c>
      <c r="DT458" s="239">
        <f t="shared" si="523"/>
        <v>0</v>
      </c>
      <c r="DU458" s="239">
        <f t="shared" si="569"/>
        <v>0</v>
      </c>
      <c r="DV458" s="240">
        <f t="shared" si="580"/>
        <v>0</v>
      </c>
      <c r="DX458" s="242">
        <f t="shared" si="493"/>
        <v>5.0700000000000002E-2</v>
      </c>
      <c r="DY458" s="242">
        <f t="shared" si="570"/>
        <v>4.2250000000000005E-3</v>
      </c>
      <c r="DZ458" s="238">
        <v>406</v>
      </c>
      <c r="EA458" s="243">
        <f t="shared" si="581"/>
        <v>0</v>
      </c>
      <c r="EB458" s="243">
        <f t="shared" si="582"/>
        <v>0</v>
      </c>
      <c r="EC458" s="243">
        <f t="shared" si="524"/>
        <v>0</v>
      </c>
      <c r="ED458" s="243">
        <f t="shared" si="534"/>
        <v>0</v>
      </c>
      <c r="EE458" s="244">
        <f t="shared" si="571"/>
        <v>985200.18989004719</v>
      </c>
      <c r="EF458" s="249"/>
      <c r="EG458" s="242">
        <f t="shared" si="494"/>
        <v>5.5E-2</v>
      </c>
      <c r="EH458" s="242">
        <f t="shared" si="572"/>
        <v>4.5833333333333334E-3</v>
      </c>
      <c r="EI458" s="238">
        <v>406</v>
      </c>
      <c r="EJ458" s="243">
        <f t="shared" si="583"/>
        <v>5.5864866817474393E-13</v>
      </c>
      <c r="EK458" s="243">
        <f t="shared" si="584"/>
        <v>0</v>
      </c>
      <c r="EL458" s="243">
        <f t="shared" si="525"/>
        <v>-2.5604730624675764E-15</v>
      </c>
      <c r="EM458" s="243">
        <f t="shared" si="535"/>
        <v>2.5604730624675764E-15</v>
      </c>
      <c r="EN458" s="244">
        <f t="shared" si="573"/>
        <v>1028966.0595073986</v>
      </c>
      <c r="EO458" s="249"/>
      <c r="EP458" s="242">
        <f t="shared" si="495"/>
        <v>2.5000000000000001E-2</v>
      </c>
      <c r="EQ458" s="242">
        <f t="shared" si="574"/>
        <v>2.0833333333333333E-3</v>
      </c>
      <c r="ER458" s="238">
        <v>406</v>
      </c>
      <c r="ES458" s="243">
        <f t="shared" si="585"/>
        <v>0</v>
      </c>
      <c r="ET458" s="243">
        <f t="shared" si="586"/>
        <v>0</v>
      </c>
      <c r="EU458" s="243">
        <f t="shared" si="526"/>
        <v>0</v>
      </c>
      <c r="EV458" s="243">
        <f t="shared" si="536"/>
        <v>0</v>
      </c>
      <c r="EW458" s="244">
        <f t="shared" si="575"/>
        <v>853461.14144629624</v>
      </c>
    </row>
    <row r="459" spans="1:153" ht="14.25" customHeight="1" thickBot="1" x14ac:dyDescent="0.25">
      <c r="A459" s="3">
        <f t="shared" si="537"/>
        <v>12355</v>
      </c>
      <c r="B459" s="238">
        <v>407</v>
      </c>
      <c r="C459" s="239">
        <f t="shared" si="538"/>
        <v>-3174.0045162206548</v>
      </c>
      <c r="D459" s="239">
        <f t="shared" si="499"/>
        <v>0</v>
      </c>
      <c r="E459" s="239">
        <f t="shared" si="500"/>
        <v>8.3317618550792201</v>
      </c>
      <c r="F459" s="239">
        <f t="shared" si="501"/>
        <v>-8.3317618550792201</v>
      </c>
      <c r="G459" s="240">
        <f t="shared" si="539"/>
        <v>725485.02829237678</v>
      </c>
      <c r="I459" s="241">
        <f>VLOOKUP(K459,[2]תחזיות!$B$4:$H$1000,5)</f>
        <v>1.3000499500000241E-2</v>
      </c>
      <c r="J459" s="135">
        <f t="shared" si="502"/>
        <v>1.0833749583333534E-3</v>
      </c>
      <c r="K459" s="238">
        <v>407</v>
      </c>
      <c r="L459" s="243">
        <f t="shared" si="540"/>
        <v>0</v>
      </c>
      <c r="M459" s="243">
        <f t="shared" si="527"/>
        <v>0</v>
      </c>
      <c r="N459" s="243">
        <f t="shared" si="503"/>
        <v>0</v>
      </c>
      <c r="O459" s="243">
        <f t="shared" si="504"/>
        <v>0</v>
      </c>
      <c r="P459" s="244">
        <f t="shared" si="541"/>
        <v>306589.56963967456</v>
      </c>
      <c r="Q459" s="245"/>
      <c r="R459" s="241">
        <f>VLOOKUP(T459,[2]תחזיות!$B$4:$H$1000,7)</f>
        <v>2.210084915000041E-2</v>
      </c>
      <c r="S459" s="135">
        <f t="shared" si="505"/>
        <v>1.8417374291667008E-3</v>
      </c>
      <c r="T459" s="238">
        <v>407</v>
      </c>
      <c r="U459" s="243">
        <f t="shared" si="542"/>
        <v>0</v>
      </c>
      <c r="V459" s="243">
        <f t="shared" si="528"/>
        <v>0</v>
      </c>
      <c r="W459" s="243">
        <f t="shared" si="506"/>
        <v>0</v>
      </c>
      <c r="X459" s="243">
        <f t="shared" si="529"/>
        <v>0</v>
      </c>
      <c r="Y459" s="244">
        <f t="shared" si="543"/>
        <v>343246.08003011072</v>
      </c>
      <c r="Z459" s="246"/>
      <c r="AA459" s="241">
        <f>VLOOKUP(AC459,[2]תחזיות!$B$4:$H$1000,6)</f>
        <v>1.1818635909091128E-2</v>
      </c>
      <c r="AB459" s="135">
        <f t="shared" si="507"/>
        <v>9.84886325757594E-4</v>
      </c>
      <c r="AC459" s="238">
        <v>407</v>
      </c>
      <c r="AD459" s="243">
        <f t="shared" si="544"/>
        <v>0</v>
      </c>
      <c r="AE459" s="243">
        <f t="shared" si="530"/>
        <v>0</v>
      </c>
      <c r="AF459" s="243">
        <f t="shared" si="508"/>
        <v>0</v>
      </c>
      <c r="AG459" s="243">
        <f t="shared" si="531"/>
        <v>0</v>
      </c>
      <c r="AH459" s="244">
        <f t="shared" si="545"/>
        <v>302220.56829844892</v>
      </c>
      <c r="AI459" s="246"/>
      <c r="AJ459" s="242">
        <f t="shared" si="491"/>
        <v>4.8766666666666597E-2</v>
      </c>
      <c r="AK459" s="242">
        <f t="shared" si="546"/>
        <v>4.0638888888888834E-3</v>
      </c>
      <c r="AL459" s="241">
        <f>VLOOKUP(AN459,[2]תחזיות!$B$4:$H$1000,5)</f>
        <v>1.3000499500000241E-2</v>
      </c>
      <c r="AM459" s="135">
        <f t="shared" si="532"/>
        <v>1.0833749583333534E-3</v>
      </c>
      <c r="AN459" s="238">
        <v>407</v>
      </c>
      <c r="AO459" s="243">
        <f t="shared" si="547"/>
        <v>0</v>
      </c>
      <c r="AP459" s="243">
        <f t="shared" si="576"/>
        <v>0</v>
      </c>
      <c r="AQ459" s="243">
        <f t="shared" si="509"/>
        <v>0</v>
      </c>
      <c r="AR459" s="243">
        <f t="shared" si="548"/>
        <v>0</v>
      </c>
      <c r="AS459" s="244">
        <f t="shared" si="549"/>
        <v>170495.24078473489</v>
      </c>
      <c r="AT459" s="245"/>
      <c r="AU459" s="242">
        <f t="shared" si="492"/>
        <v>5.3666666666666606E-2</v>
      </c>
      <c r="AV459" s="242">
        <f t="shared" si="550"/>
        <v>4.4722222222222168E-3</v>
      </c>
      <c r="AW459" s="241">
        <f>VLOOKUP(AY459,[2]תחזיות!$B$4:$H$1000,7)</f>
        <v>2.210084915000041E-2</v>
      </c>
      <c r="AX459" s="135">
        <f t="shared" si="510"/>
        <v>1.8417374291667008E-3</v>
      </c>
      <c r="AY459" s="238">
        <v>407</v>
      </c>
      <c r="AZ459" s="243">
        <f t="shared" si="551"/>
        <v>-1.8803359772173069E-11</v>
      </c>
      <c r="BA459" s="243">
        <f t="shared" si="577"/>
        <v>1.3904250844980628E-13</v>
      </c>
      <c r="BB459" s="243">
        <f t="shared" si="511"/>
        <v>2.2313531187535794E-13</v>
      </c>
      <c r="BC459" s="243">
        <f t="shared" si="552"/>
        <v>-8.4092803425551676E-14</v>
      </c>
      <c r="BD459" s="244">
        <f t="shared" si="553"/>
        <v>197884.14681572217</v>
      </c>
      <c r="BE459" s="246"/>
      <c r="BF459" s="246"/>
      <c r="BG459" s="246"/>
      <c r="BH459" s="241">
        <f>VLOOKUP(BJ459,[2]תחזיות!$B$4:$H$1000,6)</f>
        <v>1.1818635909091128E-2</v>
      </c>
      <c r="BI459" s="135">
        <f t="shared" si="512"/>
        <v>9.84886325757594E-4</v>
      </c>
      <c r="BJ459" s="238">
        <v>407</v>
      </c>
      <c r="BK459" s="243">
        <f t="shared" si="554"/>
        <v>-9.983771410193409</v>
      </c>
      <c r="BL459" s="243">
        <f t="shared" si="578"/>
        <v>8.4776705092268839E-2</v>
      </c>
      <c r="BM459" s="243">
        <f t="shared" si="513"/>
        <v>0.10308028601095667</v>
      </c>
      <c r="BN459" s="243">
        <f t="shared" si="533"/>
        <v>-1.8303580918687831E-2</v>
      </c>
      <c r="BO459" s="244">
        <f t="shared" si="555"/>
        <v>148276.55901072704</v>
      </c>
      <c r="BP459" s="246"/>
      <c r="BQ459" s="247">
        <f>VLOOKUP(BT459,[2]תחזיות!$B$4:$E$1000,2)</f>
        <v>4.6471480000000204E-2</v>
      </c>
      <c r="BR459" s="135">
        <f t="shared" si="514"/>
        <v>3.3726233333333504E-3</v>
      </c>
      <c r="BS459" s="3">
        <f t="shared" si="556"/>
        <v>12355</v>
      </c>
      <c r="BT459" s="238">
        <v>407</v>
      </c>
      <c r="BU459" s="239">
        <f t="shared" si="557"/>
        <v>0</v>
      </c>
      <c r="BV459" s="239">
        <f t="shared" si="461"/>
        <v>0</v>
      </c>
      <c r="BW459" s="239">
        <f t="shared" si="515"/>
        <v>0</v>
      </c>
      <c r="BX459" s="239">
        <f t="shared" si="516"/>
        <v>0</v>
      </c>
      <c r="BY459" s="240">
        <f t="shared" si="558"/>
        <v>839763.63973834575</v>
      </c>
      <c r="CA459" s="247">
        <f>VLOOKUP(CD459,[2]תחזיות!$B$4:$E$1000,4)</f>
        <v>6.1342353600000274E-2</v>
      </c>
      <c r="CB459" s="135">
        <f t="shared" si="517"/>
        <v>4.6118628000000233E-3</v>
      </c>
      <c r="CC459" s="3">
        <f t="shared" si="559"/>
        <v>12355</v>
      </c>
      <c r="CD459" s="238">
        <v>407</v>
      </c>
      <c r="CE459" s="239">
        <f t="shared" si="560"/>
        <v>0</v>
      </c>
      <c r="CF459" s="239">
        <f t="shared" si="561"/>
        <v>0</v>
      </c>
      <c r="CG459" s="239">
        <f t="shared" si="518"/>
        <v>0</v>
      </c>
      <c r="CH459" s="239">
        <f t="shared" si="519"/>
        <v>0</v>
      </c>
      <c r="CI459" s="240">
        <f t="shared" si="562"/>
        <v>952372.2403889132</v>
      </c>
      <c r="CJ459" s="1"/>
      <c r="CK459" s="247">
        <f>VLOOKUP(CN459,[2]תחזיות!$B$4:$E$1000,3)</f>
        <v>4.0409982608695834E-2</v>
      </c>
      <c r="CL459" s="135">
        <f t="shared" si="520"/>
        <v>2.867498550724653E-3</v>
      </c>
      <c r="CM459" s="3">
        <f t="shared" si="563"/>
        <v>12355</v>
      </c>
      <c r="CN459" s="238">
        <v>407</v>
      </c>
      <c r="CO459" s="239">
        <f t="shared" si="564"/>
        <v>0</v>
      </c>
      <c r="CP459" s="239">
        <f t="shared" si="579"/>
        <v>0</v>
      </c>
      <c r="CQ459" s="239">
        <f t="shared" si="521"/>
        <v>0</v>
      </c>
      <c r="CR459" s="239">
        <f t="shared" si="522"/>
        <v>0</v>
      </c>
      <c r="CS459" s="240">
        <f t="shared" si="565"/>
        <v>799728.65981568617</v>
      </c>
      <c r="CT459" s="1"/>
      <c r="CU459" s="238">
        <v>407</v>
      </c>
      <c r="CV459" s="239">
        <f t="shared" si="496"/>
        <v>-3174.0045162206548</v>
      </c>
      <c r="CW459" s="239">
        <f t="shared" si="496"/>
        <v>0</v>
      </c>
      <c r="CX459" s="239">
        <f t="shared" si="496"/>
        <v>8.3317618550792201</v>
      </c>
      <c r="CY459" s="239">
        <f t="shared" si="496"/>
        <v>-8.3317618550792201</v>
      </c>
      <c r="CZ459" s="239">
        <f t="shared" si="496"/>
        <v>3027533.6683451794</v>
      </c>
      <c r="DB459" s="238">
        <v>407</v>
      </c>
      <c r="DC459" s="239">
        <f t="shared" si="497"/>
        <v>-3174.0045162206729</v>
      </c>
      <c r="DD459" s="239">
        <f t="shared" si="497"/>
        <v>1.3904250844980628E-13</v>
      </c>
      <c r="DE459" s="239">
        <f t="shared" si="497"/>
        <v>8.3317618550794421</v>
      </c>
      <c r="DF459" s="239">
        <f t="shared" si="497"/>
        <v>-8.3317618550793018</v>
      </c>
      <c r="DG459" s="239">
        <f t="shared" si="497"/>
        <v>3247953.555034522</v>
      </c>
      <c r="DH459" s="248"/>
      <c r="DI459" s="238">
        <v>407</v>
      </c>
      <c r="DJ459" s="239">
        <f t="shared" si="498"/>
        <v>-3183.9882876308479</v>
      </c>
      <c r="DK459" s="239">
        <f t="shared" si="498"/>
        <v>8.4776705092268839E-2</v>
      </c>
      <c r="DL459" s="239">
        <f t="shared" si="498"/>
        <v>8.4348421410901775</v>
      </c>
      <c r="DM459" s="239">
        <f t="shared" si="498"/>
        <v>-8.3500654359979087</v>
      </c>
      <c r="DN459" s="239">
        <f t="shared" si="498"/>
        <v>2829171.9568635351</v>
      </c>
      <c r="DP459" s="3">
        <f t="shared" si="566"/>
        <v>12355</v>
      </c>
      <c r="DQ459" s="238">
        <v>407</v>
      </c>
      <c r="DR459" s="239">
        <f t="shared" si="567"/>
        <v>0</v>
      </c>
      <c r="DS459" s="239">
        <f t="shared" si="568"/>
        <v>0</v>
      </c>
      <c r="DT459" s="239">
        <f t="shared" si="523"/>
        <v>0</v>
      </c>
      <c r="DU459" s="239">
        <f t="shared" si="569"/>
        <v>0</v>
      </c>
      <c r="DV459" s="240">
        <f t="shared" si="580"/>
        <v>0</v>
      </c>
      <c r="DX459" s="242">
        <f t="shared" si="493"/>
        <v>5.0700000000000002E-2</v>
      </c>
      <c r="DY459" s="242">
        <f t="shared" si="570"/>
        <v>4.2250000000000005E-3</v>
      </c>
      <c r="DZ459" s="238">
        <v>407</v>
      </c>
      <c r="EA459" s="243">
        <f t="shared" si="581"/>
        <v>0</v>
      </c>
      <c r="EB459" s="243">
        <f t="shared" si="582"/>
        <v>0</v>
      </c>
      <c r="EC459" s="243">
        <f t="shared" si="524"/>
        <v>0</v>
      </c>
      <c r="ED459" s="243">
        <f t="shared" si="534"/>
        <v>0</v>
      </c>
      <c r="EE459" s="244">
        <f t="shared" si="571"/>
        <v>985200.18989004719</v>
      </c>
      <c r="EF459" s="249"/>
      <c r="EG459" s="242">
        <f t="shared" si="494"/>
        <v>5.5E-2</v>
      </c>
      <c r="EH459" s="242">
        <f t="shared" si="572"/>
        <v>4.5833333333333334E-3</v>
      </c>
      <c r="EI459" s="238">
        <v>407</v>
      </c>
      <c r="EJ459" s="243">
        <f t="shared" si="583"/>
        <v>5.6120914123721149E-13</v>
      </c>
      <c r="EK459" s="243">
        <f t="shared" si="584"/>
        <v>0</v>
      </c>
      <c r="EL459" s="243">
        <f t="shared" si="525"/>
        <v>-2.5722085640038859E-15</v>
      </c>
      <c r="EM459" s="243">
        <f t="shared" si="535"/>
        <v>2.5722085640038859E-15</v>
      </c>
      <c r="EN459" s="244">
        <f t="shared" si="573"/>
        <v>1028966.0595073986</v>
      </c>
      <c r="EO459" s="249"/>
      <c r="EP459" s="242">
        <f t="shared" si="495"/>
        <v>2.5000000000000001E-2</v>
      </c>
      <c r="EQ459" s="242">
        <f t="shared" si="574"/>
        <v>2.0833333333333333E-3</v>
      </c>
      <c r="ER459" s="238">
        <v>407</v>
      </c>
      <c r="ES459" s="243">
        <f t="shared" si="585"/>
        <v>0</v>
      </c>
      <c r="ET459" s="243">
        <f t="shared" si="586"/>
        <v>0</v>
      </c>
      <c r="EU459" s="243">
        <f t="shared" si="526"/>
        <v>0</v>
      </c>
      <c r="EV459" s="243">
        <f t="shared" si="536"/>
        <v>0</v>
      </c>
      <c r="EW459" s="244">
        <f t="shared" si="575"/>
        <v>853461.14144629624</v>
      </c>
    </row>
    <row r="460" spans="1:153" ht="14.25" customHeight="1" thickBot="1" x14ac:dyDescent="0.25">
      <c r="A460" s="3">
        <f t="shared" si="537"/>
        <v>12386</v>
      </c>
      <c r="B460" s="238">
        <v>408</v>
      </c>
      <c r="C460" s="239">
        <f t="shared" si="538"/>
        <v>-3182.3362780757338</v>
      </c>
      <c r="D460" s="239">
        <f t="shared" si="499"/>
        <v>0</v>
      </c>
      <c r="E460" s="239">
        <f t="shared" si="500"/>
        <v>8.3536327299488011</v>
      </c>
      <c r="F460" s="239">
        <f t="shared" si="501"/>
        <v>-8.3536327299488011</v>
      </c>
      <c r="G460" s="240">
        <f t="shared" si="539"/>
        <v>725485.02829237678</v>
      </c>
      <c r="I460" s="241">
        <f>VLOOKUP(K460,[2]תחזיות!$B$4:$H$1000,5)</f>
        <v>1.3000518000000242E-2</v>
      </c>
      <c r="J460" s="135">
        <f t="shared" si="502"/>
        <v>1.0833765000000202E-3</v>
      </c>
      <c r="K460" s="238">
        <v>408</v>
      </c>
      <c r="L460" s="243">
        <f t="shared" si="540"/>
        <v>0</v>
      </c>
      <c r="M460" s="243">
        <f t="shared" si="527"/>
        <v>0</v>
      </c>
      <c r="N460" s="243">
        <f t="shared" si="503"/>
        <v>0</v>
      </c>
      <c r="O460" s="243">
        <f t="shared" si="504"/>
        <v>0</v>
      </c>
      <c r="P460" s="244">
        <f t="shared" si="541"/>
        <v>306589.56963967456</v>
      </c>
      <c r="Q460" s="245"/>
      <c r="R460" s="241">
        <f>VLOOKUP(T460,[2]תחזיות!$B$4:$H$1000,7)</f>
        <v>2.210088060000041E-2</v>
      </c>
      <c r="S460" s="135">
        <f t="shared" si="505"/>
        <v>1.8417400500000342E-3</v>
      </c>
      <c r="T460" s="238">
        <v>408</v>
      </c>
      <c r="U460" s="243">
        <f t="shared" si="542"/>
        <v>0</v>
      </c>
      <c r="V460" s="243">
        <f t="shared" si="528"/>
        <v>0</v>
      </c>
      <c r="W460" s="243">
        <f t="shared" si="506"/>
        <v>0</v>
      </c>
      <c r="X460" s="243">
        <f t="shared" si="529"/>
        <v>0</v>
      </c>
      <c r="Y460" s="244">
        <f t="shared" si="543"/>
        <v>343246.08003011072</v>
      </c>
      <c r="Z460" s="246"/>
      <c r="AA460" s="241">
        <f>VLOOKUP(AC460,[2]תחזיות!$B$4:$H$1000,6)</f>
        <v>1.1818652727272946E-2</v>
      </c>
      <c r="AB460" s="135">
        <f t="shared" si="507"/>
        <v>9.8488772727274554E-4</v>
      </c>
      <c r="AC460" s="238">
        <v>408</v>
      </c>
      <c r="AD460" s="243">
        <f t="shared" si="544"/>
        <v>0</v>
      </c>
      <c r="AE460" s="243">
        <f t="shared" si="530"/>
        <v>0</v>
      </c>
      <c r="AF460" s="243">
        <f t="shared" si="508"/>
        <v>0</v>
      </c>
      <c r="AG460" s="243">
        <f t="shared" si="531"/>
        <v>0</v>
      </c>
      <c r="AH460" s="244">
        <f t="shared" si="545"/>
        <v>302220.56829844892</v>
      </c>
      <c r="AI460" s="246"/>
      <c r="AJ460" s="242">
        <f t="shared" si="491"/>
        <v>4.8766666666666597E-2</v>
      </c>
      <c r="AK460" s="242">
        <f t="shared" si="546"/>
        <v>4.0638888888888834E-3</v>
      </c>
      <c r="AL460" s="241">
        <f>VLOOKUP(AN460,[2]תחזיות!$B$4:$H$1000,5)</f>
        <v>1.3000518000000242E-2</v>
      </c>
      <c r="AM460" s="135">
        <f t="shared" si="532"/>
        <v>1.0833765000000202E-3</v>
      </c>
      <c r="AN460" s="238">
        <v>408</v>
      </c>
      <c r="AO460" s="243">
        <f t="shared" si="547"/>
        <v>0</v>
      </c>
      <c r="AP460" s="243">
        <f t="shared" si="576"/>
        <v>0</v>
      </c>
      <c r="AQ460" s="243">
        <f t="shared" si="509"/>
        <v>0</v>
      </c>
      <c r="AR460" s="243">
        <f t="shared" si="548"/>
        <v>0</v>
      </c>
      <c r="AS460" s="244">
        <f t="shared" si="549"/>
        <v>170495.24078473489</v>
      </c>
      <c r="AT460" s="245"/>
      <c r="AU460" s="242">
        <f t="shared" si="492"/>
        <v>5.3666666666666606E-2</v>
      </c>
      <c r="AV460" s="242">
        <f t="shared" si="550"/>
        <v>4.4722222222222168E-3</v>
      </c>
      <c r="AW460" s="241">
        <f>VLOOKUP(AY460,[2]תחזיות!$B$4:$H$1000,7)</f>
        <v>2.210088060000041E-2</v>
      </c>
      <c r="AX460" s="135">
        <f t="shared" si="510"/>
        <v>1.8417400500000342E-3</v>
      </c>
      <c r="AY460" s="238">
        <v>408</v>
      </c>
      <c r="AZ460" s="243">
        <f t="shared" si="551"/>
        <v>-1.9061536942055845E-11</v>
      </c>
      <c r="BA460" s="243">
        <f t="shared" si="577"/>
        <v>1.3929858860627073E-13</v>
      </c>
      <c r="BB460" s="243">
        <f t="shared" si="511"/>
        <v>2.2454601770824262E-13</v>
      </c>
      <c r="BC460" s="243">
        <f t="shared" si="552"/>
        <v>-8.5247429101971876E-14</v>
      </c>
      <c r="BD460" s="244">
        <f t="shared" si="553"/>
        <v>197884.14681572217</v>
      </c>
      <c r="BE460" s="246"/>
      <c r="BF460" s="246"/>
      <c r="BG460" s="246"/>
      <c r="BH460" s="241">
        <f>VLOOKUP(BJ460,[2]תחזיות!$B$4:$H$1000,6)</f>
        <v>1.1818652727272946E-2</v>
      </c>
      <c r="BI460" s="135">
        <f t="shared" si="512"/>
        <v>9.8488772727274554E-4</v>
      </c>
      <c r="BJ460" s="238">
        <v>408</v>
      </c>
      <c r="BK460" s="243">
        <f t="shared" si="554"/>
        <v>-10.096786112646777</v>
      </c>
      <c r="BL460" s="243">
        <f t="shared" si="578"/>
        <v>8.4848536538919495E-2</v>
      </c>
      <c r="BM460" s="243">
        <f t="shared" si="513"/>
        <v>0.10335931107877183</v>
      </c>
      <c r="BN460" s="243">
        <f t="shared" si="533"/>
        <v>-1.8510774539852341E-2</v>
      </c>
      <c r="BO460" s="244">
        <f t="shared" si="555"/>
        <v>148276.55901072704</v>
      </c>
      <c r="BP460" s="246"/>
      <c r="BQ460" s="247">
        <f>VLOOKUP(BT460,[2]תחזיות!$B$4:$E$1000,2)</f>
        <v>4.6499780000000206E-2</v>
      </c>
      <c r="BR460" s="135">
        <f t="shared" si="514"/>
        <v>3.3749816666666841E-3</v>
      </c>
      <c r="BS460" s="3">
        <f t="shared" si="556"/>
        <v>12386</v>
      </c>
      <c r="BT460" s="238">
        <v>408</v>
      </c>
      <c r="BU460" s="239">
        <f t="shared" si="557"/>
        <v>0</v>
      </c>
      <c r="BV460" s="239">
        <f t="shared" si="461"/>
        <v>0</v>
      </c>
      <c r="BW460" s="239">
        <f t="shared" si="515"/>
        <v>0</v>
      </c>
      <c r="BX460" s="239">
        <f t="shared" si="516"/>
        <v>0</v>
      </c>
      <c r="BY460" s="240">
        <f t="shared" si="558"/>
        <v>839763.63973834575</v>
      </c>
      <c r="CA460" s="247">
        <f>VLOOKUP(CD460,[2]תחזיות!$B$4:$E$1000,4)</f>
        <v>6.1379709600000276E-2</v>
      </c>
      <c r="CB460" s="135">
        <f t="shared" si="517"/>
        <v>4.6149758000000232E-3</v>
      </c>
      <c r="CC460" s="3">
        <f t="shared" si="559"/>
        <v>12386</v>
      </c>
      <c r="CD460" s="238">
        <v>408</v>
      </c>
      <c r="CE460" s="239">
        <f t="shared" si="560"/>
        <v>0</v>
      </c>
      <c r="CF460" s="239">
        <f t="shared" si="561"/>
        <v>0</v>
      </c>
      <c r="CG460" s="239">
        <f t="shared" si="518"/>
        <v>0</v>
      </c>
      <c r="CH460" s="239">
        <f t="shared" si="519"/>
        <v>0</v>
      </c>
      <c r="CI460" s="240">
        <f t="shared" si="562"/>
        <v>952372.2403889132</v>
      </c>
      <c r="CJ460" s="1"/>
      <c r="CK460" s="247">
        <f>VLOOKUP(CN460,[2]תחזיות!$B$4:$E$1000,3)</f>
        <v>4.0434591304348011E-2</v>
      </c>
      <c r="CL460" s="135">
        <f t="shared" si="520"/>
        <v>2.8695492753623344E-3</v>
      </c>
      <c r="CM460" s="3">
        <f t="shared" si="563"/>
        <v>12386</v>
      </c>
      <c r="CN460" s="238">
        <v>408</v>
      </c>
      <c r="CO460" s="239">
        <f t="shared" si="564"/>
        <v>0</v>
      </c>
      <c r="CP460" s="239">
        <f t="shared" si="579"/>
        <v>0</v>
      </c>
      <c r="CQ460" s="239">
        <f t="shared" si="521"/>
        <v>0</v>
      </c>
      <c r="CR460" s="239">
        <f t="shared" si="522"/>
        <v>0</v>
      </c>
      <c r="CS460" s="240">
        <f t="shared" si="565"/>
        <v>799728.65981568617</v>
      </c>
      <c r="CT460" s="1"/>
      <c r="CU460" s="238">
        <v>408</v>
      </c>
      <c r="CV460" s="239">
        <f t="shared" si="496"/>
        <v>-3182.3362780757338</v>
      </c>
      <c r="CW460" s="239">
        <f t="shared" si="496"/>
        <v>0</v>
      </c>
      <c r="CX460" s="239">
        <f t="shared" si="496"/>
        <v>8.3536327299488011</v>
      </c>
      <c r="CY460" s="239">
        <f t="shared" si="496"/>
        <v>-8.3536327299488011</v>
      </c>
      <c r="CZ460" s="239">
        <f t="shared" si="496"/>
        <v>3027533.6683451794</v>
      </c>
      <c r="DB460" s="238">
        <v>408</v>
      </c>
      <c r="DC460" s="239">
        <f t="shared" si="497"/>
        <v>-3182.3362780757525</v>
      </c>
      <c r="DD460" s="239">
        <f t="shared" si="497"/>
        <v>1.3929858860627073E-13</v>
      </c>
      <c r="DE460" s="239">
        <f t="shared" si="497"/>
        <v>8.3536327299490232</v>
      </c>
      <c r="DF460" s="239">
        <f t="shared" si="497"/>
        <v>-8.3536327299488846</v>
      </c>
      <c r="DG460" s="239">
        <f t="shared" si="497"/>
        <v>3247953.555034522</v>
      </c>
      <c r="DH460" s="248"/>
      <c r="DI460" s="238">
        <v>408</v>
      </c>
      <c r="DJ460" s="239">
        <f t="shared" si="498"/>
        <v>-3192.4330641883807</v>
      </c>
      <c r="DK460" s="239">
        <f t="shared" si="498"/>
        <v>8.4848536538919495E-2</v>
      </c>
      <c r="DL460" s="239">
        <f t="shared" si="498"/>
        <v>8.4569920410275721</v>
      </c>
      <c r="DM460" s="239">
        <f t="shared" si="498"/>
        <v>-8.372143504488653</v>
      </c>
      <c r="DN460" s="239">
        <f t="shared" si="498"/>
        <v>2829171.9568635351</v>
      </c>
      <c r="DP460" s="3">
        <f t="shared" si="566"/>
        <v>12386</v>
      </c>
      <c r="DQ460" s="238">
        <v>408</v>
      </c>
      <c r="DR460" s="239">
        <f t="shared" si="567"/>
        <v>0</v>
      </c>
      <c r="DS460" s="239">
        <f t="shared" si="568"/>
        <v>0</v>
      </c>
      <c r="DT460" s="239">
        <f t="shared" si="523"/>
        <v>0</v>
      </c>
      <c r="DU460" s="239">
        <f t="shared" si="569"/>
        <v>0</v>
      </c>
      <c r="DV460" s="240">
        <f t="shared" si="580"/>
        <v>0</v>
      </c>
      <c r="DX460" s="242">
        <f t="shared" si="493"/>
        <v>5.0700000000000002E-2</v>
      </c>
      <c r="DY460" s="242">
        <f t="shared" si="570"/>
        <v>4.2250000000000005E-3</v>
      </c>
      <c r="DZ460" s="238">
        <v>408</v>
      </c>
      <c r="EA460" s="243">
        <f t="shared" si="581"/>
        <v>0</v>
      </c>
      <c r="EB460" s="243">
        <f t="shared" si="582"/>
        <v>0</v>
      </c>
      <c r="EC460" s="243">
        <f t="shared" si="524"/>
        <v>0</v>
      </c>
      <c r="ED460" s="243">
        <f t="shared" si="534"/>
        <v>0</v>
      </c>
      <c r="EE460" s="244">
        <f t="shared" si="571"/>
        <v>985200.18989004719</v>
      </c>
      <c r="EF460" s="249"/>
      <c r="EG460" s="242">
        <f t="shared" si="494"/>
        <v>5.5E-2</v>
      </c>
      <c r="EH460" s="242">
        <f t="shared" si="572"/>
        <v>4.5833333333333334E-3</v>
      </c>
      <c r="EI460" s="238">
        <v>408</v>
      </c>
      <c r="EJ460" s="243">
        <f t="shared" si="583"/>
        <v>5.6378134980121535E-13</v>
      </c>
      <c r="EK460" s="243">
        <f t="shared" si="584"/>
        <v>0</v>
      </c>
      <c r="EL460" s="243">
        <f t="shared" si="525"/>
        <v>-2.5839978532555704E-15</v>
      </c>
      <c r="EM460" s="243">
        <f t="shared" si="535"/>
        <v>2.5839978532555704E-15</v>
      </c>
      <c r="EN460" s="244">
        <f t="shared" si="573"/>
        <v>1028966.0595073986</v>
      </c>
      <c r="EO460" s="249"/>
      <c r="EP460" s="242">
        <f t="shared" si="495"/>
        <v>2.5000000000000001E-2</v>
      </c>
      <c r="EQ460" s="242">
        <f t="shared" si="574"/>
        <v>2.0833333333333333E-3</v>
      </c>
      <c r="ER460" s="238">
        <v>408</v>
      </c>
      <c r="ES460" s="243">
        <f t="shared" si="585"/>
        <v>0</v>
      </c>
      <c r="ET460" s="243">
        <f t="shared" si="586"/>
        <v>0</v>
      </c>
      <c r="EU460" s="243">
        <f t="shared" si="526"/>
        <v>0</v>
      </c>
      <c r="EV460" s="243">
        <f t="shared" si="536"/>
        <v>0</v>
      </c>
      <c r="EW460" s="244">
        <f t="shared" si="575"/>
        <v>853461.14144629624</v>
      </c>
    </row>
    <row r="461" spans="1:153" ht="14.25" customHeight="1" thickBot="1" x14ac:dyDescent="0.25">
      <c r="A461" s="3">
        <f t="shared" si="537"/>
        <v>12416</v>
      </c>
      <c r="B461" s="238">
        <v>409</v>
      </c>
      <c r="C461" s="239">
        <f t="shared" si="538"/>
        <v>-3190.6899108056828</v>
      </c>
      <c r="D461" s="239">
        <f t="shared" si="499"/>
        <v>0</v>
      </c>
      <c r="E461" s="239">
        <f t="shared" si="500"/>
        <v>8.3755610158649176</v>
      </c>
      <c r="F461" s="239">
        <f t="shared" si="501"/>
        <v>-8.3755610158649176</v>
      </c>
      <c r="G461" s="240">
        <f t="shared" si="539"/>
        <v>725485.02829237678</v>
      </c>
      <c r="I461" s="241">
        <f>VLOOKUP(K461,[2]תחזיות!$B$4:$H$1000,5)</f>
        <v>1.3000536500000243E-2</v>
      </c>
      <c r="J461" s="135">
        <f t="shared" si="502"/>
        <v>1.0833780416666869E-3</v>
      </c>
      <c r="K461" s="238">
        <v>409</v>
      </c>
      <c r="L461" s="243">
        <f t="shared" si="540"/>
        <v>0</v>
      </c>
      <c r="M461" s="243">
        <f t="shared" si="527"/>
        <v>0</v>
      </c>
      <c r="N461" s="243">
        <f t="shared" si="503"/>
        <v>0</v>
      </c>
      <c r="O461" s="243">
        <f t="shared" si="504"/>
        <v>0</v>
      </c>
      <c r="P461" s="244">
        <f t="shared" si="541"/>
        <v>306589.56963967456</v>
      </c>
      <c r="Q461" s="245"/>
      <c r="R461" s="241">
        <f>VLOOKUP(T461,[2]תחזיות!$B$4:$H$1000,7)</f>
        <v>2.210091205000041E-2</v>
      </c>
      <c r="S461" s="135">
        <f t="shared" si="505"/>
        <v>1.8417426708333675E-3</v>
      </c>
      <c r="T461" s="238">
        <v>409</v>
      </c>
      <c r="U461" s="243">
        <f t="shared" si="542"/>
        <v>0</v>
      </c>
      <c r="V461" s="243">
        <f t="shared" si="528"/>
        <v>0</v>
      </c>
      <c r="W461" s="243">
        <f t="shared" si="506"/>
        <v>0</v>
      </c>
      <c r="X461" s="243">
        <f t="shared" si="529"/>
        <v>0</v>
      </c>
      <c r="Y461" s="244">
        <f t="shared" si="543"/>
        <v>343246.08003011072</v>
      </c>
      <c r="Z461" s="246"/>
      <c r="AA461" s="241">
        <f>VLOOKUP(AC461,[2]תחזיות!$B$4:$H$1000,6)</f>
        <v>1.1818669545454765E-2</v>
      </c>
      <c r="AB461" s="135">
        <f t="shared" si="507"/>
        <v>9.8488912878789709E-4</v>
      </c>
      <c r="AC461" s="238">
        <v>409</v>
      </c>
      <c r="AD461" s="243">
        <f t="shared" si="544"/>
        <v>0</v>
      </c>
      <c r="AE461" s="243">
        <f t="shared" si="530"/>
        <v>0</v>
      </c>
      <c r="AF461" s="243">
        <f t="shared" si="508"/>
        <v>0</v>
      </c>
      <c r="AG461" s="243">
        <f t="shared" si="531"/>
        <v>0</v>
      </c>
      <c r="AH461" s="244">
        <f t="shared" si="545"/>
        <v>302220.56829844892</v>
      </c>
      <c r="AI461" s="246"/>
      <c r="AJ461" s="242">
        <f t="shared" si="491"/>
        <v>4.8766666666666597E-2</v>
      </c>
      <c r="AK461" s="242">
        <f t="shared" si="546"/>
        <v>4.0638888888888834E-3</v>
      </c>
      <c r="AL461" s="241">
        <f>VLOOKUP(AN461,[2]תחזיות!$B$4:$H$1000,5)</f>
        <v>1.3000536500000243E-2</v>
      </c>
      <c r="AM461" s="135">
        <f t="shared" si="532"/>
        <v>1.0833780416666869E-3</v>
      </c>
      <c r="AN461" s="238">
        <v>409</v>
      </c>
      <c r="AO461" s="243">
        <f t="shared" si="547"/>
        <v>0</v>
      </c>
      <c r="AP461" s="243">
        <f t="shared" si="576"/>
        <v>0</v>
      </c>
      <c r="AQ461" s="243">
        <f t="shared" si="509"/>
        <v>0</v>
      </c>
      <c r="AR461" s="243">
        <f t="shared" si="548"/>
        <v>0</v>
      </c>
      <c r="AS461" s="244">
        <f t="shared" si="549"/>
        <v>170495.24078473489</v>
      </c>
      <c r="AT461" s="245"/>
      <c r="AU461" s="242">
        <f t="shared" si="492"/>
        <v>5.3666666666666606E-2</v>
      </c>
      <c r="AV461" s="242">
        <f t="shared" si="550"/>
        <v>4.4722222222222168E-3</v>
      </c>
      <c r="AW461" s="241">
        <f>VLOOKUP(AY461,[2]תחזיות!$B$4:$H$1000,7)</f>
        <v>2.210091205000041E-2</v>
      </c>
      <c r="AX461" s="135">
        <f t="shared" si="510"/>
        <v>1.8417426708333675E-3</v>
      </c>
      <c r="AY461" s="238">
        <v>409</v>
      </c>
      <c r="AZ461" s="243">
        <f t="shared" si="551"/>
        <v>-1.9321602961704315E-11</v>
      </c>
      <c r="BA461" s="243">
        <f t="shared" si="577"/>
        <v>1.3955514076089376E-13</v>
      </c>
      <c r="BB461" s="243">
        <f t="shared" si="511"/>
        <v>2.259656428951824E-13</v>
      </c>
      <c r="BC461" s="243">
        <f t="shared" si="552"/>
        <v>-8.6410502134288643E-14</v>
      </c>
      <c r="BD461" s="244">
        <f t="shared" si="553"/>
        <v>197884.14681572217</v>
      </c>
      <c r="BE461" s="246"/>
      <c r="BF461" s="246"/>
      <c r="BG461" s="246"/>
      <c r="BH461" s="241">
        <f>VLOOKUP(BJ461,[2]תחזיות!$B$4:$H$1000,6)</f>
        <v>1.1818669545454765E-2</v>
      </c>
      <c r="BI461" s="135">
        <f t="shared" si="512"/>
        <v>9.8488912878789709E-4</v>
      </c>
      <c r="BJ461" s="238">
        <v>409</v>
      </c>
      <c r="BK461" s="243">
        <f t="shared" si="554"/>
        <v>-10.210191436065429</v>
      </c>
      <c r="BL461" s="243">
        <f t="shared" si="578"/>
        <v>8.4920427951406835E-2</v>
      </c>
      <c r="BM461" s="243">
        <f t="shared" si="513"/>
        <v>0.10363911225086003</v>
      </c>
      <c r="BN461" s="243">
        <f t="shared" si="533"/>
        <v>-1.8718684299453201E-2</v>
      </c>
      <c r="BO461" s="244">
        <f t="shared" si="555"/>
        <v>148276.55901072704</v>
      </c>
      <c r="BP461" s="246"/>
      <c r="BQ461" s="247">
        <f>VLOOKUP(BT461,[2]תחזיות!$B$4:$E$1000,2)</f>
        <v>4.6528080000000208E-2</v>
      </c>
      <c r="BR461" s="135">
        <f t="shared" si="514"/>
        <v>3.3773400000000173E-3</v>
      </c>
      <c r="BS461" s="3">
        <f t="shared" si="556"/>
        <v>12416</v>
      </c>
      <c r="BT461" s="238">
        <v>409</v>
      </c>
      <c r="BU461" s="239">
        <f t="shared" si="557"/>
        <v>0</v>
      </c>
      <c r="BV461" s="239">
        <f t="shared" si="461"/>
        <v>0</v>
      </c>
      <c r="BW461" s="239">
        <f t="shared" si="515"/>
        <v>0</v>
      </c>
      <c r="BX461" s="239">
        <f t="shared" si="516"/>
        <v>0</v>
      </c>
      <c r="BY461" s="240">
        <f t="shared" si="558"/>
        <v>839763.63973834575</v>
      </c>
      <c r="CA461" s="247">
        <f>VLOOKUP(CD461,[2]תחזיות!$B$4:$E$1000,4)</f>
        <v>6.1417065600000278E-2</v>
      </c>
      <c r="CB461" s="135">
        <f t="shared" si="517"/>
        <v>4.6180888000000231E-3</v>
      </c>
      <c r="CC461" s="3">
        <f t="shared" si="559"/>
        <v>12416</v>
      </c>
      <c r="CD461" s="238">
        <v>409</v>
      </c>
      <c r="CE461" s="239">
        <f t="shared" si="560"/>
        <v>0</v>
      </c>
      <c r="CF461" s="239">
        <f t="shared" si="561"/>
        <v>0</v>
      </c>
      <c r="CG461" s="239">
        <f t="shared" si="518"/>
        <v>0</v>
      </c>
      <c r="CH461" s="239">
        <f t="shared" si="519"/>
        <v>0</v>
      </c>
      <c r="CI461" s="240">
        <f t="shared" si="562"/>
        <v>952372.2403889132</v>
      </c>
      <c r="CJ461" s="1"/>
      <c r="CK461" s="247">
        <f>VLOOKUP(CN461,[2]תחזיות!$B$4:$E$1000,3)</f>
        <v>4.0459200000000181E-2</v>
      </c>
      <c r="CL461" s="135">
        <f t="shared" si="520"/>
        <v>2.8716000000000154E-3</v>
      </c>
      <c r="CM461" s="3">
        <f t="shared" si="563"/>
        <v>12416</v>
      </c>
      <c r="CN461" s="238">
        <v>409</v>
      </c>
      <c r="CO461" s="239">
        <f t="shared" si="564"/>
        <v>0</v>
      </c>
      <c r="CP461" s="239">
        <f t="shared" si="579"/>
        <v>0</v>
      </c>
      <c r="CQ461" s="239">
        <f t="shared" si="521"/>
        <v>0</v>
      </c>
      <c r="CR461" s="239">
        <f t="shared" si="522"/>
        <v>0</v>
      </c>
      <c r="CS461" s="240">
        <f t="shared" si="565"/>
        <v>799728.65981568617</v>
      </c>
      <c r="CT461" s="1"/>
      <c r="CU461" s="238">
        <v>409</v>
      </c>
      <c r="CV461" s="239">
        <f t="shared" si="496"/>
        <v>-3190.6899108056828</v>
      </c>
      <c r="CW461" s="239">
        <f t="shared" si="496"/>
        <v>0</v>
      </c>
      <c r="CX461" s="239">
        <f t="shared" si="496"/>
        <v>8.3755610158649176</v>
      </c>
      <c r="CY461" s="239">
        <f t="shared" si="496"/>
        <v>-8.3755610158649176</v>
      </c>
      <c r="CZ461" s="239">
        <f t="shared" si="496"/>
        <v>3027533.6683451794</v>
      </c>
      <c r="DB461" s="238">
        <v>409</v>
      </c>
      <c r="DC461" s="239">
        <f t="shared" si="497"/>
        <v>-3190.6899108057014</v>
      </c>
      <c r="DD461" s="239">
        <f t="shared" si="497"/>
        <v>1.3955514076089376E-13</v>
      </c>
      <c r="DE461" s="239">
        <f t="shared" si="497"/>
        <v>8.3755610158651415</v>
      </c>
      <c r="DF461" s="239">
        <f t="shared" si="497"/>
        <v>-8.3755610158650029</v>
      </c>
      <c r="DG461" s="239">
        <f t="shared" si="497"/>
        <v>3247953.555034522</v>
      </c>
      <c r="DH461" s="248"/>
      <c r="DI461" s="238">
        <v>409</v>
      </c>
      <c r="DJ461" s="239">
        <f t="shared" si="498"/>
        <v>-3200.9001022417483</v>
      </c>
      <c r="DK461" s="239">
        <f t="shared" si="498"/>
        <v>8.4920427951406835E-2</v>
      </c>
      <c r="DL461" s="239">
        <f t="shared" si="498"/>
        <v>8.4792001281157781</v>
      </c>
      <c r="DM461" s="239">
        <f t="shared" si="498"/>
        <v>-8.3942797001643701</v>
      </c>
      <c r="DN461" s="239">
        <f t="shared" si="498"/>
        <v>2829171.9568635351</v>
      </c>
      <c r="DP461" s="3">
        <f t="shared" si="566"/>
        <v>12416</v>
      </c>
      <c r="DQ461" s="238">
        <v>409</v>
      </c>
      <c r="DR461" s="239">
        <f t="shared" si="567"/>
        <v>0</v>
      </c>
      <c r="DS461" s="239">
        <f t="shared" si="568"/>
        <v>0</v>
      </c>
      <c r="DT461" s="239">
        <f t="shared" si="523"/>
        <v>0</v>
      </c>
      <c r="DU461" s="239">
        <f t="shared" si="569"/>
        <v>0</v>
      </c>
      <c r="DV461" s="240">
        <f t="shared" si="580"/>
        <v>0</v>
      </c>
      <c r="DX461" s="242">
        <f t="shared" si="493"/>
        <v>5.0700000000000002E-2</v>
      </c>
      <c r="DY461" s="242">
        <f t="shared" si="570"/>
        <v>4.2250000000000005E-3</v>
      </c>
      <c r="DZ461" s="238">
        <v>409</v>
      </c>
      <c r="EA461" s="243">
        <f t="shared" si="581"/>
        <v>0</v>
      </c>
      <c r="EB461" s="243">
        <f t="shared" si="582"/>
        <v>0</v>
      </c>
      <c r="EC461" s="243">
        <f t="shared" si="524"/>
        <v>0</v>
      </c>
      <c r="ED461" s="243">
        <f t="shared" si="534"/>
        <v>0</v>
      </c>
      <c r="EE461" s="244">
        <f t="shared" si="571"/>
        <v>985200.18989004719</v>
      </c>
      <c r="EF461" s="249"/>
      <c r="EG461" s="242">
        <f t="shared" si="494"/>
        <v>5.5E-2</v>
      </c>
      <c r="EH461" s="242">
        <f t="shared" si="572"/>
        <v>4.5833333333333334E-3</v>
      </c>
      <c r="EI461" s="238">
        <v>409</v>
      </c>
      <c r="EJ461" s="243">
        <f t="shared" si="583"/>
        <v>5.6636534765447089E-13</v>
      </c>
      <c r="EK461" s="243">
        <f t="shared" si="584"/>
        <v>0</v>
      </c>
      <c r="EL461" s="243">
        <f t="shared" si="525"/>
        <v>-2.5958411767496582E-15</v>
      </c>
      <c r="EM461" s="243">
        <f t="shared" si="535"/>
        <v>2.5958411767496582E-15</v>
      </c>
      <c r="EN461" s="244">
        <f t="shared" si="573"/>
        <v>1028966.0595073986</v>
      </c>
      <c r="EO461" s="249"/>
      <c r="EP461" s="242">
        <f t="shared" si="495"/>
        <v>2.5000000000000001E-2</v>
      </c>
      <c r="EQ461" s="242">
        <f t="shared" si="574"/>
        <v>2.0833333333333333E-3</v>
      </c>
      <c r="ER461" s="238">
        <v>409</v>
      </c>
      <c r="ES461" s="243">
        <f t="shared" si="585"/>
        <v>0</v>
      </c>
      <c r="ET461" s="243">
        <f t="shared" si="586"/>
        <v>0</v>
      </c>
      <c r="EU461" s="243">
        <f t="shared" si="526"/>
        <v>0</v>
      </c>
      <c r="EV461" s="243">
        <f t="shared" si="536"/>
        <v>0</v>
      </c>
      <c r="EW461" s="244">
        <f t="shared" si="575"/>
        <v>853461.14144629624</v>
      </c>
    </row>
    <row r="462" spans="1:153" ht="14.25" customHeight="1" thickBot="1" x14ac:dyDescent="0.25">
      <c r="A462" s="3">
        <f t="shared" si="537"/>
        <v>12447</v>
      </c>
      <c r="B462" s="238">
        <v>410</v>
      </c>
      <c r="C462" s="239">
        <f t="shared" si="538"/>
        <v>-3199.0654718215478</v>
      </c>
      <c r="D462" s="239">
        <f t="shared" si="499"/>
        <v>0</v>
      </c>
      <c r="E462" s="239">
        <f t="shared" si="500"/>
        <v>8.3975468635315629</v>
      </c>
      <c r="F462" s="239">
        <f t="shared" si="501"/>
        <v>-8.3975468635315629</v>
      </c>
      <c r="G462" s="240">
        <f t="shared" si="539"/>
        <v>725485.02829237678</v>
      </c>
      <c r="I462" s="241">
        <f>VLOOKUP(K462,[2]תחזיות!$B$4:$H$1000,5)</f>
        <v>1.3000555000000243E-2</v>
      </c>
      <c r="J462" s="135">
        <f t="shared" si="502"/>
        <v>1.0833795833333536E-3</v>
      </c>
      <c r="K462" s="238">
        <v>410</v>
      </c>
      <c r="L462" s="243">
        <f t="shared" si="540"/>
        <v>0</v>
      </c>
      <c r="M462" s="243">
        <f t="shared" si="527"/>
        <v>0</v>
      </c>
      <c r="N462" s="243">
        <f t="shared" si="503"/>
        <v>0</v>
      </c>
      <c r="O462" s="243">
        <f t="shared" si="504"/>
        <v>0</v>
      </c>
      <c r="P462" s="244">
        <f t="shared" si="541"/>
        <v>306589.56963967456</v>
      </c>
      <c r="Q462" s="245"/>
      <c r="R462" s="241">
        <f>VLOOKUP(T462,[2]תחזיות!$B$4:$H$1000,7)</f>
        <v>2.2100943500000414E-2</v>
      </c>
      <c r="S462" s="135">
        <f t="shared" si="505"/>
        <v>1.8417452916667011E-3</v>
      </c>
      <c r="T462" s="238">
        <v>410</v>
      </c>
      <c r="U462" s="243">
        <f t="shared" si="542"/>
        <v>0</v>
      </c>
      <c r="V462" s="243">
        <f t="shared" si="528"/>
        <v>0</v>
      </c>
      <c r="W462" s="243">
        <f t="shared" si="506"/>
        <v>0</v>
      </c>
      <c r="X462" s="243">
        <f t="shared" si="529"/>
        <v>0</v>
      </c>
      <c r="Y462" s="244">
        <f t="shared" si="543"/>
        <v>343246.08003011072</v>
      </c>
      <c r="Z462" s="246"/>
      <c r="AA462" s="241">
        <f>VLOOKUP(AC462,[2]תחזיות!$B$4:$H$1000,6)</f>
        <v>1.1818686363636585E-2</v>
      </c>
      <c r="AB462" s="135">
        <f t="shared" si="507"/>
        <v>9.8489053030304864E-4</v>
      </c>
      <c r="AC462" s="238">
        <v>410</v>
      </c>
      <c r="AD462" s="243">
        <f t="shared" si="544"/>
        <v>0</v>
      </c>
      <c r="AE462" s="243">
        <f t="shared" si="530"/>
        <v>0</v>
      </c>
      <c r="AF462" s="243">
        <f t="shared" si="508"/>
        <v>0</v>
      </c>
      <c r="AG462" s="243">
        <f t="shared" si="531"/>
        <v>0</v>
      </c>
      <c r="AH462" s="244">
        <f t="shared" si="545"/>
        <v>302220.56829844892</v>
      </c>
      <c r="AI462" s="246"/>
      <c r="AJ462" s="242">
        <f t="shared" si="491"/>
        <v>4.8766666666666597E-2</v>
      </c>
      <c r="AK462" s="242">
        <f t="shared" si="546"/>
        <v>4.0638888888888834E-3</v>
      </c>
      <c r="AL462" s="241">
        <f>VLOOKUP(AN462,[2]תחזיות!$B$4:$H$1000,5)</f>
        <v>1.3000555000000243E-2</v>
      </c>
      <c r="AM462" s="135">
        <f t="shared" si="532"/>
        <v>1.0833795833333536E-3</v>
      </c>
      <c r="AN462" s="238">
        <v>410</v>
      </c>
      <c r="AO462" s="243">
        <f t="shared" si="547"/>
        <v>0</v>
      </c>
      <c r="AP462" s="243">
        <f t="shared" si="576"/>
        <v>0</v>
      </c>
      <c r="AQ462" s="243">
        <f t="shared" si="509"/>
        <v>0</v>
      </c>
      <c r="AR462" s="243">
        <f t="shared" si="548"/>
        <v>0</v>
      </c>
      <c r="AS462" s="244">
        <f t="shared" si="549"/>
        <v>170495.24078473489</v>
      </c>
      <c r="AT462" s="245"/>
      <c r="AU462" s="242">
        <f t="shared" si="492"/>
        <v>5.3666666666666606E-2</v>
      </c>
      <c r="AV462" s="242">
        <f t="shared" si="550"/>
        <v>4.4722222222222168E-3</v>
      </c>
      <c r="AW462" s="241">
        <f>VLOOKUP(AY462,[2]תחזיות!$B$4:$H$1000,7)</f>
        <v>2.2100943500000414E-2</v>
      </c>
      <c r="AX462" s="135">
        <f t="shared" si="510"/>
        <v>1.8417452916667011E-3</v>
      </c>
      <c r="AY462" s="238">
        <v>410</v>
      </c>
      <c r="AZ462" s="243">
        <f t="shared" si="551"/>
        <v>-1.9583570247040551E-11</v>
      </c>
      <c r="BA462" s="243">
        <f t="shared" si="577"/>
        <v>1.3981216578431802E-13</v>
      </c>
      <c r="BB462" s="243">
        <f t="shared" si="511"/>
        <v>2.2739424383358263E-13</v>
      </c>
      <c r="BC462" s="243">
        <f t="shared" si="552"/>
        <v>-8.7582078049264587E-14</v>
      </c>
      <c r="BD462" s="244">
        <f t="shared" si="553"/>
        <v>197884.14681572217</v>
      </c>
      <c r="BE462" s="246"/>
      <c r="BF462" s="246"/>
      <c r="BG462" s="246"/>
      <c r="BH462" s="241">
        <f>VLOOKUP(BJ462,[2]תחזיות!$B$4:$H$1000,6)</f>
        <v>1.1818686363636585E-2</v>
      </c>
      <c r="BI462" s="135">
        <f t="shared" si="512"/>
        <v>9.8489053030304864E-4</v>
      </c>
      <c r="BJ462" s="238">
        <v>410</v>
      </c>
      <c r="BK462" s="243">
        <f t="shared" si="554"/>
        <v>-10.323988542354478</v>
      </c>
      <c r="BL462" s="243">
        <f t="shared" si="578"/>
        <v>8.4992379397747078E-2</v>
      </c>
      <c r="BM462" s="243">
        <f t="shared" si="513"/>
        <v>0.10391969172539686</v>
      </c>
      <c r="BN462" s="243">
        <f t="shared" si="533"/>
        <v>-1.8927312327649787E-2</v>
      </c>
      <c r="BO462" s="244">
        <f t="shared" si="555"/>
        <v>148276.55901072704</v>
      </c>
      <c r="BP462" s="246"/>
      <c r="BQ462" s="247">
        <f>VLOOKUP(BT462,[2]תחזיות!$B$4:$E$1000,2)</f>
        <v>4.655638000000021E-2</v>
      </c>
      <c r="BR462" s="135">
        <f t="shared" si="514"/>
        <v>3.3796983333333509E-3</v>
      </c>
      <c r="BS462" s="3">
        <f t="shared" si="556"/>
        <v>12447</v>
      </c>
      <c r="BT462" s="238">
        <v>410</v>
      </c>
      <c r="BU462" s="239">
        <f t="shared" si="557"/>
        <v>0</v>
      </c>
      <c r="BV462" s="239">
        <f t="shared" si="461"/>
        <v>0</v>
      </c>
      <c r="BW462" s="239">
        <f t="shared" si="515"/>
        <v>0</v>
      </c>
      <c r="BX462" s="239">
        <f t="shared" si="516"/>
        <v>0</v>
      </c>
      <c r="BY462" s="240">
        <f t="shared" si="558"/>
        <v>839763.63973834575</v>
      </c>
      <c r="CA462" s="247">
        <f>VLOOKUP(CD462,[2]תחזיות!$B$4:$E$1000,4)</f>
        <v>6.1454421600000281E-2</v>
      </c>
      <c r="CB462" s="135">
        <f t="shared" si="517"/>
        <v>4.6212018000000238E-3</v>
      </c>
      <c r="CC462" s="3">
        <f t="shared" si="559"/>
        <v>12447</v>
      </c>
      <c r="CD462" s="238">
        <v>410</v>
      </c>
      <c r="CE462" s="239">
        <f t="shared" si="560"/>
        <v>0</v>
      </c>
      <c r="CF462" s="239">
        <f t="shared" si="561"/>
        <v>0</v>
      </c>
      <c r="CG462" s="239">
        <f t="shared" si="518"/>
        <v>0</v>
      </c>
      <c r="CH462" s="239">
        <f t="shared" si="519"/>
        <v>0</v>
      </c>
      <c r="CI462" s="240">
        <f t="shared" si="562"/>
        <v>952372.2403889132</v>
      </c>
      <c r="CJ462" s="1"/>
      <c r="CK462" s="247">
        <f>VLOOKUP(CN462,[2]תחזיות!$B$4:$E$1000,3)</f>
        <v>4.0483808695652358E-2</v>
      </c>
      <c r="CL462" s="135">
        <f t="shared" si="520"/>
        <v>2.8736507246376968E-3</v>
      </c>
      <c r="CM462" s="3">
        <f t="shared" si="563"/>
        <v>12447</v>
      </c>
      <c r="CN462" s="238">
        <v>410</v>
      </c>
      <c r="CO462" s="239">
        <f t="shared" si="564"/>
        <v>0</v>
      </c>
      <c r="CP462" s="239">
        <f t="shared" si="579"/>
        <v>0</v>
      </c>
      <c r="CQ462" s="239">
        <f t="shared" si="521"/>
        <v>0</v>
      </c>
      <c r="CR462" s="239">
        <f t="shared" si="522"/>
        <v>0</v>
      </c>
      <c r="CS462" s="240">
        <f t="shared" si="565"/>
        <v>799728.65981568617</v>
      </c>
      <c r="CT462" s="1"/>
      <c r="CU462" s="238">
        <v>410</v>
      </c>
      <c r="CV462" s="239">
        <f t="shared" si="496"/>
        <v>-3199.0654718215478</v>
      </c>
      <c r="CW462" s="239">
        <f t="shared" si="496"/>
        <v>0</v>
      </c>
      <c r="CX462" s="239">
        <f t="shared" si="496"/>
        <v>8.3975468635315629</v>
      </c>
      <c r="CY462" s="239">
        <f t="shared" si="496"/>
        <v>-8.3975468635315629</v>
      </c>
      <c r="CZ462" s="239">
        <f t="shared" si="496"/>
        <v>3027533.6683451794</v>
      </c>
      <c r="DB462" s="238">
        <v>410</v>
      </c>
      <c r="DC462" s="239">
        <f t="shared" si="497"/>
        <v>-3199.0654718215669</v>
      </c>
      <c r="DD462" s="239">
        <f t="shared" si="497"/>
        <v>1.3981216578431802E-13</v>
      </c>
      <c r="DE462" s="239">
        <f t="shared" si="497"/>
        <v>8.3975468635317885</v>
      </c>
      <c r="DF462" s="239">
        <f t="shared" si="497"/>
        <v>-8.3975468635316481</v>
      </c>
      <c r="DG462" s="239">
        <f t="shared" si="497"/>
        <v>3247953.555034522</v>
      </c>
      <c r="DH462" s="248"/>
      <c r="DI462" s="238">
        <v>410</v>
      </c>
      <c r="DJ462" s="239">
        <f t="shared" si="498"/>
        <v>-3209.3894603639023</v>
      </c>
      <c r="DK462" s="239">
        <f t="shared" si="498"/>
        <v>8.4992379397747078E-2</v>
      </c>
      <c r="DL462" s="239">
        <f t="shared" si="498"/>
        <v>8.5014665552569593</v>
      </c>
      <c r="DM462" s="239">
        <f t="shared" si="498"/>
        <v>-8.4164741758592125</v>
      </c>
      <c r="DN462" s="239">
        <f t="shared" si="498"/>
        <v>2829171.9568635351</v>
      </c>
      <c r="DP462" s="3">
        <f t="shared" si="566"/>
        <v>12447</v>
      </c>
      <c r="DQ462" s="238">
        <v>410</v>
      </c>
      <c r="DR462" s="239">
        <f t="shared" si="567"/>
        <v>0</v>
      </c>
      <c r="DS462" s="239">
        <f t="shared" si="568"/>
        <v>0</v>
      </c>
      <c r="DT462" s="239">
        <f t="shared" si="523"/>
        <v>0</v>
      </c>
      <c r="DU462" s="239">
        <f t="shared" si="569"/>
        <v>0</v>
      </c>
      <c r="DV462" s="240">
        <f t="shared" si="580"/>
        <v>0</v>
      </c>
      <c r="DX462" s="242">
        <f t="shared" si="493"/>
        <v>5.0700000000000002E-2</v>
      </c>
      <c r="DY462" s="242">
        <f t="shared" si="570"/>
        <v>4.2250000000000005E-3</v>
      </c>
      <c r="DZ462" s="238">
        <v>410</v>
      </c>
      <c r="EA462" s="243">
        <f t="shared" si="581"/>
        <v>0</v>
      </c>
      <c r="EB462" s="243">
        <f t="shared" si="582"/>
        <v>0</v>
      </c>
      <c r="EC462" s="243">
        <f t="shared" si="524"/>
        <v>0</v>
      </c>
      <c r="ED462" s="243">
        <f t="shared" si="534"/>
        <v>0</v>
      </c>
      <c r="EE462" s="244">
        <f t="shared" si="571"/>
        <v>985200.18989004719</v>
      </c>
      <c r="EF462" s="249"/>
      <c r="EG462" s="242">
        <f t="shared" si="494"/>
        <v>5.5E-2</v>
      </c>
      <c r="EH462" s="242">
        <f t="shared" si="572"/>
        <v>4.5833333333333334E-3</v>
      </c>
      <c r="EI462" s="238">
        <v>410</v>
      </c>
      <c r="EJ462" s="243">
        <f t="shared" si="583"/>
        <v>5.6896118883122058E-13</v>
      </c>
      <c r="EK462" s="243">
        <f t="shared" si="584"/>
        <v>0</v>
      </c>
      <c r="EL462" s="243">
        <f t="shared" si="525"/>
        <v>-2.6077387821430943E-15</v>
      </c>
      <c r="EM462" s="243">
        <f t="shared" si="535"/>
        <v>2.6077387821430943E-15</v>
      </c>
      <c r="EN462" s="244">
        <f t="shared" si="573"/>
        <v>1028966.0595073986</v>
      </c>
      <c r="EO462" s="249"/>
      <c r="EP462" s="242">
        <f t="shared" si="495"/>
        <v>2.5000000000000001E-2</v>
      </c>
      <c r="EQ462" s="242">
        <f t="shared" si="574"/>
        <v>2.0833333333333333E-3</v>
      </c>
      <c r="ER462" s="238">
        <v>410</v>
      </c>
      <c r="ES462" s="243">
        <f t="shared" si="585"/>
        <v>0</v>
      </c>
      <c r="ET462" s="243">
        <f t="shared" si="586"/>
        <v>0</v>
      </c>
      <c r="EU462" s="243">
        <f t="shared" si="526"/>
        <v>0</v>
      </c>
      <c r="EV462" s="243">
        <f t="shared" si="536"/>
        <v>0</v>
      </c>
      <c r="EW462" s="244">
        <f t="shared" si="575"/>
        <v>853461.14144629624</v>
      </c>
    </row>
    <row r="463" spans="1:153" ht="14.25" customHeight="1" thickBot="1" x14ac:dyDescent="0.25">
      <c r="A463" s="3">
        <f t="shared" si="537"/>
        <v>12478</v>
      </c>
      <c r="B463" s="238">
        <v>411</v>
      </c>
      <c r="C463" s="239">
        <f t="shared" si="538"/>
        <v>-3207.4630186850795</v>
      </c>
      <c r="D463" s="239">
        <f t="shared" si="499"/>
        <v>0</v>
      </c>
      <c r="E463" s="239">
        <f t="shared" si="500"/>
        <v>8.4195904240483337</v>
      </c>
      <c r="F463" s="239">
        <f t="shared" si="501"/>
        <v>-8.4195904240483337</v>
      </c>
      <c r="G463" s="240">
        <f t="shared" si="539"/>
        <v>725485.02829237678</v>
      </c>
      <c r="I463" s="241">
        <f>VLOOKUP(K463,[2]תחזיות!$B$4:$H$1000,5)</f>
        <v>1.3000573500000244E-2</v>
      </c>
      <c r="J463" s="135">
        <f t="shared" si="502"/>
        <v>1.0833811250000203E-3</v>
      </c>
      <c r="K463" s="238">
        <v>411</v>
      </c>
      <c r="L463" s="243">
        <f t="shared" si="540"/>
        <v>0</v>
      </c>
      <c r="M463" s="243">
        <f t="shared" si="527"/>
        <v>0</v>
      </c>
      <c r="N463" s="243">
        <f t="shared" si="503"/>
        <v>0</v>
      </c>
      <c r="O463" s="243">
        <f t="shared" si="504"/>
        <v>0</v>
      </c>
      <c r="P463" s="244">
        <f t="shared" si="541"/>
        <v>306589.56963967456</v>
      </c>
      <c r="Q463" s="245"/>
      <c r="R463" s="241">
        <f>VLOOKUP(T463,[2]תחזיות!$B$4:$H$1000,7)</f>
        <v>2.2100974950000414E-2</v>
      </c>
      <c r="S463" s="135">
        <f t="shared" si="505"/>
        <v>1.8417479125000344E-3</v>
      </c>
      <c r="T463" s="238">
        <v>411</v>
      </c>
      <c r="U463" s="243">
        <f t="shared" si="542"/>
        <v>0</v>
      </c>
      <c r="V463" s="243">
        <f t="shared" si="528"/>
        <v>0</v>
      </c>
      <c r="W463" s="243">
        <f t="shared" si="506"/>
        <v>0</v>
      </c>
      <c r="X463" s="243">
        <f t="shared" si="529"/>
        <v>0</v>
      </c>
      <c r="Y463" s="244">
        <f t="shared" si="543"/>
        <v>343246.08003011072</v>
      </c>
      <c r="Z463" s="246"/>
      <c r="AA463" s="241">
        <f>VLOOKUP(AC463,[2]תחזיות!$B$4:$H$1000,6)</f>
        <v>1.1818703181818402E-2</v>
      </c>
      <c r="AB463" s="135">
        <f t="shared" si="507"/>
        <v>9.8489193181820018E-4</v>
      </c>
      <c r="AC463" s="238">
        <v>411</v>
      </c>
      <c r="AD463" s="243">
        <f t="shared" si="544"/>
        <v>0</v>
      </c>
      <c r="AE463" s="243">
        <f t="shared" si="530"/>
        <v>0</v>
      </c>
      <c r="AF463" s="243">
        <f t="shared" si="508"/>
        <v>0</v>
      </c>
      <c r="AG463" s="243">
        <f t="shared" si="531"/>
        <v>0</v>
      </c>
      <c r="AH463" s="244">
        <f t="shared" si="545"/>
        <v>302220.56829844892</v>
      </c>
      <c r="AI463" s="246"/>
      <c r="AJ463" s="242">
        <f t="shared" si="491"/>
        <v>4.8766666666666597E-2</v>
      </c>
      <c r="AK463" s="242">
        <f t="shared" si="546"/>
        <v>4.0638888888888834E-3</v>
      </c>
      <c r="AL463" s="241">
        <f>VLOOKUP(AN463,[2]תחזיות!$B$4:$H$1000,5)</f>
        <v>1.3000573500000244E-2</v>
      </c>
      <c r="AM463" s="135">
        <f t="shared" si="532"/>
        <v>1.0833811250000203E-3</v>
      </c>
      <c r="AN463" s="238">
        <v>411</v>
      </c>
      <c r="AO463" s="243">
        <f t="shared" si="547"/>
        <v>0</v>
      </c>
      <c r="AP463" s="243">
        <f t="shared" si="576"/>
        <v>0</v>
      </c>
      <c r="AQ463" s="243">
        <f t="shared" si="509"/>
        <v>0</v>
      </c>
      <c r="AR463" s="243">
        <f t="shared" si="548"/>
        <v>0</v>
      </c>
      <c r="AS463" s="244">
        <f t="shared" si="549"/>
        <v>170495.24078473489</v>
      </c>
      <c r="AT463" s="245"/>
      <c r="AU463" s="242">
        <f t="shared" si="492"/>
        <v>5.3666666666666606E-2</v>
      </c>
      <c r="AV463" s="242">
        <f t="shared" si="550"/>
        <v>4.4722222222222168E-3</v>
      </c>
      <c r="AW463" s="241">
        <f>VLOOKUP(AY463,[2]תחזיות!$B$4:$H$1000,7)</f>
        <v>2.2100974950000414E-2</v>
      </c>
      <c r="AX463" s="135">
        <f t="shared" si="510"/>
        <v>1.8417479125000344E-3</v>
      </c>
      <c r="AY463" s="238">
        <v>411</v>
      </c>
      <c r="AZ463" s="243">
        <f t="shared" si="551"/>
        <v>-1.9847451293369818E-11</v>
      </c>
      <c r="BA463" s="243">
        <f t="shared" si="577"/>
        <v>1.400696645487934E-13</v>
      </c>
      <c r="BB463" s="243">
        <f t="shared" si="511"/>
        <v>2.2883187727747497E-13</v>
      </c>
      <c r="BC463" s="243">
        <f t="shared" si="552"/>
        <v>-8.8762212728681583E-14</v>
      </c>
      <c r="BD463" s="244">
        <f t="shared" si="553"/>
        <v>197884.14681572217</v>
      </c>
      <c r="BE463" s="246"/>
      <c r="BF463" s="246"/>
      <c r="BG463" s="246"/>
      <c r="BH463" s="241">
        <f>VLOOKUP(BJ463,[2]תחזיות!$B$4:$H$1000,6)</f>
        <v>1.1818703181818402E-2</v>
      </c>
      <c r="BI463" s="135">
        <f t="shared" si="512"/>
        <v>9.8489193181820018E-4</v>
      </c>
      <c r="BJ463" s="238">
        <v>411</v>
      </c>
      <c r="BK463" s="243">
        <f t="shared" si="554"/>
        <v>-10.438178596765361</v>
      </c>
      <c r="BL463" s="243">
        <f t="shared" si="578"/>
        <v>8.5064390945548463E-2</v>
      </c>
      <c r="BM463" s="243">
        <f t="shared" si="513"/>
        <v>0.10420105170628487</v>
      </c>
      <c r="BN463" s="243">
        <f t="shared" si="533"/>
        <v>-1.9136660760736408E-2</v>
      </c>
      <c r="BO463" s="244">
        <f t="shared" si="555"/>
        <v>148276.55901072704</v>
      </c>
      <c r="BP463" s="246"/>
      <c r="BQ463" s="247">
        <f>VLOOKUP(BT463,[2]תחזיות!$B$4:$E$1000,2)</f>
        <v>4.6584680000000211E-2</v>
      </c>
      <c r="BR463" s="135">
        <f t="shared" si="514"/>
        <v>3.3820566666666846E-3</v>
      </c>
      <c r="BS463" s="3">
        <f t="shared" si="556"/>
        <v>12478</v>
      </c>
      <c r="BT463" s="238">
        <v>411</v>
      </c>
      <c r="BU463" s="239">
        <f t="shared" si="557"/>
        <v>0</v>
      </c>
      <c r="BV463" s="239">
        <f t="shared" si="461"/>
        <v>0</v>
      </c>
      <c r="BW463" s="239">
        <f t="shared" si="515"/>
        <v>0</v>
      </c>
      <c r="BX463" s="239">
        <f t="shared" si="516"/>
        <v>0</v>
      </c>
      <c r="BY463" s="240">
        <f t="shared" si="558"/>
        <v>839763.63973834575</v>
      </c>
      <c r="CA463" s="247">
        <f>VLOOKUP(CD463,[2]תחזיות!$B$4:$E$1000,4)</f>
        <v>6.1491777600000283E-2</v>
      </c>
      <c r="CB463" s="135">
        <f t="shared" si="517"/>
        <v>4.6243148000000237E-3</v>
      </c>
      <c r="CC463" s="3">
        <f t="shared" si="559"/>
        <v>12478</v>
      </c>
      <c r="CD463" s="238">
        <v>411</v>
      </c>
      <c r="CE463" s="239">
        <f t="shared" si="560"/>
        <v>0</v>
      </c>
      <c r="CF463" s="239">
        <f t="shared" si="561"/>
        <v>0</v>
      </c>
      <c r="CG463" s="239">
        <f t="shared" si="518"/>
        <v>0</v>
      </c>
      <c r="CH463" s="239">
        <f t="shared" si="519"/>
        <v>0</v>
      </c>
      <c r="CI463" s="240">
        <f t="shared" si="562"/>
        <v>952372.2403889132</v>
      </c>
      <c r="CJ463" s="1"/>
      <c r="CK463" s="247">
        <f>VLOOKUP(CN463,[2]תחזיות!$B$4:$E$1000,3)</f>
        <v>4.0508417391304535E-2</v>
      </c>
      <c r="CL463" s="135">
        <f t="shared" si="520"/>
        <v>2.8757014492753782E-3</v>
      </c>
      <c r="CM463" s="3">
        <f t="shared" si="563"/>
        <v>12478</v>
      </c>
      <c r="CN463" s="238">
        <v>411</v>
      </c>
      <c r="CO463" s="239">
        <f t="shared" si="564"/>
        <v>0</v>
      </c>
      <c r="CP463" s="239">
        <f t="shared" si="579"/>
        <v>0</v>
      </c>
      <c r="CQ463" s="239">
        <f t="shared" si="521"/>
        <v>0</v>
      </c>
      <c r="CR463" s="239">
        <f t="shared" si="522"/>
        <v>0</v>
      </c>
      <c r="CS463" s="240">
        <f t="shared" si="565"/>
        <v>799728.65981568617</v>
      </c>
      <c r="CT463" s="1"/>
      <c r="CU463" s="238">
        <v>411</v>
      </c>
      <c r="CV463" s="239">
        <f t="shared" si="496"/>
        <v>-3207.4630186850795</v>
      </c>
      <c r="CW463" s="239">
        <f t="shared" si="496"/>
        <v>0</v>
      </c>
      <c r="CX463" s="239">
        <f t="shared" si="496"/>
        <v>8.4195904240483337</v>
      </c>
      <c r="CY463" s="239">
        <f t="shared" si="496"/>
        <v>-8.4195904240483337</v>
      </c>
      <c r="CZ463" s="239">
        <f t="shared" si="496"/>
        <v>3027533.6683451794</v>
      </c>
      <c r="DB463" s="238">
        <v>411</v>
      </c>
      <c r="DC463" s="239">
        <f t="shared" si="497"/>
        <v>-3207.4630186850991</v>
      </c>
      <c r="DD463" s="239">
        <f t="shared" si="497"/>
        <v>1.400696645487934E-13</v>
      </c>
      <c r="DE463" s="239">
        <f t="shared" si="497"/>
        <v>8.4195904240485611</v>
      </c>
      <c r="DF463" s="239">
        <f t="shared" si="497"/>
        <v>-8.4195904240484207</v>
      </c>
      <c r="DG463" s="239">
        <f t="shared" si="497"/>
        <v>3247953.555034522</v>
      </c>
      <c r="DH463" s="248"/>
      <c r="DI463" s="238">
        <v>411</v>
      </c>
      <c r="DJ463" s="239">
        <f t="shared" si="498"/>
        <v>-3217.9011972818448</v>
      </c>
      <c r="DK463" s="239">
        <f t="shared" si="498"/>
        <v>8.5064390945548463E-2</v>
      </c>
      <c r="DL463" s="239">
        <f t="shared" si="498"/>
        <v>8.5237914757546189</v>
      </c>
      <c r="DM463" s="239">
        <f t="shared" si="498"/>
        <v>-8.4387270848090701</v>
      </c>
      <c r="DN463" s="239">
        <f t="shared" si="498"/>
        <v>2829171.9568635351</v>
      </c>
      <c r="DP463" s="3">
        <f t="shared" si="566"/>
        <v>12478</v>
      </c>
      <c r="DQ463" s="238">
        <v>411</v>
      </c>
      <c r="DR463" s="239">
        <f t="shared" si="567"/>
        <v>0</v>
      </c>
      <c r="DS463" s="239">
        <f t="shared" si="568"/>
        <v>0</v>
      </c>
      <c r="DT463" s="239">
        <f t="shared" si="523"/>
        <v>0</v>
      </c>
      <c r="DU463" s="239">
        <f t="shared" si="569"/>
        <v>0</v>
      </c>
      <c r="DV463" s="240">
        <f t="shared" si="580"/>
        <v>0</v>
      </c>
      <c r="DX463" s="242">
        <f t="shared" si="493"/>
        <v>5.0700000000000002E-2</v>
      </c>
      <c r="DY463" s="242">
        <f t="shared" si="570"/>
        <v>4.2250000000000005E-3</v>
      </c>
      <c r="DZ463" s="238">
        <v>411</v>
      </c>
      <c r="EA463" s="243">
        <f t="shared" si="581"/>
        <v>0</v>
      </c>
      <c r="EB463" s="243">
        <f t="shared" si="582"/>
        <v>0</v>
      </c>
      <c r="EC463" s="243">
        <f t="shared" si="524"/>
        <v>0</v>
      </c>
      <c r="ED463" s="243">
        <f t="shared" si="534"/>
        <v>0</v>
      </c>
      <c r="EE463" s="244">
        <f t="shared" si="571"/>
        <v>985200.18989004719</v>
      </c>
      <c r="EF463" s="249"/>
      <c r="EG463" s="242">
        <f t="shared" si="494"/>
        <v>5.5E-2</v>
      </c>
      <c r="EH463" s="242">
        <f t="shared" si="572"/>
        <v>4.5833333333333334E-3</v>
      </c>
      <c r="EI463" s="238">
        <v>411</v>
      </c>
      <c r="EJ463" s="243">
        <f t="shared" si="583"/>
        <v>5.7156892761336369E-13</v>
      </c>
      <c r="EK463" s="243">
        <f t="shared" si="584"/>
        <v>0</v>
      </c>
      <c r="EL463" s="243">
        <f t="shared" si="525"/>
        <v>-2.6196909182279171E-15</v>
      </c>
      <c r="EM463" s="243">
        <f t="shared" si="535"/>
        <v>2.6196909182279171E-15</v>
      </c>
      <c r="EN463" s="244">
        <f t="shared" si="573"/>
        <v>1028966.0595073986</v>
      </c>
      <c r="EO463" s="249"/>
      <c r="EP463" s="242">
        <f t="shared" si="495"/>
        <v>2.5000000000000001E-2</v>
      </c>
      <c r="EQ463" s="242">
        <f t="shared" si="574"/>
        <v>2.0833333333333333E-3</v>
      </c>
      <c r="ER463" s="238">
        <v>411</v>
      </c>
      <c r="ES463" s="243">
        <f t="shared" si="585"/>
        <v>0</v>
      </c>
      <c r="ET463" s="243">
        <f t="shared" si="586"/>
        <v>0</v>
      </c>
      <c r="EU463" s="243">
        <f t="shared" si="526"/>
        <v>0</v>
      </c>
      <c r="EV463" s="243">
        <f t="shared" si="536"/>
        <v>0</v>
      </c>
      <c r="EW463" s="244">
        <f t="shared" si="575"/>
        <v>853461.14144629624</v>
      </c>
    </row>
    <row r="464" spans="1:153" ht="14.25" customHeight="1" thickBot="1" x14ac:dyDescent="0.25">
      <c r="A464" s="3">
        <f t="shared" si="537"/>
        <v>12506</v>
      </c>
      <c r="B464" s="238">
        <v>412</v>
      </c>
      <c r="C464" s="239">
        <f t="shared" si="538"/>
        <v>-3215.8826091091278</v>
      </c>
      <c r="D464" s="239">
        <f t="shared" si="499"/>
        <v>0</v>
      </c>
      <c r="E464" s="239">
        <f t="shared" si="500"/>
        <v>8.4416918489114607</v>
      </c>
      <c r="F464" s="239">
        <f t="shared" si="501"/>
        <v>-8.4416918489114607</v>
      </c>
      <c r="G464" s="240">
        <f t="shared" si="539"/>
        <v>725485.02829237678</v>
      </c>
      <c r="I464" s="241">
        <f>VLOOKUP(K464,[2]תחזיות!$B$4:$H$1000,5)</f>
        <v>1.3000592000000245E-2</v>
      </c>
      <c r="J464" s="135">
        <f t="shared" si="502"/>
        <v>1.0833826666666871E-3</v>
      </c>
      <c r="K464" s="238">
        <v>412</v>
      </c>
      <c r="L464" s="243">
        <f t="shared" si="540"/>
        <v>0</v>
      </c>
      <c r="M464" s="243">
        <f t="shared" si="527"/>
        <v>0</v>
      </c>
      <c r="N464" s="243">
        <f t="shared" si="503"/>
        <v>0</v>
      </c>
      <c r="O464" s="243">
        <f t="shared" si="504"/>
        <v>0</v>
      </c>
      <c r="P464" s="244">
        <f t="shared" si="541"/>
        <v>306589.56963967456</v>
      </c>
      <c r="Q464" s="245"/>
      <c r="R464" s="241">
        <f>VLOOKUP(T464,[2]תחזיות!$B$4:$H$1000,7)</f>
        <v>2.2101006400000414E-2</v>
      </c>
      <c r="S464" s="135">
        <f t="shared" si="505"/>
        <v>1.8417505333333678E-3</v>
      </c>
      <c r="T464" s="238">
        <v>412</v>
      </c>
      <c r="U464" s="243">
        <f t="shared" si="542"/>
        <v>0</v>
      </c>
      <c r="V464" s="243">
        <f t="shared" si="528"/>
        <v>0</v>
      </c>
      <c r="W464" s="243">
        <f t="shared" si="506"/>
        <v>0</v>
      </c>
      <c r="X464" s="243">
        <f t="shared" si="529"/>
        <v>0</v>
      </c>
      <c r="Y464" s="244">
        <f t="shared" si="543"/>
        <v>343246.08003011072</v>
      </c>
      <c r="Z464" s="246"/>
      <c r="AA464" s="241">
        <f>VLOOKUP(AC464,[2]תחזיות!$B$4:$H$1000,6)</f>
        <v>1.1818720000000222E-2</v>
      </c>
      <c r="AB464" s="135">
        <f t="shared" si="507"/>
        <v>9.8489333333335173E-4</v>
      </c>
      <c r="AC464" s="238">
        <v>412</v>
      </c>
      <c r="AD464" s="243">
        <f t="shared" si="544"/>
        <v>0</v>
      </c>
      <c r="AE464" s="243">
        <f t="shared" si="530"/>
        <v>0</v>
      </c>
      <c r="AF464" s="243">
        <f t="shared" si="508"/>
        <v>0</v>
      </c>
      <c r="AG464" s="243">
        <f t="shared" si="531"/>
        <v>0</v>
      </c>
      <c r="AH464" s="244">
        <f t="shared" si="545"/>
        <v>302220.56829844892</v>
      </c>
      <c r="AI464" s="246"/>
      <c r="AJ464" s="242">
        <f t="shared" si="491"/>
        <v>4.8766666666666597E-2</v>
      </c>
      <c r="AK464" s="242">
        <f t="shared" si="546"/>
        <v>4.0638888888888834E-3</v>
      </c>
      <c r="AL464" s="241">
        <f>VLOOKUP(AN464,[2]תחזיות!$B$4:$H$1000,5)</f>
        <v>1.3000592000000245E-2</v>
      </c>
      <c r="AM464" s="135">
        <f t="shared" si="532"/>
        <v>1.0833826666666871E-3</v>
      </c>
      <c r="AN464" s="238">
        <v>412</v>
      </c>
      <c r="AO464" s="243">
        <f t="shared" si="547"/>
        <v>0</v>
      </c>
      <c r="AP464" s="243">
        <f t="shared" si="576"/>
        <v>0</v>
      </c>
      <c r="AQ464" s="243">
        <f t="shared" si="509"/>
        <v>0</v>
      </c>
      <c r="AR464" s="243">
        <f t="shared" si="548"/>
        <v>0</v>
      </c>
      <c r="AS464" s="244">
        <f t="shared" si="549"/>
        <v>170495.24078473489</v>
      </c>
      <c r="AT464" s="245"/>
      <c r="AU464" s="242">
        <f t="shared" si="492"/>
        <v>5.3666666666666606E-2</v>
      </c>
      <c r="AV464" s="242">
        <f t="shared" si="550"/>
        <v>4.4722222222222168E-3</v>
      </c>
      <c r="AW464" s="241">
        <f>VLOOKUP(AY464,[2]תחזיות!$B$4:$H$1000,7)</f>
        <v>2.2101006400000414E-2</v>
      </c>
      <c r="AX464" s="135">
        <f t="shared" si="510"/>
        <v>1.8417505333333678E-3</v>
      </c>
      <c r="AY464" s="238">
        <v>412</v>
      </c>
      <c r="AZ464" s="243">
        <f t="shared" si="551"/>
        <v>-2.0113258675884185E-11</v>
      </c>
      <c r="BA464" s="243">
        <f t="shared" si="577"/>
        <v>1.4032763792817999E-13</v>
      </c>
      <c r="BB464" s="243">
        <f t="shared" si="511"/>
        <v>2.3027860033977302E-13</v>
      </c>
      <c r="BC464" s="243">
        <f t="shared" si="552"/>
        <v>-8.9950962411593051E-14</v>
      </c>
      <c r="BD464" s="244">
        <f t="shared" si="553"/>
        <v>197884.14681572217</v>
      </c>
      <c r="BE464" s="246"/>
      <c r="BF464" s="246"/>
      <c r="BG464" s="246"/>
      <c r="BH464" s="241">
        <f>VLOOKUP(BJ464,[2]תחזיות!$B$4:$H$1000,6)</f>
        <v>1.1818720000000222E-2</v>
      </c>
      <c r="BI464" s="135">
        <f t="shared" si="512"/>
        <v>9.8489333333335173E-4</v>
      </c>
      <c r="BJ464" s="238">
        <v>412</v>
      </c>
      <c r="BK464" s="243">
        <f t="shared" si="554"/>
        <v>-10.552762767904897</v>
      </c>
      <c r="BL464" s="243">
        <f t="shared" si="578"/>
        <v>8.5136462662027845E-2</v>
      </c>
      <c r="BM464" s="243">
        <f t="shared" si="513"/>
        <v>0.10448319440318674</v>
      </c>
      <c r="BN464" s="243">
        <f t="shared" si="533"/>
        <v>-1.9346731741158887E-2</v>
      </c>
      <c r="BO464" s="244">
        <f t="shared" si="555"/>
        <v>148276.55901072704</v>
      </c>
      <c r="BP464" s="246"/>
      <c r="BQ464" s="247">
        <f>VLOOKUP(BT464,[2]תחזיות!$B$4:$E$1000,2)</f>
        <v>4.6612980000000213E-2</v>
      </c>
      <c r="BR464" s="135">
        <f t="shared" si="514"/>
        <v>3.3844150000000178E-3</v>
      </c>
      <c r="BS464" s="3">
        <f t="shared" si="556"/>
        <v>12506</v>
      </c>
      <c r="BT464" s="238">
        <v>412</v>
      </c>
      <c r="BU464" s="239">
        <f t="shared" si="557"/>
        <v>0</v>
      </c>
      <c r="BV464" s="239">
        <f t="shared" si="461"/>
        <v>0</v>
      </c>
      <c r="BW464" s="239">
        <f t="shared" si="515"/>
        <v>0</v>
      </c>
      <c r="BX464" s="239">
        <f t="shared" si="516"/>
        <v>0</v>
      </c>
      <c r="BY464" s="240">
        <f t="shared" si="558"/>
        <v>839763.63973834575</v>
      </c>
      <c r="CA464" s="247">
        <f>VLOOKUP(CD464,[2]תחזיות!$B$4:$E$1000,4)</f>
        <v>6.1529133600000285E-2</v>
      </c>
      <c r="CB464" s="135">
        <f t="shared" si="517"/>
        <v>4.6274278000000236E-3</v>
      </c>
      <c r="CC464" s="3">
        <f t="shared" si="559"/>
        <v>12506</v>
      </c>
      <c r="CD464" s="238">
        <v>412</v>
      </c>
      <c r="CE464" s="239">
        <f t="shared" si="560"/>
        <v>0</v>
      </c>
      <c r="CF464" s="239">
        <f t="shared" si="561"/>
        <v>0</v>
      </c>
      <c r="CG464" s="239">
        <f t="shared" si="518"/>
        <v>0</v>
      </c>
      <c r="CH464" s="239">
        <f t="shared" si="519"/>
        <v>0</v>
      </c>
      <c r="CI464" s="240">
        <f t="shared" si="562"/>
        <v>952372.2403889132</v>
      </c>
      <c r="CJ464" s="1"/>
      <c r="CK464" s="247">
        <f>VLOOKUP(CN464,[2]תחזיות!$B$4:$E$1000,3)</f>
        <v>4.0533026086956712E-2</v>
      </c>
      <c r="CL464" s="135">
        <f t="shared" si="520"/>
        <v>2.8777521739130596E-3</v>
      </c>
      <c r="CM464" s="3">
        <f t="shared" si="563"/>
        <v>12506</v>
      </c>
      <c r="CN464" s="238">
        <v>412</v>
      </c>
      <c r="CO464" s="239">
        <f t="shared" si="564"/>
        <v>0</v>
      </c>
      <c r="CP464" s="239">
        <f t="shared" si="579"/>
        <v>0</v>
      </c>
      <c r="CQ464" s="239">
        <f t="shared" si="521"/>
        <v>0</v>
      </c>
      <c r="CR464" s="239">
        <f t="shared" si="522"/>
        <v>0</v>
      </c>
      <c r="CS464" s="240">
        <f t="shared" si="565"/>
        <v>799728.65981568617</v>
      </c>
      <c r="CT464" s="1"/>
      <c r="CU464" s="238">
        <v>412</v>
      </c>
      <c r="CV464" s="239">
        <f t="shared" si="496"/>
        <v>-3215.8826091091278</v>
      </c>
      <c r="CW464" s="239">
        <f t="shared" si="496"/>
        <v>0</v>
      </c>
      <c r="CX464" s="239">
        <f t="shared" si="496"/>
        <v>8.4416918489114607</v>
      </c>
      <c r="CY464" s="239">
        <f t="shared" si="496"/>
        <v>-8.4416918489114607</v>
      </c>
      <c r="CZ464" s="239">
        <f t="shared" si="496"/>
        <v>3027533.6683451794</v>
      </c>
      <c r="DB464" s="238">
        <v>412</v>
      </c>
      <c r="DC464" s="239">
        <f t="shared" si="497"/>
        <v>-3215.8826091091473</v>
      </c>
      <c r="DD464" s="239">
        <f t="shared" si="497"/>
        <v>1.4032763792817999E-13</v>
      </c>
      <c r="DE464" s="239">
        <f t="shared" si="497"/>
        <v>8.4416918489116899</v>
      </c>
      <c r="DF464" s="239">
        <f t="shared" si="497"/>
        <v>-8.4416918489115496</v>
      </c>
      <c r="DG464" s="239">
        <f t="shared" si="497"/>
        <v>3247953.555034522</v>
      </c>
      <c r="DH464" s="248"/>
      <c r="DI464" s="238">
        <v>412</v>
      </c>
      <c r="DJ464" s="239">
        <f t="shared" si="498"/>
        <v>-3226.4353718770326</v>
      </c>
      <c r="DK464" s="239">
        <f t="shared" si="498"/>
        <v>8.5136462662027845E-2</v>
      </c>
      <c r="DL464" s="239">
        <f t="shared" si="498"/>
        <v>8.5461750433146477</v>
      </c>
      <c r="DM464" s="239">
        <f t="shared" si="498"/>
        <v>-8.4610385806526196</v>
      </c>
      <c r="DN464" s="239">
        <f t="shared" si="498"/>
        <v>2829171.9568635351</v>
      </c>
      <c r="DP464" s="3">
        <f t="shared" si="566"/>
        <v>12506</v>
      </c>
      <c r="DQ464" s="238">
        <v>412</v>
      </c>
      <c r="DR464" s="239">
        <f t="shared" si="567"/>
        <v>0</v>
      </c>
      <c r="DS464" s="239">
        <f t="shared" si="568"/>
        <v>0</v>
      </c>
      <c r="DT464" s="239">
        <f t="shared" si="523"/>
        <v>0</v>
      </c>
      <c r="DU464" s="239">
        <f t="shared" si="569"/>
        <v>0</v>
      </c>
      <c r="DV464" s="240">
        <f t="shared" si="580"/>
        <v>0</v>
      </c>
      <c r="DX464" s="242">
        <f t="shared" si="493"/>
        <v>5.0700000000000002E-2</v>
      </c>
      <c r="DY464" s="242">
        <f t="shared" si="570"/>
        <v>4.2250000000000005E-3</v>
      </c>
      <c r="DZ464" s="238">
        <v>412</v>
      </c>
      <c r="EA464" s="243">
        <f t="shared" si="581"/>
        <v>0</v>
      </c>
      <c r="EB464" s="243">
        <f t="shared" si="582"/>
        <v>0</v>
      </c>
      <c r="EC464" s="243">
        <f t="shared" si="524"/>
        <v>0</v>
      </c>
      <c r="ED464" s="243">
        <f t="shared" si="534"/>
        <v>0</v>
      </c>
      <c r="EE464" s="244">
        <f t="shared" si="571"/>
        <v>985200.18989004719</v>
      </c>
      <c r="EF464" s="249"/>
      <c r="EG464" s="242">
        <f t="shared" si="494"/>
        <v>5.5E-2</v>
      </c>
      <c r="EH464" s="242">
        <f t="shared" si="572"/>
        <v>4.5833333333333334E-3</v>
      </c>
      <c r="EI464" s="238">
        <v>412</v>
      </c>
      <c r="EJ464" s="243">
        <f t="shared" si="583"/>
        <v>5.7418861853159161E-13</v>
      </c>
      <c r="EK464" s="243">
        <f t="shared" si="584"/>
        <v>0</v>
      </c>
      <c r="EL464" s="243">
        <f t="shared" si="525"/>
        <v>-2.6316978349364617E-15</v>
      </c>
      <c r="EM464" s="243">
        <f t="shared" si="535"/>
        <v>2.6316978349364617E-15</v>
      </c>
      <c r="EN464" s="244">
        <f t="shared" si="573"/>
        <v>1028966.0595073986</v>
      </c>
      <c r="EO464" s="249"/>
      <c r="EP464" s="242">
        <f t="shared" si="495"/>
        <v>2.5000000000000001E-2</v>
      </c>
      <c r="EQ464" s="242">
        <f t="shared" si="574"/>
        <v>2.0833333333333333E-3</v>
      </c>
      <c r="ER464" s="238">
        <v>412</v>
      </c>
      <c r="ES464" s="243">
        <f t="shared" si="585"/>
        <v>0</v>
      </c>
      <c r="ET464" s="243">
        <f t="shared" si="586"/>
        <v>0</v>
      </c>
      <c r="EU464" s="243">
        <f t="shared" si="526"/>
        <v>0</v>
      </c>
      <c r="EV464" s="243">
        <f t="shared" si="536"/>
        <v>0</v>
      </c>
      <c r="EW464" s="244">
        <f t="shared" si="575"/>
        <v>853461.14144629624</v>
      </c>
    </row>
    <row r="465" spans="1:153" ht="14.25" customHeight="1" thickBot="1" x14ac:dyDescent="0.25">
      <c r="A465" s="3">
        <f t="shared" si="537"/>
        <v>12537</v>
      </c>
      <c r="B465" s="238">
        <v>413</v>
      </c>
      <c r="C465" s="239">
        <f t="shared" si="538"/>
        <v>-3224.3243009580392</v>
      </c>
      <c r="D465" s="239">
        <f t="shared" si="499"/>
        <v>0</v>
      </c>
      <c r="E465" s="239">
        <f t="shared" si="500"/>
        <v>8.463851290014853</v>
      </c>
      <c r="F465" s="239">
        <f t="shared" si="501"/>
        <v>-8.463851290014853</v>
      </c>
      <c r="G465" s="240">
        <f t="shared" si="539"/>
        <v>725485.02829237678</v>
      </c>
      <c r="I465" s="241">
        <f>VLOOKUP(K465,[2]תחזיות!$B$4:$H$1000,5)</f>
        <v>1.3000610500000245E-2</v>
      </c>
      <c r="J465" s="135">
        <f t="shared" si="502"/>
        <v>1.0833842083333538E-3</v>
      </c>
      <c r="K465" s="238">
        <v>413</v>
      </c>
      <c r="L465" s="243">
        <f t="shared" si="540"/>
        <v>0</v>
      </c>
      <c r="M465" s="243">
        <f t="shared" si="527"/>
        <v>0</v>
      </c>
      <c r="N465" s="243">
        <f t="shared" si="503"/>
        <v>0</v>
      </c>
      <c r="O465" s="243">
        <f t="shared" si="504"/>
        <v>0</v>
      </c>
      <c r="P465" s="244">
        <f t="shared" si="541"/>
        <v>306589.56963967456</v>
      </c>
      <c r="Q465" s="245"/>
      <c r="R465" s="241">
        <f>VLOOKUP(T465,[2]תחזיות!$B$4:$H$1000,7)</f>
        <v>2.2101037850000418E-2</v>
      </c>
      <c r="S465" s="135">
        <f t="shared" si="505"/>
        <v>1.8417531541667016E-3</v>
      </c>
      <c r="T465" s="238">
        <v>413</v>
      </c>
      <c r="U465" s="243">
        <f t="shared" si="542"/>
        <v>0</v>
      </c>
      <c r="V465" s="243">
        <f t="shared" si="528"/>
        <v>0</v>
      </c>
      <c r="W465" s="243">
        <f t="shared" si="506"/>
        <v>0</v>
      </c>
      <c r="X465" s="243">
        <f t="shared" si="529"/>
        <v>0</v>
      </c>
      <c r="Y465" s="244">
        <f t="shared" si="543"/>
        <v>343246.08003011072</v>
      </c>
      <c r="Z465" s="246"/>
      <c r="AA465" s="241">
        <f>VLOOKUP(AC465,[2]תחזיות!$B$4:$H$1000,6)</f>
        <v>1.1818736818182041E-2</v>
      </c>
      <c r="AB465" s="135">
        <f t="shared" si="507"/>
        <v>9.8489473484850349E-4</v>
      </c>
      <c r="AC465" s="238">
        <v>413</v>
      </c>
      <c r="AD465" s="243">
        <f t="shared" si="544"/>
        <v>0</v>
      </c>
      <c r="AE465" s="243">
        <f t="shared" si="530"/>
        <v>0</v>
      </c>
      <c r="AF465" s="243">
        <f t="shared" si="508"/>
        <v>0</v>
      </c>
      <c r="AG465" s="243">
        <f t="shared" si="531"/>
        <v>0</v>
      </c>
      <c r="AH465" s="244">
        <f t="shared" si="545"/>
        <v>302220.56829844892</v>
      </c>
      <c r="AI465" s="246"/>
      <c r="AJ465" s="242">
        <f t="shared" si="491"/>
        <v>4.8766666666666597E-2</v>
      </c>
      <c r="AK465" s="242">
        <f t="shared" si="546"/>
        <v>4.0638888888888834E-3</v>
      </c>
      <c r="AL465" s="241">
        <f>VLOOKUP(AN465,[2]תחזיות!$B$4:$H$1000,5)</f>
        <v>1.3000610500000245E-2</v>
      </c>
      <c r="AM465" s="135">
        <f t="shared" si="532"/>
        <v>1.0833842083333538E-3</v>
      </c>
      <c r="AN465" s="238">
        <v>413</v>
      </c>
      <c r="AO465" s="243">
        <f t="shared" si="547"/>
        <v>0</v>
      </c>
      <c r="AP465" s="243">
        <f t="shared" si="576"/>
        <v>0</v>
      </c>
      <c r="AQ465" s="243">
        <f t="shared" si="509"/>
        <v>0</v>
      </c>
      <c r="AR465" s="243">
        <f t="shared" si="548"/>
        <v>0</v>
      </c>
      <c r="AS465" s="244">
        <f t="shared" si="549"/>
        <v>170495.24078473489</v>
      </c>
      <c r="AT465" s="245"/>
      <c r="AU465" s="242">
        <f t="shared" si="492"/>
        <v>5.3666666666666606E-2</v>
      </c>
      <c r="AV465" s="242">
        <f t="shared" si="550"/>
        <v>4.4722222222222168E-3</v>
      </c>
      <c r="AW465" s="241">
        <f>VLOOKUP(AY465,[2]תחזיות!$B$4:$H$1000,7)</f>
        <v>2.2101037850000418E-2</v>
      </c>
      <c r="AX465" s="135">
        <f t="shared" si="510"/>
        <v>1.8417531541667016E-3</v>
      </c>
      <c r="AY465" s="238">
        <v>413</v>
      </c>
      <c r="AZ465" s="243">
        <f t="shared" si="551"/>
        <v>-2.0381005050169354E-11</v>
      </c>
      <c r="BA465" s="243">
        <f t="shared" si="577"/>
        <v>1.4058608679795098E-13</v>
      </c>
      <c r="BB465" s="243">
        <f t="shared" si="511"/>
        <v>2.317344704945416E-13</v>
      </c>
      <c r="BC465" s="243">
        <f t="shared" si="552"/>
        <v>-9.1148383696590612E-14</v>
      </c>
      <c r="BD465" s="244">
        <f t="shared" si="553"/>
        <v>197884.14681572217</v>
      </c>
      <c r="BE465" s="246"/>
      <c r="BF465" s="246"/>
      <c r="BG465" s="246"/>
      <c r="BH465" s="241">
        <f>VLOOKUP(BJ465,[2]תחזיות!$B$4:$H$1000,6)</f>
        <v>1.1818736818182041E-2</v>
      </c>
      <c r="BI465" s="135">
        <f t="shared" si="512"/>
        <v>9.8489473484850349E-4</v>
      </c>
      <c r="BJ465" s="238">
        <v>413</v>
      </c>
      <c r="BK465" s="243">
        <f t="shared" si="554"/>
        <v>-10.667742227744347</v>
      </c>
      <c r="BL465" s="243">
        <f t="shared" si="578"/>
        <v>8.5208594614026412E-2</v>
      </c>
      <c r="BM465" s="243">
        <f t="shared" si="513"/>
        <v>0.10476612203155762</v>
      </c>
      <c r="BN465" s="243">
        <f t="shared" si="533"/>
        <v>-1.9557527417531213E-2</v>
      </c>
      <c r="BO465" s="244">
        <f t="shared" si="555"/>
        <v>148276.55901072704</v>
      </c>
      <c r="BP465" s="246"/>
      <c r="BQ465" s="247">
        <f>VLOOKUP(BT465,[2]תחזיות!$B$4:$E$1000,2)</f>
        <v>4.6641280000000215E-2</v>
      </c>
      <c r="BR465" s="135">
        <f t="shared" si="514"/>
        <v>3.3867733333333514E-3</v>
      </c>
      <c r="BS465" s="3">
        <f t="shared" si="556"/>
        <v>12537</v>
      </c>
      <c r="BT465" s="238">
        <v>413</v>
      </c>
      <c r="BU465" s="239">
        <f t="shared" si="557"/>
        <v>0</v>
      </c>
      <c r="BV465" s="239">
        <f t="shared" si="461"/>
        <v>0</v>
      </c>
      <c r="BW465" s="239">
        <f t="shared" si="515"/>
        <v>0</v>
      </c>
      <c r="BX465" s="239">
        <f t="shared" si="516"/>
        <v>0</v>
      </c>
      <c r="BY465" s="240">
        <f t="shared" si="558"/>
        <v>839763.63973834575</v>
      </c>
      <c r="CA465" s="247">
        <f>VLOOKUP(CD465,[2]תחזיות!$B$4:$E$1000,4)</f>
        <v>6.1566489600000288E-2</v>
      </c>
      <c r="CB465" s="135">
        <f t="shared" si="517"/>
        <v>4.6305408000000244E-3</v>
      </c>
      <c r="CC465" s="3">
        <f t="shared" si="559"/>
        <v>12537</v>
      </c>
      <c r="CD465" s="238">
        <v>413</v>
      </c>
      <c r="CE465" s="239">
        <f t="shared" si="560"/>
        <v>0</v>
      </c>
      <c r="CF465" s="239">
        <f t="shared" si="561"/>
        <v>0</v>
      </c>
      <c r="CG465" s="239">
        <f t="shared" si="518"/>
        <v>0</v>
      </c>
      <c r="CH465" s="239">
        <f t="shared" si="519"/>
        <v>0</v>
      </c>
      <c r="CI465" s="240">
        <f t="shared" si="562"/>
        <v>952372.2403889132</v>
      </c>
      <c r="CJ465" s="1"/>
      <c r="CK465" s="247">
        <f>VLOOKUP(CN465,[2]תחזיות!$B$4:$E$1000,3)</f>
        <v>4.0557634782608883E-2</v>
      </c>
      <c r="CL465" s="135">
        <f t="shared" si="520"/>
        <v>2.8798028985507402E-3</v>
      </c>
      <c r="CM465" s="3">
        <f t="shared" si="563"/>
        <v>12537</v>
      </c>
      <c r="CN465" s="238">
        <v>413</v>
      </c>
      <c r="CO465" s="239">
        <f t="shared" si="564"/>
        <v>0</v>
      </c>
      <c r="CP465" s="239">
        <f t="shared" si="579"/>
        <v>0</v>
      </c>
      <c r="CQ465" s="239">
        <f t="shared" si="521"/>
        <v>0</v>
      </c>
      <c r="CR465" s="239">
        <f t="shared" si="522"/>
        <v>0</v>
      </c>
      <c r="CS465" s="240">
        <f t="shared" si="565"/>
        <v>799728.65981568617</v>
      </c>
      <c r="CT465" s="1"/>
      <c r="CU465" s="238">
        <v>413</v>
      </c>
      <c r="CV465" s="239">
        <f t="shared" si="496"/>
        <v>-3224.3243009580392</v>
      </c>
      <c r="CW465" s="239">
        <f t="shared" si="496"/>
        <v>0</v>
      </c>
      <c r="CX465" s="239">
        <f t="shared" si="496"/>
        <v>8.463851290014853</v>
      </c>
      <c r="CY465" s="239">
        <f t="shared" si="496"/>
        <v>-8.463851290014853</v>
      </c>
      <c r="CZ465" s="239">
        <f t="shared" si="496"/>
        <v>3027533.6683451794</v>
      </c>
      <c r="DB465" s="238">
        <v>413</v>
      </c>
      <c r="DC465" s="239">
        <f t="shared" si="497"/>
        <v>-3224.3243009580592</v>
      </c>
      <c r="DD465" s="239">
        <f t="shared" si="497"/>
        <v>1.4058608679795098E-13</v>
      </c>
      <c r="DE465" s="239">
        <f t="shared" si="497"/>
        <v>8.4638512900150822</v>
      </c>
      <c r="DF465" s="239">
        <f t="shared" si="497"/>
        <v>-8.4638512900149419</v>
      </c>
      <c r="DG465" s="239">
        <f t="shared" si="497"/>
        <v>3247953.555034522</v>
      </c>
      <c r="DH465" s="248"/>
      <c r="DI465" s="238">
        <v>413</v>
      </c>
      <c r="DJ465" s="239">
        <f t="shared" si="498"/>
        <v>-3234.9920431857836</v>
      </c>
      <c r="DK465" s="239">
        <f t="shared" si="498"/>
        <v>8.5208594614026412E-2</v>
      </c>
      <c r="DL465" s="239">
        <f t="shared" si="498"/>
        <v>8.5686174120464109</v>
      </c>
      <c r="DM465" s="239">
        <f t="shared" si="498"/>
        <v>-8.4834088174323838</v>
      </c>
      <c r="DN465" s="239">
        <f t="shared" si="498"/>
        <v>2829171.9568635351</v>
      </c>
      <c r="DP465" s="3">
        <f t="shared" si="566"/>
        <v>12537</v>
      </c>
      <c r="DQ465" s="238">
        <v>413</v>
      </c>
      <c r="DR465" s="239">
        <f t="shared" si="567"/>
        <v>0</v>
      </c>
      <c r="DS465" s="239">
        <f t="shared" si="568"/>
        <v>0</v>
      </c>
      <c r="DT465" s="239">
        <f t="shared" si="523"/>
        <v>0</v>
      </c>
      <c r="DU465" s="239">
        <f t="shared" si="569"/>
        <v>0</v>
      </c>
      <c r="DV465" s="240">
        <f t="shared" si="580"/>
        <v>0</v>
      </c>
      <c r="DX465" s="242">
        <f t="shared" si="493"/>
        <v>5.0700000000000002E-2</v>
      </c>
      <c r="DY465" s="242">
        <f t="shared" si="570"/>
        <v>4.2250000000000005E-3</v>
      </c>
      <c r="DZ465" s="238">
        <v>413</v>
      </c>
      <c r="EA465" s="243">
        <f t="shared" si="581"/>
        <v>0</v>
      </c>
      <c r="EB465" s="243">
        <f t="shared" si="582"/>
        <v>0</v>
      </c>
      <c r="EC465" s="243">
        <f t="shared" si="524"/>
        <v>0</v>
      </c>
      <c r="ED465" s="243">
        <f t="shared" si="534"/>
        <v>0</v>
      </c>
      <c r="EE465" s="244">
        <f t="shared" si="571"/>
        <v>985200.18989004719</v>
      </c>
      <c r="EF465" s="249"/>
      <c r="EG465" s="242">
        <f t="shared" si="494"/>
        <v>5.5E-2</v>
      </c>
      <c r="EH465" s="242">
        <f t="shared" si="572"/>
        <v>4.5833333333333334E-3</v>
      </c>
      <c r="EI465" s="238">
        <v>413</v>
      </c>
      <c r="EJ465" s="243">
        <f t="shared" si="583"/>
        <v>5.7682031636652808E-13</v>
      </c>
      <c r="EK465" s="243">
        <f t="shared" si="584"/>
        <v>0</v>
      </c>
      <c r="EL465" s="243">
        <f t="shared" si="525"/>
        <v>-2.6437597833465872E-15</v>
      </c>
      <c r="EM465" s="243">
        <f t="shared" si="535"/>
        <v>2.6437597833465872E-15</v>
      </c>
      <c r="EN465" s="244">
        <f t="shared" si="573"/>
        <v>1028966.0595073986</v>
      </c>
      <c r="EO465" s="249"/>
      <c r="EP465" s="242">
        <f t="shared" si="495"/>
        <v>2.5000000000000001E-2</v>
      </c>
      <c r="EQ465" s="242">
        <f t="shared" si="574"/>
        <v>2.0833333333333333E-3</v>
      </c>
      <c r="ER465" s="238">
        <v>413</v>
      </c>
      <c r="ES465" s="243">
        <f t="shared" si="585"/>
        <v>0</v>
      </c>
      <c r="ET465" s="243">
        <f t="shared" si="586"/>
        <v>0</v>
      </c>
      <c r="EU465" s="243">
        <f t="shared" si="526"/>
        <v>0</v>
      </c>
      <c r="EV465" s="243">
        <f t="shared" si="536"/>
        <v>0</v>
      </c>
      <c r="EW465" s="244">
        <f t="shared" si="575"/>
        <v>853461.14144629624</v>
      </c>
    </row>
    <row r="466" spans="1:153" ht="14.25" customHeight="1" thickBot="1" x14ac:dyDescent="0.25">
      <c r="A466" s="3">
        <f t="shared" si="537"/>
        <v>12567</v>
      </c>
      <c r="B466" s="238">
        <v>414</v>
      </c>
      <c r="C466" s="239">
        <f t="shared" si="538"/>
        <v>-3232.7881522480538</v>
      </c>
      <c r="D466" s="239">
        <f t="shared" si="499"/>
        <v>0</v>
      </c>
      <c r="E466" s="239">
        <f t="shared" si="500"/>
        <v>8.4860688996511424</v>
      </c>
      <c r="F466" s="239">
        <f t="shared" si="501"/>
        <v>-8.4860688996511424</v>
      </c>
      <c r="G466" s="240">
        <f t="shared" si="539"/>
        <v>725485.02829237678</v>
      </c>
      <c r="I466" s="241">
        <f>VLOOKUP(K466,[2]תחזיות!$B$4:$H$1000,5)</f>
        <v>1.3000629000000246E-2</v>
      </c>
      <c r="J466" s="135">
        <f t="shared" si="502"/>
        <v>1.0833857500000205E-3</v>
      </c>
      <c r="K466" s="238">
        <v>414</v>
      </c>
      <c r="L466" s="243">
        <f t="shared" si="540"/>
        <v>0</v>
      </c>
      <c r="M466" s="243">
        <f t="shared" si="527"/>
        <v>0</v>
      </c>
      <c r="N466" s="243">
        <f t="shared" si="503"/>
        <v>0</v>
      </c>
      <c r="O466" s="243">
        <f t="shared" si="504"/>
        <v>0</v>
      </c>
      <c r="P466" s="244">
        <f t="shared" si="541"/>
        <v>306589.56963967456</v>
      </c>
      <c r="Q466" s="245"/>
      <c r="R466" s="241">
        <f>VLOOKUP(T466,[2]תחזיות!$B$4:$H$1000,7)</f>
        <v>2.2101069300000418E-2</v>
      </c>
      <c r="S466" s="135">
        <f t="shared" si="505"/>
        <v>1.8417557750000349E-3</v>
      </c>
      <c r="T466" s="238">
        <v>414</v>
      </c>
      <c r="U466" s="243">
        <f t="shared" si="542"/>
        <v>0</v>
      </c>
      <c r="V466" s="243">
        <f t="shared" si="528"/>
        <v>0</v>
      </c>
      <c r="W466" s="243">
        <f t="shared" si="506"/>
        <v>0</v>
      </c>
      <c r="X466" s="243">
        <f t="shared" si="529"/>
        <v>0</v>
      </c>
      <c r="Y466" s="244">
        <f t="shared" si="543"/>
        <v>343246.08003011072</v>
      </c>
      <c r="Z466" s="246"/>
      <c r="AA466" s="241">
        <f>VLOOKUP(AC466,[2]תחזיות!$B$4:$H$1000,6)</f>
        <v>1.1818753636363859E-2</v>
      </c>
      <c r="AB466" s="135">
        <f t="shared" si="507"/>
        <v>9.8489613636365482E-4</v>
      </c>
      <c r="AC466" s="238">
        <v>414</v>
      </c>
      <c r="AD466" s="243">
        <f t="shared" si="544"/>
        <v>0</v>
      </c>
      <c r="AE466" s="243">
        <f t="shared" si="530"/>
        <v>0</v>
      </c>
      <c r="AF466" s="243">
        <f t="shared" si="508"/>
        <v>0</v>
      </c>
      <c r="AG466" s="243">
        <f t="shared" si="531"/>
        <v>0</v>
      </c>
      <c r="AH466" s="244">
        <f t="shared" si="545"/>
        <v>302220.56829844892</v>
      </c>
      <c r="AI466" s="246"/>
      <c r="AJ466" s="242">
        <f t="shared" si="491"/>
        <v>4.8766666666666597E-2</v>
      </c>
      <c r="AK466" s="242">
        <f t="shared" si="546"/>
        <v>4.0638888888888834E-3</v>
      </c>
      <c r="AL466" s="241">
        <f>VLOOKUP(AN466,[2]תחזיות!$B$4:$H$1000,5)</f>
        <v>1.3000629000000246E-2</v>
      </c>
      <c r="AM466" s="135">
        <f t="shared" si="532"/>
        <v>1.0833857500000205E-3</v>
      </c>
      <c r="AN466" s="238">
        <v>414</v>
      </c>
      <c r="AO466" s="243">
        <f t="shared" si="547"/>
        <v>0</v>
      </c>
      <c r="AP466" s="243">
        <f t="shared" si="576"/>
        <v>0</v>
      </c>
      <c r="AQ466" s="243">
        <f t="shared" si="509"/>
        <v>0</v>
      </c>
      <c r="AR466" s="243">
        <f t="shared" si="548"/>
        <v>0</v>
      </c>
      <c r="AS466" s="244">
        <f t="shared" si="549"/>
        <v>170495.24078473489</v>
      </c>
      <c r="AT466" s="245"/>
      <c r="AU466" s="242">
        <f t="shared" si="492"/>
        <v>5.3666666666666606E-2</v>
      </c>
      <c r="AV466" s="242">
        <f t="shared" si="550"/>
        <v>4.4722222222222168E-3</v>
      </c>
      <c r="AW466" s="241">
        <f>VLOOKUP(AY466,[2]תחזיות!$B$4:$H$1000,7)</f>
        <v>2.2101069300000418E-2</v>
      </c>
      <c r="AX466" s="135">
        <f t="shared" si="510"/>
        <v>1.8417557750000349E-3</v>
      </c>
      <c r="AY466" s="238">
        <v>414</v>
      </c>
      <c r="AZ466" s="243">
        <f t="shared" si="551"/>
        <v>-2.065070315271465E-11</v>
      </c>
      <c r="BA466" s="243">
        <f t="shared" si="577"/>
        <v>1.4084501203519578E-13</v>
      </c>
      <c r="BB466" s="243">
        <f t="shared" si="511"/>
        <v>2.3319954557928064E-13</v>
      </c>
      <c r="BC466" s="243">
        <f t="shared" si="552"/>
        <v>-9.2354533544084854E-14</v>
      </c>
      <c r="BD466" s="244">
        <f t="shared" si="553"/>
        <v>197884.14681572217</v>
      </c>
      <c r="BE466" s="246"/>
      <c r="BF466" s="246"/>
      <c r="BG466" s="246"/>
      <c r="BH466" s="241">
        <f>VLOOKUP(BJ466,[2]תחזיות!$B$4:$H$1000,6)</f>
        <v>1.1818753636363859E-2</v>
      </c>
      <c r="BI466" s="135">
        <f t="shared" si="512"/>
        <v>9.8489613636365482E-4</v>
      </c>
      <c r="BJ466" s="238">
        <v>414</v>
      </c>
      <c r="BK466" s="243">
        <f t="shared" si="554"/>
        <v>-10.783118151628544</v>
      </c>
      <c r="BL466" s="243">
        <f t="shared" si="578"/>
        <v>8.5280786868024594E-2</v>
      </c>
      <c r="BM466" s="243">
        <f t="shared" si="513"/>
        <v>0.10504983681267684</v>
      </c>
      <c r="BN466" s="243">
        <f t="shared" si="533"/>
        <v>-1.9769049944652239E-2</v>
      </c>
      <c r="BO466" s="244">
        <f t="shared" si="555"/>
        <v>148276.55901072704</v>
      </c>
      <c r="BP466" s="246"/>
      <c r="BQ466" s="247">
        <f>VLOOKUP(BT466,[2]תחזיות!$B$4:$E$1000,2)</f>
        <v>4.6669580000000217E-2</v>
      </c>
      <c r="BR466" s="135">
        <f t="shared" si="514"/>
        <v>3.3891316666666851E-3</v>
      </c>
      <c r="BS466" s="3">
        <f t="shared" si="556"/>
        <v>12567</v>
      </c>
      <c r="BT466" s="238">
        <v>414</v>
      </c>
      <c r="BU466" s="239">
        <f t="shared" si="557"/>
        <v>0</v>
      </c>
      <c r="BV466" s="239">
        <f t="shared" si="461"/>
        <v>0</v>
      </c>
      <c r="BW466" s="239">
        <f t="shared" si="515"/>
        <v>0</v>
      </c>
      <c r="BX466" s="239">
        <f t="shared" si="516"/>
        <v>0</v>
      </c>
      <c r="BY466" s="240">
        <f t="shared" si="558"/>
        <v>839763.63973834575</v>
      </c>
      <c r="CA466" s="247">
        <f>VLOOKUP(CD466,[2]תחזיות!$B$4:$E$1000,4)</f>
        <v>6.160384560000029E-2</v>
      </c>
      <c r="CB466" s="135">
        <f t="shared" si="517"/>
        <v>4.6336538000000243E-3</v>
      </c>
      <c r="CC466" s="3">
        <f t="shared" si="559"/>
        <v>12567</v>
      </c>
      <c r="CD466" s="238">
        <v>414</v>
      </c>
      <c r="CE466" s="239">
        <f t="shared" si="560"/>
        <v>0</v>
      </c>
      <c r="CF466" s="239">
        <f t="shared" si="561"/>
        <v>0</v>
      </c>
      <c r="CG466" s="239">
        <f t="shared" si="518"/>
        <v>0</v>
      </c>
      <c r="CH466" s="239">
        <f t="shared" si="519"/>
        <v>0</v>
      </c>
      <c r="CI466" s="240">
        <f t="shared" si="562"/>
        <v>952372.2403889132</v>
      </c>
      <c r="CJ466" s="1"/>
      <c r="CK466" s="247">
        <f>VLOOKUP(CN466,[2]תחזיות!$B$4:$E$1000,3)</f>
        <v>4.058224347826106E-2</v>
      </c>
      <c r="CL466" s="135">
        <f t="shared" si="520"/>
        <v>2.8818536231884216E-3</v>
      </c>
      <c r="CM466" s="3">
        <f t="shared" si="563"/>
        <v>12567</v>
      </c>
      <c r="CN466" s="238">
        <v>414</v>
      </c>
      <c r="CO466" s="239">
        <f t="shared" si="564"/>
        <v>0</v>
      </c>
      <c r="CP466" s="239">
        <f t="shared" si="579"/>
        <v>0</v>
      </c>
      <c r="CQ466" s="239">
        <f t="shared" si="521"/>
        <v>0</v>
      </c>
      <c r="CR466" s="239">
        <f t="shared" si="522"/>
        <v>0</v>
      </c>
      <c r="CS466" s="240">
        <f t="shared" si="565"/>
        <v>799728.65981568617</v>
      </c>
      <c r="CT466" s="1"/>
      <c r="CU466" s="238">
        <v>414</v>
      </c>
      <c r="CV466" s="239">
        <f t="shared" si="496"/>
        <v>-3232.7881522480538</v>
      </c>
      <c r="CW466" s="239">
        <f t="shared" si="496"/>
        <v>0</v>
      </c>
      <c r="CX466" s="239">
        <f t="shared" si="496"/>
        <v>8.4860688996511424</v>
      </c>
      <c r="CY466" s="239">
        <f t="shared" si="496"/>
        <v>-8.4860688996511424</v>
      </c>
      <c r="CZ466" s="239">
        <f t="shared" si="496"/>
        <v>3027533.6683451794</v>
      </c>
      <c r="DB466" s="238">
        <v>414</v>
      </c>
      <c r="DC466" s="239">
        <f t="shared" si="497"/>
        <v>-3232.7881522480739</v>
      </c>
      <c r="DD466" s="239">
        <f t="shared" si="497"/>
        <v>1.4084501203519578E-13</v>
      </c>
      <c r="DE466" s="239">
        <f t="shared" si="497"/>
        <v>8.4860688996513733</v>
      </c>
      <c r="DF466" s="239">
        <f t="shared" si="497"/>
        <v>-8.486068899651233</v>
      </c>
      <c r="DG466" s="239">
        <f t="shared" si="497"/>
        <v>3247953.555034522</v>
      </c>
      <c r="DH466" s="248"/>
      <c r="DI466" s="238">
        <v>414</v>
      </c>
      <c r="DJ466" s="239">
        <f t="shared" si="498"/>
        <v>-3243.5712703996824</v>
      </c>
      <c r="DK466" s="239">
        <f t="shared" si="498"/>
        <v>8.5280786868024594E-2</v>
      </c>
      <c r="DL466" s="239">
        <f t="shared" si="498"/>
        <v>8.5911187364638195</v>
      </c>
      <c r="DM466" s="239">
        <f t="shared" si="498"/>
        <v>-8.5058379495957954</v>
      </c>
      <c r="DN466" s="239">
        <f t="shared" si="498"/>
        <v>2829171.9568635351</v>
      </c>
      <c r="DP466" s="3">
        <f t="shared" si="566"/>
        <v>12567</v>
      </c>
      <c r="DQ466" s="238">
        <v>414</v>
      </c>
      <c r="DR466" s="239">
        <f t="shared" si="567"/>
        <v>0</v>
      </c>
      <c r="DS466" s="239">
        <f t="shared" si="568"/>
        <v>0</v>
      </c>
      <c r="DT466" s="239">
        <f t="shared" si="523"/>
        <v>0</v>
      </c>
      <c r="DU466" s="239">
        <f t="shared" si="569"/>
        <v>0</v>
      </c>
      <c r="DV466" s="240">
        <f t="shared" si="580"/>
        <v>0</v>
      </c>
      <c r="DX466" s="242">
        <f t="shared" si="493"/>
        <v>5.0700000000000002E-2</v>
      </c>
      <c r="DY466" s="242">
        <f t="shared" si="570"/>
        <v>4.2250000000000005E-3</v>
      </c>
      <c r="DZ466" s="238">
        <v>414</v>
      </c>
      <c r="EA466" s="243">
        <f t="shared" si="581"/>
        <v>0</v>
      </c>
      <c r="EB466" s="243">
        <f t="shared" si="582"/>
        <v>0</v>
      </c>
      <c r="EC466" s="243">
        <f t="shared" si="524"/>
        <v>0</v>
      </c>
      <c r="ED466" s="243">
        <f t="shared" si="534"/>
        <v>0</v>
      </c>
      <c r="EE466" s="244">
        <f t="shared" si="571"/>
        <v>985200.18989004719</v>
      </c>
      <c r="EF466" s="249"/>
      <c r="EG466" s="242">
        <f t="shared" si="494"/>
        <v>5.5E-2</v>
      </c>
      <c r="EH466" s="242">
        <f t="shared" si="572"/>
        <v>4.5833333333333334E-3</v>
      </c>
      <c r="EI466" s="238">
        <v>414</v>
      </c>
      <c r="EJ466" s="243">
        <f t="shared" si="583"/>
        <v>5.7946407614987462E-13</v>
      </c>
      <c r="EK466" s="243">
        <f t="shared" si="584"/>
        <v>0</v>
      </c>
      <c r="EL466" s="243">
        <f t="shared" si="525"/>
        <v>-2.6558770156869253E-15</v>
      </c>
      <c r="EM466" s="243">
        <f t="shared" si="535"/>
        <v>2.6558770156869253E-15</v>
      </c>
      <c r="EN466" s="244">
        <f t="shared" si="573"/>
        <v>1028966.0595073986</v>
      </c>
      <c r="EO466" s="249"/>
      <c r="EP466" s="242">
        <f t="shared" si="495"/>
        <v>2.5000000000000001E-2</v>
      </c>
      <c r="EQ466" s="242">
        <f t="shared" si="574"/>
        <v>2.0833333333333333E-3</v>
      </c>
      <c r="ER466" s="238">
        <v>414</v>
      </c>
      <c r="ES466" s="243">
        <f t="shared" si="585"/>
        <v>0</v>
      </c>
      <c r="ET466" s="243">
        <f t="shared" si="586"/>
        <v>0</v>
      </c>
      <c r="EU466" s="243">
        <f t="shared" si="526"/>
        <v>0</v>
      </c>
      <c r="EV466" s="243">
        <f t="shared" si="536"/>
        <v>0</v>
      </c>
      <c r="EW466" s="244">
        <f t="shared" si="575"/>
        <v>853461.14144629624</v>
      </c>
    </row>
    <row r="467" spans="1:153" ht="14.25" customHeight="1" thickBot="1" x14ac:dyDescent="0.25">
      <c r="A467" s="3">
        <f t="shared" si="537"/>
        <v>12598</v>
      </c>
      <c r="B467" s="238">
        <v>415</v>
      </c>
      <c r="C467" s="239">
        <f t="shared" si="538"/>
        <v>-3241.2742211477048</v>
      </c>
      <c r="D467" s="239">
        <f t="shared" si="499"/>
        <v>0</v>
      </c>
      <c r="E467" s="239">
        <f t="shared" si="500"/>
        <v>8.5083448305127263</v>
      </c>
      <c r="F467" s="239">
        <f t="shared" si="501"/>
        <v>-8.5083448305127263</v>
      </c>
      <c r="G467" s="240">
        <f t="shared" si="539"/>
        <v>725485.02829237678</v>
      </c>
      <c r="I467" s="241">
        <f>VLOOKUP(K467,[2]תחזיות!$B$4:$H$1000,5)</f>
        <v>1.3000647500000247E-2</v>
      </c>
      <c r="J467" s="135">
        <f t="shared" si="502"/>
        <v>1.0833872916666872E-3</v>
      </c>
      <c r="K467" s="238">
        <v>415</v>
      </c>
      <c r="L467" s="243">
        <f t="shared" si="540"/>
        <v>0</v>
      </c>
      <c r="M467" s="243">
        <f t="shared" si="527"/>
        <v>0</v>
      </c>
      <c r="N467" s="243">
        <f t="shared" si="503"/>
        <v>0</v>
      </c>
      <c r="O467" s="243">
        <f t="shared" si="504"/>
        <v>0</v>
      </c>
      <c r="P467" s="244">
        <f t="shared" si="541"/>
        <v>306589.56963967456</v>
      </c>
      <c r="Q467" s="245"/>
      <c r="R467" s="241">
        <f>VLOOKUP(T467,[2]תחזיות!$B$4:$H$1000,7)</f>
        <v>2.2101100750000418E-2</v>
      </c>
      <c r="S467" s="135">
        <f t="shared" si="505"/>
        <v>1.8417583958333682E-3</v>
      </c>
      <c r="T467" s="238">
        <v>415</v>
      </c>
      <c r="U467" s="243">
        <f t="shared" si="542"/>
        <v>0</v>
      </c>
      <c r="V467" s="243">
        <f t="shared" si="528"/>
        <v>0</v>
      </c>
      <c r="W467" s="243">
        <f t="shared" si="506"/>
        <v>0</v>
      </c>
      <c r="X467" s="243">
        <f t="shared" si="529"/>
        <v>0</v>
      </c>
      <c r="Y467" s="244">
        <f t="shared" si="543"/>
        <v>343246.08003011072</v>
      </c>
      <c r="Z467" s="246"/>
      <c r="AA467" s="241">
        <f>VLOOKUP(AC467,[2]תחזיות!$B$4:$H$1000,6)</f>
        <v>1.1818770454545678E-2</v>
      </c>
      <c r="AB467" s="135">
        <f t="shared" si="507"/>
        <v>9.8489753787880658E-4</v>
      </c>
      <c r="AC467" s="238">
        <v>415</v>
      </c>
      <c r="AD467" s="243">
        <f t="shared" si="544"/>
        <v>0</v>
      </c>
      <c r="AE467" s="243">
        <f t="shared" si="530"/>
        <v>0</v>
      </c>
      <c r="AF467" s="243">
        <f t="shared" si="508"/>
        <v>0</v>
      </c>
      <c r="AG467" s="243">
        <f t="shared" si="531"/>
        <v>0</v>
      </c>
      <c r="AH467" s="244">
        <f t="shared" si="545"/>
        <v>302220.56829844892</v>
      </c>
      <c r="AI467" s="246"/>
      <c r="AJ467" s="242">
        <f t="shared" si="491"/>
        <v>4.8766666666666597E-2</v>
      </c>
      <c r="AK467" s="242">
        <f t="shared" si="546"/>
        <v>4.0638888888888834E-3</v>
      </c>
      <c r="AL467" s="241">
        <f>VLOOKUP(AN467,[2]תחזיות!$B$4:$H$1000,5)</f>
        <v>1.3000647500000247E-2</v>
      </c>
      <c r="AM467" s="135">
        <f t="shared" si="532"/>
        <v>1.0833872916666872E-3</v>
      </c>
      <c r="AN467" s="238">
        <v>415</v>
      </c>
      <c r="AO467" s="243">
        <f t="shared" si="547"/>
        <v>0</v>
      </c>
      <c r="AP467" s="243">
        <f t="shared" si="576"/>
        <v>0</v>
      </c>
      <c r="AQ467" s="243">
        <f t="shared" si="509"/>
        <v>0</v>
      </c>
      <c r="AR467" s="243">
        <f t="shared" si="548"/>
        <v>0</v>
      </c>
      <c r="AS467" s="244">
        <f t="shared" si="549"/>
        <v>170495.24078473489</v>
      </c>
      <c r="AT467" s="245"/>
      <c r="AU467" s="242">
        <f t="shared" si="492"/>
        <v>5.3666666666666606E-2</v>
      </c>
      <c r="AV467" s="242">
        <f t="shared" si="550"/>
        <v>4.4722222222222168E-3</v>
      </c>
      <c r="AW467" s="241">
        <f>VLOOKUP(AY467,[2]תחזיות!$B$4:$H$1000,7)</f>
        <v>2.2101100750000418E-2</v>
      </c>
      <c r="AX467" s="135">
        <f t="shared" si="510"/>
        <v>1.8417583958333682E-3</v>
      </c>
      <c r="AY467" s="238">
        <v>415</v>
      </c>
      <c r="AZ467" s="243">
        <f t="shared" si="551"/>
        <v>-2.0922365801426282E-11</v>
      </c>
      <c r="BA467" s="243">
        <f t="shared" si="577"/>
        <v>1.4110441451862288E-13</v>
      </c>
      <c r="BB467" s="243">
        <f t="shared" si="511"/>
        <v>2.3467388379722365E-13</v>
      </c>
      <c r="BC467" s="243">
        <f t="shared" si="552"/>
        <v>-9.3569469278600756E-14</v>
      </c>
      <c r="BD467" s="244">
        <f t="shared" si="553"/>
        <v>197884.14681572217</v>
      </c>
      <c r="BE467" s="246"/>
      <c r="BF467" s="246"/>
      <c r="BG467" s="246"/>
      <c r="BH467" s="241">
        <f>VLOOKUP(BJ467,[2]תחזיות!$B$4:$H$1000,6)</f>
        <v>1.1818770454545678E-2</v>
      </c>
      <c r="BI467" s="135">
        <f t="shared" si="512"/>
        <v>9.8489753787880658E-4</v>
      </c>
      <c r="BJ467" s="238">
        <v>415</v>
      </c>
      <c r="BK467" s="243">
        <f t="shared" si="554"/>
        <v>-10.898891718285048</v>
      </c>
      <c r="BL467" s="243">
        <f t="shared" si="578"/>
        <v>8.535303949015649E-2</v>
      </c>
      <c r="BM467" s="243">
        <f t="shared" si="513"/>
        <v>0.10533434097367898</v>
      </c>
      <c r="BN467" s="243">
        <f t="shared" si="533"/>
        <v>-1.9981301483522496E-2</v>
      </c>
      <c r="BO467" s="244">
        <f t="shared" si="555"/>
        <v>148276.55901072704</v>
      </c>
      <c r="BP467" s="246"/>
      <c r="BQ467" s="247">
        <f>VLOOKUP(BT467,[2]תחזיות!$B$4:$E$1000,2)</f>
        <v>4.6697880000000219E-2</v>
      </c>
      <c r="BR467" s="135">
        <f t="shared" si="514"/>
        <v>3.3914900000000183E-3</v>
      </c>
      <c r="BS467" s="3">
        <f t="shared" si="556"/>
        <v>12598</v>
      </c>
      <c r="BT467" s="238">
        <v>415</v>
      </c>
      <c r="BU467" s="239">
        <f t="shared" si="557"/>
        <v>0</v>
      </c>
      <c r="BV467" s="239">
        <f t="shared" si="461"/>
        <v>0</v>
      </c>
      <c r="BW467" s="239">
        <f t="shared" si="515"/>
        <v>0</v>
      </c>
      <c r="BX467" s="239">
        <f t="shared" si="516"/>
        <v>0</v>
      </c>
      <c r="BY467" s="240">
        <f t="shared" si="558"/>
        <v>839763.63973834575</v>
      </c>
      <c r="CA467" s="247">
        <f>VLOOKUP(CD467,[2]תחזיות!$B$4:$E$1000,4)</f>
        <v>6.1641201600000292E-2</v>
      </c>
      <c r="CB467" s="135">
        <f t="shared" si="517"/>
        <v>4.6367668000000242E-3</v>
      </c>
      <c r="CC467" s="3">
        <f t="shared" si="559"/>
        <v>12598</v>
      </c>
      <c r="CD467" s="238">
        <v>415</v>
      </c>
      <c r="CE467" s="239">
        <f t="shared" si="560"/>
        <v>0</v>
      </c>
      <c r="CF467" s="239">
        <f t="shared" si="561"/>
        <v>0</v>
      </c>
      <c r="CG467" s="239">
        <f t="shared" si="518"/>
        <v>0</v>
      </c>
      <c r="CH467" s="239">
        <f t="shared" si="519"/>
        <v>0</v>
      </c>
      <c r="CI467" s="240">
        <f t="shared" si="562"/>
        <v>952372.2403889132</v>
      </c>
      <c r="CJ467" s="1"/>
      <c r="CK467" s="247">
        <f>VLOOKUP(CN467,[2]תחזיות!$B$4:$E$1000,3)</f>
        <v>4.0606852173913237E-2</v>
      </c>
      <c r="CL467" s="135">
        <f t="shared" si="520"/>
        <v>2.8839043478261031E-3</v>
      </c>
      <c r="CM467" s="3">
        <f t="shared" si="563"/>
        <v>12598</v>
      </c>
      <c r="CN467" s="238">
        <v>415</v>
      </c>
      <c r="CO467" s="239">
        <f t="shared" si="564"/>
        <v>0</v>
      </c>
      <c r="CP467" s="239">
        <f t="shared" si="579"/>
        <v>0</v>
      </c>
      <c r="CQ467" s="239">
        <f t="shared" si="521"/>
        <v>0</v>
      </c>
      <c r="CR467" s="239">
        <f t="shared" si="522"/>
        <v>0</v>
      </c>
      <c r="CS467" s="240">
        <f t="shared" si="565"/>
        <v>799728.65981568617</v>
      </c>
      <c r="CT467" s="1"/>
      <c r="CU467" s="238">
        <v>415</v>
      </c>
      <c r="CV467" s="239">
        <f t="shared" si="496"/>
        <v>-3241.2742211477048</v>
      </c>
      <c r="CW467" s="239">
        <f t="shared" si="496"/>
        <v>0</v>
      </c>
      <c r="CX467" s="239">
        <f t="shared" si="496"/>
        <v>8.5083448305127263</v>
      </c>
      <c r="CY467" s="239">
        <f t="shared" si="496"/>
        <v>-8.5083448305127263</v>
      </c>
      <c r="CZ467" s="239">
        <f t="shared" si="496"/>
        <v>3027533.6683451794</v>
      </c>
      <c r="DB467" s="238">
        <v>415</v>
      </c>
      <c r="DC467" s="239">
        <f t="shared" si="497"/>
        <v>-3241.2742211477253</v>
      </c>
      <c r="DD467" s="239">
        <f t="shared" si="497"/>
        <v>1.4110441451862288E-13</v>
      </c>
      <c r="DE467" s="239">
        <f t="shared" si="497"/>
        <v>8.5083448305129572</v>
      </c>
      <c r="DF467" s="239">
        <f t="shared" si="497"/>
        <v>-8.5083448305128169</v>
      </c>
      <c r="DG467" s="239">
        <f t="shared" si="497"/>
        <v>3247953.555034522</v>
      </c>
      <c r="DH467" s="248"/>
      <c r="DI467" s="238">
        <v>415</v>
      </c>
      <c r="DJ467" s="239">
        <f t="shared" si="498"/>
        <v>-3252.1731128659899</v>
      </c>
      <c r="DK467" s="239">
        <f t="shared" si="498"/>
        <v>8.535303949015649E-2</v>
      </c>
      <c r="DL467" s="239">
        <f t="shared" si="498"/>
        <v>8.6136791714864049</v>
      </c>
      <c r="DM467" s="239">
        <f t="shared" si="498"/>
        <v>-8.5283261319962484</v>
      </c>
      <c r="DN467" s="239">
        <f t="shared" si="498"/>
        <v>2829171.9568635351</v>
      </c>
      <c r="DP467" s="3">
        <f t="shared" si="566"/>
        <v>12598</v>
      </c>
      <c r="DQ467" s="238">
        <v>415</v>
      </c>
      <c r="DR467" s="239">
        <f t="shared" si="567"/>
        <v>0</v>
      </c>
      <c r="DS467" s="239">
        <f t="shared" si="568"/>
        <v>0</v>
      </c>
      <c r="DT467" s="239">
        <f t="shared" si="523"/>
        <v>0</v>
      </c>
      <c r="DU467" s="239">
        <f t="shared" si="569"/>
        <v>0</v>
      </c>
      <c r="DV467" s="240">
        <f t="shared" si="580"/>
        <v>0</v>
      </c>
      <c r="DX467" s="242">
        <f t="shared" si="493"/>
        <v>5.0700000000000002E-2</v>
      </c>
      <c r="DY467" s="242">
        <f t="shared" si="570"/>
        <v>4.2250000000000005E-3</v>
      </c>
      <c r="DZ467" s="238">
        <v>415</v>
      </c>
      <c r="EA467" s="243">
        <f t="shared" si="581"/>
        <v>0</v>
      </c>
      <c r="EB467" s="243">
        <f t="shared" si="582"/>
        <v>0</v>
      </c>
      <c r="EC467" s="243">
        <f t="shared" si="524"/>
        <v>0</v>
      </c>
      <c r="ED467" s="243">
        <f t="shared" si="534"/>
        <v>0</v>
      </c>
      <c r="EE467" s="244">
        <f t="shared" si="571"/>
        <v>985200.18989004719</v>
      </c>
      <c r="EF467" s="249"/>
      <c r="EG467" s="242">
        <f t="shared" si="494"/>
        <v>5.5E-2</v>
      </c>
      <c r="EH467" s="242">
        <f t="shared" si="572"/>
        <v>4.5833333333333334E-3</v>
      </c>
      <c r="EI467" s="238">
        <v>415</v>
      </c>
      <c r="EJ467" s="243">
        <f t="shared" si="583"/>
        <v>5.8211995316556156E-13</v>
      </c>
      <c r="EK467" s="243">
        <f t="shared" si="584"/>
        <v>0</v>
      </c>
      <c r="EL467" s="243">
        <f t="shared" si="525"/>
        <v>-2.6680497853421571E-15</v>
      </c>
      <c r="EM467" s="243">
        <f t="shared" si="535"/>
        <v>2.6680497853421571E-15</v>
      </c>
      <c r="EN467" s="244">
        <f t="shared" si="573"/>
        <v>1028966.0595073986</v>
      </c>
      <c r="EO467" s="249"/>
      <c r="EP467" s="242">
        <f t="shared" si="495"/>
        <v>2.5000000000000001E-2</v>
      </c>
      <c r="EQ467" s="242">
        <f t="shared" si="574"/>
        <v>2.0833333333333333E-3</v>
      </c>
      <c r="ER467" s="238">
        <v>415</v>
      </c>
      <c r="ES467" s="243">
        <f t="shared" si="585"/>
        <v>0</v>
      </c>
      <c r="ET467" s="243">
        <f t="shared" si="586"/>
        <v>0</v>
      </c>
      <c r="EU467" s="243">
        <f t="shared" si="526"/>
        <v>0</v>
      </c>
      <c r="EV467" s="243">
        <f t="shared" si="536"/>
        <v>0</v>
      </c>
      <c r="EW467" s="244">
        <f t="shared" si="575"/>
        <v>853461.14144629624</v>
      </c>
    </row>
    <row r="468" spans="1:153" ht="14.25" customHeight="1" thickBot="1" x14ac:dyDescent="0.25">
      <c r="A468" s="3">
        <f t="shared" si="537"/>
        <v>12628</v>
      </c>
      <c r="B468" s="238">
        <v>416</v>
      </c>
      <c r="C468" s="239">
        <f t="shared" si="538"/>
        <v>-3249.7825659782175</v>
      </c>
      <c r="D468" s="239">
        <f t="shared" si="499"/>
        <v>0</v>
      </c>
      <c r="E468" s="239">
        <f t="shared" si="500"/>
        <v>8.5306792356928209</v>
      </c>
      <c r="F468" s="239">
        <f t="shared" si="501"/>
        <v>-8.5306792356928209</v>
      </c>
      <c r="G468" s="240">
        <f t="shared" si="539"/>
        <v>725485.02829237678</v>
      </c>
      <c r="I468" s="241">
        <f>VLOOKUP(K468,[2]תחזיות!$B$4:$H$1000,5)</f>
        <v>1.3000666000000247E-2</v>
      </c>
      <c r="J468" s="135">
        <f t="shared" si="502"/>
        <v>1.0833888333333539E-3</v>
      </c>
      <c r="K468" s="238">
        <v>416</v>
      </c>
      <c r="L468" s="243">
        <f t="shared" si="540"/>
        <v>0</v>
      </c>
      <c r="M468" s="243">
        <f t="shared" si="527"/>
        <v>0</v>
      </c>
      <c r="N468" s="243">
        <f t="shared" si="503"/>
        <v>0</v>
      </c>
      <c r="O468" s="243">
        <f t="shared" si="504"/>
        <v>0</v>
      </c>
      <c r="P468" s="244">
        <f t="shared" si="541"/>
        <v>306589.56963967456</v>
      </c>
      <c r="Q468" s="245"/>
      <c r="R468" s="241">
        <f>VLOOKUP(T468,[2]תחזיות!$B$4:$H$1000,7)</f>
        <v>2.2101132200000422E-2</v>
      </c>
      <c r="S468" s="135">
        <f t="shared" si="505"/>
        <v>1.8417610166667018E-3</v>
      </c>
      <c r="T468" s="238">
        <v>416</v>
      </c>
      <c r="U468" s="243">
        <f t="shared" si="542"/>
        <v>0</v>
      </c>
      <c r="V468" s="243">
        <f t="shared" si="528"/>
        <v>0</v>
      </c>
      <c r="W468" s="243">
        <f t="shared" si="506"/>
        <v>0</v>
      </c>
      <c r="X468" s="243">
        <f t="shared" si="529"/>
        <v>0</v>
      </c>
      <c r="Y468" s="244">
        <f t="shared" si="543"/>
        <v>343246.08003011072</v>
      </c>
      <c r="Z468" s="246"/>
      <c r="AA468" s="241">
        <f>VLOOKUP(AC468,[2]תחזיות!$B$4:$H$1000,6)</f>
        <v>1.1818787272727496E-2</v>
      </c>
      <c r="AB468" s="135">
        <f t="shared" si="507"/>
        <v>9.8489893939395791E-4</v>
      </c>
      <c r="AC468" s="238">
        <v>416</v>
      </c>
      <c r="AD468" s="243">
        <f t="shared" si="544"/>
        <v>0</v>
      </c>
      <c r="AE468" s="243">
        <f t="shared" si="530"/>
        <v>0</v>
      </c>
      <c r="AF468" s="243">
        <f t="shared" si="508"/>
        <v>0</v>
      </c>
      <c r="AG468" s="243">
        <f t="shared" si="531"/>
        <v>0</v>
      </c>
      <c r="AH468" s="244">
        <f t="shared" si="545"/>
        <v>302220.56829844892</v>
      </c>
      <c r="AI468" s="246"/>
      <c r="AJ468" s="242">
        <f t="shared" si="491"/>
        <v>4.8766666666666597E-2</v>
      </c>
      <c r="AK468" s="242">
        <f t="shared" si="546"/>
        <v>4.0638888888888834E-3</v>
      </c>
      <c r="AL468" s="241">
        <f>VLOOKUP(AN468,[2]תחזיות!$B$4:$H$1000,5)</f>
        <v>1.3000666000000247E-2</v>
      </c>
      <c r="AM468" s="135">
        <f t="shared" si="532"/>
        <v>1.0833888333333539E-3</v>
      </c>
      <c r="AN468" s="238">
        <v>416</v>
      </c>
      <c r="AO468" s="243">
        <f t="shared" si="547"/>
        <v>0</v>
      </c>
      <c r="AP468" s="243">
        <f t="shared" si="576"/>
        <v>0</v>
      </c>
      <c r="AQ468" s="243">
        <f t="shared" si="509"/>
        <v>0</v>
      </c>
      <c r="AR468" s="243">
        <f t="shared" si="548"/>
        <v>0</v>
      </c>
      <c r="AS468" s="244">
        <f t="shared" si="549"/>
        <v>170495.24078473489</v>
      </c>
      <c r="AT468" s="245"/>
      <c r="AU468" s="242">
        <f t="shared" si="492"/>
        <v>5.3666666666666606E-2</v>
      </c>
      <c r="AV468" s="242">
        <f t="shared" si="550"/>
        <v>4.4722222222222168E-3</v>
      </c>
      <c r="AW468" s="241">
        <f>VLOOKUP(AY468,[2]תחזיות!$B$4:$H$1000,7)</f>
        <v>2.2101132200000422E-2</v>
      </c>
      <c r="AX468" s="135">
        <f t="shared" si="510"/>
        <v>1.8417610166667018E-3</v>
      </c>
      <c r="AY468" s="238">
        <v>416</v>
      </c>
      <c r="AZ468" s="243">
        <f t="shared" si="551"/>
        <v>-2.1196005896143823E-11</v>
      </c>
      <c r="BA468" s="243">
        <f t="shared" si="577"/>
        <v>1.4136429512856288E-13</v>
      </c>
      <c r="BB468" s="243">
        <f t="shared" si="511"/>
        <v>2.3615754371965041E-13</v>
      </c>
      <c r="BC468" s="243">
        <f t="shared" si="552"/>
        <v>-9.4793248591087533E-14</v>
      </c>
      <c r="BD468" s="244">
        <f t="shared" si="553"/>
        <v>197884.14681572217</v>
      </c>
      <c r="BE468" s="246"/>
      <c r="BF468" s="246"/>
      <c r="BG468" s="246"/>
      <c r="BH468" s="241">
        <f>VLOOKUP(BJ468,[2]תחזיות!$B$4:$H$1000,6)</f>
        <v>1.1818787272727496E-2</v>
      </c>
      <c r="BI468" s="135">
        <f t="shared" si="512"/>
        <v>9.8489893939395791E-4</v>
      </c>
      <c r="BJ468" s="238">
        <v>416</v>
      </c>
      <c r="BK468" s="243">
        <f t="shared" si="554"/>
        <v>-11.015064109833341</v>
      </c>
      <c r="BL468" s="243">
        <f t="shared" si="578"/>
        <v>8.5425352546223493E-2</v>
      </c>
      <c r="BM468" s="243">
        <f t="shared" si="513"/>
        <v>0.10561963674758452</v>
      </c>
      <c r="BN468" s="243">
        <f t="shared" si="533"/>
        <v>-2.0194284201361032E-2</v>
      </c>
      <c r="BO468" s="244">
        <f t="shared" si="555"/>
        <v>148276.55901072704</v>
      </c>
      <c r="BP468" s="246"/>
      <c r="BQ468" s="247">
        <f>VLOOKUP(BT468,[2]תחזיות!$B$4:$E$1000,2)</f>
        <v>4.6726180000000221E-2</v>
      </c>
      <c r="BR468" s="135">
        <f t="shared" si="514"/>
        <v>3.3938483333333519E-3</v>
      </c>
      <c r="BS468" s="3">
        <f t="shared" si="556"/>
        <v>12628</v>
      </c>
      <c r="BT468" s="238">
        <v>416</v>
      </c>
      <c r="BU468" s="239">
        <f t="shared" si="557"/>
        <v>0</v>
      </c>
      <c r="BV468" s="239">
        <f t="shared" si="461"/>
        <v>0</v>
      </c>
      <c r="BW468" s="239">
        <f t="shared" si="515"/>
        <v>0</v>
      </c>
      <c r="BX468" s="239">
        <f t="shared" si="516"/>
        <v>0</v>
      </c>
      <c r="BY468" s="240">
        <f t="shared" si="558"/>
        <v>839763.63973834575</v>
      </c>
      <c r="CA468" s="247">
        <f>VLOOKUP(CD468,[2]תחזיות!$B$4:$E$1000,4)</f>
        <v>6.1678557600000294E-2</v>
      </c>
      <c r="CB468" s="135">
        <f t="shared" si="517"/>
        <v>4.639879800000025E-3</v>
      </c>
      <c r="CC468" s="3">
        <f t="shared" si="559"/>
        <v>12628</v>
      </c>
      <c r="CD468" s="238">
        <v>416</v>
      </c>
      <c r="CE468" s="239">
        <f t="shared" si="560"/>
        <v>0</v>
      </c>
      <c r="CF468" s="239">
        <f t="shared" si="561"/>
        <v>0</v>
      </c>
      <c r="CG468" s="239">
        <f t="shared" si="518"/>
        <v>0</v>
      </c>
      <c r="CH468" s="239">
        <f t="shared" si="519"/>
        <v>0</v>
      </c>
      <c r="CI468" s="240">
        <f t="shared" si="562"/>
        <v>952372.2403889132</v>
      </c>
      <c r="CJ468" s="1"/>
      <c r="CK468" s="247">
        <f>VLOOKUP(CN468,[2]תחזיות!$B$4:$E$1000,3)</f>
        <v>4.0631460869565414E-2</v>
      </c>
      <c r="CL468" s="135">
        <f t="shared" si="520"/>
        <v>2.8859550724637845E-3</v>
      </c>
      <c r="CM468" s="3">
        <f t="shared" si="563"/>
        <v>12628</v>
      </c>
      <c r="CN468" s="238">
        <v>416</v>
      </c>
      <c r="CO468" s="239">
        <f t="shared" si="564"/>
        <v>0</v>
      </c>
      <c r="CP468" s="239">
        <f t="shared" si="579"/>
        <v>0</v>
      </c>
      <c r="CQ468" s="239">
        <f t="shared" si="521"/>
        <v>0</v>
      </c>
      <c r="CR468" s="239">
        <f t="shared" si="522"/>
        <v>0</v>
      </c>
      <c r="CS468" s="240">
        <f t="shared" si="565"/>
        <v>799728.65981568617</v>
      </c>
      <c r="CT468" s="1"/>
      <c r="CU468" s="238">
        <v>416</v>
      </c>
      <c r="CV468" s="239">
        <f t="shared" si="496"/>
        <v>-3249.7825659782175</v>
      </c>
      <c r="CW468" s="239">
        <f t="shared" si="496"/>
        <v>0</v>
      </c>
      <c r="CX468" s="239">
        <f t="shared" si="496"/>
        <v>8.5306792356928209</v>
      </c>
      <c r="CY468" s="239">
        <f t="shared" si="496"/>
        <v>-8.5306792356928209</v>
      </c>
      <c r="CZ468" s="239">
        <f t="shared" si="496"/>
        <v>3027533.6683451794</v>
      </c>
      <c r="DB468" s="238">
        <v>416</v>
      </c>
      <c r="DC468" s="239">
        <f t="shared" si="497"/>
        <v>-3249.7825659782384</v>
      </c>
      <c r="DD468" s="239">
        <f t="shared" si="497"/>
        <v>1.4136429512856288E-13</v>
      </c>
      <c r="DE468" s="239">
        <f t="shared" si="497"/>
        <v>8.5306792356930536</v>
      </c>
      <c r="DF468" s="239">
        <f t="shared" si="497"/>
        <v>-8.5306792356929115</v>
      </c>
      <c r="DG468" s="239">
        <f t="shared" si="497"/>
        <v>3247953.555034522</v>
      </c>
      <c r="DH468" s="248"/>
      <c r="DI468" s="238">
        <v>416</v>
      </c>
      <c r="DJ468" s="239">
        <f t="shared" si="498"/>
        <v>-3260.7976300880509</v>
      </c>
      <c r="DK468" s="239">
        <f t="shared" si="498"/>
        <v>8.5425352546223493E-2</v>
      </c>
      <c r="DL468" s="239">
        <f t="shared" si="498"/>
        <v>8.6362988724404062</v>
      </c>
      <c r="DM468" s="239">
        <f t="shared" si="498"/>
        <v>-8.5508735198941821</v>
      </c>
      <c r="DN468" s="239">
        <f t="shared" si="498"/>
        <v>2829171.9568635351</v>
      </c>
      <c r="DP468" s="3">
        <f t="shared" si="566"/>
        <v>12628</v>
      </c>
      <c r="DQ468" s="238">
        <v>416</v>
      </c>
      <c r="DR468" s="239">
        <f t="shared" si="567"/>
        <v>0</v>
      </c>
      <c r="DS468" s="239">
        <f t="shared" si="568"/>
        <v>0</v>
      </c>
      <c r="DT468" s="239">
        <f t="shared" si="523"/>
        <v>0</v>
      </c>
      <c r="DU468" s="239">
        <f t="shared" si="569"/>
        <v>0</v>
      </c>
      <c r="DV468" s="240">
        <f t="shared" si="580"/>
        <v>0</v>
      </c>
      <c r="DX468" s="242">
        <f t="shared" si="493"/>
        <v>5.0700000000000002E-2</v>
      </c>
      <c r="DY468" s="242">
        <f t="shared" si="570"/>
        <v>4.2250000000000005E-3</v>
      </c>
      <c r="DZ468" s="238">
        <v>416</v>
      </c>
      <c r="EA468" s="243">
        <f t="shared" si="581"/>
        <v>0</v>
      </c>
      <c r="EB468" s="243">
        <f t="shared" si="582"/>
        <v>0</v>
      </c>
      <c r="EC468" s="243">
        <f t="shared" si="524"/>
        <v>0</v>
      </c>
      <c r="ED468" s="243">
        <f t="shared" si="534"/>
        <v>0</v>
      </c>
      <c r="EE468" s="244">
        <f t="shared" si="571"/>
        <v>985200.18989004719</v>
      </c>
      <c r="EF468" s="249"/>
      <c r="EG468" s="242">
        <f t="shared" si="494"/>
        <v>5.5E-2</v>
      </c>
      <c r="EH468" s="242">
        <f t="shared" si="572"/>
        <v>4.5833333333333334E-3</v>
      </c>
      <c r="EI468" s="238">
        <v>416</v>
      </c>
      <c r="EJ468" s="243">
        <f t="shared" si="583"/>
        <v>5.8478800295090376E-13</v>
      </c>
      <c r="EK468" s="243">
        <f t="shared" si="584"/>
        <v>0</v>
      </c>
      <c r="EL468" s="243">
        <f t="shared" si="525"/>
        <v>-2.6802783468583087E-15</v>
      </c>
      <c r="EM468" s="243">
        <f t="shared" si="535"/>
        <v>2.6802783468583087E-15</v>
      </c>
      <c r="EN468" s="244">
        <f t="shared" si="573"/>
        <v>1028966.0595073986</v>
      </c>
      <c r="EO468" s="249"/>
      <c r="EP468" s="242">
        <f t="shared" si="495"/>
        <v>2.5000000000000001E-2</v>
      </c>
      <c r="EQ468" s="242">
        <f t="shared" si="574"/>
        <v>2.0833333333333333E-3</v>
      </c>
      <c r="ER468" s="238">
        <v>416</v>
      </c>
      <c r="ES468" s="243">
        <f t="shared" si="585"/>
        <v>0</v>
      </c>
      <c r="ET468" s="243">
        <f t="shared" si="586"/>
        <v>0</v>
      </c>
      <c r="EU468" s="243">
        <f t="shared" si="526"/>
        <v>0</v>
      </c>
      <c r="EV468" s="243">
        <f t="shared" si="536"/>
        <v>0</v>
      </c>
      <c r="EW468" s="244">
        <f t="shared" si="575"/>
        <v>853461.14144629624</v>
      </c>
    </row>
    <row r="469" spans="1:153" ht="14.25" customHeight="1" thickBot="1" x14ac:dyDescent="0.25">
      <c r="A469" s="3">
        <f t="shared" si="537"/>
        <v>12659</v>
      </c>
      <c r="B469" s="238">
        <v>417</v>
      </c>
      <c r="C469" s="239">
        <f t="shared" si="538"/>
        <v>-3258.3132452139102</v>
      </c>
      <c r="D469" s="239">
        <f t="shared" si="499"/>
        <v>0</v>
      </c>
      <c r="E469" s="239">
        <f t="shared" si="500"/>
        <v>8.553072268686515</v>
      </c>
      <c r="F469" s="239">
        <f t="shared" si="501"/>
        <v>-8.553072268686515</v>
      </c>
      <c r="G469" s="240">
        <f t="shared" si="539"/>
        <v>725485.02829237678</v>
      </c>
      <c r="I469" s="241">
        <f>VLOOKUP(K469,[2]תחזיות!$B$4:$H$1000,5)</f>
        <v>1.3000684500000248E-2</v>
      </c>
      <c r="J469" s="135">
        <f t="shared" si="502"/>
        <v>1.0833903750000207E-3</v>
      </c>
      <c r="K469" s="238">
        <v>417</v>
      </c>
      <c r="L469" s="243">
        <f t="shared" si="540"/>
        <v>0</v>
      </c>
      <c r="M469" s="243">
        <f t="shared" si="527"/>
        <v>0</v>
      </c>
      <c r="N469" s="243">
        <f t="shared" si="503"/>
        <v>0</v>
      </c>
      <c r="O469" s="243">
        <f t="shared" si="504"/>
        <v>0</v>
      </c>
      <c r="P469" s="244">
        <f t="shared" si="541"/>
        <v>306589.56963967456</v>
      </c>
      <c r="Q469" s="245"/>
      <c r="R469" s="241">
        <f>VLOOKUP(T469,[2]תחזיות!$B$4:$H$1000,7)</f>
        <v>2.2101163650000422E-2</v>
      </c>
      <c r="S469" s="135">
        <f t="shared" si="505"/>
        <v>1.8417636375000351E-3</v>
      </c>
      <c r="T469" s="238">
        <v>417</v>
      </c>
      <c r="U469" s="243">
        <f t="shared" si="542"/>
        <v>0</v>
      </c>
      <c r="V469" s="243">
        <f t="shared" si="528"/>
        <v>0</v>
      </c>
      <c r="W469" s="243">
        <f t="shared" si="506"/>
        <v>0</v>
      </c>
      <c r="X469" s="243">
        <f t="shared" si="529"/>
        <v>0</v>
      </c>
      <c r="Y469" s="244">
        <f t="shared" si="543"/>
        <v>343246.08003011072</v>
      </c>
      <c r="Z469" s="246"/>
      <c r="AA469" s="241">
        <f>VLOOKUP(AC469,[2]תחזיות!$B$4:$H$1000,6)</f>
        <v>1.1818804090909315E-2</v>
      </c>
      <c r="AB469" s="135">
        <f t="shared" si="507"/>
        <v>9.8490034090910968E-4</v>
      </c>
      <c r="AC469" s="238">
        <v>417</v>
      </c>
      <c r="AD469" s="243">
        <f t="shared" si="544"/>
        <v>0</v>
      </c>
      <c r="AE469" s="243">
        <f t="shared" si="530"/>
        <v>0</v>
      </c>
      <c r="AF469" s="243">
        <f t="shared" si="508"/>
        <v>0</v>
      </c>
      <c r="AG469" s="243">
        <f t="shared" si="531"/>
        <v>0</v>
      </c>
      <c r="AH469" s="244">
        <f t="shared" si="545"/>
        <v>302220.56829844892</v>
      </c>
      <c r="AI469" s="246"/>
      <c r="AJ469" s="242">
        <f t="shared" si="491"/>
        <v>4.8766666666666597E-2</v>
      </c>
      <c r="AK469" s="242">
        <f t="shared" si="546"/>
        <v>4.0638888888888834E-3</v>
      </c>
      <c r="AL469" s="241">
        <f>VLOOKUP(AN469,[2]תחזיות!$B$4:$H$1000,5)</f>
        <v>1.3000684500000248E-2</v>
      </c>
      <c r="AM469" s="135">
        <f t="shared" si="532"/>
        <v>1.0833903750000207E-3</v>
      </c>
      <c r="AN469" s="238">
        <v>417</v>
      </c>
      <c r="AO469" s="243">
        <f t="shared" si="547"/>
        <v>0</v>
      </c>
      <c r="AP469" s="243">
        <f t="shared" si="576"/>
        <v>0</v>
      </c>
      <c r="AQ469" s="243">
        <f t="shared" si="509"/>
        <v>0</v>
      </c>
      <c r="AR469" s="243">
        <f t="shared" si="548"/>
        <v>0</v>
      </c>
      <c r="AS469" s="244">
        <f t="shared" si="549"/>
        <v>170495.24078473489</v>
      </c>
      <c r="AT469" s="245"/>
      <c r="AU469" s="242">
        <f t="shared" si="492"/>
        <v>5.3666666666666606E-2</v>
      </c>
      <c r="AV469" s="242">
        <f t="shared" si="550"/>
        <v>4.4722222222222168E-3</v>
      </c>
      <c r="AW469" s="241">
        <f>VLOOKUP(AY469,[2]תחזיות!$B$4:$H$1000,7)</f>
        <v>2.2101163650000422E-2</v>
      </c>
      <c r="AX469" s="135">
        <f t="shared" si="510"/>
        <v>1.8417636375000351E-3</v>
      </c>
      <c r="AY469" s="238">
        <v>417</v>
      </c>
      <c r="AZ469" s="243">
        <f t="shared" si="551"/>
        <v>-2.1471636419159974E-11</v>
      </c>
      <c r="BA469" s="243">
        <f t="shared" si="577"/>
        <v>1.4162465474697147E-13</v>
      </c>
      <c r="BB469" s="243">
        <f t="shared" si="511"/>
        <v>2.3765058428821458E-13</v>
      </c>
      <c r="BC469" s="243">
        <f t="shared" si="552"/>
        <v>-9.6025929541243099E-14</v>
      </c>
      <c r="BD469" s="244">
        <f t="shared" si="553"/>
        <v>197884.14681572217</v>
      </c>
      <c r="BE469" s="246"/>
      <c r="BF469" s="246"/>
      <c r="BG469" s="246"/>
      <c r="BH469" s="241">
        <f>VLOOKUP(BJ469,[2]תחזיות!$B$4:$H$1000,6)</f>
        <v>1.1818804090909315E-2</v>
      </c>
      <c r="BI469" s="135">
        <f t="shared" si="512"/>
        <v>9.8490034090910968E-4</v>
      </c>
      <c r="BJ469" s="238">
        <v>417</v>
      </c>
      <c r="BK469" s="243">
        <f t="shared" si="554"/>
        <v>-11.131636511794076</v>
      </c>
      <c r="BL469" s="243">
        <f t="shared" si="578"/>
        <v>8.5497726101707569E-2</v>
      </c>
      <c r="BM469" s="243">
        <f t="shared" si="513"/>
        <v>0.10590572637332994</v>
      </c>
      <c r="BN469" s="243">
        <f t="shared" si="533"/>
        <v>-2.0408000271622376E-2</v>
      </c>
      <c r="BO469" s="244">
        <f t="shared" si="555"/>
        <v>148276.55901072704</v>
      </c>
      <c r="BP469" s="246"/>
      <c r="BQ469" s="247">
        <f>VLOOKUP(BT469,[2]תחזיות!$B$4:$E$1000,2)</f>
        <v>4.6754480000000223E-2</v>
      </c>
      <c r="BR469" s="135">
        <f t="shared" si="514"/>
        <v>3.3962066666666855E-3</v>
      </c>
      <c r="BS469" s="3">
        <f t="shared" si="556"/>
        <v>12659</v>
      </c>
      <c r="BT469" s="238">
        <v>417</v>
      </c>
      <c r="BU469" s="239">
        <f t="shared" si="557"/>
        <v>0</v>
      </c>
      <c r="BV469" s="239">
        <f t="shared" si="461"/>
        <v>0</v>
      </c>
      <c r="BW469" s="239">
        <f t="shared" si="515"/>
        <v>0</v>
      </c>
      <c r="BX469" s="239">
        <f t="shared" si="516"/>
        <v>0</v>
      </c>
      <c r="BY469" s="240">
        <f t="shared" si="558"/>
        <v>839763.63973834575</v>
      </c>
      <c r="CA469" s="247">
        <f>VLOOKUP(CD469,[2]תחזיות!$B$4:$E$1000,4)</f>
        <v>6.1715913600000297E-2</v>
      </c>
      <c r="CB469" s="135">
        <f t="shared" si="517"/>
        <v>4.6429928000000249E-3</v>
      </c>
      <c r="CC469" s="3">
        <f t="shared" si="559"/>
        <v>12659</v>
      </c>
      <c r="CD469" s="238">
        <v>417</v>
      </c>
      <c r="CE469" s="239">
        <f t="shared" si="560"/>
        <v>0</v>
      </c>
      <c r="CF469" s="239">
        <f t="shared" si="561"/>
        <v>0</v>
      </c>
      <c r="CG469" s="239">
        <f t="shared" si="518"/>
        <v>0</v>
      </c>
      <c r="CH469" s="239">
        <f t="shared" si="519"/>
        <v>0</v>
      </c>
      <c r="CI469" s="240">
        <f t="shared" si="562"/>
        <v>952372.2403889132</v>
      </c>
      <c r="CJ469" s="1"/>
      <c r="CK469" s="247">
        <f>VLOOKUP(CN469,[2]תחזיות!$B$4:$E$1000,3)</f>
        <v>4.0656069565217591E-2</v>
      </c>
      <c r="CL469" s="135">
        <f t="shared" si="520"/>
        <v>2.8880057971014659E-3</v>
      </c>
      <c r="CM469" s="3">
        <f t="shared" si="563"/>
        <v>12659</v>
      </c>
      <c r="CN469" s="238">
        <v>417</v>
      </c>
      <c r="CO469" s="239">
        <f t="shared" si="564"/>
        <v>0</v>
      </c>
      <c r="CP469" s="239">
        <f t="shared" si="579"/>
        <v>0</v>
      </c>
      <c r="CQ469" s="239">
        <f t="shared" si="521"/>
        <v>0</v>
      </c>
      <c r="CR469" s="239">
        <f t="shared" si="522"/>
        <v>0</v>
      </c>
      <c r="CS469" s="240">
        <f t="shared" si="565"/>
        <v>799728.65981568617</v>
      </c>
      <c r="CT469" s="1"/>
      <c r="CU469" s="238">
        <v>417</v>
      </c>
      <c r="CV469" s="239">
        <f t="shared" si="496"/>
        <v>-3258.3132452139102</v>
      </c>
      <c r="CW469" s="239">
        <f t="shared" si="496"/>
        <v>0</v>
      </c>
      <c r="CX469" s="239">
        <f t="shared" si="496"/>
        <v>8.553072268686515</v>
      </c>
      <c r="CY469" s="239">
        <f t="shared" si="496"/>
        <v>-8.553072268686515</v>
      </c>
      <c r="CZ469" s="239">
        <f t="shared" si="496"/>
        <v>3027533.6683451794</v>
      </c>
      <c r="DB469" s="238">
        <v>417</v>
      </c>
      <c r="DC469" s="239">
        <f t="shared" si="497"/>
        <v>-3258.3132452139312</v>
      </c>
      <c r="DD469" s="239">
        <f t="shared" si="497"/>
        <v>1.4162465474697147E-13</v>
      </c>
      <c r="DE469" s="239">
        <f t="shared" si="497"/>
        <v>8.5530722686867495</v>
      </c>
      <c r="DF469" s="239">
        <f t="shared" si="497"/>
        <v>-8.5530722686866074</v>
      </c>
      <c r="DG469" s="239">
        <f t="shared" si="497"/>
        <v>3247953.555034522</v>
      </c>
      <c r="DH469" s="248"/>
      <c r="DI469" s="238">
        <v>417</v>
      </c>
      <c r="DJ469" s="239">
        <f t="shared" si="498"/>
        <v>-3269.4448817257044</v>
      </c>
      <c r="DK469" s="239">
        <f t="shared" si="498"/>
        <v>8.5497726101707569E-2</v>
      </c>
      <c r="DL469" s="239">
        <f t="shared" si="498"/>
        <v>8.6589779950598444</v>
      </c>
      <c r="DM469" s="239">
        <f t="shared" si="498"/>
        <v>-8.5734802689581375</v>
      </c>
      <c r="DN469" s="239">
        <f t="shared" si="498"/>
        <v>2829171.9568635351</v>
      </c>
      <c r="DP469" s="3">
        <f t="shared" si="566"/>
        <v>12659</v>
      </c>
      <c r="DQ469" s="238">
        <v>417</v>
      </c>
      <c r="DR469" s="239">
        <f t="shared" si="567"/>
        <v>0</v>
      </c>
      <c r="DS469" s="239">
        <f t="shared" si="568"/>
        <v>0</v>
      </c>
      <c r="DT469" s="239">
        <f t="shared" si="523"/>
        <v>0</v>
      </c>
      <c r="DU469" s="239">
        <f t="shared" si="569"/>
        <v>0</v>
      </c>
      <c r="DV469" s="240">
        <f t="shared" si="580"/>
        <v>0</v>
      </c>
      <c r="DX469" s="242">
        <f t="shared" si="493"/>
        <v>5.0700000000000002E-2</v>
      </c>
      <c r="DY469" s="242">
        <f t="shared" si="570"/>
        <v>4.2250000000000005E-3</v>
      </c>
      <c r="DZ469" s="238">
        <v>417</v>
      </c>
      <c r="EA469" s="243">
        <f t="shared" si="581"/>
        <v>0</v>
      </c>
      <c r="EB469" s="243">
        <f t="shared" si="582"/>
        <v>0</v>
      </c>
      <c r="EC469" s="243">
        <f t="shared" si="524"/>
        <v>0</v>
      </c>
      <c r="ED469" s="243">
        <f t="shared" si="534"/>
        <v>0</v>
      </c>
      <c r="EE469" s="244">
        <f t="shared" si="571"/>
        <v>985200.18989004719</v>
      </c>
      <c r="EF469" s="249"/>
      <c r="EG469" s="242">
        <f t="shared" si="494"/>
        <v>5.5E-2</v>
      </c>
      <c r="EH469" s="242">
        <f t="shared" si="572"/>
        <v>4.5833333333333334E-3</v>
      </c>
      <c r="EI469" s="238">
        <v>417</v>
      </c>
      <c r="EJ469" s="243">
        <f t="shared" si="583"/>
        <v>5.8746828129776204E-13</v>
      </c>
      <c r="EK469" s="243">
        <f t="shared" si="584"/>
        <v>0</v>
      </c>
      <c r="EL469" s="243">
        <f t="shared" si="525"/>
        <v>-2.6925629559480759E-15</v>
      </c>
      <c r="EM469" s="243">
        <f t="shared" si="535"/>
        <v>2.6925629559480759E-15</v>
      </c>
      <c r="EN469" s="244">
        <f t="shared" si="573"/>
        <v>1028966.0595073986</v>
      </c>
      <c r="EO469" s="249"/>
      <c r="EP469" s="242">
        <f t="shared" si="495"/>
        <v>2.5000000000000001E-2</v>
      </c>
      <c r="EQ469" s="242">
        <f t="shared" si="574"/>
        <v>2.0833333333333333E-3</v>
      </c>
      <c r="ER469" s="238">
        <v>417</v>
      </c>
      <c r="ES469" s="243">
        <f t="shared" si="585"/>
        <v>0</v>
      </c>
      <c r="ET469" s="243">
        <f t="shared" si="586"/>
        <v>0</v>
      </c>
      <c r="EU469" s="243">
        <f t="shared" si="526"/>
        <v>0</v>
      </c>
      <c r="EV469" s="243">
        <f t="shared" si="536"/>
        <v>0</v>
      </c>
      <c r="EW469" s="244">
        <f t="shared" si="575"/>
        <v>853461.14144629624</v>
      </c>
    </row>
    <row r="470" spans="1:153" ht="14.25" customHeight="1" thickBot="1" x14ac:dyDescent="0.25">
      <c r="A470" s="3">
        <f t="shared" si="537"/>
        <v>12690</v>
      </c>
      <c r="B470" s="238">
        <v>418</v>
      </c>
      <c r="C470" s="239">
        <f t="shared" si="538"/>
        <v>-3266.866317482597</v>
      </c>
      <c r="D470" s="239">
        <f t="shared" si="499"/>
        <v>0</v>
      </c>
      <c r="E470" s="239">
        <f t="shared" si="500"/>
        <v>8.5755240833918176</v>
      </c>
      <c r="F470" s="239">
        <f t="shared" si="501"/>
        <v>-8.5755240833918176</v>
      </c>
      <c r="G470" s="240">
        <f t="shared" si="539"/>
        <v>725485.02829237678</v>
      </c>
      <c r="I470" s="241">
        <f>VLOOKUP(K470,[2]תחזיות!$B$4:$H$1000,5)</f>
        <v>1.3000703000000249E-2</v>
      </c>
      <c r="J470" s="135">
        <f t="shared" si="502"/>
        <v>1.0833919166666874E-3</v>
      </c>
      <c r="K470" s="238">
        <v>418</v>
      </c>
      <c r="L470" s="243">
        <f t="shared" si="540"/>
        <v>0</v>
      </c>
      <c r="M470" s="243">
        <f t="shared" si="527"/>
        <v>0</v>
      </c>
      <c r="N470" s="243">
        <f t="shared" si="503"/>
        <v>0</v>
      </c>
      <c r="O470" s="243">
        <f t="shared" si="504"/>
        <v>0</v>
      </c>
      <c r="P470" s="244">
        <f t="shared" si="541"/>
        <v>306589.56963967456</v>
      </c>
      <c r="Q470" s="245"/>
      <c r="R470" s="241">
        <f>VLOOKUP(T470,[2]תחזיות!$B$4:$H$1000,7)</f>
        <v>2.2101195100000422E-2</v>
      </c>
      <c r="S470" s="135">
        <f t="shared" si="505"/>
        <v>1.8417662583333685E-3</v>
      </c>
      <c r="T470" s="238">
        <v>418</v>
      </c>
      <c r="U470" s="243">
        <f t="shared" si="542"/>
        <v>0</v>
      </c>
      <c r="V470" s="243">
        <f t="shared" si="528"/>
        <v>0</v>
      </c>
      <c r="W470" s="243">
        <f t="shared" si="506"/>
        <v>0</v>
      </c>
      <c r="X470" s="243">
        <f t="shared" si="529"/>
        <v>0</v>
      </c>
      <c r="Y470" s="244">
        <f t="shared" si="543"/>
        <v>343246.08003011072</v>
      </c>
      <c r="Z470" s="246"/>
      <c r="AA470" s="241">
        <f>VLOOKUP(AC470,[2]תחזיות!$B$4:$H$1000,6)</f>
        <v>1.1818820909091135E-2</v>
      </c>
      <c r="AB470" s="135">
        <f t="shared" si="507"/>
        <v>9.8490174242426122E-4</v>
      </c>
      <c r="AC470" s="238">
        <v>418</v>
      </c>
      <c r="AD470" s="243">
        <f t="shared" si="544"/>
        <v>0</v>
      </c>
      <c r="AE470" s="243">
        <f t="shared" si="530"/>
        <v>0</v>
      </c>
      <c r="AF470" s="243">
        <f t="shared" si="508"/>
        <v>0</v>
      </c>
      <c r="AG470" s="243">
        <f t="shared" si="531"/>
        <v>0</v>
      </c>
      <c r="AH470" s="244">
        <f t="shared" si="545"/>
        <v>302220.56829844892</v>
      </c>
      <c r="AI470" s="246"/>
      <c r="AJ470" s="242">
        <f t="shared" si="491"/>
        <v>4.8766666666666597E-2</v>
      </c>
      <c r="AK470" s="242">
        <f t="shared" si="546"/>
        <v>4.0638888888888834E-3</v>
      </c>
      <c r="AL470" s="241">
        <f>VLOOKUP(AN470,[2]תחזיות!$B$4:$H$1000,5)</f>
        <v>1.3000703000000249E-2</v>
      </c>
      <c r="AM470" s="135">
        <f t="shared" si="532"/>
        <v>1.0833919166666874E-3</v>
      </c>
      <c r="AN470" s="238">
        <v>418</v>
      </c>
      <c r="AO470" s="243">
        <f t="shared" si="547"/>
        <v>0</v>
      </c>
      <c r="AP470" s="243">
        <f t="shared" si="576"/>
        <v>0</v>
      </c>
      <c r="AQ470" s="243">
        <f t="shared" si="509"/>
        <v>0</v>
      </c>
      <c r="AR470" s="243">
        <f t="shared" si="548"/>
        <v>0</v>
      </c>
      <c r="AS470" s="244">
        <f t="shared" si="549"/>
        <v>170495.24078473489</v>
      </c>
      <c r="AT470" s="245"/>
      <c r="AU470" s="242">
        <f t="shared" si="492"/>
        <v>5.3666666666666606E-2</v>
      </c>
      <c r="AV470" s="242">
        <f t="shared" si="550"/>
        <v>4.4722222222222168E-3</v>
      </c>
      <c r="AW470" s="241">
        <f>VLOOKUP(AY470,[2]תחזיות!$B$4:$H$1000,7)</f>
        <v>2.2101195100000422E-2</v>
      </c>
      <c r="AX470" s="135">
        <f t="shared" si="510"/>
        <v>1.8417662583333685E-3</v>
      </c>
      <c r="AY470" s="238">
        <v>418</v>
      </c>
      <c r="AZ470" s="243">
        <f t="shared" si="551"/>
        <v>-2.1749270435743613E-11</v>
      </c>
      <c r="BA470" s="243">
        <f t="shared" si="577"/>
        <v>1.4188549425743258E-13</v>
      </c>
      <c r="BB470" s="243">
        <f t="shared" si="511"/>
        <v>2.3915306481728585E-13</v>
      </c>
      <c r="BC470" s="243">
        <f t="shared" si="552"/>
        <v>-9.7267570559853266E-14</v>
      </c>
      <c r="BD470" s="244">
        <f t="shared" si="553"/>
        <v>197884.14681572217</v>
      </c>
      <c r="BE470" s="246"/>
      <c r="BF470" s="246"/>
      <c r="BG470" s="246"/>
      <c r="BH470" s="241">
        <f>VLOOKUP(BJ470,[2]תחזיות!$B$4:$H$1000,6)</f>
        <v>1.1818820909091135E-2</v>
      </c>
      <c r="BI470" s="135">
        <f t="shared" si="512"/>
        <v>9.8490174242426122E-4</v>
      </c>
      <c r="BJ470" s="238">
        <v>418</v>
      </c>
      <c r="BK470" s="243">
        <f t="shared" si="554"/>
        <v>-11.248610113098341</v>
      </c>
      <c r="BL470" s="243">
        <f t="shared" si="578"/>
        <v>8.5570160221783612E-2</v>
      </c>
      <c r="BM470" s="243">
        <f t="shared" si="513"/>
        <v>0.10619261209579714</v>
      </c>
      <c r="BN470" s="243">
        <f t="shared" si="533"/>
        <v>-2.0622451874013528E-2</v>
      </c>
      <c r="BO470" s="244">
        <f t="shared" si="555"/>
        <v>148276.55901072704</v>
      </c>
      <c r="BP470" s="246"/>
      <c r="BQ470" s="247">
        <f>VLOOKUP(BT470,[2]תחזיות!$B$4:$E$1000,2)</f>
        <v>4.6782780000000225E-2</v>
      </c>
      <c r="BR470" s="135">
        <f t="shared" si="514"/>
        <v>3.3985650000000187E-3</v>
      </c>
      <c r="BS470" s="3">
        <f t="shared" si="556"/>
        <v>12690</v>
      </c>
      <c r="BT470" s="238">
        <v>418</v>
      </c>
      <c r="BU470" s="239">
        <f t="shared" si="557"/>
        <v>0</v>
      </c>
      <c r="BV470" s="239">
        <f t="shared" si="461"/>
        <v>0</v>
      </c>
      <c r="BW470" s="239">
        <f t="shared" si="515"/>
        <v>0</v>
      </c>
      <c r="BX470" s="239">
        <f t="shared" si="516"/>
        <v>0</v>
      </c>
      <c r="BY470" s="240">
        <f t="shared" si="558"/>
        <v>839763.63973834575</v>
      </c>
      <c r="CA470" s="247">
        <f>VLOOKUP(CD470,[2]תחזיות!$B$4:$E$1000,4)</f>
        <v>6.1753269600000299E-2</v>
      </c>
      <c r="CB470" s="135">
        <f t="shared" si="517"/>
        <v>4.6461058000000248E-3</v>
      </c>
      <c r="CC470" s="3">
        <f t="shared" si="559"/>
        <v>12690</v>
      </c>
      <c r="CD470" s="238">
        <v>418</v>
      </c>
      <c r="CE470" s="239">
        <f t="shared" si="560"/>
        <v>0</v>
      </c>
      <c r="CF470" s="239">
        <f t="shared" si="561"/>
        <v>0</v>
      </c>
      <c r="CG470" s="239">
        <f t="shared" si="518"/>
        <v>0</v>
      </c>
      <c r="CH470" s="239">
        <f t="shared" si="519"/>
        <v>0</v>
      </c>
      <c r="CI470" s="240">
        <f t="shared" si="562"/>
        <v>952372.2403889132</v>
      </c>
      <c r="CJ470" s="1"/>
      <c r="CK470" s="247">
        <f>VLOOKUP(CN470,[2]תחזיות!$B$4:$E$1000,3)</f>
        <v>4.0680678260869761E-2</v>
      </c>
      <c r="CL470" s="135">
        <f t="shared" si="520"/>
        <v>2.8900565217391469E-3</v>
      </c>
      <c r="CM470" s="3">
        <f t="shared" si="563"/>
        <v>12690</v>
      </c>
      <c r="CN470" s="238">
        <v>418</v>
      </c>
      <c r="CO470" s="239">
        <f t="shared" si="564"/>
        <v>0</v>
      </c>
      <c r="CP470" s="239">
        <f t="shared" si="579"/>
        <v>0</v>
      </c>
      <c r="CQ470" s="239">
        <f t="shared" si="521"/>
        <v>0</v>
      </c>
      <c r="CR470" s="239">
        <f t="shared" si="522"/>
        <v>0</v>
      </c>
      <c r="CS470" s="240">
        <f t="shared" si="565"/>
        <v>799728.65981568617</v>
      </c>
      <c r="CT470" s="1"/>
      <c r="CU470" s="238">
        <v>418</v>
      </c>
      <c r="CV470" s="239">
        <f t="shared" si="496"/>
        <v>-3266.866317482597</v>
      </c>
      <c r="CW470" s="239">
        <f t="shared" si="496"/>
        <v>0</v>
      </c>
      <c r="CX470" s="239">
        <f t="shared" si="496"/>
        <v>8.5755240833918176</v>
      </c>
      <c r="CY470" s="239">
        <f t="shared" si="496"/>
        <v>-8.5755240833918176</v>
      </c>
      <c r="CZ470" s="239">
        <f t="shared" si="496"/>
        <v>3027533.6683451794</v>
      </c>
      <c r="DB470" s="238">
        <v>418</v>
      </c>
      <c r="DC470" s="239">
        <f t="shared" si="497"/>
        <v>-3266.8663174826183</v>
      </c>
      <c r="DD470" s="239">
        <f t="shared" si="497"/>
        <v>1.4188549425743258E-13</v>
      </c>
      <c r="DE470" s="239">
        <f t="shared" si="497"/>
        <v>8.5755240833920539</v>
      </c>
      <c r="DF470" s="239">
        <f t="shared" si="497"/>
        <v>-8.5755240833919117</v>
      </c>
      <c r="DG470" s="239">
        <f t="shared" si="497"/>
        <v>3247953.555034522</v>
      </c>
      <c r="DH470" s="248"/>
      <c r="DI470" s="238">
        <v>418</v>
      </c>
      <c r="DJ470" s="239">
        <f t="shared" si="498"/>
        <v>-3278.1149275956955</v>
      </c>
      <c r="DK470" s="239">
        <f t="shared" si="498"/>
        <v>8.5570160221783612E-2</v>
      </c>
      <c r="DL470" s="239">
        <f t="shared" si="498"/>
        <v>8.6817166954876139</v>
      </c>
      <c r="DM470" s="239">
        <f t="shared" si="498"/>
        <v>-8.5961465352658308</v>
      </c>
      <c r="DN470" s="239">
        <f t="shared" si="498"/>
        <v>2829171.9568635351</v>
      </c>
      <c r="DP470" s="3">
        <f t="shared" si="566"/>
        <v>12690</v>
      </c>
      <c r="DQ470" s="238">
        <v>418</v>
      </c>
      <c r="DR470" s="239">
        <f t="shared" si="567"/>
        <v>0</v>
      </c>
      <c r="DS470" s="239">
        <f t="shared" si="568"/>
        <v>0</v>
      </c>
      <c r="DT470" s="239">
        <f t="shared" si="523"/>
        <v>0</v>
      </c>
      <c r="DU470" s="239">
        <f t="shared" si="569"/>
        <v>0</v>
      </c>
      <c r="DV470" s="240">
        <f t="shared" si="580"/>
        <v>0</v>
      </c>
      <c r="DX470" s="242">
        <f t="shared" si="493"/>
        <v>5.0700000000000002E-2</v>
      </c>
      <c r="DY470" s="242">
        <f t="shared" si="570"/>
        <v>4.2250000000000005E-3</v>
      </c>
      <c r="DZ470" s="238">
        <v>418</v>
      </c>
      <c r="EA470" s="243">
        <f t="shared" si="581"/>
        <v>0</v>
      </c>
      <c r="EB470" s="243">
        <f t="shared" si="582"/>
        <v>0</v>
      </c>
      <c r="EC470" s="243">
        <f t="shared" si="524"/>
        <v>0</v>
      </c>
      <c r="ED470" s="243">
        <f t="shared" si="534"/>
        <v>0</v>
      </c>
      <c r="EE470" s="244">
        <f t="shared" si="571"/>
        <v>985200.18989004719</v>
      </c>
      <c r="EF470" s="249"/>
      <c r="EG470" s="242">
        <f t="shared" si="494"/>
        <v>5.5E-2</v>
      </c>
      <c r="EH470" s="242">
        <f t="shared" si="572"/>
        <v>4.5833333333333334E-3</v>
      </c>
      <c r="EI470" s="238">
        <v>418</v>
      </c>
      <c r="EJ470" s="243">
        <f t="shared" si="583"/>
        <v>5.9016084425371014E-13</v>
      </c>
      <c r="EK470" s="243">
        <f t="shared" si="584"/>
        <v>0</v>
      </c>
      <c r="EL470" s="243">
        <f t="shared" si="525"/>
        <v>-2.7049038694961714E-15</v>
      </c>
      <c r="EM470" s="243">
        <f t="shared" si="535"/>
        <v>2.7049038694961714E-15</v>
      </c>
      <c r="EN470" s="244">
        <f t="shared" si="573"/>
        <v>1028966.0595073986</v>
      </c>
      <c r="EO470" s="249"/>
      <c r="EP470" s="242">
        <f t="shared" si="495"/>
        <v>2.5000000000000001E-2</v>
      </c>
      <c r="EQ470" s="242">
        <f t="shared" si="574"/>
        <v>2.0833333333333333E-3</v>
      </c>
      <c r="ER470" s="238">
        <v>418</v>
      </c>
      <c r="ES470" s="243">
        <f t="shared" si="585"/>
        <v>0</v>
      </c>
      <c r="ET470" s="243">
        <f t="shared" si="586"/>
        <v>0</v>
      </c>
      <c r="EU470" s="243">
        <f t="shared" si="526"/>
        <v>0</v>
      </c>
      <c r="EV470" s="243">
        <f t="shared" si="536"/>
        <v>0</v>
      </c>
      <c r="EW470" s="244">
        <f t="shared" si="575"/>
        <v>853461.14144629624</v>
      </c>
    </row>
    <row r="471" spans="1:153" ht="14.25" customHeight="1" thickBot="1" x14ac:dyDescent="0.25">
      <c r="A471" s="3">
        <f t="shared" si="537"/>
        <v>12720</v>
      </c>
      <c r="B471" s="238">
        <v>419</v>
      </c>
      <c r="C471" s="239">
        <f t="shared" si="538"/>
        <v>-3275.4418415659889</v>
      </c>
      <c r="D471" s="239">
        <f t="shared" si="499"/>
        <v>0</v>
      </c>
      <c r="E471" s="239">
        <f t="shared" si="500"/>
        <v>8.598034834110722</v>
      </c>
      <c r="F471" s="239">
        <f t="shared" si="501"/>
        <v>-8.598034834110722</v>
      </c>
      <c r="G471" s="240">
        <f t="shared" si="539"/>
        <v>725485.02829237678</v>
      </c>
      <c r="I471" s="241">
        <f>VLOOKUP(K471,[2]תחזיות!$B$4:$H$1000,5)</f>
        <v>1.3000721500000249E-2</v>
      </c>
      <c r="J471" s="135">
        <f t="shared" si="502"/>
        <v>1.0833934583333541E-3</v>
      </c>
      <c r="K471" s="238">
        <v>419</v>
      </c>
      <c r="L471" s="243">
        <f t="shared" si="540"/>
        <v>0</v>
      </c>
      <c r="M471" s="243">
        <f t="shared" si="527"/>
        <v>0</v>
      </c>
      <c r="N471" s="243">
        <f t="shared" si="503"/>
        <v>0</v>
      </c>
      <c r="O471" s="243">
        <f t="shared" si="504"/>
        <v>0</v>
      </c>
      <c r="P471" s="244">
        <f t="shared" si="541"/>
        <v>306589.56963967456</v>
      </c>
      <c r="Q471" s="245"/>
      <c r="R471" s="241">
        <f>VLOOKUP(T471,[2]תחזיות!$B$4:$H$1000,7)</f>
        <v>2.2101226550000422E-2</v>
      </c>
      <c r="S471" s="135">
        <f t="shared" si="505"/>
        <v>1.8417688791667018E-3</v>
      </c>
      <c r="T471" s="238">
        <v>419</v>
      </c>
      <c r="U471" s="243">
        <f t="shared" si="542"/>
        <v>0</v>
      </c>
      <c r="V471" s="243">
        <f t="shared" si="528"/>
        <v>0</v>
      </c>
      <c r="W471" s="243">
        <f t="shared" si="506"/>
        <v>0</v>
      </c>
      <c r="X471" s="243">
        <f t="shared" si="529"/>
        <v>0</v>
      </c>
      <c r="Y471" s="244">
        <f t="shared" si="543"/>
        <v>343246.08003011072</v>
      </c>
      <c r="Z471" s="246"/>
      <c r="AA471" s="241">
        <f>VLOOKUP(AC471,[2]תחזיות!$B$4:$H$1000,6)</f>
        <v>1.1818837727272952E-2</v>
      </c>
      <c r="AB471" s="135">
        <f t="shared" si="507"/>
        <v>9.8490314393941277E-4</v>
      </c>
      <c r="AC471" s="238">
        <v>419</v>
      </c>
      <c r="AD471" s="243">
        <f t="shared" si="544"/>
        <v>0</v>
      </c>
      <c r="AE471" s="243">
        <f t="shared" si="530"/>
        <v>0</v>
      </c>
      <c r="AF471" s="243">
        <f t="shared" si="508"/>
        <v>0</v>
      </c>
      <c r="AG471" s="243">
        <f t="shared" si="531"/>
        <v>0</v>
      </c>
      <c r="AH471" s="244">
        <f t="shared" si="545"/>
        <v>302220.56829844892</v>
      </c>
      <c r="AI471" s="246"/>
      <c r="AJ471" s="242">
        <f t="shared" si="491"/>
        <v>4.8766666666666597E-2</v>
      </c>
      <c r="AK471" s="242">
        <f t="shared" si="546"/>
        <v>4.0638888888888834E-3</v>
      </c>
      <c r="AL471" s="241">
        <f>VLOOKUP(AN471,[2]תחזיות!$B$4:$H$1000,5)</f>
        <v>1.3000721500000249E-2</v>
      </c>
      <c r="AM471" s="135">
        <f t="shared" si="532"/>
        <v>1.0833934583333541E-3</v>
      </c>
      <c r="AN471" s="238">
        <v>419</v>
      </c>
      <c r="AO471" s="243">
        <f t="shared" si="547"/>
        <v>0</v>
      </c>
      <c r="AP471" s="243">
        <f t="shared" si="576"/>
        <v>0</v>
      </c>
      <c r="AQ471" s="243">
        <f t="shared" si="509"/>
        <v>0</v>
      </c>
      <c r="AR471" s="243">
        <f t="shared" si="548"/>
        <v>0</v>
      </c>
      <c r="AS471" s="244">
        <f t="shared" si="549"/>
        <v>170495.24078473489</v>
      </c>
      <c r="AT471" s="245"/>
      <c r="AU471" s="242">
        <f t="shared" si="492"/>
        <v>5.3666666666666606E-2</v>
      </c>
      <c r="AV471" s="242">
        <f t="shared" si="550"/>
        <v>4.4722222222222168E-3</v>
      </c>
      <c r="AW471" s="241">
        <f>VLOOKUP(AY471,[2]תחזיות!$B$4:$H$1000,7)</f>
        <v>2.2101226550000422E-2</v>
      </c>
      <c r="AX471" s="135">
        <f t="shared" si="510"/>
        <v>1.8417688791667018E-3</v>
      </c>
      <c r="AY471" s="238">
        <v>419</v>
      </c>
      <c r="AZ471" s="243">
        <f t="shared" si="551"/>
        <v>-2.2028921094666169E-11</v>
      </c>
      <c r="BA471" s="243">
        <f t="shared" si="577"/>
        <v>1.4214681454516108E-13</v>
      </c>
      <c r="BB471" s="243">
        <f t="shared" si="511"/>
        <v>2.4066504499630692E-13</v>
      </c>
      <c r="BC471" s="243">
        <f t="shared" si="552"/>
        <v>-9.8518230451145812E-14</v>
      </c>
      <c r="BD471" s="244">
        <f t="shared" si="553"/>
        <v>197884.14681572217</v>
      </c>
      <c r="BE471" s="246"/>
      <c r="BF471" s="246"/>
      <c r="BG471" s="246"/>
      <c r="BH471" s="241">
        <f>VLOOKUP(BJ471,[2]תחזיות!$B$4:$H$1000,6)</f>
        <v>1.1818837727272952E-2</v>
      </c>
      <c r="BI471" s="135">
        <f t="shared" si="512"/>
        <v>9.8490314393941277E-4</v>
      </c>
      <c r="BJ471" s="238">
        <v>419</v>
      </c>
      <c r="BK471" s="243">
        <f t="shared" si="554"/>
        <v>-11.365986106096994</v>
      </c>
      <c r="BL471" s="243">
        <f t="shared" si="578"/>
        <v>8.564265497133168E-2</v>
      </c>
      <c r="BM471" s="243">
        <f t="shared" si="513"/>
        <v>0.10648029616584273</v>
      </c>
      <c r="BN471" s="243">
        <f t="shared" si="533"/>
        <v>-2.0837641194511057E-2</v>
      </c>
      <c r="BO471" s="244">
        <f t="shared" si="555"/>
        <v>148276.55901072704</v>
      </c>
      <c r="BP471" s="246"/>
      <c r="BQ471" s="247">
        <f>VLOOKUP(BT471,[2]תחזיות!$B$4:$E$1000,2)</f>
        <v>4.6811080000000227E-2</v>
      </c>
      <c r="BR471" s="135">
        <f t="shared" si="514"/>
        <v>3.4009233333333524E-3</v>
      </c>
      <c r="BS471" s="3">
        <f t="shared" si="556"/>
        <v>12720</v>
      </c>
      <c r="BT471" s="238">
        <v>419</v>
      </c>
      <c r="BU471" s="239">
        <f t="shared" si="557"/>
        <v>0</v>
      </c>
      <c r="BV471" s="239">
        <f t="shared" si="461"/>
        <v>0</v>
      </c>
      <c r="BW471" s="239">
        <f t="shared" si="515"/>
        <v>0</v>
      </c>
      <c r="BX471" s="239">
        <f t="shared" si="516"/>
        <v>0</v>
      </c>
      <c r="BY471" s="240">
        <f t="shared" si="558"/>
        <v>839763.63973834575</v>
      </c>
      <c r="CA471" s="247">
        <f>VLOOKUP(CD471,[2]תחזיות!$B$4:$E$1000,4)</f>
        <v>6.1790625600000301E-2</v>
      </c>
      <c r="CB471" s="135">
        <f t="shared" si="517"/>
        <v>4.6492188000000255E-3</v>
      </c>
      <c r="CC471" s="3">
        <f t="shared" si="559"/>
        <v>12720</v>
      </c>
      <c r="CD471" s="238">
        <v>419</v>
      </c>
      <c r="CE471" s="239">
        <f t="shared" si="560"/>
        <v>0</v>
      </c>
      <c r="CF471" s="239">
        <f t="shared" si="561"/>
        <v>0</v>
      </c>
      <c r="CG471" s="239">
        <f t="shared" si="518"/>
        <v>0</v>
      </c>
      <c r="CH471" s="239">
        <f t="shared" si="519"/>
        <v>0</v>
      </c>
      <c r="CI471" s="240">
        <f t="shared" si="562"/>
        <v>952372.2403889132</v>
      </c>
      <c r="CJ471" s="1"/>
      <c r="CK471" s="247">
        <f>VLOOKUP(CN471,[2]תחזיות!$B$4:$E$1000,3)</f>
        <v>4.0705286956521938E-2</v>
      </c>
      <c r="CL471" s="135">
        <f t="shared" si="520"/>
        <v>2.8921072463768283E-3</v>
      </c>
      <c r="CM471" s="3">
        <f t="shared" si="563"/>
        <v>12720</v>
      </c>
      <c r="CN471" s="238">
        <v>419</v>
      </c>
      <c r="CO471" s="239">
        <f t="shared" si="564"/>
        <v>0</v>
      </c>
      <c r="CP471" s="239">
        <f t="shared" si="579"/>
        <v>0</v>
      </c>
      <c r="CQ471" s="239">
        <f t="shared" si="521"/>
        <v>0</v>
      </c>
      <c r="CR471" s="239">
        <f t="shared" si="522"/>
        <v>0</v>
      </c>
      <c r="CS471" s="240">
        <f t="shared" si="565"/>
        <v>799728.65981568617</v>
      </c>
      <c r="CT471" s="1"/>
      <c r="CU471" s="238">
        <v>419</v>
      </c>
      <c r="CV471" s="239">
        <f t="shared" si="496"/>
        <v>-3275.4418415659889</v>
      </c>
      <c r="CW471" s="239">
        <f t="shared" si="496"/>
        <v>0</v>
      </c>
      <c r="CX471" s="239">
        <f t="shared" si="496"/>
        <v>8.598034834110722</v>
      </c>
      <c r="CY471" s="239">
        <f t="shared" si="496"/>
        <v>-8.598034834110722</v>
      </c>
      <c r="CZ471" s="239">
        <f t="shared" si="496"/>
        <v>3027533.6683451794</v>
      </c>
      <c r="DB471" s="238">
        <v>419</v>
      </c>
      <c r="DC471" s="239">
        <f t="shared" si="497"/>
        <v>-3275.4418415660102</v>
      </c>
      <c r="DD471" s="239">
        <f t="shared" si="497"/>
        <v>1.4214681454516108E-13</v>
      </c>
      <c r="DE471" s="239">
        <f t="shared" si="497"/>
        <v>8.5980348341109583</v>
      </c>
      <c r="DF471" s="239">
        <f t="shared" si="497"/>
        <v>-8.5980348341108161</v>
      </c>
      <c r="DG471" s="239">
        <f t="shared" si="497"/>
        <v>3247953.555034522</v>
      </c>
      <c r="DH471" s="248"/>
      <c r="DI471" s="238">
        <v>419</v>
      </c>
      <c r="DJ471" s="239">
        <f t="shared" si="498"/>
        <v>-3286.8078276720858</v>
      </c>
      <c r="DK471" s="239">
        <f t="shared" si="498"/>
        <v>8.564265497133168E-2</v>
      </c>
      <c r="DL471" s="239">
        <f t="shared" si="498"/>
        <v>8.7045151302765653</v>
      </c>
      <c r="DM471" s="239">
        <f t="shared" si="498"/>
        <v>-8.618872475305233</v>
      </c>
      <c r="DN471" s="239">
        <f t="shared" si="498"/>
        <v>2829171.9568635351</v>
      </c>
      <c r="DP471" s="3">
        <f t="shared" si="566"/>
        <v>12720</v>
      </c>
      <c r="DQ471" s="238">
        <v>419</v>
      </c>
      <c r="DR471" s="239">
        <f t="shared" si="567"/>
        <v>0</v>
      </c>
      <c r="DS471" s="239">
        <f t="shared" si="568"/>
        <v>0</v>
      </c>
      <c r="DT471" s="239">
        <f t="shared" si="523"/>
        <v>0</v>
      </c>
      <c r="DU471" s="239">
        <f t="shared" si="569"/>
        <v>0</v>
      </c>
      <c r="DV471" s="240">
        <f t="shared" si="580"/>
        <v>0</v>
      </c>
      <c r="DX471" s="242">
        <f t="shared" si="493"/>
        <v>5.0700000000000002E-2</v>
      </c>
      <c r="DY471" s="242">
        <f t="shared" si="570"/>
        <v>4.2250000000000005E-3</v>
      </c>
      <c r="DZ471" s="238">
        <v>419</v>
      </c>
      <c r="EA471" s="243">
        <f t="shared" si="581"/>
        <v>0</v>
      </c>
      <c r="EB471" s="243">
        <f t="shared" si="582"/>
        <v>0</v>
      </c>
      <c r="EC471" s="243">
        <f t="shared" si="524"/>
        <v>0</v>
      </c>
      <c r="ED471" s="243">
        <f t="shared" si="534"/>
        <v>0</v>
      </c>
      <c r="EE471" s="244">
        <f t="shared" si="571"/>
        <v>985200.18989004719</v>
      </c>
      <c r="EF471" s="249"/>
      <c r="EG471" s="242">
        <f t="shared" si="494"/>
        <v>5.5E-2</v>
      </c>
      <c r="EH471" s="242">
        <f t="shared" si="572"/>
        <v>4.5833333333333334E-3</v>
      </c>
      <c r="EI471" s="238">
        <v>419</v>
      </c>
      <c r="EJ471" s="243">
        <f t="shared" si="583"/>
        <v>5.928657481232063E-13</v>
      </c>
      <c r="EK471" s="243">
        <f t="shared" si="584"/>
        <v>0</v>
      </c>
      <c r="EL471" s="243">
        <f t="shared" si="525"/>
        <v>-2.7173013455646954E-15</v>
      </c>
      <c r="EM471" s="243">
        <f t="shared" si="535"/>
        <v>2.7173013455646954E-15</v>
      </c>
      <c r="EN471" s="244">
        <f t="shared" si="573"/>
        <v>1028966.0595073986</v>
      </c>
      <c r="EO471" s="249"/>
      <c r="EP471" s="242">
        <f t="shared" si="495"/>
        <v>2.5000000000000001E-2</v>
      </c>
      <c r="EQ471" s="242">
        <f t="shared" si="574"/>
        <v>2.0833333333333333E-3</v>
      </c>
      <c r="ER471" s="238">
        <v>419</v>
      </c>
      <c r="ES471" s="243">
        <f t="shared" si="585"/>
        <v>0</v>
      </c>
      <c r="ET471" s="243">
        <f t="shared" si="586"/>
        <v>0</v>
      </c>
      <c r="EU471" s="243">
        <f t="shared" si="526"/>
        <v>0</v>
      </c>
      <c r="EV471" s="243">
        <f t="shared" si="536"/>
        <v>0</v>
      </c>
      <c r="EW471" s="244">
        <f t="shared" si="575"/>
        <v>853461.14144629624</v>
      </c>
    </row>
    <row r="472" spans="1:153" ht="14.25" customHeight="1" thickBot="1" x14ac:dyDescent="0.25">
      <c r="A472" s="3">
        <f t="shared" si="537"/>
        <v>12751</v>
      </c>
      <c r="B472" s="238">
        <v>420</v>
      </c>
      <c r="C472" s="239">
        <f t="shared" si="538"/>
        <v>-3284.0398764000997</v>
      </c>
      <c r="D472" s="239">
        <f t="shared" si="499"/>
        <v>0</v>
      </c>
      <c r="E472" s="239">
        <f t="shared" si="500"/>
        <v>8.620604675550263</v>
      </c>
      <c r="F472" s="239">
        <f t="shared" si="501"/>
        <v>-8.620604675550263</v>
      </c>
      <c r="G472" s="240">
        <f t="shared" si="539"/>
        <v>725485.02829237678</v>
      </c>
      <c r="I472" s="241">
        <f>VLOOKUP(K472,[2]תחזיות!$B$4:$H$1000,5)</f>
        <v>1.300074000000025E-2</v>
      </c>
      <c r="J472" s="135">
        <f t="shared" si="502"/>
        <v>1.0833950000000208E-3</v>
      </c>
      <c r="K472" s="238">
        <v>420</v>
      </c>
      <c r="L472" s="243">
        <f t="shared" si="540"/>
        <v>0</v>
      </c>
      <c r="M472" s="243">
        <f t="shared" si="527"/>
        <v>0</v>
      </c>
      <c r="N472" s="243">
        <f t="shared" si="503"/>
        <v>0</v>
      </c>
      <c r="O472" s="243">
        <f t="shared" si="504"/>
        <v>0</v>
      </c>
      <c r="P472" s="244">
        <f t="shared" si="541"/>
        <v>306589.56963967456</v>
      </c>
      <c r="Q472" s="245"/>
      <c r="R472" s="241">
        <f>VLOOKUP(T472,[2]תחזיות!$B$4:$H$1000,7)</f>
        <v>2.2101258000000425E-2</v>
      </c>
      <c r="S472" s="135">
        <f t="shared" si="505"/>
        <v>1.8417715000000354E-3</v>
      </c>
      <c r="T472" s="238">
        <v>420</v>
      </c>
      <c r="U472" s="243">
        <f t="shared" si="542"/>
        <v>0</v>
      </c>
      <c r="V472" s="243">
        <f t="shared" si="528"/>
        <v>0</v>
      </c>
      <c r="W472" s="243">
        <f t="shared" si="506"/>
        <v>0</v>
      </c>
      <c r="X472" s="243">
        <f t="shared" si="529"/>
        <v>0</v>
      </c>
      <c r="Y472" s="244">
        <f t="shared" si="543"/>
        <v>343246.08003011072</v>
      </c>
      <c r="Z472" s="246"/>
      <c r="AA472" s="241">
        <f>VLOOKUP(AC472,[2]תחזיות!$B$4:$H$1000,6)</f>
        <v>1.1818854545454772E-2</v>
      </c>
      <c r="AB472" s="135">
        <f t="shared" si="507"/>
        <v>9.8490454545456432E-4</v>
      </c>
      <c r="AC472" s="238">
        <v>420</v>
      </c>
      <c r="AD472" s="243">
        <f t="shared" si="544"/>
        <v>0</v>
      </c>
      <c r="AE472" s="243">
        <f t="shared" si="530"/>
        <v>0</v>
      </c>
      <c r="AF472" s="243">
        <f t="shared" si="508"/>
        <v>0</v>
      </c>
      <c r="AG472" s="243">
        <f t="shared" si="531"/>
        <v>0</v>
      </c>
      <c r="AH472" s="244">
        <f t="shared" si="545"/>
        <v>302220.56829844892</v>
      </c>
      <c r="AI472" s="246"/>
      <c r="AJ472" s="242">
        <f t="shared" si="491"/>
        <v>4.8766666666666597E-2</v>
      </c>
      <c r="AK472" s="242">
        <f t="shared" si="546"/>
        <v>4.0638888888888834E-3</v>
      </c>
      <c r="AL472" s="241">
        <f>VLOOKUP(AN472,[2]תחזיות!$B$4:$H$1000,5)</f>
        <v>1.300074000000025E-2</v>
      </c>
      <c r="AM472" s="135">
        <f t="shared" si="532"/>
        <v>1.0833950000000208E-3</v>
      </c>
      <c r="AN472" s="238">
        <v>420</v>
      </c>
      <c r="AO472" s="243">
        <f t="shared" si="547"/>
        <v>0</v>
      </c>
      <c r="AP472" s="243">
        <f t="shared" si="576"/>
        <v>0</v>
      </c>
      <c r="AQ472" s="243">
        <f t="shared" si="509"/>
        <v>0</v>
      </c>
      <c r="AR472" s="243">
        <f t="shared" si="548"/>
        <v>0</v>
      </c>
      <c r="AS472" s="244">
        <f t="shared" si="549"/>
        <v>170495.24078473489</v>
      </c>
      <c r="AT472" s="245"/>
      <c r="AU472" s="242">
        <f t="shared" si="492"/>
        <v>5.3666666666666606E-2</v>
      </c>
      <c r="AV472" s="242">
        <f t="shared" si="550"/>
        <v>4.4722222222222168E-3</v>
      </c>
      <c r="AW472" s="241">
        <f>VLOOKUP(AY472,[2]תחזיות!$B$4:$H$1000,7)</f>
        <v>2.2101258000000425E-2</v>
      </c>
      <c r="AX472" s="135">
        <f t="shared" si="510"/>
        <v>1.8417715000000354E-3</v>
      </c>
      <c r="AY472" s="238">
        <v>420</v>
      </c>
      <c r="AZ472" s="243">
        <f t="shared" si="551"/>
        <v>-2.2310601628731304E-11</v>
      </c>
      <c r="BA472" s="243">
        <f t="shared" si="577"/>
        <v>1.4240861649700617E-13</v>
      </c>
      <c r="BB472" s="243">
        <f t="shared" si="511"/>
        <v>2.4218658489216549E-13</v>
      </c>
      <c r="BC472" s="243">
        <f t="shared" si="552"/>
        <v>-9.9777968395159327E-14</v>
      </c>
      <c r="BD472" s="244">
        <f t="shared" si="553"/>
        <v>197884.14681572217</v>
      </c>
      <c r="BE472" s="246"/>
      <c r="BF472" s="246"/>
      <c r="BG472" s="246"/>
      <c r="BH472" s="241">
        <f>VLOOKUP(BJ472,[2]תחזיות!$B$4:$H$1000,6)</f>
        <v>1.1818854545454772E-2</v>
      </c>
      <c r="BI472" s="135">
        <f t="shared" si="512"/>
        <v>9.8490454545456432E-4</v>
      </c>
      <c r="BJ472" s="238">
        <v>420</v>
      </c>
      <c r="BK472" s="243">
        <f t="shared" si="554"/>
        <v>-11.483765686570001</v>
      </c>
      <c r="BL472" s="243">
        <f t="shared" si="578"/>
        <v>8.5715210414948451E-2</v>
      </c>
      <c r="BM472" s="243">
        <f t="shared" si="513"/>
        <v>0.10676878084032669</v>
      </c>
      <c r="BN472" s="243">
        <f t="shared" si="533"/>
        <v>-2.1053570425378237E-2</v>
      </c>
      <c r="BO472" s="244">
        <f t="shared" si="555"/>
        <v>148276.55901072704</v>
      </c>
      <c r="BP472" s="246"/>
      <c r="BQ472" s="247">
        <f>VLOOKUP(BT472,[2]תחזיות!$B$4:$E$1000,2)</f>
        <v>4.6839380000000229E-2</v>
      </c>
      <c r="BR472" s="135">
        <f t="shared" si="514"/>
        <v>3.403281666666686E-3</v>
      </c>
      <c r="BS472" s="3">
        <f t="shared" si="556"/>
        <v>12751</v>
      </c>
      <c r="BT472" s="238">
        <v>420</v>
      </c>
      <c r="BU472" s="239">
        <f t="shared" si="557"/>
        <v>0</v>
      </c>
      <c r="BV472" s="239">
        <f t="shared" si="461"/>
        <v>0</v>
      </c>
      <c r="BW472" s="239">
        <f t="shared" si="515"/>
        <v>0</v>
      </c>
      <c r="BX472" s="239">
        <f t="shared" si="516"/>
        <v>0</v>
      </c>
      <c r="BY472" s="240">
        <f t="shared" si="558"/>
        <v>839763.63973834575</v>
      </c>
      <c r="CA472" s="247">
        <f>VLOOKUP(CD472,[2]תחזיות!$B$4:$E$1000,4)</f>
        <v>6.1827981600000304E-2</v>
      </c>
      <c r="CB472" s="135">
        <f t="shared" si="517"/>
        <v>4.6523318000000254E-3</v>
      </c>
      <c r="CC472" s="3">
        <f t="shared" si="559"/>
        <v>12751</v>
      </c>
      <c r="CD472" s="238">
        <v>420</v>
      </c>
      <c r="CE472" s="239">
        <f t="shared" si="560"/>
        <v>0</v>
      </c>
      <c r="CF472" s="239">
        <f t="shared" si="561"/>
        <v>0</v>
      </c>
      <c r="CG472" s="239">
        <f t="shared" si="518"/>
        <v>0</v>
      </c>
      <c r="CH472" s="239">
        <f t="shared" si="519"/>
        <v>0</v>
      </c>
      <c r="CI472" s="240">
        <f t="shared" si="562"/>
        <v>952372.2403889132</v>
      </c>
      <c r="CJ472" s="1"/>
      <c r="CK472" s="247">
        <f>VLOOKUP(CN472,[2]תחזיות!$B$4:$E$1000,3)</f>
        <v>4.0729895652174115E-2</v>
      </c>
      <c r="CL472" s="135">
        <f t="shared" si="520"/>
        <v>2.8941579710145098E-3</v>
      </c>
      <c r="CM472" s="3">
        <f t="shared" si="563"/>
        <v>12751</v>
      </c>
      <c r="CN472" s="238">
        <v>420</v>
      </c>
      <c r="CO472" s="239">
        <f t="shared" si="564"/>
        <v>0</v>
      </c>
      <c r="CP472" s="239">
        <f t="shared" si="579"/>
        <v>0</v>
      </c>
      <c r="CQ472" s="239">
        <f t="shared" si="521"/>
        <v>0</v>
      </c>
      <c r="CR472" s="239">
        <f t="shared" si="522"/>
        <v>0</v>
      </c>
      <c r="CS472" s="240">
        <f t="shared" si="565"/>
        <v>799728.65981568617</v>
      </c>
      <c r="CT472" s="1"/>
      <c r="CU472" s="238">
        <v>420</v>
      </c>
      <c r="CV472" s="239">
        <f t="shared" si="496"/>
        <v>-3284.0398764000997</v>
      </c>
      <c r="CW472" s="239">
        <f t="shared" si="496"/>
        <v>0</v>
      </c>
      <c r="CX472" s="239">
        <f t="shared" si="496"/>
        <v>8.620604675550263</v>
      </c>
      <c r="CY472" s="239">
        <f t="shared" si="496"/>
        <v>-8.620604675550263</v>
      </c>
      <c r="CZ472" s="239">
        <f t="shared" si="496"/>
        <v>3027533.6683451794</v>
      </c>
      <c r="DB472" s="238">
        <v>420</v>
      </c>
      <c r="DC472" s="239">
        <f t="shared" si="497"/>
        <v>-3284.0398764001216</v>
      </c>
      <c r="DD472" s="239">
        <f t="shared" si="497"/>
        <v>1.4240861649700617E-13</v>
      </c>
      <c r="DE472" s="239">
        <f t="shared" si="497"/>
        <v>8.620604675550501</v>
      </c>
      <c r="DF472" s="239">
        <f t="shared" si="497"/>
        <v>-8.6206046755503589</v>
      </c>
      <c r="DG472" s="239">
        <f t="shared" si="497"/>
        <v>3247953.555034522</v>
      </c>
      <c r="DH472" s="248"/>
      <c r="DI472" s="238">
        <v>420</v>
      </c>
      <c r="DJ472" s="239">
        <f t="shared" si="498"/>
        <v>-3295.52364208667</v>
      </c>
      <c r="DK472" s="239">
        <f t="shared" si="498"/>
        <v>8.5715210414948451E-2</v>
      </c>
      <c r="DL472" s="239">
        <f t="shared" si="498"/>
        <v>8.7273734563905894</v>
      </c>
      <c r="DM472" s="239">
        <f t="shared" si="498"/>
        <v>-8.6416582459756413</v>
      </c>
      <c r="DN472" s="239">
        <f t="shared" si="498"/>
        <v>2829171.9568635351</v>
      </c>
      <c r="DP472" s="3">
        <f t="shared" si="566"/>
        <v>12751</v>
      </c>
      <c r="DQ472" s="238">
        <v>420</v>
      </c>
      <c r="DR472" s="239">
        <f t="shared" si="567"/>
        <v>0</v>
      </c>
      <c r="DS472" s="239">
        <f t="shared" si="568"/>
        <v>0</v>
      </c>
      <c r="DT472" s="239">
        <f t="shared" si="523"/>
        <v>0</v>
      </c>
      <c r="DU472" s="239">
        <f t="shared" si="569"/>
        <v>0</v>
      </c>
      <c r="DV472" s="240">
        <f t="shared" si="580"/>
        <v>0</v>
      </c>
      <c r="DX472" s="242">
        <f t="shared" si="493"/>
        <v>5.0700000000000002E-2</v>
      </c>
      <c r="DY472" s="242">
        <f t="shared" si="570"/>
        <v>4.2250000000000005E-3</v>
      </c>
      <c r="DZ472" s="238">
        <v>420</v>
      </c>
      <c r="EA472" s="243">
        <f t="shared" si="581"/>
        <v>0</v>
      </c>
      <c r="EB472" s="243">
        <f t="shared" si="582"/>
        <v>0</v>
      </c>
      <c r="EC472" s="243">
        <f t="shared" si="524"/>
        <v>0</v>
      </c>
      <c r="ED472" s="243">
        <f t="shared" si="534"/>
        <v>0</v>
      </c>
      <c r="EE472" s="244">
        <f t="shared" si="571"/>
        <v>985200.18989004719</v>
      </c>
      <c r="EF472" s="249"/>
      <c r="EG472" s="242">
        <f t="shared" si="494"/>
        <v>5.5E-2</v>
      </c>
      <c r="EH472" s="242">
        <f t="shared" si="572"/>
        <v>4.5833333333333334E-3</v>
      </c>
      <c r="EI472" s="238">
        <v>420</v>
      </c>
      <c r="EJ472" s="243">
        <f t="shared" si="583"/>
        <v>5.9558304946877104E-13</v>
      </c>
      <c r="EK472" s="243">
        <f t="shared" si="584"/>
        <v>0</v>
      </c>
      <c r="EL472" s="243">
        <f t="shared" si="525"/>
        <v>-2.7297556433985339E-15</v>
      </c>
      <c r="EM472" s="243">
        <f t="shared" si="535"/>
        <v>2.7297556433985339E-15</v>
      </c>
      <c r="EN472" s="244">
        <f t="shared" si="573"/>
        <v>1028966.0595073986</v>
      </c>
      <c r="EO472" s="249"/>
      <c r="EP472" s="242">
        <f t="shared" si="495"/>
        <v>2.5000000000000001E-2</v>
      </c>
      <c r="EQ472" s="242">
        <f t="shared" si="574"/>
        <v>2.0833333333333333E-3</v>
      </c>
      <c r="ER472" s="238">
        <v>420</v>
      </c>
      <c r="ES472" s="243">
        <f t="shared" si="585"/>
        <v>0</v>
      </c>
      <c r="ET472" s="243">
        <f t="shared" si="586"/>
        <v>0</v>
      </c>
      <c r="EU472" s="243">
        <f t="shared" si="526"/>
        <v>0</v>
      </c>
      <c r="EV472" s="243">
        <f t="shared" si="536"/>
        <v>0</v>
      </c>
      <c r="EW472" s="244">
        <f t="shared" si="575"/>
        <v>853461.14144629624</v>
      </c>
    </row>
    <row r="473" spans="1:153" ht="14.25" customHeight="1" thickBot="1" x14ac:dyDescent="0.25">
      <c r="A473" s="3">
        <f t="shared" si="537"/>
        <v>12781</v>
      </c>
      <c r="B473" s="238">
        <v>421</v>
      </c>
      <c r="C473" s="239">
        <f t="shared" si="538"/>
        <v>-3292.6604810756498</v>
      </c>
      <c r="D473" s="239">
        <f t="shared" si="499"/>
        <v>0</v>
      </c>
      <c r="E473" s="239">
        <f t="shared" si="500"/>
        <v>8.6432337628235807</v>
      </c>
      <c r="F473" s="239">
        <f t="shared" si="501"/>
        <v>-8.6432337628235807</v>
      </c>
      <c r="G473" s="240">
        <f t="shared" si="539"/>
        <v>725485.02829237678</v>
      </c>
      <c r="I473" s="241">
        <f>VLOOKUP(K473,[2]תחזיות!$B$4:$H$1000,5)</f>
        <v>1.3000758500000251E-2</v>
      </c>
      <c r="J473" s="135">
        <f t="shared" si="502"/>
        <v>1.0833965416666876E-3</v>
      </c>
      <c r="K473" s="238">
        <v>421</v>
      </c>
      <c r="L473" s="243">
        <f t="shared" si="540"/>
        <v>0</v>
      </c>
      <c r="M473" s="243">
        <f t="shared" si="527"/>
        <v>0</v>
      </c>
      <c r="N473" s="243">
        <f t="shared" si="503"/>
        <v>0</v>
      </c>
      <c r="O473" s="243">
        <f t="shared" si="504"/>
        <v>0</v>
      </c>
      <c r="P473" s="244">
        <f t="shared" si="541"/>
        <v>306589.56963967456</v>
      </c>
      <c r="Q473" s="245"/>
      <c r="R473" s="241">
        <f>VLOOKUP(T473,[2]תחזיות!$B$4:$H$1000,7)</f>
        <v>2.2101289450000425E-2</v>
      </c>
      <c r="S473" s="135">
        <f t="shared" si="505"/>
        <v>1.8417741208333687E-3</v>
      </c>
      <c r="T473" s="238">
        <v>421</v>
      </c>
      <c r="U473" s="243">
        <f t="shared" si="542"/>
        <v>0</v>
      </c>
      <c r="V473" s="243">
        <f t="shared" si="528"/>
        <v>0</v>
      </c>
      <c r="W473" s="243">
        <f t="shared" si="506"/>
        <v>0</v>
      </c>
      <c r="X473" s="243">
        <f t="shared" si="529"/>
        <v>0</v>
      </c>
      <c r="Y473" s="244">
        <f t="shared" si="543"/>
        <v>343246.08003011072</v>
      </c>
      <c r="Z473" s="246"/>
      <c r="AA473" s="241">
        <f>VLOOKUP(AC473,[2]תחזיות!$B$4:$H$1000,6)</f>
        <v>1.1818871363636591E-2</v>
      </c>
      <c r="AB473" s="135">
        <f t="shared" si="507"/>
        <v>9.8490594696971586E-4</v>
      </c>
      <c r="AC473" s="238">
        <v>421</v>
      </c>
      <c r="AD473" s="243">
        <f t="shared" si="544"/>
        <v>0</v>
      </c>
      <c r="AE473" s="243">
        <f t="shared" si="530"/>
        <v>0</v>
      </c>
      <c r="AF473" s="243">
        <f t="shared" si="508"/>
        <v>0</v>
      </c>
      <c r="AG473" s="243">
        <f t="shared" si="531"/>
        <v>0</v>
      </c>
      <c r="AH473" s="244">
        <f t="shared" si="545"/>
        <v>302220.56829844892</v>
      </c>
      <c r="AI473" s="246"/>
      <c r="AJ473" s="242">
        <f t="shared" si="491"/>
        <v>4.8766666666666597E-2</v>
      </c>
      <c r="AK473" s="242">
        <f t="shared" si="546"/>
        <v>4.0638888888888834E-3</v>
      </c>
      <c r="AL473" s="241">
        <f>VLOOKUP(AN473,[2]תחזיות!$B$4:$H$1000,5)</f>
        <v>1.3000758500000251E-2</v>
      </c>
      <c r="AM473" s="135">
        <f t="shared" si="532"/>
        <v>1.0833965416666876E-3</v>
      </c>
      <c r="AN473" s="238">
        <v>421</v>
      </c>
      <c r="AO473" s="243">
        <f t="shared" si="547"/>
        <v>0</v>
      </c>
      <c r="AP473" s="243">
        <f t="shared" si="576"/>
        <v>0</v>
      </c>
      <c r="AQ473" s="243">
        <f t="shared" si="509"/>
        <v>0</v>
      </c>
      <c r="AR473" s="243">
        <f t="shared" si="548"/>
        <v>0</v>
      </c>
      <c r="AS473" s="244">
        <f t="shared" si="549"/>
        <v>170495.24078473489</v>
      </c>
      <c r="AT473" s="245"/>
      <c r="AU473" s="242">
        <f t="shared" si="492"/>
        <v>5.3666666666666606E-2</v>
      </c>
      <c r="AV473" s="242">
        <f t="shared" si="550"/>
        <v>4.4722222222222168E-3</v>
      </c>
      <c r="AW473" s="241">
        <f>VLOOKUP(AY473,[2]תחזיות!$B$4:$H$1000,7)</f>
        <v>2.2101289450000425E-2</v>
      </c>
      <c r="AX473" s="135">
        <f t="shared" si="510"/>
        <v>1.8417741208333687E-3</v>
      </c>
      <c r="AY473" s="238">
        <v>421</v>
      </c>
      <c r="AZ473" s="243">
        <f t="shared" si="551"/>
        <v>-2.259432535530796E-11</v>
      </c>
      <c r="BA473" s="243">
        <f t="shared" si="577"/>
        <v>1.4267090100145405E-13</v>
      </c>
      <c r="BB473" s="243">
        <f t="shared" si="511"/>
        <v>2.4371774495158122E-13</v>
      </c>
      <c r="BC473" s="243">
        <f t="shared" si="552"/>
        <v>-1.0104684395012715E-13</v>
      </c>
      <c r="BD473" s="244">
        <f t="shared" si="553"/>
        <v>197884.14681572217</v>
      </c>
      <c r="BE473" s="246"/>
      <c r="BF473" s="246"/>
      <c r="BG473" s="246"/>
      <c r="BH473" s="241">
        <f>VLOOKUP(BJ473,[2]תחזיות!$B$4:$H$1000,6)</f>
        <v>1.1818871363636591E-2</v>
      </c>
      <c r="BI473" s="135">
        <f t="shared" si="512"/>
        <v>9.8490594696971586E-4</v>
      </c>
      <c r="BJ473" s="238">
        <v>421</v>
      </c>
      <c r="BK473" s="243">
        <f t="shared" si="554"/>
        <v>-11.601950053735838</v>
      </c>
      <c r="BL473" s="243">
        <f t="shared" si="578"/>
        <v>8.5787826616958177E-2</v>
      </c>
      <c r="BM473" s="243">
        <f t="shared" si="513"/>
        <v>0.10705806838214045</v>
      </c>
      <c r="BN473" s="243">
        <f t="shared" si="533"/>
        <v>-2.127024176518227E-2</v>
      </c>
      <c r="BO473" s="244">
        <f t="shared" si="555"/>
        <v>148276.55901072704</v>
      </c>
      <c r="BP473" s="246"/>
      <c r="BQ473" s="247">
        <f>VLOOKUP(BT473,[2]תחזיות!$B$4:$E$1000,2)</f>
        <v>4.6867680000000231E-2</v>
      </c>
      <c r="BR473" s="135">
        <f t="shared" si="514"/>
        <v>3.4056400000000192E-3</v>
      </c>
      <c r="BS473" s="3">
        <f t="shared" si="556"/>
        <v>12781</v>
      </c>
      <c r="BT473" s="238">
        <v>421</v>
      </c>
      <c r="BU473" s="239">
        <f t="shared" si="557"/>
        <v>0</v>
      </c>
      <c r="BV473" s="239">
        <f t="shared" si="461"/>
        <v>0</v>
      </c>
      <c r="BW473" s="239">
        <f t="shared" si="515"/>
        <v>0</v>
      </c>
      <c r="BX473" s="239">
        <f t="shared" si="516"/>
        <v>0</v>
      </c>
      <c r="BY473" s="240">
        <f t="shared" si="558"/>
        <v>839763.63973834575</v>
      </c>
      <c r="CA473" s="247">
        <f>VLOOKUP(CD473,[2]תחזיות!$B$4:$E$1000,4)</f>
        <v>6.1865337600000306E-2</v>
      </c>
      <c r="CB473" s="135">
        <f t="shared" si="517"/>
        <v>4.6554448000000253E-3</v>
      </c>
      <c r="CC473" s="3">
        <f t="shared" si="559"/>
        <v>12781</v>
      </c>
      <c r="CD473" s="238">
        <v>421</v>
      </c>
      <c r="CE473" s="239">
        <f t="shared" si="560"/>
        <v>0</v>
      </c>
      <c r="CF473" s="239">
        <f t="shared" si="561"/>
        <v>0</v>
      </c>
      <c r="CG473" s="239">
        <f t="shared" si="518"/>
        <v>0</v>
      </c>
      <c r="CH473" s="239">
        <f t="shared" si="519"/>
        <v>0</v>
      </c>
      <c r="CI473" s="240">
        <f t="shared" si="562"/>
        <v>952372.2403889132</v>
      </c>
      <c r="CJ473" s="1"/>
      <c r="CK473" s="247">
        <f>VLOOKUP(CN473,[2]תחזיות!$B$4:$E$1000,3)</f>
        <v>4.0754504347826292E-2</v>
      </c>
      <c r="CL473" s="135">
        <f t="shared" si="520"/>
        <v>2.8962086956521912E-3</v>
      </c>
      <c r="CM473" s="3">
        <f t="shared" si="563"/>
        <v>12781</v>
      </c>
      <c r="CN473" s="238">
        <v>421</v>
      </c>
      <c r="CO473" s="239">
        <f t="shared" si="564"/>
        <v>0</v>
      </c>
      <c r="CP473" s="239">
        <f t="shared" si="579"/>
        <v>0</v>
      </c>
      <c r="CQ473" s="239">
        <f t="shared" si="521"/>
        <v>0</v>
      </c>
      <c r="CR473" s="239">
        <f t="shared" si="522"/>
        <v>0</v>
      </c>
      <c r="CS473" s="240">
        <f t="shared" si="565"/>
        <v>799728.65981568617</v>
      </c>
      <c r="CT473" s="1"/>
      <c r="CU473" s="238">
        <v>421</v>
      </c>
      <c r="CV473" s="239">
        <f t="shared" si="496"/>
        <v>-3292.6604810756498</v>
      </c>
      <c r="CW473" s="239">
        <f t="shared" si="496"/>
        <v>0</v>
      </c>
      <c r="CX473" s="239">
        <f t="shared" si="496"/>
        <v>8.6432337628235807</v>
      </c>
      <c r="CY473" s="239">
        <f t="shared" si="496"/>
        <v>-8.6432337628235807</v>
      </c>
      <c r="CZ473" s="239">
        <f t="shared" si="496"/>
        <v>3027533.6683451794</v>
      </c>
      <c r="DB473" s="238">
        <v>421</v>
      </c>
      <c r="DC473" s="239">
        <f t="shared" si="497"/>
        <v>-3292.6604810756721</v>
      </c>
      <c r="DD473" s="239">
        <f t="shared" si="497"/>
        <v>1.4267090100145405E-13</v>
      </c>
      <c r="DE473" s="239">
        <f t="shared" si="497"/>
        <v>8.6432337628238205</v>
      </c>
      <c r="DF473" s="239">
        <f t="shared" si="497"/>
        <v>-8.6432337628236784</v>
      </c>
      <c r="DG473" s="239">
        <f t="shared" si="497"/>
        <v>3247953.555034522</v>
      </c>
      <c r="DH473" s="248"/>
      <c r="DI473" s="238">
        <v>421</v>
      </c>
      <c r="DJ473" s="239">
        <f t="shared" si="498"/>
        <v>-3304.2624311293857</v>
      </c>
      <c r="DK473" s="239">
        <f t="shared" si="498"/>
        <v>8.5787826616958177E-2</v>
      </c>
      <c r="DL473" s="239">
        <f t="shared" si="498"/>
        <v>8.7502918312057218</v>
      </c>
      <c r="DM473" s="239">
        <f t="shared" si="498"/>
        <v>-8.6645040045887622</v>
      </c>
      <c r="DN473" s="239">
        <f t="shared" si="498"/>
        <v>2829171.9568635351</v>
      </c>
      <c r="DP473" s="3">
        <f t="shared" si="566"/>
        <v>12781</v>
      </c>
      <c r="DQ473" s="238">
        <v>421</v>
      </c>
      <c r="DR473" s="239">
        <f t="shared" si="567"/>
        <v>0</v>
      </c>
      <c r="DS473" s="239">
        <f t="shared" si="568"/>
        <v>0</v>
      </c>
      <c r="DT473" s="239">
        <f t="shared" si="523"/>
        <v>0</v>
      </c>
      <c r="DU473" s="239">
        <f t="shared" si="569"/>
        <v>0</v>
      </c>
      <c r="DV473" s="240">
        <f t="shared" si="580"/>
        <v>0</v>
      </c>
      <c r="DX473" s="242">
        <f t="shared" si="493"/>
        <v>5.0700000000000002E-2</v>
      </c>
      <c r="DY473" s="242">
        <f t="shared" si="570"/>
        <v>4.2250000000000005E-3</v>
      </c>
      <c r="DZ473" s="238">
        <v>421</v>
      </c>
      <c r="EA473" s="243">
        <f t="shared" si="581"/>
        <v>0</v>
      </c>
      <c r="EB473" s="243">
        <f t="shared" si="582"/>
        <v>0</v>
      </c>
      <c r="EC473" s="243">
        <f t="shared" si="524"/>
        <v>0</v>
      </c>
      <c r="ED473" s="243">
        <f t="shared" si="534"/>
        <v>0</v>
      </c>
      <c r="EE473" s="244">
        <f t="shared" si="571"/>
        <v>985200.18989004719</v>
      </c>
      <c r="EF473" s="249"/>
      <c r="EG473" s="242">
        <f t="shared" si="494"/>
        <v>5.5E-2</v>
      </c>
      <c r="EH473" s="242">
        <f t="shared" si="572"/>
        <v>4.5833333333333334E-3</v>
      </c>
      <c r="EI473" s="238">
        <v>421</v>
      </c>
      <c r="EJ473" s="243">
        <f t="shared" si="583"/>
        <v>5.9831280511216955E-13</v>
      </c>
      <c r="EK473" s="243">
        <f t="shared" si="584"/>
        <v>0</v>
      </c>
      <c r="EL473" s="243">
        <f t="shared" si="525"/>
        <v>-2.742267023430777E-15</v>
      </c>
      <c r="EM473" s="243">
        <f t="shared" si="535"/>
        <v>2.742267023430777E-15</v>
      </c>
      <c r="EN473" s="244">
        <f t="shared" si="573"/>
        <v>1028966.0595073986</v>
      </c>
      <c r="EO473" s="249"/>
      <c r="EP473" s="242">
        <f t="shared" si="495"/>
        <v>2.5000000000000001E-2</v>
      </c>
      <c r="EQ473" s="242">
        <f t="shared" si="574"/>
        <v>2.0833333333333333E-3</v>
      </c>
      <c r="ER473" s="238">
        <v>421</v>
      </c>
      <c r="ES473" s="243">
        <f t="shared" si="585"/>
        <v>0</v>
      </c>
      <c r="ET473" s="243">
        <f t="shared" si="586"/>
        <v>0</v>
      </c>
      <c r="EU473" s="243">
        <f t="shared" si="526"/>
        <v>0</v>
      </c>
      <c r="EV473" s="243">
        <f t="shared" si="536"/>
        <v>0</v>
      </c>
      <c r="EW473" s="244">
        <f t="shared" si="575"/>
        <v>853461.14144629624</v>
      </c>
    </row>
    <row r="474" spans="1:153" ht="14.25" customHeight="1" thickBot="1" x14ac:dyDescent="0.25">
      <c r="A474" s="3">
        <f t="shared" si="537"/>
        <v>12812</v>
      </c>
      <c r="B474" s="238">
        <v>422</v>
      </c>
      <c r="C474" s="239">
        <f t="shared" si="538"/>
        <v>-3301.3037148384733</v>
      </c>
      <c r="D474" s="239">
        <f t="shared" si="499"/>
        <v>0</v>
      </c>
      <c r="E474" s="239">
        <f t="shared" si="500"/>
        <v>8.6659222514509935</v>
      </c>
      <c r="F474" s="239">
        <f t="shared" si="501"/>
        <v>-8.6659222514509935</v>
      </c>
      <c r="G474" s="240">
        <f t="shared" si="539"/>
        <v>725485.02829237678</v>
      </c>
      <c r="I474" s="241">
        <f>VLOOKUP(K474,[2]תחזיות!$B$4:$H$1000,5)</f>
        <v>1.3000777000000251E-2</v>
      </c>
      <c r="J474" s="135">
        <f t="shared" si="502"/>
        <v>1.0833980833333543E-3</v>
      </c>
      <c r="K474" s="238">
        <v>422</v>
      </c>
      <c r="L474" s="243">
        <f t="shared" si="540"/>
        <v>0</v>
      </c>
      <c r="M474" s="243">
        <f t="shared" si="527"/>
        <v>0</v>
      </c>
      <c r="N474" s="243">
        <f t="shared" si="503"/>
        <v>0</v>
      </c>
      <c r="O474" s="243">
        <f t="shared" si="504"/>
        <v>0</v>
      </c>
      <c r="P474" s="244">
        <f t="shared" si="541"/>
        <v>306589.56963967456</v>
      </c>
      <c r="Q474" s="245"/>
      <c r="R474" s="241">
        <f>VLOOKUP(T474,[2]תחזיות!$B$4:$H$1000,7)</f>
        <v>2.2101320900000426E-2</v>
      </c>
      <c r="S474" s="135">
        <f t="shared" si="505"/>
        <v>1.8417767416667021E-3</v>
      </c>
      <c r="T474" s="238">
        <v>422</v>
      </c>
      <c r="U474" s="243">
        <f t="shared" si="542"/>
        <v>0</v>
      </c>
      <c r="V474" s="243">
        <f t="shared" si="528"/>
        <v>0</v>
      </c>
      <c r="W474" s="243">
        <f t="shared" si="506"/>
        <v>0</v>
      </c>
      <c r="X474" s="243">
        <f t="shared" si="529"/>
        <v>0</v>
      </c>
      <c r="Y474" s="244">
        <f t="shared" si="543"/>
        <v>343246.08003011072</v>
      </c>
      <c r="Z474" s="246"/>
      <c r="AA474" s="241">
        <f>VLOOKUP(AC474,[2]תחזיות!$B$4:$H$1000,6)</f>
        <v>1.1818888181818409E-2</v>
      </c>
      <c r="AB474" s="135">
        <f t="shared" si="507"/>
        <v>9.8490734848486741E-4</v>
      </c>
      <c r="AC474" s="238">
        <v>422</v>
      </c>
      <c r="AD474" s="243">
        <f t="shared" si="544"/>
        <v>0</v>
      </c>
      <c r="AE474" s="243">
        <f t="shared" si="530"/>
        <v>0</v>
      </c>
      <c r="AF474" s="243">
        <f t="shared" si="508"/>
        <v>0</v>
      </c>
      <c r="AG474" s="243">
        <f t="shared" si="531"/>
        <v>0</v>
      </c>
      <c r="AH474" s="244">
        <f t="shared" si="545"/>
        <v>302220.56829844892</v>
      </c>
      <c r="AI474" s="246"/>
      <c r="AJ474" s="242">
        <f t="shared" si="491"/>
        <v>4.8766666666666597E-2</v>
      </c>
      <c r="AK474" s="242">
        <f t="shared" si="546"/>
        <v>4.0638888888888834E-3</v>
      </c>
      <c r="AL474" s="241">
        <f>VLOOKUP(AN474,[2]תחזיות!$B$4:$H$1000,5)</f>
        <v>1.3000777000000251E-2</v>
      </c>
      <c r="AM474" s="135">
        <f t="shared" si="532"/>
        <v>1.0833980833333543E-3</v>
      </c>
      <c r="AN474" s="238">
        <v>422</v>
      </c>
      <c r="AO474" s="243">
        <f t="shared" si="547"/>
        <v>0</v>
      </c>
      <c r="AP474" s="243">
        <f t="shared" si="576"/>
        <v>0</v>
      </c>
      <c r="AQ474" s="243">
        <f t="shared" si="509"/>
        <v>0</v>
      </c>
      <c r="AR474" s="243">
        <f t="shared" si="548"/>
        <v>0</v>
      </c>
      <c r="AS474" s="244">
        <f t="shared" si="549"/>
        <v>170495.24078473489</v>
      </c>
      <c r="AT474" s="245"/>
      <c r="AU474" s="242">
        <f t="shared" si="492"/>
        <v>5.3666666666666606E-2</v>
      </c>
      <c r="AV474" s="242">
        <f t="shared" si="550"/>
        <v>4.4722222222222168E-3</v>
      </c>
      <c r="AW474" s="241">
        <f>VLOOKUP(AY474,[2]תחזיות!$B$4:$H$1000,7)</f>
        <v>2.2101320900000426E-2</v>
      </c>
      <c r="AX474" s="135">
        <f t="shared" si="510"/>
        <v>1.8417767416667021E-3</v>
      </c>
      <c r="AY474" s="238">
        <v>422</v>
      </c>
      <c r="AZ474" s="243">
        <f t="shared" si="551"/>
        <v>-2.2880105676866782E-11</v>
      </c>
      <c r="BA474" s="243">
        <f t="shared" si="577"/>
        <v>1.4293366894863119E-13</v>
      </c>
      <c r="BB474" s="243">
        <f t="shared" si="511"/>
        <v>2.4525858600350749E-13</v>
      </c>
      <c r="BC474" s="243">
        <f t="shared" si="552"/>
        <v>-1.0232491705487631E-13</v>
      </c>
      <c r="BD474" s="244">
        <f t="shared" si="553"/>
        <v>197884.14681572217</v>
      </c>
      <c r="BE474" s="246"/>
      <c r="BF474" s="246"/>
      <c r="BG474" s="246"/>
      <c r="BH474" s="241">
        <f>VLOOKUP(BJ474,[2]תחזיות!$B$4:$H$1000,6)</f>
        <v>1.1818888181818409E-2</v>
      </c>
      <c r="BI474" s="135">
        <f t="shared" si="512"/>
        <v>9.8490734848486741E-4</v>
      </c>
      <c r="BJ474" s="238">
        <v>422</v>
      </c>
      <c r="BK474" s="243">
        <f t="shared" si="554"/>
        <v>-11.720540410260922</v>
      </c>
      <c r="BL474" s="243">
        <f t="shared" si="578"/>
        <v>8.586050364142335E-2</v>
      </c>
      <c r="BM474" s="243">
        <f t="shared" si="513"/>
        <v>0.10734816106023494</v>
      </c>
      <c r="BN474" s="243">
        <f t="shared" si="533"/>
        <v>-2.148765741881159E-2</v>
      </c>
      <c r="BO474" s="244">
        <f t="shared" si="555"/>
        <v>148276.55901072704</v>
      </c>
      <c r="BP474" s="246"/>
      <c r="BQ474" s="247">
        <f>VLOOKUP(BT474,[2]תחזיות!$B$4:$E$1000,2)</f>
        <v>4.6895980000000233E-2</v>
      </c>
      <c r="BR474" s="135">
        <f t="shared" si="514"/>
        <v>3.4079983333333529E-3</v>
      </c>
      <c r="BS474" s="3">
        <f t="shared" si="556"/>
        <v>12812</v>
      </c>
      <c r="BT474" s="238">
        <v>422</v>
      </c>
      <c r="BU474" s="239">
        <f t="shared" si="557"/>
        <v>0</v>
      </c>
      <c r="BV474" s="239">
        <f t="shared" si="461"/>
        <v>0</v>
      </c>
      <c r="BW474" s="239">
        <f t="shared" si="515"/>
        <v>0</v>
      </c>
      <c r="BX474" s="239">
        <f t="shared" si="516"/>
        <v>0</v>
      </c>
      <c r="BY474" s="240">
        <f t="shared" si="558"/>
        <v>839763.63973834575</v>
      </c>
      <c r="CA474" s="247">
        <f>VLOOKUP(CD474,[2]תחזיות!$B$4:$E$1000,4)</f>
        <v>6.1902693600000308E-2</v>
      </c>
      <c r="CB474" s="135">
        <f t="shared" si="517"/>
        <v>4.6585578000000261E-3</v>
      </c>
      <c r="CC474" s="3">
        <f t="shared" si="559"/>
        <v>12812</v>
      </c>
      <c r="CD474" s="238">
        <v>422</v>
      </c>
      <c r="CE474" s="239">
        <f t="shared" si="560"/>
        <v>0</v>
      </c>
      <c r="CF474" s="239">
        <f t="shared" si="561"/>
        <v>0</v>
      </c>
      <c r="CG474" s="239">
        <f t="shared" si="518"/>
        <v>0</v>
      </c>
      <c r="CH474" s="239">
        <f t="shared" si="519"/>
        <v>0</v>
      </c>
      <c r="CI474" s="240">
        <f t="shared" si="562"/>
        <v>952372.2403889132</v>
      </c>
      <c r="CJ474" s="1"/>
      <c r="CK474" s="247">
        <f>VLOOKUP(CN474,[2]תחזיות!$B$4:$E$1000,3)</f>
        <v>4.077911304347847E-2</v>
      </c>
      <c r="CL474" s="135">
        <f t="shared" si="520"/>
        <v>2.8982594202898726E-3</v>
      </c>
      <c r="CM474" s="3">
        <f t="shared" si="563"/>
        <v>12812</v>
      </c>
      <c r="CN474" s="238">
        <v>422</v>
      </c>
      <c r="CO474" s="239">
        <f t="shared" si="564"/>
        <v>0</v>
      </c>
      <c r="CP474" s="239">
        <f t="shared" si="579"/>
        <v>0</v>
      </c>
      <c r="CQ474" s="239">
        <f t="shared" si="521"/>
        <v>0</v>
      </c>
      <c r="CR474" s="239">
        <f t="shared" si="522"/>
        <v>0</v>
      </c>
      <c r="CS474" s="240">
        <f t="shared" si="565"/>
        <v>799728.65981568617</v>
      </c>
      <c r="CT474" s="1"/>
      <c r="CU474" s="238">
        <v>422</v>
      </c>
      <c r="CV474" s="239">
        <f t="shared" ref="CV474:CZ524" si="587">BU474+L474+C474+AO474+DR474+EA474</f>
        <v>-3301.3037148384733</v>
      </c>
      <c r="CW474" s="239">
        <f t="shared" si="587"/>
        <v>0</v>
      </c>
      <c r="CX474" s="239">
        <f t="shared" si="587"/>
        <v>8.6659222514509935</v>
      </c>
      <c r="CY474" s="239">
        <f t="shared" si="587"/>
        <v>-8.6659222514509935</v>
      </c>
      <c r="CZ474" s="239">
        <f t="shared" si="587"/>
        <v>3027533.6683451794</v>
      </c>
      <c r="DB474" s="238">
        <v>422</v>
      </c>
      <c r="DC474" s="239">
        <f t="shared" ref="DC474:DG524" si="588">CE474+U474+C474+AZ474+DR474+EJ474</f>
        <v>-3301.3037148384956</v>
      </c>
      <c r="DD474" s="239">
        <f t="shared" si="588"/>
        <v>1.4293366894863119E-13</v>
      </c>
      <c r="DE474" s="239">
        <f t="shared" si="588"/>
        <v>8.6659222514512351</v>
      </c>
      <c r="DF474" s="239">
        <f t="shared" si="588"/>
        <v>-8.665922251451093</v>
      </c>
      <c r="DG474" s="239">
        <f t="shared" si="588"/>
        <v>3247953.555034522</v>
      </c>
      <c r="DH474" s="248"/>
      <c r="DI474" s="238">
        <v>422</v>
      </c>
      <c r="DJ474" s="239">
        <f t="shared" ref="DJ474:DN524" si="589">C474+AD474+CO474+BK474+DR474+ES474</f>
        <v>-3313.0242552487343</v>
      </c>
      <c r="DK474" s="239">
        <f t="shared" si="589"/>
        <v>8.586050364142335E-2</v>
      </c>
      <c r="DL474" s="239">
        <f t="shared" si="589"/>
        <v>8.7732704125112289</v>
      </c>
      <c r="DM474" s="239">
        <f t="shared" si="589"/>
        <v>-8.6874099088698049</v>
      </c>
      <c r="DN474" s="239">
        <f t="shared" si="589"/>
        <v>2829171.9568635351</v>
      </c>
      <c r="DP474" s="3">
        <f t="shared" si="566"/>
        <v>12812</v>
      </c>
      <c r="DQ474" s="238">
        <v>422</v>
      </c>
      <c r="DR474" s="239">
        <f t="shared" si="567"/>
        <v>0</v>
      </c>
      <c r="DS474" s="239">
        <f t="shared" si="568"/>
        <v>0</v>
      </c>
      <c r="DT474" s="239">
        <f t="shared" si="523"/>
        <v>0</v>
      </c>
      <c r="DU474" s="239">
        <f t="shared" si="569"/>
        <v>0</v>
      </c>
      <c r="DV474" s="240">
        <f t="shared" si="580"/>
        <v>0</v>
      </c>
      <c r="DX474" s="242">
        <f t="shared" si="493"/>
        <v>5.0700000000000002E-2</v>
      </c>
      <c r="DY474" s="242">
        <f t="shared" si="570"/>
        <v>4.2250000000000005E-3</v>
      </c>
      <c r="DZ474" s="238">
        <v>422</v>
      </c>
      <c r="EA474" s="243">
        <f t="shared" si="581"/>
        <v>0</v>
      </c>
      <c r="EB474" s="243">
        <f t="shared" si="582"/>
        <v>0</v>
      </c>
      <c r="EC474" s="243">
        <f t="shared" si="524"/>
        <v>0</v>
      </c>
      <c r="ED474" s="243">
        <f t="shared" si="534"/>
        <v>0</v>
      </c>
      <c r="EE474" s="244">
        <f t="shared" si="571"/>
        <v>985200.18989004719</v>
      </c>
      <c r="EF474" s="249"/>
      <c r="EG474" s="242">
        <f t="shared" si="494"/>
        <v>5.5E-2</v>
      </c>
      <c r="EH474" s="242">
        <f t="shared" si="572"/>
        <v>4.5833333333333334E-3</v>
      </c>
      <c r="EI474" s="238">
        <v>422</v>
      </c>
      <c r="EJ474" s="243">
        <f t="shared" si="583"/>
        <v>6.0105507213560031E-13</v>
      </c>
      <c r="EK474" s="243">
        <f t="shared" si="584"/>
        <v>0</v>
      </c>
      <c r="EL474" s="243">
        <f t="shared" si="525"/>
        <v>-2.754835747288168E-15</v>
      </c>
      <c r="EM474" s="243">
        <f t="shared" si="535"/>
        <v>2.754835747288168E-15</v>
      </c>
      <c r="EN474" s="244">
        <f t="shared" si="573"/>
        <v>1028966.0595073986</v>
      </c>
      <c r="EO474" s="249"/>
      <c r="EP474" s="242">
        <f t="shared" si="495"/>
        <v>2.5000000000000001E-2</v>
      </c>
      <c r="EQ474" s="242">
        <f t="shared" si="574"/>
        <v>2.0833333333333333E-3</v>
      </c>
      <c r="ER474" s="238">
        <v>422</v>
      </c>
      <c r="ES474" s="243">
        <f t="shared" si="585"/>
        <v>0</v>
      </c>
      <c r="ET474" s="243">
        <f t="shared" si="586"/>
        <v>0</v>
      </c>
      <c r="EU474" s="243">
        <f t="shared" si="526"/>
        <v>0</v>
      </c>
      <c r="EV474" s="243">
        <f t="shared" si="536"/>
        <v>0</v>
      </c>
      <c r="EW474" s="244">
        <f t="shared" si="575"/>
        <v>853461.14144629624</v>
      </c>
    </row>
    <row r="475" spans="1:153" ht="14.25" customHeight="1" thickBot="1" x14ac:dyDescent="0.25">
      <c r="A475" s="3">
        <f t="shared" si="537"/>
        <v>12843</v>
      </c>
      <c r="B475" s="238">
        <v>423</v>
      </c>
      <c r="C475" s="239">
        <f t="shared" si="538"/>
        <v>-3309.9696370899242</v>
      </c>
      <c r="D475" s="239">
        <f t="shared" si="499"/>
        <v>0</v>
      </c>
      <c r="E475" s="239">
        <f t="shared" si="500"/>
        <v>8.6886702973610515</v>
      </c>
      <c r="F475" s="239">
        <f t="shared" si="501"/>
        <v>-8.6886702973610515</v>
      </c>
      <c r="G475" s="240">
        <f t="shared" si="539"/>
        <v>725485.02829237678</v>
      </c>
      <c r="I475" s="241">
        <f>VLOOKUP(K475,[2]תחזיות!$B$4:$H$1000,5)</f>
        <v>1.3000795500000252E-2</v>
      </c>
      <c r="J475" s="135">
        <f t="shared" si="502"/>
        <v>1.083399625000021E-3</v>
      </c>
      <c r="K475" s="238">
        <v>423</v>
      </c>
      <c r="L475" s="243">
        <f t="shared" si="540"/>
        <v>0</v>
      </c>
      <c r="M475" s="243">
        <f t="shared" si="527"/>
        <v>0</v>
      </c>
      <c r="N475" s="243">
        <f t="shared" si="503"/>
        <v>0</v>
      </c>
      <c r="O475" s="243">
        <f t="shared" si="504"/>
        <v>0</v>
      </c>
      <c r="P475" s="244">
        <f t="shared" si="541"/>
        <v>306589.56963967456</v>
      </c>
      <c r="Q475" s="245"/>
      <c r="R475" s="241">
        <f>VLOOKUP(T475,[2]תחזיות!$B$4:$H$1000,7)</f>
        <v>2.2101352350000429E-2</v>
      </c>
      <c r="S475" s="135">
        <f t="shared" si="505"/>
        <v>1.8417793625000358E-3</v>
      </c>
      <c r="T475" s="238">
        <v>423</v>
      </c>
      <c r="U475" s="243">
        <f t="shared" si="542"/>
        <v>0</v>
      </c>
      <c r="V475" s="243">
        <f t="shared" si="528"/>
        <v>0</v>
      </c>
      <c r="W475" s="243">
        <f t="shared" si="506"/>
        <v>0</v>
      </c>
      <c r="X475" s="243">
        <f t="shared" si="529"/>
        <v>0</v>
      </c>
      <c r="Y475" s="244">
        <f t="shared" si="543"/>
        <v>343246.08003011072</v>
      </c>
      <c r="Z475" s="246"/>
      <c r="AA475" s="241">
        <f>VLOOKUP(AC475,[2]תחזיות!$B$4:$H$1000,6)</f>
        <v>1.1818905000000228E-2</v>
      </c>
      <c r="AB475" s="135">
        <f t="shared" si="507"/>
        <v>9.8490875000001895E-4</v>
      </c>
      <c r="AC475" s="238">
        <v>423</v>
      </c>
      <c r="AD475" s="243">
        <f t="shared" si="544"/>
        <v>0</v>
      </c>
      <c r="AE475" s="243">
        <f t="shared" si="530"/>
        <v>0</v>
      </c>
      <c r="AF475" s="243">
        <f t="shared" si="508"/>
        <v>0</v>
      </c>
      <c r="AG475" s="243">
        <f t="shared" si="531"/>
        <v>0</v>
      </c>
      <c r="AH475" s="244">
        <f t="shared" si="545"/>
        <v>302220.56829844892</v>
      </c>
      <c r="AI475" s="246"/>
      <c r="AJ475" s="242">
        <f t="shared" si="491"/>
        <v>4.8766666666666597E-2</v>
      </c>
      <c r="AK475" s="242">
        <f t="shared" si="546"/>
        <v>4.0638888888888834E-3</v>
      </c>
      <c r="AL475" s="241">
        <f>VLOOKUP(AN475,[2]תחזיות!$B$4:$H$1000,5)</f>
        <v>1.3000795500000252E-2</v>
      </c>
      <c r="AM475" s="135">
        <f t="shared" si="532"/>
        <v>1.083399625000021E-3</v>
      </c>
      <c r="AN475" s="238">
        <v>423</v>
      </c>
      <c r="AO475" s="243">
        <f t="shared" si="547"/>
        <v>0</v>
      </c>
      <c r="AP475" s="243">
        <f t="shared" si="576"/>
        <v>0</v>
      </c>
      <c r="AQ475" s="243">
        <f t="shared" si="509"/>
        <v>0</v>
      </c>
      <c r="AR475" s="243">
        <f t="shared" si="548"/>
        <v>0</v>
      </c>
      <c r="AS475" s="244">
        <f t="shared" si="549"/>
        <v>170495.24078473489</v>
      </c>
      <c r="AT475" s="245"/>
      <c r="AU475" s="242">
        <f t="shared" si="492"/>
        <v>5.3666666666666606E-2</v>
      </c>
      <c r="AV475" s="242">
        <f t="shared" si="550"/>
        <v>4.4722222222222168E-3</v>
      </c>
      <c r="AW475" s="241">
        <f>VLOOKUP(AY475,[2]תחזיות!$B$4:$H$1000,7)</f>
        <v>2.2101352350000429E-2</v>
      </c>
      <c r="AX475" s="135">
        <f t="shared" si="510"/>
        <v>1.8417793625000358E-3</v>
      </c>
      <c r="AY475" s="238">
        <v>423</v>
      </c>
      <c r="AZ475" s="243">
        <f t="shared" si="551"/>
        <v>-2.3167956081519941E-11</v>
      </c>
      <c r="BA475" s="243">
        <f t="shared" si="577"/>
        <v>1.4319692123030717E-13</v>
      </c>
      <c r="BB475" s="243">
        <f t="shared" si="511"/>
        <v>2.4680916926154902E-13</v>
      </c>
      <c r="BC475" s="243">
        <f t="shared" si="552"/>
        <v>-1.0361224803124183E-13</v>
      </c>
      <c r="BD475" s="244">
        <f t="shared" si="553"/>
        <v>197884.14681572217</v>
      </c>
      <c r="BE475" s="246"/>
      <c r="BF475" s="246"/>
      <c r="BG475" s="246"/>
      <c r="BH475" s="241">
        <f>VLOOKUP(BJ475,[2]תחזיות!$B$4:$H$1000,6)</f>
        <v>1.1818905000000228E-2</v>
      </c>
      <c r="BI475" s="135">
        <f t="shared" si="512"/>
        <v>9.8490875000001895E-4</v>
      </c>
      <c r="BJ475" s="238">
        <v>423</v>
      </c>
      <c r="BK475" s="243">
        <f t="shared" si="554"/>
        <v>-11.839537962269077</v>
      </c>
      <c r="BL475" s="243">
        <f t="shared" si="578"/>
        <v>8.5933241552154899E-2</v>
      </c>
      <c r="BM475" s="243">
        <f t="shared" si="513"/>
        <v>0.10763906114964811</v>
      </c>
      <c r="BN475" s="243">
        <f t="shared" si="533"/>
        <v>-2.1705819597493205E-2</v>
      </c>
      <c r="BO475" s="244">
        <f t="shared" si="555"/>
        <v>148276.55901072704</v>
      </c>
      <c r="BP475" s="246"/>
      <c r="BQ475" s="247">
        <f>VLOOKUP(BT475,[2]תחזיות!$B$4:$E$1000,2)</f>
        <v>4.6924280000000235E-2</v>
      </c>
      <c r="BR475" s="135">
        <f t="shared" si="514"/>
        <v>3.4103566666666865E-3</v>
      </c>
      <c r="BS475" s="3">
        <f t="shared" si="556"/>
        <v>12843</v>
      </c>
      <c r="BT475" s="238">
        <v>423</v>
      </c>
      <c r="BU475" s="239">
        <f t="shared" si="557"/>
        <v>0</v>
      </c>
      <c r="BV475" s="239">
        <f t="shared" si="461"/>
        <v>0</v>
      </c>
      <c r="BW475" s="239">
        <f t="shared" si="515"/>
        <v>0</v>
      </c>
      <c r="BX475" s="239">
        <f t="shared" si="516"/>
        <v>0</v>
      </c>
      <c r="BY475" s="240">
        <f t="shared" si="558"/>
        <v>839763.63973834575</v>
      </c>
      <c r="CA475" s="247">
        <f>VLOOKUP(CD475,[2]תחזיות!$B$4:$E$1000,4)</f>
        <v>6.194004960000031E-2</v>
      </c>
      <c r="CB475" s="135">
        <f t="shared" si="517"/>
        <v>4.661670800000026E-3</v>
      </c>
      <c r="CC475" s="3">
        <f t="shared" si="559"/>
        <v>12843</v>
      </c>
      <c r="CD475" s="238">
        <v>423</v>
      </c>
      <c r="CE475" s="239">
        <f t="shared" si="560"/>
        <v>0</v>
      </c>
      <c r="CF475" s="239">
        <f t="shared" si="561"/>
        <v>0</v>
      </c>
      <c r="CG475" s="239">
        <f t="shared" si="518"/>
        <v>0</v>
      </c>
      <c r="CH475" s="239">
        <f t="shared" si="519"/>
        <v>0</v>
      </c>
      <c r="CI475" s="240">
        <f t="shared" si="562"/>
        <v>952372.2403889132</v>
      </c>
      <c r="CJ475" s="1"/>
      <c r="CK475" s="247">
        <f>VLOOKUP(CN475,[2]תחזיות!$B$4:$E$1000,3)</f>
        <v>4.080372173913064E-2</v>
      </c>
      <c r="CL475" s="135">
        <f t="shared" si="520"/>
        <v>2.9003101449275536E-3</v>
      </c>
      <c r="CM475" s="3">
        <f t="shared" si="563"/>
        <v>12843</v>
      </c>
      <c r="CN475" s="238">
        <v>423</v>
      </c>
      <c r="CO475" s="239">
        <f t="shared" si="564"/>
        <v>0</v>
      </c>
      <c r="CP475" s="239">
        <f t="shared" si="579"/>
        <v>0</v>
      </c>
      <c r="CQ475" s="239">
        <f t="shared" si="521"/>
        <v>0</v>
      </c>
      <c r="CR475" s="239">
        <f t="shared" si="522"/>
        <v>0</v>
      </c>
      <c r="CS475" s="240">
        <f t="shared" si="565"/>
        <v>799728.65981568617</v>
      </c>
      <c r="CT475" s="1"/>
      <c r="CU475" s="238">
        <v>423</v>
      </c>
      <c r="CV475" s="239">
        <f t="shared" si="587"/>
        <v>-3309.9696370899242</v>
      </c>
      <c r="CW475" s="239">
        <f t="shared" si="587"/>
        <v>0</v>
      </c>
      <c r="CX475" s="239">
        <f t="shared" si="587"/>
        <v>8.6886702973610515</v>
      </c>
      <c r="CY475" s="239">
        <f t="shared" si="587"/>
        <v>-8.6886702973610515</v>
      </c>
      <c r="CZ475" s="239">
        <f t="shared" si="587"/>
        <v>3027533.6683451794</v>
      </c>
      <c r="DB475" s="238">
        <v>423</v>
      </c>
      <c r="DC475" s="239">
        <f t="shared" si="588"/>
        <v>-3309.9696370899469</v>
      </c>
      <c r="DD475" s="239">
        <f t="shared" si="588"/>
        <v>1.4319692123030717E-13</v>
      </c>
      <c r="DE475" s="239">
        <f t="shared" si="588"/>
        <v>8.6886702973612948</v>
      </c>
      <c r="DF475" s="239">
        <f t="shared" si="588"/>
        <v>-8.6886702973611509</v>
      </c>
      <c r="DG475" s="239">
        <f t="shared" si="588"/>
        <v>3247953.555034522</v>
      </c>
      <c r="DH475" s="248"/>
      <c r="DI475" s="238">
        <v>423</v>
      </c>
      <c r="DJ475" s="239">
        <f t="shared" si="589"/>
        <v>-3321.809175052193</v>
      </c>
      <c r="DK475" s="239">
        <f t="shared" si="589"/>
        <v>8.5933241552154899E-2</v>
      </c>
      <c r="DL475" s="239">
        <f t="shared" si="589"/>
        <v>8.7963093585106993</v>
      </c>
      <c r="DM475" s="239">
        <f t="shared" si="589"/>
        <v>-8.7103761169585443</v>
      </c>
      <c r="DN475" s="239">
        <f t="shared" si="589"/>
        <v>2829171.9568635351</v>
      </c>
      <c r="DP475" s="3">
        <f t="shared" si="566"/>
        <v>12843</v>
      </c>
      <c r="DQ475" s="238">
        <v>423</v>
      </c>
      <c r="DR475" s="239">
        <f t="shared" si="567"/>
        <v>0</v>
      </c>
      <c r="DS475" s="239">
        <f t="shared" si="568"/>
        <v>0</v>
      </c>
      <c r="DT475" s="239">
        <f t="shared" si="523"/>
        <v>0</v>
      </c>
      <c r="DU475" s="239">
        <f t="shared" si="569"/>
        <v>0</v>
      </c>
      <c r="DV475" s="240">
        <f t="shared" si="580"/>
        <v>0</v>
      </c>
      <c r="DX475" s="242">
        <f t="shared" si="493"/>
        <v>5.0700000000000002E-2</v>
      </c>
      <c r="DY475" s="242">
        <f t="shared" si="570"/>
        <v>4.2250000000000005E-3</v>
      </c>
      <c r="DZ475" s="238">
        <v>423</v>
      </c>
      <c r="EA475" s="243">
        <f t="shared" si="581"/>
        <v>0</v>
      </c>
      <c r="EB475" s="243">
        <f t="shared" si="582"/>
        <v>0</v>
      </c>
      <c r="EC475" s="243">
        <f t="shared" si="524"/>
        <v>0</v>
      </c>
      <c r="ED475" s="243">
        <f t="shared" si="534"/>
        <v>0</v>
      </c>
      <c r="EE475" s="244">
        <f t="shared" si="571"/>
        <v>985200.18989004719</v>
      </c>
      <c r="EF475" s="249"/>
      <c r="EG475" s="242">
        <f t="shared" si="494"/>
        <v>5.5E-2</v>
      </c>
      <c r="EH475" s="242">
        <f t="shared" si="572"/>
        <v>4.5833333333333334E-3</v>
      </c>
      <c r="EI475" s="238">
        <v>423</v>
      </c>
      <c r="EJ475" s="243">
        <f t="shared" si="583"/>
        <v>6.0380990788288843E-13</v>
      </c>
      <c r="EK475" s="243">
        <f t="shared" si="584"/>
        <v>0</v>
      </c>
      <c r="EL475" s="243">
        <f t="shared" si="525"/>
        <v>-2.7674620777965721E-15</v>
      </c>
      <c r="EM475" s="243">
        <f t="shared" si="535"/>
        <v>2.7674620777965721E-15</v>
      </c>
      <c r="EN475" s="244">
        <f t="shared" si="573"/>
        <v>1028966.0595073986</v>
      </c>
      <c r="EO475" s="249"/>
      <c r="EP475" s="242">
        <f t="shared" si="495"/>
        <v>2.5000000000000001E-2</v>
      </c>
      <c r="EQ475" s="242">
        <f t="shared" si="574"/>
        <v>2.0833333333333333E-3</v>
      </c>
      <c r="ER475" s="238">
        <v>423</v>
      </c>
      <c r="ES475" s="243">
        <f t="shared" si="585"/>
        <v>0</v>
      </c>
      <c r="ET475" s="243">
        <f t="shared" si="586"/>
        <v>0</v>
      </c>
      <c r="EU475" s="243">
        <f t="shared" si="526"/>
        <v>0</v>
      </c>
      <c r="EV475" s="243">
        <f t="shared" si="536"/>
        <v>0</v>
      </c>
      <c r="EW475" s="244">
        <f t="shared" si="575"/>
        <v>853461.14144629624</v>
      </c>
    </row>
    <row r="476" spans="1:153" ht="14.25" customHeight="1" thickBot="1" x14ac:dyDescent="0.25">
      <c r="A476" s="3">
        <f t="shared" si="537"/>
        <v>12871</v>
      </c>
      <c r="B476" s="238">
        <v>424</v>
      </c>
      <c r="C476" s="239">
        <f t="shared" si="538"/>
        <v>-3318.6583073872853</v>
      </c>
      <c r="D476" s="239">
        <f t="shared" si="499"/>
        <v>0</v>
      </c>
      <c r="E476" s="239">
        <f t="shared" si="500"/>
        <v>8.7114780568916252</v>
      </c>
      <c r="F476" s="239">
        <f t="shared" si="501"/>
        <v>-8.7114780568916252</v>
      </c>
      <c r="G476" s="240">
        <f t="shared" si="539"/>
        <v>725485.02829237678</v>
      </c>
      <c r="I476" s="241">
        <f>VLOOKUP(K476,[2]תחזיות!$B$4:$H$1000,5)</f>
        <v>1.3000814000000253E-2</v>
      </c>
      <c r="J476" s="135">
        <f t="shared" si="502"/>
        <v>1.0834011666666877E-3</v>
      </c>
      <c r="K476" s="238">
        <v>424</v>
      </c>
      <c r="L476" s="243">
        <f t="shared" si="540"/>
        <v>0</v>
      </c>
      <c r="M476" s="243">
        <f t="shared" si="527"/>
        <v>0</v>
      </c>
      <c r="N476" s="243">
        <f t="shared" si="503"/>
        <v>0</v>
      </c>
      <c r="O476" s="243">
        <f t="shared" si="504"/>
        <v>0</v>
      </c>
      <c r="P476" s="244">
        <f t="shared" si="541"/>
        <v>306589.56963967456</v>
      </c>
      <c r="Q476" s="245"/>
      <c r="R476" s="241">
        <f>VLOOKUP(T476,[2]תחזיות!$B$4:$H$1000,7)</f>
        <v>2.2101383800000429E-2</v>
      </c>
      <c r="S476" s="135">
        <f t="shared" si="505"/>
        <v>1.8417819833333692E-3</v>
      </c>
      <c r="T476" s="238">
        <v>424</v>
      </c>
      <c r="U476" s="243">
        <f t="shared" si="542"/>
        <v>0</v>
      </c>
      <c r="V476" s="243">
        <f t="shared" si="528"/>
        <v>0</v>
      </c>
      <c r="W476" s="243">
        <f t="shared" si="506"/>
        <v>0</v>
      </c>
      <c r="X476" s="243">
        <f t="shared" si="529"/>
        <v>0</v>
      </c>
      <c r="Y476" s="244">
        <f t="shared" si="543"/>
        <v>343246.08003011072</v>
      </c>
      <c r="Z476" s="246"/>
      <c r="AA476" s="241">
        <f>VLOOKUP(AC476,[2]תחזיות!$B$4:$H$1000,6)</f>
        <v>1.1818921818182048E-2</v>
      </c>
      <c r="AB476" s="135">
        <f t="shared" si="507"/>
        <v>9.8491015151517072E-4</v>
      </c>
      <c r="AC476" s="238">
        <v>424</v>
      </c>
      <c r="AD476" s="243">
        <f t="shared" si="544"/>
        <v>0</v>
      </c>
      <c r="AE476" s="243">
        <f t="shared" si="530"/>
        <v>0</v>
      </c>
      <c r="AF476" s="243">
        <f t="shared" si="508"/>
        <v>0</v>
      </c>
      <c r="AG476" s="243">
        <f t="shared" si="531"/>
        <v>0</v>
      </c>
      <c r="AH476" s="244">
        <f t="shared" si="545"/>
        <v>302220.56829844892</v>
      </c>
      <c r="AI476" s="246"/>
      <c r="AJ476" s="242">
        <f t="shared" si="491"/>
        <v>4.8766666666666597E-2</v>
      </c>
      <c r="AK476" s="242">
        <f t="shared" si="546"/>
        <v>4.0638888888888834E-3</v>
      </c>
      <c r="AL476" s="241">
        <f>VLOOKUP(AN476,[2]תחזיות!$B$4:$H$1000,5)</f>
        <v>1.3000814000000253E-2</v>
      </c>
      <c r="AM476" s="135">
        <f t="shared" si="532"/>
        <v>1.0834011666666877E-3</v>
      </c>
      <c r="AN476" s="238">
        <v>424</v>
      </c>
      <c r="AO476" s="243">
        <f t="shared" si="547"/>
        <v>0</v>
      </c>
      <c r="AP476" s="243">
        <f t="shared" si="576"/>
        <v>0</v>
      </c>
      <c r="AQ476" s="243">
        <f t="shared" si="509"/>
        <v>0</v>
      </c>
      <c r="AR476" s="243">
        <f t="shared" si="548"/>
        <v>0</v>
      </c>
      <c r="AS476" s="244">
        <f t="shared" si="549"/>
        <v>170495.24078473489</v>
      </c>
      <c r="AT476" s="245"/>
      <c r="AU476" s="242">
        <f t="shared" si="492"/>
        <v>5.3666666666666606E-2</v>
      </c>
      <c r="AV476" s="242">
        <f t="shared" si="550"/>
        <v>4.4722222222222168E-3</v>
      </c>
      <c r="AW476" s="241">
        <f>VLOOKUP(AY476,[2]תחזיות!$B$4:$H$1000,7)</f>
        <v>2.2101383800000429E-2</v>
      </c>
      <c r="AX476" s="135">
        <f t="shared" si="510"/>
        <v>1.8417819833333692E-3</v>
      </c>
      <c r="AY476" s="238">
        <v>424</v>
      </c>
      <c r="AZ476" s="243">
        <f t="shared" si="551"/>
        <v>-2.3457890143564361E-11</v>
      </c>
      <c r="BA476" s="243">
        <f t="shared" si="577"/>
        <v>1.4346065873989796E-13</v>
      </c>
      <c r="BB476" s="243">
        <f t="shared" si="511"/>
        <v>2.4836955632639397E-13</v>
      </c>
      <c r="BC476" s="243">
        <f t="shared" si="552"/>
        <v>-1.0490889758649604E-13</v>
      </c>
      <c r="BD476" s="244">
        <f t="shared" si="553"/>
        <v>197884.14681572217</v>
      </c>
      <c r="BE476" s="246"/>
      <c r="BF476" s="246"/>
      <c r="BG476" s="246"/>
      <c r="BH476" s="241">
        <f>VLOOKUP(BJ476,[2]תחזיות!$B$4:$H$1000,6)</f>
        <v>1.1818921818182048E-2</v>
      </c>
      <c r="BI476" s="135">
        <f t="shared" si="512"/>
        <v>9.8491015151517072E-4</v>
      </c>
      <c r="BJ476" s="238">
        <v>424</v>
      </c>
      <c r="BK476" s="243">
        <f t="shared" si="554"/>
        <v>-11.958943919351038</v>
      </c>
      <c r="BL476" s="243">
        <f t="shared" si="578"/>
        <v>8.6006040412721876E-2</v>
      </c>
      <c r="BM476" s="243">
        <f t="shared" si="513"/>
        <v>0.10793077093153201</v>
      </c>
      <c r="BN476" s="243">
        <f t="shared" si="533"/>
        <v>-2.1924730518810134E-2</v>
      </c>
      <c r="BO476" s="244">
        <f t="shared" si="555"/>
        <v>148276.55901072704</v>
      </c>
      <c r="BP476" s="246"/>
      <c r="BQ476" s="247">
        <f>VLOOKUP(BT476,[2]תחזיות!$B$4:$E$1000,2)</f>
        <v>4.6952580000000237E-2</v>
      </c>
      <c r="BR476" s="135">
        <f t="shared" si="514"/>
        <v>3.4127150000000197E-3</v>
      </c>
      <c r="BS476" s="3">
        <f t="shared" si="556"/>
        <v>12871</v>
      </c>
      <c r="BT476" s="238">
        <v>424</v>
      </c>
      <c r="BU476" s="239">
        <f t="shared" si="557"/>
        <v>0</v>
      </c>
      <c r="BV476" s="239">
        <f t="shared" si="461"/>
        <v>0</v>
      </c>
      <c r="BW476" s="239">
        <f t="shared" si="515"/>
        <v>0</v>
      </c>
      <c r="BX476" s="239">
        <f t="shared" si="516"/>
        <v>0</v>
      </c>
      <c r="BY476" s="240">
        <f t="shared" si="558"/>
        <v>839763.63973834575</v>
      </c>
      <c r="CA476" s="247">
        <f>VLOOKUP(CD476,[2]תחזיות!$B$4:$E$1000,4)</f>
        <v>6.1977405600000313E-2</v>
      </c>
      <c r="CB476" s="135">
        <f t="shared" si="517"/>
        <v>4.6647838000000259E-3</v>
      </c>
      <c r="CC476" s="3">
        <f t="shared" si="559"/>
        <v>12871</v>
      </c>
      <c r="CD476" s="238">
        <v>424</v>
      </c>
      <c r="CE476" s="239">
        <f t="shared" si="560"/>
        <v>0</v>
      </c>
      <c r="CF476" s="239">
        <f t="shared" si="561"/>
        <v>0</v>
      </c>
      <c r="CG476" s="239">
        <f t="shared" si="518"/>
        <v>0</v>
      </c>
      <c r="CH476" s="239">
        <f t="shared" si="519"/>
        <v>0</v>
      </c>
      <c r="CI476" s="240">
        <f t="shared" si="562"/>
        <v>952372.2403889132</v>
      </c>
      <c r="CJ476" s="1"/>
      <c r="CK476" s="247">
        <f>VLOOKUP(CN476,[2]תחזיות!$B$4:$E$1000,3)</f>
        <v>4.0828330434782817E-2</v>
      </c>
      <c r="CL476" s="135">
        <f t="shared" si="520"/>
        <v>2.902360869565235E-3</v>
      </c>
      <c r="CM476" s="3">
        <f t="shared" si="563"/>
        <v>12871</v>
      </c>
      <c r="CN476" s="238">
        <v>424</v>
      </c>
      <c r="CO476" s="239">
        <f t="shared" si="564"/>
        <v>0</v>
      </c>
      <c r="CP476" s="239">
        <f t="shared" si="579"/>
        <v>0</v>
      </c>
      <c r="CQ476" s="239">
        <f t="shared" si="521"/>
        <v>0</v>
      </c>
      <c r="CR476" s="239">
        <f t="shared" si="522"/>
        <v>0</v>
      </c>
      <c r="CS476" s="240">
        <f t="shared" si="565"/>
        <v>799728.65981568617</v>
      </c>
      <c r="CT476" s="1"/>
      <c r="CU476" s="238">
        <v>424</v>
      </c>
      <c r="CV476" s="239">
        <f t="shared" si="587"/>
        <v>-3318.6583073872853</v>
      </c>
      <c r="CW476" s="239">
        <f t="shared" si="587"/>
        <v>0</v>
      </c>
      <c r="CX476" s="239">
        <f t="shared" si="587"/>
        <v>8.7114780568916252</v>
      </c>
      <c r="CY476" s="239">
        <f t="shared" si="587"/>
        <v>-8.7114780568916252</v>
      </c>
      <c r="CZ476" s="239">
        <f t="shared" si="587"/>
        <v>3027533.6683451794</v>
      </c>
      <c r="DB476" s="238">
        <v>424</v>
      </c>
      <c r="DC476" s="239">
        <f t="shared" si="588"/>
        <v>-3318.6583073873085</v>
      </c>
      <c r="DD476" s="239">
        <f t="shared" si="588"/>
        <v>1.4346065873989796E-13</v>
      </c>
      <c r="DE476" s="239">
        <f t="shared" si="588"/>
        <v>8.7114780568918704</v>
      </c>
      <c r="DF476" s="239">
        <f t="shared" si="588"/>
        <v>-8.7114780568917265</v>
      </c>
      <c r="DG476" s="239">
        <f t="shared" si="588"/>
        <v>3247953.555034522</v>
      </c>
      <c r="DH476" s="248"/>
      <c r="DI476" s="238">
        <v>424</v>
      </c>
      <c r="DJ476" s="239">
        <f t="shared" si="589"/>
        <v>-3330.6172513066363</v>
      </c>
      <c r="DK476" s="239">
        <f t="shared" si="589"/>
        <v>8.6006040412721876E-2</v>
      </c>
      <c r="DL476" s="239">
        <f t="shared" si="589"/>
        <v>8.8194088278231568</v>
      </c>
      <c r="DM476" s="239">
        <f t="shared" si="589"/>
        <v>-8.7334027874104354</v>
      </c>
      <c r="DN476" s="239">
        <f t="shared" si="589"/>
        <v>2829171.9568635351</v>
      </c>
      <c r="DP476" s="3">
        <f t="shared" si="566"/>
        <v>12871</v>
      </c>
      <c r="DQ476" s="238">
        <v>424</v>
      </c>
      <c r="DR476" s="239">
        <f t="shared" si="567"/>
        <v>0</v>
      </c>
      <c r="DS476" s="239">
        <f t="shared" si="568"/>
        <v>0</v>
      </c>
      <c r="DT476" s="239">
        <f t="shared" si="523"/>
        <v>0</v>
      </c>
      <c r="DU476" s="239">
        <f t="shared" si="569"/>
        <v>0</v>
      </c>
      <c r="DV476" s="240">
        <f t="shared" si="580"/>
        <v>0</v>
      </c>
      <c r="DX476" s="242">
        <f t="shared" si="493"/>
        <v>5.0700000000000002E-2</v>
      </c>
      <c r="DY476" s="242">
        <f t="shared" si="570"/>
        <v>4.2250000000000005E-3</v>
      </c>
      <c r="DZ476" s="238">
        <v>424</v>
      </c>
      <c r="EA476" s="243">
        <f t="shared" si="581"/>
        <v>0</v>
      </c>
      <c r="EB476" s="243">
        <f t="shared" si="582"/>
        <v>0</v>
      </c>
      <c r="EC476" s="243">
        <f t="shared" si="524"/>
        <v>0</v>
      </c>
      <c r="ED476" s="243">
        <f t="shared" si="534"/>
        <v>0</v>
      </c>
      <c r="EE476" s="244">
        <f t="shared" si="571"/>
        <v>985200.18989004719</v>
      </c>
      <c r="EF476" s="249"/>
      <c r="EG476" s="242">
        <f t="shared" si="494"/>
        <v>5.5E-2</v>
      </c>
      <c r="EH476" s="242">
        <f t="shared" si="572"/>
        <v>4.5833333333333334E-3</v>
      </c>
      <c r="EI476" s="238">
        <v>424</v>
      </c>
      <c r="EJ476" s="243">
        <f t="shared" si="583"/>
        <v>6.0657736996068497E-13</v>
      </c>
      <c r="EK476" s="243">
        <f t="shared" si="584"/>
        <v>0</v>
      </c>
      <c r="EL476" s="243">
        <f t="shared" si="525"/>
        <v>-2.780146278986473E-15</v>
      </c>
      <c r="EM476" s="243">
        <f t="shared" si="535"/>
        <v>2.780146278986473E-15</v>
      </c>
      <c r="EN476" s="244">
        <f t="shared" si="573"/>
        <v>1028966.0595073986</v>
      </c>
      <c r="EO476" s="249"/>
      <c r="EP476" s="242">
        <f t="shared" si="495"/>
        <v>2.5000000000000001E-2</v>
      </c>
      <c r="EQ476" s="242">
        <f t="shared" si="574"/>
        <v>2.0833333333333333E-3</v>
      </c>
      <c r="ER476" s="238">
        <v>424</v>
      </c>
      <c r="ES476" s="243">
        <f t="shared" si="585"/>
        <v>0</v>
      </c>
      <c r="ET476" s="243">
        <f t="shared" si="586"/>
        <v>0</v>
      </c>
      <c r="EU476" s="243">
        <f t="shared" si="526"/>
        <v>0</v>
      </c>
      <c r="EV476" s="243">
        <f t="shared" si="536"/>
        <v>0</v>
      </c>
      <c r="EW476" s="244">
        <f t="shared" si="575"/>
        <v>853461.14144629624</v>
      </c>
    </row>
    <row r="477" spans="1:153" ht="14.25" customHeight="1" thickBot="1" x14ac:dyDescent="0.25">
      <c r="A477" s="3">
        <f t="shared" si="537"/>
        <v>12902</v>
      </c>
      <c r="B477" s="238">
        <v>425</v>
      </c>
      <c r="C477" s="239">
        <f t="shared" si="538"/>
        <v>-3327.3697854441771</v>
      </c>
      <c r="D477" s="239">
        <f t="shared" si="499"/>
        <v>0</v>
      </c>
      <c r="E477" s="239">
        <f t="shared" si="500"/>
        <v>8.7343456867909648</v>
      </c>
      <c r="F477" s="239">
        <f t="shared" si="501"/>
        <v>-8.7343456867909648</v>
      </c>
      <c r="G477" s="240">
        <f t="shared" si="539"/>
        <v>725485.02829237678</v>
      </c>
      <c r="I477" s="241">
        <f>VLOOKUP(K477,[2]תחזיות!$B$4:$H$1000,5)</f>
        <v>1.3000832500000253E-2</v>
      </c>
      <c r="J477" s="135">
        <f t="shared" si="502"/>
        <v>1.0834027083333544E-3</v>
      </c>
      <c r="K477" s="238">
        <v>425</v>
      </c>
      <c r="L477" s="243">
        <f t="shared" si="540"/>
        <v>0</v>
      </c>
      <c r="M477" s="243">
        <f t="shared" si="527"/>
        <v>0</v>
      </c>
      <c r="N477" s="243">
        <f t="shared" si="503"/>
        <v>0</v>
      </c>
      <c r="O477" s="243">
        <f t="shared" si="504"/>
        <v>0</v>
      </c>
      <c r="P477" s="244">
        <f t="shared" si="541"/>
        <v>306589.56963967456</v>
      </c>
      <c r="Q477" s="245"/>
      <c r="R477" s="241">
        <f>VLOOKUP(T477,[2]תחזיות!$B$4:$H$1000,7)</f>
        <v>2.2101415250000429E-2</v>
      </c>
      <c r="S477" s="135">
        <f t="shared" si="505"/>
        <v>1.8417846041667025E-3</v>
      </c>
      <c r="T477" s="238">
        <v>425</v>
      </c>
      <c r="U477" s="243">
        <f t="shared" si="542"/>
        <v>0</v>
      </c>
      <c r="V477" s="243">
        <f t="shared" si="528"/>
        <v>0</v>
      </c>
      <c r="W477" s="243">
        <f t="shared" si="506"/>
        <v>0</v>
      </c>
      <c r="X477" s="243">
        <f t="shared" si="529"/>
        <v>0</v>
      </c>
      <c r="Y477" s="244">
        <f t="shared" si="543"/>
        <v>343246.08003011072</v>
      </c>
      <c r="Z477" s="246"/>
      <c r="AA477" s="241">
        <f>VLOOKUP(AC477,[2]תחזיות!$B$4:$H$1000,6)</f>
        <v>1.1818938636363865E-2</v>
      </c>
      <c r="AB477" s="135">
        <f t="shared" si="507"/>
        <v>9.8491155303032205E-4</v>
      </c>
      <c r="AC477" s="238">
        <v>425</v>
      </c>
      <c r="AD477" s="243">
        <f t="shared" si="544"/>
        <v>0</v>
      </c>
      <c r="AE477" s="243">
        <f t="shared" si="530"/>
        <v>0</v>
      </c>
      <c r="AF477" s="243">
        <f t="shared" si="508"/>
        <v>0</v>
      </c>
      <c r="AG477" s="243">
        <f t="shared" si="531"/>
        <v>0</v>
      </c>
      <c r="AH477" s="244">
        <f t="shared" si="545"/>
        <v>302220.56829844892</v>
      </c>
      <c r="AI477" s="246"/>
      <c r="AJ477" s="242">
        <f t="shared" si="491"/>
        <v>4.8766666666666597E-2</v>
      </c>
      <c r="AK477" s="242">
        <f t="shared" si="546"/>
        <v>4.0638888888888834E-3</v>
      </c>
      <c r="AL477" s="241">
        <f>VLOOKUP(AN477,[2]תחזיות!$B$4:$H$1000,5)</f>
        <v>1.3000832500000253E-2</v>
      </c>
      <c r="AM477" s="135">
        <f t="shared" si="532"/>
        <v>1.0834027083333544E-3</v>
      </c>
      <c r="AN477" s="238">
        <v>425</v>
      </c>
      <c r="AO477" s="243">
        <f t="shared" si="547"/>
        <v>0</v>
      </c>
      <c r="AP477" s="243">
        <f t="shared" si="576"/>
        <v>0</v>
      </c>
      <c r="AQ477" s="243">
        <f t="shared" si="509"/>
        <v>0</v>
      </c>
      <c r="AR477" s="243">
        <f t="shared" si="548"/>
        <v>0</v>
      </c>
      <c r="AS477" s="244">
        <f t="shared" si="549"/>
        <v>170495.24078473489</v>
      </c>
      <c r="AT477" s="245"/>
      <c r="AU477" s="242">
        <f t="shared" si="492"/>
        <v>5.3666666666666606E-2</v>
      </c>
      <c r="AV477" s="242">
        <f t="shared" si="550"/>
        <v>4.4722222222222168E-3</v>
      </c>
      <c r="AW477" s="241">
        <f>VLOOKUP(AY477,[2]תחזיות!$B$4:$H$1000,7)</f>
        <v>2.2101415250000429E-2</v>
      </c>
      <c r="AX477" s="135">
        <f t="shared" si="510"/>
        <v>1.8417846041667025E-3</v>
      </c>
      <c r="AY477" s="238">
        <v>425</v>
      </c>
      <c r="AZ477" s="243">
        <f t="shared" si="551"/>
        <v>-2.374992152402839E-11</v>
      </c>
      <c r="BA477" s="243">
        <f t="shared" si="577"/>
        <v>1.4372488237246873E-13</v>
      </c>
      <c r="BB477" s="243">
        <f t="shared" si="511"/>
        <v>2.4993980918826224E-13</v>
      </c>
      <c r="BC477" s="243">
        <f t="shared" si="552"/>
        <v>-1.0621492681579351E-13</v>
      </c>
      <c r="BD477" s="244">
        <f t="shared" si="553"/>
        <v>197884.14681572217</v>
      </c>
      <c r="BE477" s="246"/>
      <c r="BF477" s="246"/>
      <c r="BG477" s="246"/>
      <c r="BH477" s="241">
        <f>VLOOKUP(BJ477,[2]תחזיות!$B$4:$H$1000,6)</f>
        <v>1.1818938636363865E-2</v>
      </c>
      <c r="BI477" s="135">
        <f t="shared" si="512"/>
        <v>9.8491155303032205E-4</v>
      </c>
      <c r="BJ477" s="238">
        <v>425</v>
      </c>
      <c r="BK477" s="243">
        <f t="shared" si="554"/>
        <v>-12.078759494573998</v>
      </c>
      <c r="BL477" s="243">
        <f t="shared" si="578"/>
        <v>8.6078900286460786E-2</v>
      </c>
      <c r="BM477" s="243">
        <f t="shared" si="513"/>
        <v>0.10822329269317968</v>
      </c>
      <c r="BN477" s="243">
        <f t="shared" si="533"/>
        <v>-2.2144392406718894E-2</v>
      </c>
      <c r="BO477" s="244">
        <f t="shared" si="555"/>
        <v>148276.55901072704</v>
      </c>
      <c r="BP477" s="246"/>
      <c r="BQ477" s="247">
        <f>VLOOKUP(BT477,[2]תחזיות!$B$4:$E$1000,2)</f>
        <v>4.6980880000000239E-2</v>
      </c>
      <c r="BR477" s="135">
        <f t="shared" si="514"/>
        <v>3.4150733333333533E-3</v>
      </c>
      <c r="BS477" s="3">
        <f t="shared" si="556"/>
        <v>12902</v>
      </c>
      <c r="BT477" s="238">
        <v>425</v>
      </c>
      <c r="BU477" s="239">
        <f t="shared" si="557"/>
        <v>0</v>
      </c>
      <c r="BV477" s="239">
        <f t="shared" si="461"/>
        <v>0</v>
      </c>
      <c r="BW477" s="239">
        <f t="shared" si="515"/>
        <v>0</v>
      </c>
      <c r="BX477" s="239">
        <f t="shared" si="516"/>
        <v>0</v>
      </c>
      <c r="BY477" s="240">
        <f t="shared" si="558"/>
        <v>839763.63973834575</v>
      </c>
      <c r="CA477" s="247">
        <f>VLOOKUP(CD477,[2]תחזיות!$B$4:$E$1000,4)</f>
        <v>6.2014761600000315E-2</v>
      </c>
      <c r="CB477" s="135">
        <f t="shared" si="517"/>
        <v>4.6678968000000267E-3</v>
      </c>
      <c r="CC477" s="3">
        <f t="shared" si="559"/>
        <v>12902</v>
      </c>
      <c r="CD477" s="238">
        <v>425</v>
      </c>
      <c r="CE477" s="239">
        <f t="shared" si="560"/>
        <v>0</v>
      </c>
      <c r="CF477" s="239">
        <f t="shared" si="561"/>
        <v>0</v>
      </c>
      <c r="CG477" s="239">
        <f t="shared" si="518"/>
        <v>0</v>
      </c>
      <c r="CH477" s="239">
        <f t="shared" si="519"/>
        <v>0</v>
      </c>
      <c r="CI477" s="240">
        <f t="shared" si="562"/>
        <v>952372.2403889132</v>
      </c>
      <c r="CJ477" s="1"/>
      <c r="CK477" s="247">
        <f>VLOOKUP(CN477,[2]תחזיות!$B$4:$E$1000,3)</f>
        <v>4.0852939130434994E-2</v>
      </c>
      <c r="CL477" s="135">
        <f t="shared" si="520"/>
        <v>2.9044115942029164E-3</v>
      </c>
      <c r="CM477" s="3">
        <f t="shared" si="563"/>
        <v>12902</v>
      </c>
      <c r="CN477" s="238">
        <v>425</v>
      </c>
      <c r="CO477" s="239">
        <f t="shared" si="564"/>
        <v>0</v>
      </c>
      <c r="CP477" s="239">
        <f t="shared" si="579"/>
        <v>0</v>
      </c>
      <c r="CQ477" s="239">
        <f t="shared" si="521"/>
        <v>0</v>
      </c>
      <c r="CR477" s="239">
        <f t="shared" si="522"/>
        <v>0</v>
      </c>
      <c r="CS477" s="240">
        <f t="shared" si="565"/>
        <v>799728.65981568617</v>
      </c>
      <c r="CT477" s="1"/>
      <c r="CU477" s="238">
        <v>425</v>
      </c>
      <c r="CV477" s="239">
        <f t="shared" si="587"/>
        <v>-3327.3697854441771</v>
      </c>
      <c r="CW477" s="239">
        <f t="shared" si="587"/>
        <v>0</v>
      </c>
      <c r="CX477" s="239">
        <f t="shared" si="587"/>
        <v>8.7343456867909648</v>
      </c>
      <c r="CY477" s="239">
        <f t="shared" si="587"/>
        <v>-8.7343456867909648</v>
      </c>
      <c r="CZ477" s="239">
        <f t="shared" si="587"/>
        <v>3027533.6683451794</v>
      </c>
      <c r="DB477" s="238">
        <v>425</v>
      </c>
      <c r="DC477" s="239">
        <f t="shared" si="588"/>
        <v>-3327.3697854442003</v>
      </c>
      <c r="DD477" s="239">
        <f t="shared" si="588"/>
        <v>1.4372488237246873E-13</v>
      </c>
      <c r="DE477" s="239">
        <f t="shared" si="588"/>
        <v>8.7343456867912117</v>
      </c>
      <c r="DF477" s="239">
        <f t="shared" si="588"/>
        <v>-8.7343456867910678</v>
      </c>
      <c r="DG477" s="239">
        <f t="shared" si="588"/>
        <v>3247953.555034522</v>
      </c>
      <c r="DH477" s="248"/>
      <c r="DI477" s="238">
        <v>425</v>
      </c>
      <c r="DJ477" s="239">
        <f t="shared" si="589"/>
        <v>-3339.4485449387512</v>
      </c>
      <c r="DK477" s="239">
        <f t="shared" si="589"/>
        <v>8.6078900286460786E-2</v>
      </c>
      <c r="DL477" s="239">
        <f t="shared" si="589"/>
        <v>8.8425689794841453</v>
      </c>
      <c r="DM477" s="239">
        <f t="shared" si="589"/>
        <v>-8.7564900791976843</v>
      </c>
      <c r="DN477" s="239">
        <f t="shared" si="589"/>
        <v>2829171.9568635351</v>
      </c>
      <c r="DP477" s="3">
        <f t="shared" si="566"/>
        <v>12902</v>
      </c>
      <c r="DQ477" s="238">
        <v>425</v>
      </c>
      <c r="DR477" s="239">
        <f t="shared" si="567"/>
        <v>0</v>
      </c>
      <c r="DS477" s="239">
        <f t="shared" si="568"/>
        <v>0</v>
      </c>
      <c r="DT477" s="239">
        <f t="shared" si="523"/>
        <v>0</v>
      </c>
      <c r="DU477" s="239">
        <f t="shared" si="569"/>
        <v>0</v>
      </c>
      <c r="DV477" s="240">
        <f t="shared" si="580"/>
        <v>0</v>
      </c>
      <c r="DX477" s="242">
        <f t="shared" si="493"/>
        <v>5.0700000000000002E-2</v>
      </c>
      <c r="DY477" s="242">
        <f t="shared" si="570"/>
        <v>4.2250000000000005E-3</v>
      </c>
      <c r="DZ477" s="238">
        <v>425</v>
      </c>
      <c r="EA477" s="243">
        <f t="shared" si="581"/>
        <v>0</v>
      </c>
      <c r="EB477" s="243">
        <f t="shared" si="582"/>
        <v>0</v>
      </c>
      <c r="EC477" s="243">
        <f t="shared" si="524"/>
        <v>0</v>
      </c>
      <c r="ED477" s="243">
        <f t="shared" si="534"/>
        <v>0</v>
      </c>
      <c r="EE477" s="244">
        <f t="shared" si="571"/>
        <v>985200.18989004719</v>
      </c>
      <c r="EF477" s="249"/>
      <c r="EG477" s="242">
        <f t="shared" si="494"/>
        <v>5.5E-2</v>
      </c>
      <c r="EH477" s="242">
        <f t="shared" si="572"/>
        <v>4.5833333333333334E-3</v>
      </c>
      <c r="EI477" s="238">
        <v>425</v>
      </c>
      <c r="EJ477" s="243">
        <f t="shared" si="583"/>
        <v>6.0935751623967145E-13</v>
      </c>
      <c r="EK477" s="243">
        <f t="shared" si="584"/>
        <v>0</v>
      </c>
      <c r="EL477" s="243">
        <f t="shared" si="525"/>
        <v>-2.7928886160984941E-15</v>
      </c>
      <c r="EM477" s="243">
        <f t="shared" si="535"/>
        <v>2.7928886160984941E-15</v>
      </c>
      <c r="EN477" s="244">
        <f t="shared" si="573"/>
        <v>1028966.0595073986</v>
      </c>
      <c r="EO477" s="249"/>
      <c r="EP477" s="242">
        <f t="shared" si="495"/>
        <v>2.5000000000000001E-2</v>
      </c>
      <c r="EQ477" s="242">
        <f t="shared" si="574"/>
        <v>2.0833333333333333E-3</v>
      </c>
      <c r="ER477" s="238">
        <v>425</v>
      </c>
      <c r="ES477" s="243">
        <f t="shared" si="585"/>
        <v>0</v>
      </c>
      <c r="ET477" s="243">
        <f t="shared" si="586"/>
        <v>0</v>
      </c>
      <c r="EU477" s="243">
        <f t="shared" si="526"/>
        <v>0</v>
      </c>
      <c r="EV477" s="243">
        <f t="shared" si="536"/>
        <v>0</v>
      </c>
      <c r="EW477" s="244">
        <f t="shared" si="575"/>
        <v>853461.14144629624</v>
      </c>
    </row>
    <row r="478" spans="1:153" ht="14.25" customHeight="1" thickBot="1" x14ac:dyDescent="0.25">
      <c r="A478" s="3">
        <f t="shared" si="537"/>
        <v>12932</v>
      </c>
      <c r="B478" s="238">
        <v>426</v>
      </c>
      <c r="C478" s="239">
        <f t="shared" si="538"/>
        <v>-3336.1041311309682</v>
      </c>
      <c r="D478" s="239">
        <f t="shared" si="499"/>
        <v>0</v>
      </c>
      <c r="E478" s="239">
        <f t="shared" si="500"/>
        <v>8.7572733442187918</v>
      </c>
      <c r="F478" s="239">
        <f t="shared" si="501"/>
        <v>-8.7572733442187918</v>
      </c>
      <c r="G478" s="240">
        <f t="shared" si="539"/>
        <v>725485.02829237678</v>
      </c>
      <c r="I478" s="241">
        <f>VLOOKUP(K478,[2]תחזיות!$B$4:$H$1000,5)</f>
        <v>1.3000851000000254E-2</v>
      </c>
      <c r="J478" s="135">
        <f t="shared" si="502"/>
        <v>1.0834042500000212E-3</v>
      </c>
      <c r="K478" s="238">
        <v>426</v>
      </c>
      <c r="L478" s="243">
        <f t="shared" si="540"/>
        <v>0</v>
      </c>
      <c r="M478" s="243">
        <f t="shared" si="527"/>
        <v>0</v>
      </c>
      <c r="N478" s="243">
        <f t="shared" si="503"/>
        <v>0</v>
      </c>
      <c r="O478" s="243">
        <f t="shared" si="504"/>
        <v>0</v>
      </c>
      <c r="P478" s="244">
        <f t="shared" si="541"/>
        <v>306589.56963967456</v>
      </c>
      <c r="Q478" s="245"/>
      <c r="R478" s="241">
        <f>VLOOKUP(T478,[2]תחזיות!$B$4:$H$1000,7)</f>
        <v>2.2101446700000433E-2</v>
      </c>
      <c r="S478" s="135">
        <f t="shared" si="505"/>
        <v>1.8417872250000361E-3</v>
      </c>
      <c r="T478" s="238">
        <v>426</v>
      </c>
      <c r="U478" s="243">
        <f t="shared" si="542"/>
        <v>0</v>
      </c>
      <c r="V478" s="243">
        <f t="shared" si="528"/>
        <v>0</v>
      </c>
      <c r="W478" s="243">
        <f t="shared" si="506"/>
        <v>0</v>
      </c>
      <c r="X478" s="243">
        <f t="shared" si="529"/>
        <v>0</v>
      </c>
      <c r="Y478" s="244">
        <f t="shared" si="543"/>
        <v>343246.08003011072</v>
      </c>
      <c r="Z478" s="246"/>
      <c r="AA478" s="241">
        <f>VLOOKUP(AC478,[2]תחזיות!$B$4:$H$1000,6)</f>
        <v>1.1818955454545685E-2</v>
      </c>
      <c r="AB478" s="135">
        <f t="shared" si="507"/>
        <v>9.8491295454547381E-4</v>
      </c>
      <c r="AC478" s="238">
        <v>426</v>
      </c>
      <c r="AD478" s="243">
        <f t="shared" si="544"/>
        <v>0</v>
      </c>
      <c r="AE478" s="243">
        <f t="shared" si="530"/>
        <v>0</v>
      </c>
      <c r="AF478" s="243">
        <f t="shared" si="508"/>
        <v>0</v>
      </c>
      <c r="AG478" s="243">
        <f t="shared" si="531"/>
        <v>0</v>
      </c>
      <c r="AH478" s="244">
        <f t="shared" si="545"/>
        <v>302220.56829844892</v>
      </c>
      <c r="AI478" s="246"/>
      <c r="AJ478" s="242">
        <f t="shared" si="491"/>
        <v>4.8766666666666597E-2</v>
      </c>
      <c r="AK478" s="242">
        <f t="shared" si="546"/>
        <v>4.0638888888888834E-3</v>
      </c>
      <c r="AL478" s="241">
        <f>VLOOKUP(AN478,[2]תחזיות!$B$4:$H$1000,5)</f>
        <v>1.3000851000000254E-2</v>
      </c>
      <c r="AM478" s="135">
        <f t="shared" si="532"/>
        <v>1.0834042500000212E-3</v>
      </c>
      <c r="AN478" s="238">
        <v>426</v>
      </c>
      <c r="AO478" s="243">
        <f t="shared" si="547"/>
        <v>0</v>
      </c>
      <c r="AP478" s="243">
        <f t="shared" si="576"/>
        <v>0</v>
      </c>
      <c r="AQ478" s="243">
        <f t="shared" si="509"/>
        <v>0</v>
      </c>
      <c r="AR478" s="243">
        <f t="shared" si="548"/>
        <v>0</v>
      </c>
      <c r="AS478" s="244">
        <f t="shared" si="549"/>
        <v>170495.24078473489</v>
      </c>
      <c r="AT478" s="245"/>
      <c r="AU478" s="242">
        <f t="shared" si="492"/>
        <v>5.3666666666666606E-2</v>
      </c>
      <c r="AV478" s="242">
        <f t="shared" si="550"/>
        <v>4.4722222222222168E-3</v>
      </c>
      <c r="AW478" s="241">
        <f>VLOOKUP(AY478,[2]תחזיות!$B$4:$H$1000,7)</f>
        <v>2.2101446700000433E-2</v>
      </c>
      <c r="AX478" s="135">
        <f t="shared" si="510"/>
        <v>1.8417872250000361E-3</v>
      </c>
      <c r="AY478" s="238">
        <v>426</v>
      </c>
      <c r="AZ478" s="243">
        <f t="shared" si="551"/>
        <v>-2.4044063971221943E-11</v>
      </c>
      <c r="BA478" s="243">
        <f t="shared" si="577"/>
        <v>1.4398959302473698E-13</v>
      </c>
      <c r="BB478" s="243">
        <f t="shared" si="511"/>
        <v>2.5151999022936833E-13</v>
      </c>
      <c r="BC478" s="243">
        <f t="shared" si="552"/>
        <v>-1.0753039720463133E-13</v>
      </c>
      <c r="BD478" s="244">
        <f t="shared" si="553"/>
        <v>197884.14681572217</v>
      </c>
      <c r="BE478" s="246"/>
      <c r="BF478" s="246"/>
      <c r="BG478" s="246"/>
      <c r="BH478" s="241">
        <f>VLOOKUP(BJ478,[2]תחזיות!$B$4:$H$1000,6)</f>
        <v>1.1818955454545685E-2</v>
      </c>
      <c r="BI478" s="135">
        <f t="shared" si="512"/>
        <v>9.8491295454547381E-4</v>
      </c>
      <c r="BJ478" s="238">
        <v>426</v>
      </c>
      <c r="BK478" s="243">
        <f t="shared" si="554"/>
        <v>-12.198985904491179</v>
      </c>
      <c r="BL478" s="243">
        <f t="shared" si="578"/>
        <v>8.6151821236484627E-2</v>
      </c>
      <c r="BM478" s="243">
        <f t="shared" si="513"/>
        <v>0.10851662872805168</v>
      </c>
      <c r="BN478" s="243">
        <f t="shared" si="533"/>
        <v>-2.2364807491567058E-2</v>
      </c>
      <c r="BO478" s="244">
        <f t="shared" si="555"/>
        <v>148276.55901072704</v>
      </c>
      <c r="BP478" s="246"/>
      <c r="BQ478" s="247">
        <f>VLOOKUP(BT478,[2]תחזיות!$B$4:$E$1000,2)</f>
        <v>4.700918000000024E-2</v>
      </c>
      <c r="BR478" s="135">
        <f t="shared" si="514"/>
        <v>3.417431666666687E-3</v>
      </c>
      <c r="BS478" s="3">
        <f t="shared" si="556"/>
        <v>12932</v>
      </c>
      <c r="BT478" s="238">
        <v>426</v>
      </c>
      <c r="BU478" s="239">
        <f t="shared" si="557"/>
        <v>0</v>
      </c>
      <c r="BV478" s="239">
        <f t="shared" si="461"/>
        <v>0</v>
      </c>
      <c r="BW478" s="239">
        <f t="shared" si="515"/>
        <v>0</v>
      </c>
      <c r="BX478" s="239">
        <f t="shared" si="516"/>
        <v>0</v>
      </c>
      <c r="BY478" s="240">
        <f t="shared" si="558"/>
        <v>839763.63973834575</v>
      </c>
      <c r="CA478" s="247">
        <f>VLOOKUP(CD478,[2]תחזיות!$B$4:$E$1000,4)</f>
        <v>6.2052117600000317E-2</v>
      </c>
      <c r="CB478" s="135">
        <f t="shared" si="517"/>
        <v>4.6710098000000266E-3</v>
      </c>
      <c r="CC478" s="3">
        <f t="shared" si="559"/>
        <v>12932</v>
      </c>
      <c r="CD478" s="238">
        <v>426</v>
      </c>
      <c r="CE478" s="239">
        <f t="shared" si="560"/>
        <v>0</v>
      </c>
      <c r="CF478" s="239">
        <f t="shared" si="561"/>
        <v>0</v>
      </c>
      <c r="CG478" s="239">
        <f t="shared" si="518"/>
        <v>0</v>
      </c>
      <c r="CH478" s="239">
        <f t="shared" si="519"/>
        <v>0</v>
      </c>
      <c r="CI478" s="240">
        <f t="shared" si="562"/>
        <v>952372.2403889132</v>
      </c>
      <c r="CJ478" s="1"/>
      <c r="CK478" s="247">
        <f>VLOOKUP(CN478,[2]תחזיות!$B$4:$E$1000,3)</f>
        <v>4.0877547826087171E-2</v>
      </c>
      <c r="CL478" s="135">
        <f t="shared" si="520"/>
        <v>2.9064623188405979E-3</v>
      </c>
      <c r="CM478" s="3">
        <f t="shared" si="563"/>
        <v>12932</v>
      </c>
      <c r="CN478" s="238">
        <v>426</v>
      </c>
      <c r="CO478" s="239">
        <f t="shared" si="564"/>
        <v>0</v>
      </c>
      <c r="CP478" s="239">
        <f t="shared" si="579"/>
        <v>0</v>
      </c>
      <c r="CQ478" s="239">
        <f t="shared" si="521"/>
        <v>0</v>
      </c>
      <c r="CR478" s="239">
        <f t="shared" si="522"/>
        <v>0</v>
      </c>
      <c r="CS478" s="240">
        <f t="shared" si="565"/>
        <v>799728.65981568617</v>
      </c>
      <c r="CT478" s="1"/>
      <c r="CU478" s="238">
        <v>426</v>
      </c>
      <c r="CV478" s="239">
        <f t="shared" si="587"/>
        <v>-3336.1041311309682</v>
      </c>
      <c r="CW478" s="239">
        <f t="shared" si="587"/>
        <v>0</v>
      </c>
      <c r="CX478" s="239">
        <f t="shared" si="587"/>
        <v>8.7572733442187918</v>
      </c>
      <c r="CY478" s="239">
        <f t="shared" si="587"/>
        <v>-8.7572733442187918</v>
      </c>
      <c r="CZ478" s="239">
        <f t="shared" si="587"/>
        <v>3027533.6683451794</v>
      </c>
      <c r="DB478" s="238">
        <v>426</v>
      </c>
      <c r="DC478" s="239">
        <f t="shared" si="588"/>
        <v>-3336.1041311309918</v>
      </c>
      <c r="DD478" s="239">
        <f t="shared" si="588"/>
        <v>1.4398959302473698E-13</v>
      </c>
      <c r="DE478" s="239">
        <f t="shared" si="588"/>
        <v>8.7572733442190405</v>
      </c>
      <c r="DF478" s="239">
        <f t="shared" si="588"/>
        <v>-8.7572733442188966</v>
      </c>
      <c r="DG478" s="239">
        <f t="shared" si="588"/>
        <v>3247953.555034522</v>
      </c>
      <c r="DH478" s="248"/>
      <c r="DI478" s="238">
        <v>426</v>
      </c>
      <c r="DJ478" s="239">
        <f t="shared" si="589"/>
        <v>-3348.3031170354593</v>
      </c>
      <c r="DK478" s="239">
        <f t="shared" si="589"/>
        <v>8.6151821236484627E-2</v>
      </c>
      <c r="DL478" s="239">
        <f t="shared" si="589"/>
        <v>8.8657899729468426</v>
      </c>
      <c r="DM478" s="239">
        <f t="shared" si="589"/>
        <v>-8.7796381517103583</v>
      </c>
      <c r="DN478" s="239">
        <f t="shared" si="589"/>
        <v>2829171.9568635351</v>
      </c>
      <c r="DP478" s="3">
        <f t="shared" si="566"/>
        <v>12932</v>
      </c>
      <c r="DQ478" s="238">
        <v>426</v>
      </c>
      <c r="DR478" s="239">
        <f t="shared" si="567"/>
        <v>0</v>
      </c>
      <c r="DS478" s="239">
        <f t="shared" si="568"/>
        <v>0</v>
      </c>
      <c r="DT478" s="239">
        <f t="shared" si="523"/>
        <v>0</v>
      </c>
      <c r="DU478" s="239">
        <f t="shared" si="569"/>
        <v>0</v>
      </c>
      <c r="DV478" s="240">
        <f t="shared" si="580"/>
        <v>0</v>
      </c>
      <c r="DX478" s="242">
        <f t="shared" si="493"/>
        <v>5.0700000000000002E-2</v>
      </c>
      <c r="DY478" s="242">
        <f t="shared" si="570"/>
        <v>4.2250000000000005E-3</v>
      </c>
      <c r="DZ478" s="238">
        <v>426</v>
      </c>
      <c r="EA478" s="243">
        <f t="shared" si="581"/>
        <v>0</v>
      </c>
      <c r="EB478" s="243">
        <f t="shared" si="582"/>
        <v>0</v>
      </c>
      <c r="EC478" s="243">
        <f t="shared" si="524"/>
        <v>0</v>
      </c>
      <c r="ED478" s="243">
        <f t="shared" si="534"/>
        <v>0</v>
      </c>
      <c r="EE478" s="244">
        <f t="shared" si="571"/>
        <v>985200.18989004719</v>
      </c>
      <c r="EF478" s="249"/>
      <c r="EG478" s="242">
        <f t="shared" si="494"/>
        <v>5.5E-2</v>
      </c>
      <c r="EH478" s="242">
        <f t="shared" si="572"/>
        <v>4.5833333333333334E-3</v>
      </c>
      <c r="EI478" s="238">
        <v>426</v>
      </c>
      <c r="EJ478" s="243">
        <f t="shared" si="583"/>
        <v>6.1215040485576992E-13</v>
      </c>
      <c r="EK478" s="243">
        <f t="shared" si="584"/>
        <v>0</v>
      </c>
      <c r="EL478" s="243">
        <f t="shared" si="525"/>
        <v>-2.8056893555889456E-15</v>
      </c>
      <c r="EM478" s="243">
        <f t="shared" si="535"/>
        <v>2.8056893555889456E-15</v>
      </c>
      <c r="EN478" s="244">
        <f t="shared" si="573"/>
        <v>1028966.0595073986</v>
      </c>
      <c r="EO478" s="249"/>
      <c r="EP478" s="242">
        <f t="shared" si="495"/>
        <v>2.5000000000000001E-2</v>
      </c>
      <c r="EQ478" s="242">
        <f t="shared" si="574"/>
        <v>2.0833333333333333E-3</v>
      </c>
      <c r="ER478" s="238">
        <v>426</v>
      </c>
      <c r="ES478" s="243">
        <f t="shared" si="585"/>
        <v>0</v>
      </c>
      <c r="ET478" s="243">
        <f t="shared" si="586"/>
        <v>0</v>
      </c>
      <c r="EU478" s="243">
        <f t="shared" si="526"/>
        <v>0</v>
      </c>
      <c r="EV478" s="243">
        <f t="shared" si="536"/>
        <v>0</v>
      </c>
      <c r="EW478" s="244">
        <f t="shared" si="575"/>
        <v>853461.14144629624</v>
      </c>
    </row>
    <row r="479" spans="1:153" ht="14.25" customHeight="1" thickBot="1" x14ac:dyDescent="0.25">
      <c r="A479" s="3">
        <f t="shared" si="537"/>
        <v>12963</v>
      </c>
      <c r="B479" s="238">
        <v>427</v>
      </c>
      <c r="C479" s="239">
        <f t="shared" si="538"/>
        <v>-3344.8614044751871</v>
      </c>
      <c r="D479" s="239">
        <f t="shared" si="499"/>
        <v>0</v>
      </c>
      <c r="E479" s="239">
        <f t="shared" si="500"/>
        <v>8.7802611867473672</v>
      </c>
      <c r="F479" s="239">
        <f t="shared" si="501"/>
        <v>-8.7802611867473672</v>
      </c>
      <c r="G479" s="240">
        <f t="shared" si="539"/>
        <v>725485.02829237678</v>
      </c>
      <c r="I479" s="241">
        <f>VLOOKUP(K479,[2]תחזיות!$B$4:$H$1000,5)</f>
        <v>1.3000869500000255E-2</v>
      </c>
      <c r="J479" s="135">
        <f t="shared" si="502"/>
        <v>1.0834057916666879E-3</v>
      </c>
      <c r="K479" s="238">
        <v>427</v>
      </c>
      <c r="L479" s="243">
        <f t="shared" si="540"/>
        <v>0</v>
      </c>
      <c r="M479" s="243">
        <f t="shared" si="527"/>
        <v>0</v>
      </c>
      <c r="N479" s="243">
        <f t="shared" si="503"/>
        <v>0</v>
      </c>
      <c r="O479" s="243">
        <f t="shared" si="504"/>
        <v>0</v>
      </c>
      <c r="P479" s="244">
        <f t="shared" si="541"/>
        <v>306589.56963967456</v>
      </c>
      <c r="Q479" s="245"/>
      <c r="R479" s="241">
        <f>VLOOKUP(T479,[2]תחזיות!$B$4:$H$1000,7)</f>
        <v>2.2101478150000433E-2</v>
      </c>
      <c r="S479" s="135">
        <f t="shared" si="505"/>
        <v>1.8417898458333694E-3</v>
      </c>
      <c r="T479" s="238">
        <v>427</v>
      </c>
      <c r="U479" s="243">
        <f t="shared" si="542"/>
        <v>0</v>
      </c>
      <c r="V479" s="243">
        <f t="shared" si="528"/>
        <v>0</v>
      </c>
      <c r="W479" s="243">
        <f t="shared" si="506"/>
        <v>0</v>
      </c>
      <c r="X479" s="243">
        <f t="shared" si="529"/>
        <v>0</v>
      </c>
      <c r="Y479" s="244">
        <f t="shared" si="543"/>
        <v>343246.08003011072</v>
      </c>
      <c r="Z479" s="246"/>
      <c r="AA479" s="241">
        <f>VLOOKUP(AC479,[2]תחזיות!$B$4:$H$1000,6)</f>
        <v>1.1818972272727503E-2</v>
      </c>
      <c r="AB479" s="135">
        <f t="shared" si="507"/>
        <v>9.8491435606062514E-4</v>
      </c>
      <c r="AC479" s="238">
        <v>427</v>
      </c>
      <c r="AD479" s="243">
        <f t="shared" si="544"/>
        <v>0</v>
      </c>
      <c r="AE479" s="243">
        <f t="shared" si="530"/>
        <v>0</v>
      </c>
      <c r="AF479" s="243">
        <f t="shared" si="508"/>
        <v>0</v>
      </c>
      <c r="AG479" s="243">
        <f t="shared" si="531"/>
        <v>0</v>
      </c>
      <c r="AH479" s="244">
        <f t="shared" si="545"/>
        <v>302220.56829844892</v>
      </c>
      <c r="AI479" s="246"/>
      <c r="AJ479" s="242">
        <f t="shared" si="491"/>
        <v>4.8766666666666597E-2</v>
      </c>
      <c r="AK479" s="242">
        <f t="shared" si="546"/>
        <v>4.0638888888888834E-3</v>
      </c>
      <c r="AL479" s="241">
        <f>VLOOKUP(AN479,[2]תחזיות!$B$4:$H$1000,5)</f>
        <v>1.3000869500000255E-2</v>
      </c>
      <c r="AM479" s="135">
        <f t="shared" si="532"/>
        <v>1.0834057916666879E-3</v>
      </c>
      <c r="AN479" s="238">
        <v>427</v>
      </c>
      <c r="AO479" s="243">
        <f t="shared" si="547"/>
        <v>0</v>
      </c>
      <c r="AP479" s="243">
        <f t="shared" si="576"/>
        <v>0</v>
      </c>
      <c r="AQ479" s="243">
        <f t="shared" si="509"/>
        <v>0</v>
      </c>
      <c r="AR479" s="243">
        <f t="shared" si="548"/>
        <v>0</v>
      </c>
      <c r="AS479" s="244">
        <f t="shared" si="549"/>
        <v>170495.24078473489</v>
      </c>
      <c r="AT479" s="245"/>
      <c r="AU479" s="242">
        <f t="shared" si="492"/>
        <v>5.3666666666666606E-2</v>
      </c>
      <c r="AV479" s="242">
        <f t="shared" si="550"/>
        <v>4.4722222222222168E-3</v>
      </c>
      <c r="AW479" s="241">
        <f>VLOOKUP(AY479,[2]תחזיות!$B$4:$H$1000,7)</f>
        <v>2.2101478150000433E-2</v>
      </c>
      <c r="AX479" s="135">
        <f t="shared" si="510"/>
        <v>1.8417898458333694E-3</v>
      </c>
      <c r="AY479" s="238">
        <v>427</v>
      </c>
      <c r="AZ479" s="243">
        <f t="shared" si="551"/>
        <v>-2.4340331321290105E-11</v>
      </c>
      <c r="BA479" s="243">
        <f t="shared" si="577"/>
        <v>1.4425479159507564E-13</v>
      </c>
      <c r="BB479" s="243">
        <f t="shared" si="511"/>
        <v>2.5311016222640068E-13</v>
      </c>
      <c r="BC479" s="243">
        <f t="shared" si="552"/>
        <v>-1.0885537063132506E-13</v>
      </c>
      <c r="BD479" s="244">
        <f t="shared" si="553"/>
        <v>197884.14681572217</v>
      </c>
      <c r="BE479" s="246"/>
      <c r="BF479" s="246"/>
      <c r="BG479" s="246"/>
      <c r="BH479" s="241">
        <f>VLOOKUP(BJ479,[2]תחזיות!$B$4:$H$1000,6)</f>
        <v>1.1818972272727503E-2</v>
      </c>
      <c r="BI479" s="135">
        <f t="shared" si="512"/>
        <v>9.8491435606062514E-4</v>
      </c>
      <c r="BJ479" s="238">
        <v>427</v>
      </c>
      <c r="BK479" s="243">
        <f t="shared" si="554"/>
        <v>-12.31962436915145</v>
      </c>
      <c r="BL479" s="243">
        <f t="shared" si="578"/>
        <v>8.6224803325691435E-2</v>
      </c>
      <c r="BM479" s="243">
        <f t="shared" si="513"/>
        <v>0.10881078133580233</v>
      </c>
      <c r="BN479" s="243">
        <f t="shared" si="533"/>
        <v>-2.2585978010110887E-2</v>
      </c>
      <c r="BO479" s="244">
        <f t="shared" si="555"/>
        <v>148276.55901072704</v>
      </c>
      <c r="BP479" s="246"/>
      <c r="BQ479" s="247">
        <f>VLOOKUP(BT479,[2]תחזיות!$B$4:$E$1000,2)</f>
        <v>4.7037480000000242E-2</v>
      </c>
      <c r="BR479" s="135">
        <f t="shared" si="514"/>
        <v>3.4197900000000202E-3</v>
      </c>
      <c r="BS479" s="3">
        <f t="shared" si="556"/>
        <v>12963</v>
      </c>
      <c r="BT479" s="238">
        <v>427</v>
      </c>
      <c r="BU479" s="239">
        <f t="shared" si="557"/>
        <v>0</v>
      </c>
      <c r="BV479" s="239">
        <f t="shared" si="461"/>
        <v>0</v>
      </c>
      <c r="BW479" s="239">
        <f t="shared" si="515"/>
        <v>0</v>
      </c>
      <c r="BX479" s="239">
        <f t="shared" si="516"/>
        <v>0</v>
      </c>
      <c r="BY479" s="240">
        <f t="shared" si="558"/>
        <v>839763.63973834575</v>
      </c>
      <c r="CA479" s="247">
        <f>VLOOKUP(CD479,[2]תחזיות!$B$4:$E$1000,4)</f>
        <v>6.2089473600000326E-2</v>
      </c>
      <c r="CB479" s="135">
        <f t="shared" si="517"/>
        <v>4.6741228000000273E-3</v>
      </c>
      <c r="CC479" s="3">
        <f t="shared" si="559"/>
        <v>12963</v>
      </c>
      <c r="CD479" s="238">
        <v>427</v>
      </c>
      <c r="CE479" s="239">
        <f t="shared" si="560"/>
        <v>0</v>
      </c>
      <c r="CF479" s="239">
        <f t="shared" si="561"/>
        <v>0</v>
      </c>
      <c r="CG479" s="239">
        <f t="shared" si="518"/>
        <v>0</v>
      </c>
      <c r="CH479" s="239">
        <f t="shared" si="519"/>
        <v>0</v>
      </c>
      <c r="CI479" s="240">
        <f t="shared" si="562"/>
        <v>952372.2403889132</v>
      </c>
      <c r="CJ479" s="1"/>
      <c r="CK479" s="247">
        <f>VLOOKUP(CN479,[2]תחזיות!$B$4:$E$1000,3)</f>
        <v>4.0902156521739341E-2</v>
      </c>
      <c r="CL479" s="135">
        <f t="shared" si="520"/>
        <v>2.9085130434782784E-3</v>
      </c>
      <c r="CM479" s="3">
        <f t="shared" si="563"/>
        <v>12963</v>
      </c>
      <c r="CN479" s="238">
        <v>427</v>
      </c>
      <c r="CO479" s="239">
        <f t="shared" si="564"/>
        <v>0</v>
      </c>
      <c r="CP479" s="239">
        <f t="shared" si="579"/>
        <v>0</v>
      </c>
      <c r="CQ479" s="239">
        <f t="shared" si="521"/>
        <v>0</v>
      </c>
      <c r="CR479" s="239">
        <f t="shared" si="522"/>
        <v>0</v>
      </c>
      <c r="CS479" s="240">
        <f t="shared" si="565"/>
        <v>799728.65981568617</v>
      </c>
      <c r="CT479" s="1"/>
      <c r="CU479" s="238">
        <v>427</v>
      </c>
      <c r="CV479" s="239">
        <f t="shared" si="587"/>
        <v>-3344.8614044751871</v>
      </c>
      <c r="CW479" s="239">
        <f t="shared" si="587"/>
        <v>0</v>
      </c>
      <c r="CX479" s="239">
        <f t="shared" si="587"/>
        <v>8.7802611867473672</v>
      </c>
      <c r="CY479" s="239">
        <f t="shared" si="587"/>
        <v>-8.7802611867473672</v>
      </c>
      <c r="CZ479" s="239">
        <f t="shared" si="587"/>
        <v>3027533.6683451794</v>
      </c>
      <c r="DB479" s="238">
        <v>427</v>
      </c>
      <c r="DC479" s="239">
        <f t="shared" si="588"/>
        <v>-3344.8614044752112</v>
      </c>
      <c r="DD479" s="239">
        <f t="shared" si="588"/>
        <v>1.4425479159507564E-13</v>
      </c>
      <c r="DE479" s="239">
        <f t="shared" si="588"/>
        <v>8.7802611867476159</v>
      </c>
      <c r="DF479" s="239">
        <f t="shared" si="588"/>
        <v>-8.780261186747472</v>
      </c>
      <c r="DG479" s="239">
        <f t="shared" si="588"/>
        <v>3247953.555034522</v>
      </c>
      <c r="DH479" s="248"/>
      <c r="DI479" s="238">
        <v>427</v>
      </c>
      <c r="DJ479" s="239">
        <f t="shared" si="589"/>
        <v>-3357.1810288443385</v>
      </c>
      <c r="DK479" s="239">
        <f t="shared" si="589"/>
        <v>8.6224803325691435E-2</v>
      </c>
      <c r="DL479" s="239">
        <f t="shared" si="589"/>
        <v>8.8890719680831687</v>
      </c>
      <c r="DM479" s="239">
        <f t="shared" si="589"/>
        <v>-8.8028471647574786</v>
      </c>
      <c r="DN479" s="239">
        <f t="shared" si="589"/>
        <v>2829171.9568635351</v>
      </c>
      <c r="DP479" s="3">
        <f t="shared" si="566"/>
        <v>12963</v>
      </c>
      <c r="DQ479" s="238">
        <v>427</v>
      </c>
      <c r="DR479" s="239">
        <f t="shared" si="567"/>
        <v>0</v>
      </c>
      <c r="DS479" s="239">
        <f t="shared" si="568"/>
        <v>0</v>
      </c>
      <c r="DT479" s="239">
        <f t="shared" si="523"/>
        <v>0</v>
      </c>
      <c r="DU479" s="239">
        <f t="shared" si="569"/>
        <v>0</v>
      </c>
      <c r="DV479" s="240">
        <f t="shared" si="580"/>
        <v>0</v>
      </c>
      <c r="DX479" s="242">
        <f t="shared" si="493"/>
        <v>5.0700000000000002E-2</v>
      </c>
      <c r="DY479" s="242">
        <f t="shared" si="570"/>
        <v>4.2250000000000005E-3</v>
      </c>
      <c r="DZ479" s="238">
        <v>427</v>
      </c>
      <c r="EA479" s="243">
        <f t="shared" si="581"/>
        <v>0</v>
      </c>
      <c r="EB479" s="243">
        <f t="shared" si="582"/>
        <v>0</v>
      </c>
      <c r="EC479" s="243">
        <f t="shared" si="524"/>
        <v>0</v>
      </c>
      <c r="ED479" s="243">
        <f t="shared" si="534"/>
        <v>0</v>
      </c>
      <c r="EE479" s="244">
        <f t="shared" si="571"/>
        <v>985200.18989004719</v>
      </c>
      <c r="EF479" s="249"/>
      <c r="EG479" s="242">
        <f t="shared" si="494"/>
        <v>5.5E-2</v>
      </c>
      <c r="EH479" s="242">
        <f t="shared" si="572"/>
        <v>4.5833333333333334E-3</v>
      </c>
      <c r="EI479" s="238">
        <v>427</v>
      </c>
      <c r="EJ479" s="243">
        <f t="shared" si="583"/>
        <v>6.1495609421135888E-13</v>
      </c>
      <c r="EK479" s="243">
        <f t="shared" si="584"/>
        <v>0</v>
      </c>
      <c r="EL479" s="243">
        <f t="shared" si="525"/>
        <v>-2.8185487651353948E-15</v>
      </c>
      <c r="EM479" s="243">
        <f t="shared" si="535"/>
        <v>2.8185487651353948E-15</v>
      </c>
      <c r="EN479" s="244">
        <f t="shared" si="573"/>
        <v>1028966.0595073986</v>
      </c>
      <c r="EO479" s="249"/>
      <c r="EP479" s="242">
        <f t="shared" si="495"/>
        <v>2.5000000000000001E-2</v>
      </c>
      <c r="EQ479" s="242">
        <f t="shared" si="574"/>
        <v>2.0833333333333333E-3</v>
      </c>
      <c r="ER479" s="238">
        <v>427</v>
      </c>
      <c r="ES479" s="243">
        <f t="shared" si="585"/>
        <v>0</v>
      </c>
      <c r="ET479" s="243">
        <f t="shared" si="586"/>
        <v>0</v>
      </c>
      <c r="EU479" s="243">
        <f t="shared" si="526"/>
        <v>0</v>
      </c>
      <c r="EV479" s="243">
        <f t="shared" si="536"/>
        <v>0</v>
      </c>
      <c r="EW479" s="244">
        <f t="shared" si="575"/>
        <v>853461.14144629624</v>
      </c>
    </row>
    <row r="480" spans="1:153" ht="14.25" customHeight="1" thickBot="1" x14ac:dyDescent="0.25">
      <c r="A480" s="3">
        <f t="shared" si="537"/>
        <v>12993</v>
      </c>
      <c r="B480" s="238">
        <v>428</v>
      </c>
      <c r="C480" s="239">
        <f t="shared" si="538"/>
        <v>-3353.6416656619344</v>
      </c>
      <c r="D480" s="239">
        <f t="shared" si="499"/>
        <v>0</v>
      </c>
      <c r="E480" s="239">
        <f t="shared" si="500"/>
        <v>8.8033093723625786</v>
      </c>
      <c r="F480" s="239">
        <f t="shared" si="501"/>
        <v>-8.8033093723625786</v>
      </c>
      <c r="G480" s="240">
        <f t="shared" si="539"/>
        <v>725485.02829237678</v>
      </c>
      <c r="I480" s="241">
        <f>VLOOKUP(K480,[2]תחזיות!$B$4:$H$1000,5)</f>
        <v>1.3000888000000255E-2</v>
      </c>
      <c r="J480" s="135">
        <f t="shared" si="502"/>
        <v>1.0834073333333546E-3</v>
      </c>
      <c r="K480" s="238">
        <v>428</v>
      </c>
      <c r="L480" s="243">
        <f t="shared" si="540"/>
        <v>0</v>
      </c>
      <c r="M480" s="243">
        <f t="shared" si="527"/>
        <v>0</v>
      </c>
      <c r="N480" s="243">
        <f t="shared" si="503"/>
        <v>0</v>
      </c>
      <c r="O480" s="243">
        <f t="shared" si="504"/>
        <v>0</v>
      </c>
      <c r="P480" s="244">
        <f t="shared" si="541"/>
        <v>306589.56963967456</v>
      </c>
      <c r="Q480" s="245"/>
      <c r="R480" s="241">
        <f>VLOOKUP(T480,[2]תחזיות!$B$4:$H$1000,7)</f>
        <v>2.2101509600000433E-2</v>
      </c>
      <c r="S480" s="135">
        <f t="shared" si="505"/>
        <v>1.8417924666667028E-3</v>
      </c>
      <c r="T480" s="238">
        <v>428</v>
      </c>
      <c r="U480" s="243">
        <f t="shared" si="542"/>
        <v>0</v>
      </c>
      <c r="V480" s="243">
        <f t="shared" si="528"/>
        <v>0</v>
      </c>
      <c r="W480" s="243">
        <f t="shared" si="506"/>
        <v>0</v>
      </c>
      <c r="X480" s="243">
        <f t="shared" si="529"/>
        <v>0</v>
      </c>
      <c r="Y480" s="244">
        <f t="shared" si="543"/>
        <v>343246.08003011072</v>
      </c>
      <c r="Z480" s="246"/>
      <c r="AA480" s="241">
        <f>VLOOKUP(AC480,[2]תחזיות!$B$4:$H$1000,6)</f>
        <v>1.1818989090909322E-2</v>
      </c>
      <c r="AB480" s="135">
        <f t="shared" si="507"/>
        <v>9.849157575757769E-4</v>
      </c>
      <c r="AC480" s="238">
        <v>428</v>
      </c>
      <c r="AD480" s="243">
        <f t="shared" si="544"/>
        <v>0</v>
      </c>
      <c r="AE480" s="243">
        <f t="shared" si="530"/>
        <v>0</v>
      </c>
      <c r="AF480" s="243">
        <f t="shared" si="508"/>
        <v>0</v>
      </c>
      <c r="AG480" s="243">
        <f t="shared" si="531"/>
        <v>0</v>
      </c>
      <c r="AH480" s="244">
        <f t="shared" si="545"/>
        <v>302220.56829844892</v>
      </c>
      <c r="AI480" s="246"/>
      <c r="AJ480" s="242">
        <f t="shared" si="491"/>
        <v>4.8766666666666597E-2</v>
      </c>
      <c r="AK480" s="242">
        <f t="shared" si="546"/>
        <v>4.0638888888888834E-3</v>
      </c>
      <c r="AL480" s="241">
        <f>VLOOKUP(AN480,[2]תחזיות!$B$4:$H$1000,5)</f>
        <v>1.3000888000000255E-2</v>
      </c>
      <c r="AM480" s="135">
        <f t="shared" si="532"/>
        <v>1.0834073333333546E-3</v>
      </c>
      <c r="AN480" s="238">
        <v>428</v>
      </c>
      <c r="AO480" s="243">
        <f t="shared" si="547"/>
        <v>0</v>
      </c>
      <c r="AP480" s="243">
        <f t="shared" si="576"/>
        <v>0</v>
      </c>
      <c r="AQ480" s="243">
        <f t="shared" si="509"/>
        <v>0</v>
      </c>
      <c r="AR480" s="243">
        <f t="shared" si="548"/>
        <v>0</v>
      </c>
      <c r="AS480" s="244">
        <f t="shared" si="549"/>
        <v>170495.24078473489</v>
      </c>
      <c r="AT480" s="245"/>
      <c r="AU480" s="242">
        <f t="shared" si="492"/>
        <v>5.3666666666666606E-2</v>
      </c>
      <c r="AV480" s="242">
        <f t="shared" si="550"/>
        <v>4.4722222222222168E-3</v>
      </c>
      <c r="AW480" s="241">
        <f>VLOOKUP(AY480,[2]תחזיות!$B$4:$H$1000,7)</f>
        <v>2.2101509600000433E-2</v>
      </c>
      <c r="AX480" s="135">
        <f t="shared" si="510"/>
        <v>1.8417924666667028E-3</v>
      </c>
      <c r="AY480" s="238">
        <v>428</v>
      </c>
      <c r="AZ480" s="243">
        <f t="shared" si="551"/>
        <v>-2.4638737498770254E-11</v>
      </c>
      <c r="BA480" s="243">
        <f t="shared" si="577"/>
        <v>1.4452047898351598E-13</v>
      </c>
      <c r="BB480" s="243">
        <f t="shared" si="511"/>
        <v>2.5471038835301613E-13</v>
      </c>
      <c r="BC480" s="243">
        <f t="shared" si="552"/>
        <v>-1.1018990936950017E-13</v>
      </c>
      <c r="BD480" s="244">
        <f t="shared" si="553"/>
        <v>197884.14681572217</v>
      </c>
      <c r="BE480" s="246"/>
      <c r="BF480" s="246"/>
      <c r="BG480" s="246"/>
      <c r="BH480" s="241">
        <f>VLOOKUP(BJ480,[2]תחזיות!$B$4:$H$1000,6)</f>
        <v>1.1818989090909322E-2</v>
      </c>
      <c r="BI480" s="135">
        <f t="shared" si="512"/>
        <v>9.849157575757769E-4</v>
      </c>
      <c r="BJ480" s="238">
        <v>428</v>
      </c>
      <c r="BK480" s="243">
        <f t="shared" si="554"/>
        <v>-12.440676112108976</v>
      </c>
      <c r="BL480" s="243">
        <f t="shared" si="578"/>
        <v>8.6297846616772575E-2</v>
      </c>
      <c r="BM480" s="243">
        <f t="shared" si="513"/>
        <v>0.10910575282230559</v>
      </c>
      <c r="BN480" s="243">
        <f t="shared" si="533"/>
        <v>-2.2807906205533017E-2</v>
      </c>
      <c r="BO480" s="244">
        <f t="shared" si="555"/>
        <v>148276.55901072704</v>
      </c>
      <c r="BP480" s="246"/>
      <c r="BQ480" s="247">
        <f>VLOOKUP(BT480,[2]תחזיות!$B$4:$E$1000,2)</f>
        <v>4.7065780000000244E-2</v>
      </c>
      <c r="BR480" s="135">
        <f t="shared" si="514"/>
        <v>3.4221483333333538E-3</v>
      </c>
      <c r="BS480" s="3">
        <f t="shared" si="556"/>
        <v>12993</v>
      </c>
      <c r="BT480" s="238">
        <v>428</v>
      </c>
      <c r="BU480" s="239">
        <f t="shared" si="557"/>
        <v>0</v>
      </c>
      <c r="BV480" s="239">
        <f t="shared" si="461"/>
        <v>0</v>
      </c>
      <c r="BW480" s="239">
        <f t="shared" si="515"/>
        <v>0</v>
      </c>
      <c r="BX480" s="239">
        <f t="shared" si="516"/>
        <v>0</v>
      </c>
      <c r="BY480" s="240">
        <f t="shared" si="558"/>
        <v>839763.63973834575</v>
      </c>
      <c r="CA480" s="247">
        <f>VLOOKUP(CD480,[2]תחזיות!$B$4:$E$1000,4)</f>
        <v>6.2126829600000329E-2</v>
      </c>
      <c r="CB480" s="135">
        <f t="shared" si="517"/>
        <v>4.6772358000000272E-3</v>
      </c>
      <c r="CC480" s="3">
        <f t="shared" si="559"/>
        <v>12993</v>
      </c>
      <c r="CD480" s="238">
        <v>428</v>
      </c>
      <c r="CE480" s="239">
        <f t="shared" si="560"/>
        <v>0</v>
      </c>
      <c r="CF480" s="239">
        <f t="shared" si="561"/>
        <v>0</v>
      </c>
      <c r="CG480" s="239">
        <f t="shared" si="518"/>
        <v>0</v>
      </c>
      <c r="CH480" s="239">
        <f t="shared" si="519"/>
        <v>0</v>
      </c>
      <c r="CI480" s="240">
        <f t="shared" si="562"/>
        <v>952372.2403889132</v>
      </c>
      <c r="CJ480" s="1"/>
      <c r="CK480" s="247">
        <f>VLOOKUP(CN480,[2]תחזיות!$B$4:$E$1000,3)</f>
        <v>4.0926765217391518E-2</v>
      </c>
      <c r="CL480" s="135">
        <f t="shared" si="520"/>
        <v>2.9105637681159599E-3</v>
      </c>
      <c r="CM480" s="3">
        <f t="shared" si="563"/>
        <v>12993</v>
      </c>
      <c r="CN480" s="238">
        <v>428</v>
      </c>
      <c r="CO480" s="239">
        <f t="shared" si="564"/>
        <v>0</v>
      </c>
      <c r="CP480" s="239">
        <f t="shared" si="579"/>
        <v>0</v>
      </c>
      <c r="CQ480" s="239">
        <f t="shared" si="521"/>
        <v>0</v>
      </c>
      <c r="CR480" s="239">
        <f t="shared" si="522"/>
        <v>0</v>
      </c>
      <c r="CS480" s="240">
        <f t="shared" si="565"/>
        <v>799728.65981568617</v>
      </c>
      <c r="CT480" s="1"/>
      <c r="CU480" s="238">
        <v>428</v>
      </c>
      <c r="CV480" s="239">
        <f t="shared" si="587"/>
        <v>-3353.6416656619344</v>
      </c>
      <c r="CW480" s="239">
        <f t="shared" si="587"/>
        <v>0</v>
      </c>
      <c r="CX480" s="239">
        <f t="shared" si="587"/>
        <v>8.8033093723625786</v>
      </c>
      <c r="CY480" s="239">
        <f t="shared" si="587"/>
        <v>-8.8033093723625786</v>
      </c>
      <c r="CZ480" s="239">
        <f t="shared" si="587"/>
        <v>3027533.6683451794</v>
      </c>
      <c r="DB480" s="238">
        <v>428</v>
      </c>
      <c r="DC480" s="239">
        <f t="shared" si="588"/>
        <v>-3353.6416656619585</v>
      </c>
      <c r="DD480" s="239">
        <f t="shared" si="588"/>
        <v>1.4452047898351598E-13</v>
      </c>
      <c r="DE480" s="239">
        <f t="shared" si="588"/>
        <v>8.8033093723628291</v>
      </c>
      <c r="DF480" s="239">
        <f t="shared" si="588"/>
        <v>-8.8033093723626852</v>
      </c>
      <c r="DG480" s="239">
        <f t="shared" si="588"/>
        <v>3247953.555034522</v>
      </c>
      <c r="DH480" s="248"/>
      <c r="DI480" s="238">
        <v>428</v>
      </c>
      <c r="DJ480" s="239">
        <f t="shared" si="589"/>
        <v>-3366.0823417740435</v>
      </c>
      <c r="DK480" s="239">
        <f t="shared" si="589"/>
        <v>8.6297846616772575E-2</v>
      </c>
      <c r="DL480" s="239">
        <f t="shared" si="589"/>
        <v>8.912415125184884</v>
      </c>
      <c r="DM480" s="239">
        <f t="shared" si="589"/>
        <v>-8.8261172785681108</v>
      </c>
      <c r="DN480" s="239">
        <f t="shared" si="589"/>
        <v>2829171.9568635351</v>
      </c>
      <c r="DP480" s="3">
        <f t="shared" si="566"/>
        <v>12993</v>
      </c>
      <c r="DQ480" s="238">
        <v>428</v>
      </c>
      <c r="DR480" s="239">
        <f t="shared" si="567"/>
        <v>0</v>
      </c>
      <c r="DS480" s="239">
        <f t="shared" si="568"/>
        <v>0</v>
      </c>
      <c r="DT480" s="239">
        <f t="shared" si="523"/>
        <v>0</v>
      </c>
      <c r="DU480" s="239">
        <f t="shared" si="569"/>
        <v>0</v>
      </c>
      <c r="DV480" s="240">
        <f t="shared" si="580"/>
        <v>0</v>
      </c>
      <c r="DX480" s="242">
        <f t="shared" si="493"/>
        <v>5.0700000000000002E-2</v>
      </c>
      <c r="DY480" s="242">
        <f t="shared" si="570"/>
        <v>4.2250000000000005E-3</v>
      </c>
      <c r="DZ480" s="238">
        <v>428</v>
      </c>
      <c r="EA480" s="243">
        <f t="shared" si="581"/>
        <v>0</v>
      </c>
      <c r="EB480" s="243">
        <f t="shared" si="582"/>
        <v>0</v>
      </c>
      <c r="EC480" s="243">
        <f t="shared" si="524"/>
        <v>0</v>
      </c>
      <c r="ED480" s="243">
        <f t="shared" si="534"/>
        <v>0</v>
      </c>
      <c r="EE480" s="244">
        <f t="shared" si="571"/>
        <v>985200.18989004719</v>
      </c>
      <c r="EF480" s="249"/>
      <c r="EG480" s="242">
        <f t="shared" si="494"/>
        <v>5.5E-2</v>
      </c>
      <c r="EH480" s="242">
        <f t="shared" si="572"/>
        <v>4.5833333333333334E-3</v>
      </c>
      <c r="EI480" s="238">
        <v>428</v>
      </c>
      <c r="EJ480" s="243">
        <f t="shared" si="583"/>
        <v>6.177746429764943E-13</v>
      </c>
      <c r="EK480" s="243">
        <f t="shared" si="584"/>
        <v>0</v>
      </c>
      <c r="EL480" s="243">
        <f t="shared" si="525"/>
        <v>-2.8314671136422654E-15</v>
      </c>
      <c r="EM480" s="243">
        <f t="shared" si="535"/>
        <v>2.8314671136422654E-15</v>
      </c>
      <c r="EN480" s="244">
        <f t="shared" si="573"/>
        <v>1028966.0595073986</v>
      </c>
      <c r="EO480" s="249"/>
      <c r="EP480" s="242">
        <f t="shared" si="495"/>
        <v>2.5000000000000001E-2</v>
      </c>
      <c r="EQ480" s="242">
        <f t="shared" si="574"/>
        <v>2.0833333333333333E-3</v>
      </c>
      <c r="ER480" s="238">
        <v>428</v>
      </c>
      <c r="ES480" s="243">
        <f t="shared" si="585"/>
        <v>0</v>
      </c>
      <c r="ET480" s="243">
        <f t="shared" si="586"/>
        <v>0</v>
      </c>
      <c r="EU480" s="243">
        <f t="shared" si="526"/>
        <v>0</v>
      </c>
      <c r="EV480" s="243">
        <f t="shared" si="536"/>
        <v>0</v>
      </c>
      <c r="EW480" s="244">
        <f t="shared" si="575"/>
        <v>853461.14144629624</v>
      </c>
    </row>
    <row r="481" spans="1:153" ht="14.25" customHeight="1" thickBot="1" x14ac:dyDescent="0.25">
      <c r="A481" s="3">
        <f t="shared" si="537"/>
        <v>13024</v>
      </c>
      <c r="B481" s="238">
        <v>429</v>
      </c>
      <c r="C481" s="239">
        <f t="shared" si="538"/>
        <v>-3362.4449750342969</v>
      </c>
      <c r="D481" s="239">
        <f t="shared" si="499"/>
        <v>0</v>
      </c>
      <c r="E481" s="239">
        <f t="shared" si="500"/>
        <v>8.8264180594650306</v>
      </c>
      <c r="F481" s="239">
        <f t="shared" si="501"/>
        <v>-8.8264180594650306</v>
      </c>
      <c r="G481" s="240">
        <f t="shared" si="539"/>
        <v>725485.02829237678</v>
      </c>
      <c r="I481" s="241">
        <f>VLOOKUP(K481,[2]תחזיות!$B$4:$H$1000,5)</f>
        <v>1.3000906500000256E-2</v>
      </c>
      <c r="J481" s="135">
        <f t="shared" si="502"/>
        <v>1.0834088750000213E-3</v>
      </c>
      <c r="K481" s="238">
        <v>429</v>
      </c>
      <c r="L481" s="243">
        <f t="shared" si="540"/>
        <v>0</v>
      </c>
      <c r="M481" s="243">
        <f t="shared" si="527"/>
        <v>0</v>
      </c>
      <c r="N481" s="243">
        <f t="shared" si="503"/>
        <v>0</v>
      </c>
      <c r="O481" s="243">
        <f t="shared" si="504"/>
        <v>0</v>
      </c>
      <c r="P481" s="244">
        <f t="shared" si="541"/>
        <v>306589.56963967456</v>
      </c>
      <c r="Q481" s="245"/>
      <c r="R481" s="241">
        <f>VLOOKUP(T481,[2]תחזיות!$B$4:$H$1000,7)</f>
        <v>2.2101541050000433E-2</v>
      </c>
      <c r="S481" s="135">
        <f t="shared" si="505"/>
        <v>1.8417950875000361E-3</v>
      </c>
      <c r="T481" s="238">
        <v>429</v>
      </c>
      <c r="U481" s="243">
        <f t="shared" si="542"/>
        <v>0</v>
      </c>
      <c r="V481" s="243">
        <f t="shared" si="528"/>
        <v>0</v>
      </c>
      <c r="W481" s="243">
        <f t="shared" si="506"/>
        <v>0</v>
      </c>
      <c r="X481" s="243">
        <f t="shared" si="529"/>
        <v>0</v>
      </c>
      <c r="Y481" s="244">
        <f t="shared" si="543"/>
        <v>343246.08003011072</v>
      </c>
      <c r="Z481" s="246"/>
      <c r="AA481" s="241">
        <f>VLOOKUP(AC481,[2]תחזיות!$B$4:$H$1000,6)</f>
        <v>1.1819005909091141E-2</v>
      </c>
      <c r="AB481" s="135">
        <f t="shared" si="507"/>
        <v>9.8491715909092845E-4</v>
      </c>
      <c r="AC481" s="238">
        <v>429</v>
      </c>
      <c r="AD481" s="243">
        <f t="shared" si="544"/>
        <v>0</v>
      </c>
      <c r="AE481" s="243">
        <f t="shared" si="530"/>
        <v>0</v>
      </c>
      <c r="AF481" s="243">
        <f t="shared" si="508"/>
        <v>0</v>
      </c>
      <c r="AG481" s="243">
        <f t="shared" si="531"/>
        <v>0</v>
      </c>
      <c r="AH481" s="244">
        <f t="shared" si="545"/>
        <v>302220.56829844892</v>
      </c>
      <c r="AI481" s="246"/>
      <c r="AJ481" s="242">
        <f t="shared" si="491"/>
        <v>4.8766666666666597E-2</v>
      </c>
      <c r="AK481" s="242">
        <f t="shared" si="546"/>
        <v>4.0638888888888834E-3</v>
      </c>
      <c r="AL481" s="241">
        <f>VLOOKUP(AN481,[2]תחזיות!$B$4:$H$1000,5)</f>
        <v>1.3000906500000256E-2</v>
      </c>
      <c r="AM481" s="135">
        <f t="shared" si="532"/>
        <v>1.0834088750000213E-3</v>
      </c>
      <c r="AN481" s="238">
        <v>429</v>
      </c>
      <c r="AO481" s="243">
        <f t="shared" si="547"/>
        <v>0</v>
      </c>
      <c r="AP481" s="243">
        <f t="shared" si="576"/>
        <v>0</v>
      </c>
      <c r="AQ481" s="243">
        <f t="shared" si="509"/>
        <v>0</v>
      </c>
      <c r="AR481" s="243">
        <f t="shared" si="548"/>
        <v>0</v>
      </c>
      <c r="AS481" s="244">
        <f t="shared" si="549"/>
        <v>170495.24078473489</v>
      </c>
      <c r="AT481" s="245"/>
      <c r="AU481" s="242">
        <f t="shared" si="492"/>
        <v>5.3666666666666606E-2</v>
      </c>
      <c r="AV481" s="242">
        <f t="shared" si="550"/>
        <v>4.4722222222222168E-3</v>
      </c>
      <c r="AW481" s="241">
        <f>VLOOKUP(AY481,[2]תחזיות!$B$4:$H$1000,7)</f>
        <v>2.2101541050000433E-2</v>
      </c>
      <c r="AX481" s="135">
        <f t="shared" si="510"/>
        <v>1.8417950875000361E-3</v>
      </c>
      <c r="AY481" s="238">
        <v>429</v>
      </c>
      <c r="AZ481" s="243">
        <f t="shared" si="551"/>
        <v>-2.4939296517152712E-11</v>
      </c>
      <c r="BA481" s="243">
        <f t="shared" si="577"/>
        <v>1.4478665609175101E-13</v>
      </c>
      <c r="BB481" s="243">
        <f t="shared" si="511"/>
        <v>2.5632073218235052E-13</v>
      </c>
      <c r="BC481" s="243">
        <f t="shared" si="552"/>
        <v>-1.1153407609059949E-13</v>
      </c>
      <c r="BD481" s="244">
        <f t="shared" si="553"/>
        <v>197884.14681572217</v>
      </c>
      <c r="BE481" s="246"/>
      <c r="BF481" s="246"/>
      <c r="BG481" s="246"/>
      <c r="BH481" s="241">
        <f>VLOOKUP(BJ481,[2]תחזיות!$B$4:$H$1000,6)</f>
        <v>1.1819005909091141E-2</v>
      </c>
      <c r="BI481" s="135">
        <f t="shared" si="512"/>
        <v>9.8491715909092845E-4</v>
      </c>
      <c r="BJ481" s="238">
        <v>429</v>
      </c>
      <c r="BK481" s="243">
        <f t="shared" si="554"/>
        <v>-12.562142360432901</v>
      </c>
      <c r="BL481" s="243">
        <f t="shared" si="578"/>
        <v>8.6370951172220795E-2</v>
      </c>
      <c r="BM481" s="243">
        <f t="shared" si="513"/>
        <v>0.10940154549968101</v>
      </c>
      <c r="BN481" s="243">
        <f t="shared" si="533"/>
        <v>-2.3030594327460213E-2</v>
      </c>
      <c r="BO481" s="244">
        <f t="shared" si="555"/>
        <v>148276.55901072704</v>
      </c>
      <c r="BP481" s="246"/>
      <c r="BQ481" s="247">
        <f>VLOOKUP(BT481,[2]תחזיות!$B$4:$E$1000,2)</f>
        <v>4.7094080000000246E-2</v>
      </c>
      <c r="BR481" s="135">
        <f t="shared" si="514"/>
        <v>3.4245066666666875E-3</v>
      </c>
      <c r="BS481" s="3">
        <f t="shared" si="556"/>
        <v>13024</v>
      </c>
      <c r="BT481" s="238">
        <v>429</v>
      </c>
      <c r="BU481" s="239">
        <f t="shared" si="557"/>
        <v>0</v>
      </c>
      <c r="BV481" s="239">
        <f t="shared" si="461"/>
        <v>0</v>
      </c>
      <c r="BW481" s="239">
        <f t="shared" si="515"/>
        <v>0</v>
      </c>
      <c r="BX481" s="239">
        <f t="shared" si="516"/>
        <v>0</v>
      </c>
      <c r="BY481" s="240">
        <f t="shared" si="558"/>
        <v>839763.63973834575</v>
      </c>
      <c r="CA481" s="247">
        <f>VLOOKUP(CD481,[2]תחזיות!$B$4:$E$1000,4)</f>
        <v>6.2164185600000331E-2</v>
      </c>
      <c r="CB481" s="135">
        <f t="shared" si="517"/>
        <v>4.680348800000028E-3</v>
      </c>
      <c r="CC481" s="3">
        <f t="shared" si="559"/>
        <v>13024</v>
      </c>
      <c r="CD481" s="238">
        <v>429</v>
      </c>
      <c r="CE481" s="239">
        <f t="shared" si="560"/>
        <v>0</v>
      </c>
      <c r="CF481" s="239">
        <f t="shared" si="561"/>
        <v>0</v>
      </c>
      <c r="CG481" s="239">
        <f t="shared" si="518"/>
        <v>0</v>
      </c>
      <c r="CH481" s="239">
        <f t="shared" si="519"/>
        <v>0</v>
      </c>
      <c r="CI481" s="240">
        <f t="shared" si="562"/>
        <v>952372.2403889132</v>
      </c>
      <c r="CJ481" s="1"/>
      <c r="CK481" s="247">
        <f>VLOOKUP(CN481,[2]תחזיות!$B$4:$E$1000,3)</f>
        <v>4.0951373913043695E-2</v>
      </c>
      <c r="CL481" s="135">
        <f t="shared" si="520"/>
        <v>2.9126144927536413E-3</v>
      </c>
      <c r="CM481" s="3">
        <f t="shared" si="563"/>
        <v>13024</v>
      </c>
      <c r="CN481" s="238">
        <v>429</v>
      </c>
      <c r="CO481" s="239">
        <f t="shared" si="564"/>
        <v>0</v>
      </c>
      <c r="CP481" s="239">
        <f t="shared" si="579"/>
        <v>0</v>
      </c>
      <c r="CQ481" s="239">
        <f t="shared" si="521"/>
        <v>0</v>
      </c>
      <c r="CR481" s="239">
        <f t="shared" si="522"/>
        <v>0</v>
      </c>
      <c r="CS481" s="240">
        <f t="shared" si="565"/>
        <v>799728.65981568617</v>
      </c>
      <c r="CT481" s="1"/>
      <c r="CU481" s="238">
        <v>429</v>
      </c>
      <c r="CV481" s="239">
        <f t="shared" si="587"/>
        <v>-3362.4449750342969</v>
      </c>
      <c r="CW481" s="239">
        <f t="shared" si="587"/>
        <v>0</v>
      </c>
      <c r="CX481" s="239">
        <f t="shared" si="587"/>
        <v>8.8264180594650306</v>
      </c>
      <c r="CY481" s="239">
        <f t="shared" si="587"/>
        <v>-8.8264180594650306</v>
      </c>
      <c r="CZ481" s="239">
        <f t="shared" si="587"/>
        <v>3027533.6683451794</v>
      </c>
      <c r="DB481" s="238">
        <v>429</v>
      </c>
      <c r="DC481" s="239">
        <f t="shared" si="588"/>
        <v>-3362.4449750343215</v>
      </c>
      <c r="DD481" s="239">
        <f t="shared" si="588"/>
        <v>1.4478665609175101E-13</v>
      </c>
      <c r="DE481" s="239">
        <f t="shared" si="588"/>
        <v>8.8264180594652828</v>
      </c>
      <c r="DF481" s="239">
        <f t="shared" si="588"/>
        <v>-8.8264180594651389</v>
      </c>
      <c r="DG481" s="239">
        <f t="shared" si="588"/>
        <v>3247953.555034522</v>
      </c>
      <c r="DH481" s="248"/>
      <c r="DI481" s="238">
        <v>429</v>
      </c>
      <c r="DJ481" s="239">
        <f t="shared" si="589"/>
        <v>-3375.0071173947299</v>
      </c>
      <c r="DK481" s="239">
        <f t="shared" si="589"/>
        <v>8.6370951172220795E-2</v>
      </c>
      <c r="DL481" s="239">
        <f t="shared" si="589"/>
        <v>8.9358196049647116</v>
      </c>
      <c r="DM481" s="239">
        <f t="shared" si="589"/>
        <v>-8.849448653792491</v>
      </c>
      <c r="DN481" s="239">
        <f t="shared" si="589"/>
        <v>2829171.9568635351</v>
      </c>
      <c r="DP481" s="3">
        <f t="shared" si="566"/>
        <v>13024</v>
      </c>
      <c r="DQ481" s="238">
        <v>429</v>
      </c>
      <c r="DR481" s="239">
        <f t="shared" si="567"/>
        <v>0</v>
      </c>
      <c r="DS481" s="239">
        <f t="shared" si="568"/>
        <v>0</v>
      </c>
      <c r="DT481" s="239">
        <f t="shared" si="523"/>
        <v>0</v>
      </c>
      <c r="DU481" s="239">
        <f t="shared" si="569"/>
        <v>0</v>
      </c>
      <c r="DV481" s="240">
        <f t="shared" si="580"/>
        <v>0</v>
      </c>
      <c r="DX481" s="242">
        <f t="shared" si="493"/>
        <v>5.0700000000000002E-2</v>
      </c>
      <c r="DY481" s="242">
        <f t="shared" si="570"/>
        <v>4.2250000000000005E-3</v>
      </c>
      <c r="DZ481" s="238">
        <v>429</v>
      </c>
      <c r="EA481" s="243">
        <f t="shared" si="581"/>
        <v>0</v>
      </c>
      <c r="EB481" s="243">
        <f t="shared" si="582"/>
        <v>0</v>
      </c>
      <c r="EC481" s="243">
        <f t="shared" si="524"/>
        <v>0</v>
      </c>
      <c r="ED481" s="243">
        <f t="shared" si="534"/>
        <v>0</v>
      </c>
      <c r="EE481" s="244">
        <f t="shared" si="571"/>
        <v>985200.18989004719</v>
      </c>
      <c r="EF481" s="249"/>
      <c r="EG481" s="242">
        <f t="shared" si="494"/>
        <v>5.5E-2</v>
      </c>
      <c r="EH481" s="242">
        <f t="shared" si="572"/>
        <v>4.5833333333333334E-3</v>
      </c>
      <c r="EI481" s="238">
        <v>429</v>
      </c>
      <c r="EJ481" s="243">
        <f t="shared" si="583"/>
        <v>6.2060611009013661E-13</v>
      </c>
      <c r="EK481" s="243">
        <f t="shared" si="584"/>
        <v>0</v>
      </c>
      <c r="EL481" s="243">
        <f t="shared" si="525"/>
        <v>-2.8444446712464595E-15</v>
      </c>
      <c r="EM481" s="243">
        <f t="shared" si="535"/>
        <v>2.8444446712464595E-15</v>
      </c>
      <c r="EN481" s="244">
        <f t="shared" si="573"/>
        <v>1028966.0595073986</v>
      </c>
      <c r="EO481" s="249"/>
      <c r="EP481" s="242">
        <f t="shared" si="495"/>
        <v>2.5000000000000001E-2</v>
      </c>
      <c r="EQ481" s="242">
        <f t="shared" si="574"/>
        <v>2.0833333333333333E-3</v>
      </c>
      <c r="ER481" s="238">
        <v>429</v>
      </c>
      <c r="ES481" s="243">
        <f t="shared" si="585"/>
        <v>0</v>
      </c>
      <c r="ET481" s="243">
        <f t="shared" si="586"/>
        <v>0</v>
      </c>
      <c r="EU481" s="243">
        <f t="shared" si="526"/>
        <v>0</v>
      </c>
      <c r="EV481" s="243">
        <f t="shared" si="536"/>
        <v>0</v>
      </c>
      <c r="EW481" s="244">
        <f t="shared" si="575"/>
        <v>853461.14144629624</v>
      </c>
    </row>
    <row r="482" spans="1:153" ht="14.25" customHeight="1" thickBot="1" x14ac:dyDescent="0.25">
      <c r="A482" s="3">
        <f t="shared" si="537"/>
        <v>13055</v>
      </c>
      <c r="B482" s="238">
        <v>430</v>
      </c>
      <c r="C482" s="239">
        <f t="shared" si="538"/>
        <v>-3371.2713930937621</v>
      </c>
      <c r="D482" s="239">
        <f t="shared" si="499"/>
        <v>0</v>
      </c>
      <c r="E482" s="239">
        <f t="shared" si="500"/>
        <v>8.8495874068711267</v>
      </c>
      <c r="F482" s="239">
        <f t="shared" si="501"/>
        <v>-8.8495874068711267</v>
      </c>
      <c r="G482" s="240">
        <f t="shared" si="539"/>
        <v>725485.02829237678</v>
      </c>
      <c r="I482" s="241">
        <f>VLOOKUP(K482,[2]תחזיות!$B$4:$H$1000,5)</f>
        <v>1.3000925000000257E-2</v>
      </c>
      <c r="J482" s="135">
        <f t="shared" si="502"/>
        <v>1.0834104166666881E-3</v>
      </c>
      <c r="K482" s="238">
        <v>430</v>
      </c>
      <c r="L482" s="243">
        <f t="shared" si="540"/>
        <v>0</v>
      </c>
      <c r="M482" s="243">
        <f t="shared" si="527"/>
        <v>0</v>
      </c>
      <c r="N482" s="243">
        <f t="shared" si="503"/>
        <v>0</v>
      </c>
      <c r="O482" s="243">
        <f t="shared" si="504"/>
        <v>0</v>
      </c>
      <c r="P482" s="244">
        <f t="shared" si="541"/>
        <v>306589.56963967456</v>
      </c>
      <c r="Q482" s="245"/>
      <c r="R482" s="241">
        <f>VLOOKUP(T482,[2]תחזיות!$B$4:$H$1000,7)</f>
        <v>2.2101572500000437E-2</v>
      </c>
      <c r="S482" s="135">
        <f t="shared" si="505"/>
        <v>1.8417977083333697E-3</v>
      </c>
      <c r="T482" s="238">
        <v>430</v>
      </c>
      <c r="U482" s="243">
        <f t="shared" si="542"/>
        <v>0</v>
      </c>
      <c r="V482" s="243">
        <f t="shared" si="528"/>
        <v>0</v>
      </c>
      <c r="W482" s="243">
        <f t="shared" si="506"/>
        <v>0</v>
      </c>
      <c r="X482" s="243">
        <f t="shared" si="529"/>
        <v>0</v>
      </c>
      <c r="Y482" s="244">
        <f t="shared" si="543"/>
        <v>343246.08003011072</v>
      </c>
      <c r="Z482" s="246"/>
      <c r="AA482" s="241">
        <f>VLOOKUP(AC482,[2]תחזיות!$B$4:$H$1000,6)</f>
        <v>1.1819022727272959E-2</v>
      </c>
      <c r="AB482" s="135">
        <f t="shared" si="507"/>
        <v>9.8491856060608E-4</v>
      </c>
      <c r="AC482" s="238">
        <v>430</v>
      </c>
      <c r="AD482" s="243">
        <f t="shared" si="544"/>
        <v>0</v>
      </c>
      <c r="AE482" s="243">
        <f t="shared" si="530"/>
        <v>0</v>
      </c>
      <c r="AF482" s="243">
        <f t="shared" si="508"/>
        <v>0</v>
      </c>
      <c r="AG482" s="243">
        <f t="shared" si="531"/>
        <v>0</v>
      </c>
      <c r="AH482" s="244">
        <f t="shared" si="545"/>
        <v>302220.56829844892</v>
      </c>
      <c r="AI482" s="246"/>
      <c r="AJ482" s="242">
        <f t="shared" ref="AJ482:AJ532" si="590">$AQ$45</f>
        <v>4.8766666666666597E-2</v>
      </c>
      <c r="AK482" s="242">
        <f t="shared" si="546"/>
        <v>4.0638888888888834E-3</v>
      </c>
      <c r="AL482" s="241">
        <f>VLOOKUP(AN482,[2]תחזיות!$B$4:$H$1000,5)</f>
        <v>1.3000925000000257E-2</v>
      </c>
      <c r="AM482" s="135">
        <f t="shared" si="532"/>
        <v>1.0834104166666881E-3</v>
      </c>
      <c r="AN482" s="238">
        <v>430</v>
      </c>
      <c r="AO482" s="243">
        <f t="shared" si="547"/>
        <v>0</v>
      </c>
      <c r="AP482" s="243">
        <f t="shared" si="576"/>
        <v>0</v>
      </c>
      <c r="AQ482" s="243">
        <f t="shared" si="509"/>
        <v>0</v>
      </c>
      <c r="AR482" s="243">
        <f t="shared" si="548"/>
        <v>0</v>
      </c>
      <c r="AS482" s="244">
        <f t="shared" si="549"/>
        <v>170495.24078473489</v>
      </c>
      <c r="AT482" s="245"/>
      <c r="AU482" s="242">
        <f t="shared" ref="AU482:AU532" si="591">$BB$45</f>
        <v>5.3666666666666606E-2</v>
      </c>
      <c r="AV482" s="242">
        <f t="shared" si="550"/>
        <v>4.4722222222222168E-3</v>
      </c>
      <c r="AW482" s="241">
        <f>VLOOKUP(AY482,[2]תחזיות!$B$4:$H$1000,7)</f>
        <v>2.2101572500000437E-2</v>
      </c>
      <c r="AX482" s="135">
        <f t="shared" si="510"/>
        <v>1.8417977083333697E-3</v>
      </c>
      <c r="AY482" s="238">
        <v>430</v>
      </c>
      <c r="AZ482" s="243">
        <f t="shared" si="551"/>
        <v>-2.5242022479444933E-11</v>
      </c>
      <c r="BA482" s="243">
        <f t="shared" si="577"/>
        <v>1.4505332382313802E-13</v>
      </c>
      <c r="BB482" s="243">
        <f t="shared" si="511"/>
        <v>2.5794125768954441E-13</v>
      </c>
      <c r="BC482" s="243">
        <f t="shared" si="552"/>
        <v>-1.1288793386640637E-13</v>
      </c>
      <c r="BD482" s="244">
        <f t="shared" si="553"/>
        <v>197884.14681572217</v>
      </c>
      <c r="BE482" s="246"/>
      <c r="BF482" s="246"/>
      <c r="BG482" s="246"/>
      <c r="BH482" s="241">
        <f>VLOOKUP(BJ482,[2]תחזיות!$B$4:$H$1000,6)</f>
        <v>1.1819022727272959E-2</v>
      </c>
      <c r="BI482" s="135">
        <f t="shared" si="512"/>
        <v>9.8491856060608E-4</v>
      </c>
      <c r="BJ482" s="238">
        <v>430</v>
      </c>
      <c r="BK482" s="243">
        <f t="shared" si="554"/>
        <v>-12.68402434471707</v>
      </c>
      <c r="BL482" s="243">
        <f t="shared" si="578"/>
        <v>8.6444117054337646E-2</v>
      </c>
      <c r="BM482" s="243">
        <f t="shared" si="513"/>
        <v>0.10969816168631884</v>
      </c>
      <c r="BN482" s="243">
        <f t="shared" si="533"/>
        <v>-2.3254044631981188E-2</v>
      </c>
      <c r="BO482" s="244">
        <f t="shared" si="555"/>
        <v>148276.55901072704</v>
      </c>
      <c r="BP482" s="246"/>
      <c r="BQ482" s="247">
        <f>VLOOKUP(BT482,[2]תחזיות!$B$4:$E$1000,2)</f>
        <v>4.7122380000000248E-2</v>
      </c>
      <c r="BR482" s="135">
        <f t="shared" si="514"/>
        <v>3.4268650000000207E-3</v>
      </c>
      <c r="BS482" s="3">
        <f t="shared" si="556"/>
        <v>13055</v>
      </c>
      <c r="BT482" s="238">
        <v>430</v>
      </c>
      <c r="BU482" s="239">
        <f t="shared" si="557"/>
        <v>0</v>
      </c>
      <c r="BV482" s="239">
        <f t="shared" si="461"/>
        <v>0</v>
      </c>
      <c r="BW482" s="239">
        <f t="shared" si="515"/>
        <v>0</v>
      </c>
      <c r="BX482" s="239">
        <f t="shared" si="516"/>
        <v>0</v>
      </c>
      <c r="BY482" s="240">
        <f t="shared" si="558"/>
        <v>839763.63973834575</v>
      </c>
      <c r="CA482" s="247">
        <f>VLOOKUP(CD482,[2]תחזיות!$B$4:$E$1000,4)</f>
        <v>6.2201541600000333E-2</v>
      </c>
      <c r="CB482" s="135">
        <f t="shared" si="517"/>
        <v>4.6834618000000279E-3</v>
      </c>
      <c r="CC482" s="3">
        <f t="shared" si="559"/>
        <v>13055</v>
      </c>
      <c r="CD482" s="238">
        <v>430</v>
      </c>
      <c r="CE482" s="239">
        <f t="shared" si="560"/>
        <v>0</v>
      </c>
      <c r="CF482" s="239">
        <f t="shared" si="561"/>
        <v>0</v>
      </c>
      <c r="CG482" s="239">
        <f t="shared" si="518"/>
        <v>0</v>
      </c>
      <c r="CH482" s="239">
        <f t="shared" si="519"/>
        <v>0</v>
      </c>
      <c r="CI482" s="240">
        <f t="shared" si="562"/>
        <v>952372.2403889132</v>
      </c>
      <c r="CJ482" s="1"/>
      <c r="CK482" s="247">
        <f>VLOOKUP(CN482,[2]תחזיות!$B$4:$E$1000,3)</f>
        <v>4.0975982608695873E-2</v>
      </c>
      <c r="CL482" s="135">
        <f t="shared" si="520"/>
        <v>2.9146652173913227E-3</v>
      </c>
      <c r="CM482" s="3">
        <f t="shared" si="563"/>
        <v>13055</v>
      </c>
      <c r="CN482" s="238">
        <v>430</v>
      </c>
      <c r="CO482" s="239">
        <f t="shared" si="564"/>
        <v>0</v>
      </c>
      <c r="CP482" s="239">
        <f t="shared" si="579"/>
        <v>0</v>
      </c>
      <c r="CQ482" s="239">
        <f t="shared" si="521"/>
        <v>0</v>
      </c>
      <c r="CR482" s="239">
        <f t="shared" si="522"/>
        <v>0</v>
      </c>
      <c r="CS482" s="240">
        <f t="shared" si="565"/>
        <v>799728.65981568617</v>
      </c>
      <c r="CT482" s="1"/>
      <c r="CU482" s="238">
        <v>430</v>
      </c>
      <c r="CV482" s="239">
        <f t="shared" si="587"/>
        <v>-3371.2713930937621</v>
      </c>
      <c r="CW482" s="239">
        <f t="shared" si="587"/>
        <v>0</v>
      </c>
      <c r="CX482" s="239">
        <f t="shared" si="587"/>
        <v>8.8495874068711267</v>
      </c>
      <c r="CY482" s="239">
        <f t="shared" si="587"/>
        <v>-8.8495874068711267</v>
      </c>
      <c r="CZ482" s="239">
        <f t="shared" si="587"/>
        <v>3027533.6683451794</v>
      </c>
      <c r="DB482" s="238">
        <v>430</v>
      </c>
      <c r="DC482" s="239">
        <f t="shared" si="588"/>
        <v>-3371.2713930937871</v>
      </c>
      <c r="DD482" s="239">
        <f t="shared" si="588"/>
        <v>1.4505332382313802E-13</v>
      </c>
      <c r="DE482" s="239">
        <f t="shared" si="588"/>
        <v>8.8495874068713807</v>
      </c>
      <c r="DF482" s="239">
        <f t="shared" si="588"/>
        <v>-8.8495874068712368</v>
      </c>
      <c r="DG482" s="239">
        <f t="shared" si="588"/>
        <v>3247953.555034522</v>
      </c>
      <c r="DH482" s="248"/>
      <c r="DI482" s="238">
        <v>430</v>
      </c>
      <c r="DJ482" s="239">
        <f t="shared" si="589"/>
        <v>-3383.9554174384793</v>
      </c>
      <c r="DK482" s="239">
        <f t="shared" si="589"/>
        <v>8.6444117054337646E-2</v>
      </c>
      <c r="DL482" s="239">
        <f t="shared" si="589"/>
        <v>8.959285568557446</v>
      </c>
      <c r="DM482" s="239">
        <f t="shared" si="589"/>
        <v>-8.872841451503108</v>
      </c>
      <c r="DN482" s="239">
        <f t="shared" si="589"/>
        <v>2829171.9568635351</v>
      </c>
      <c r="DP482" s="3">
        <f t="shared" si="566"/>
        <v>13055</v>
      </c>
      <c r="DQ482" s="238">
        <v>430</v>
      </c>
      <c r="DR482" s="239">
        <f t="shared" si="567"/>
        <v>0</v>
      </c>
      <c r="DS482" s="239">
        <f t="shared" si="568"/>
        <v>0</v>
      </c>
      <c r="DT482" s="239">
        <f t="shared" si="523"/>
        <v>0</v>
      </c>
      <c r="DU482" s="239">
        <f t="shared" si="569"/>
        <v>0</v>
      </c>
      <c r="DV482" s="240">
        <f t="shared" si="580"/>
        <v>0</v>
      </c>
      <c r="DX482" s="242">
        <f t="shared" ref="DX482:DX532" si="592">$EC$45</f>
        <v>5.0700000000000002E-2</v>
      </c>
      <c r="DY482" s="242">
        <f t="shared" si="570"/>
        <v>4.2250000000000005E-3</v>
      </c>
      <c r="DZ482" s="238">
        <v>430</v>
      </c>
      <c r="EA482" s="243">
        <f t="shared" si="581"/>
        <v>0</v>
      </c>
      <c r="EB482" s="243">
        <f t="shared" si="582"/>
        <v>0</v>
      </c>
      <c r="EC482" s="243">
        <f t="shared" si="524"/>
        <v>0</v>
      </c>
      <c r="ED482" s="243">
        <f t="shared" si="534"/>
        <v>0</v>
      </c>
      <c r="EE482" s="244">
        <f t="shared" si="571"/>
        <v>985200.18989004719</v>
      </c>
      <c r="EF482" s="249"/>
      <c r="EG482" s="242">
        <f t="shared" ref="EG482:EG532" si="593">$EL$45</f>
        <v>5.5E-2</v>
      </c>
      <c r="EH482" s="242">
        <f t="shared" si="572"/>
        <v>4.5833333333333334E-3</v>
      </c>
      <c r="EI482" s="238">
        <v>430</v>
      </c>
      <c r="EJ482" s="243">
        <f t="shared" si="583"/>
        <v>6.2345055476138302E-13</v>
      </c>
      <c r="EK482" s="243">
        <f t="shared" si="584"/>
        <v>0</v>
      </c>
      <c r="EL482" s="243">
        <f t="shared" si="525"/>
        <v>-2.8574817093230056E-15</v>
      </c>
      <c r="EM482" s="243">
        <f t="shared" si="535"/>
        <v>2.8574817093230056E-15</v>
      </c>
      <c r="EN482" s="244">
        <f t="shared" si="573"/>
        <v>1028966.0595073986</v>
      </c>
      <c r="EO482" s="249"/>
      <c r="EP482" s="242">
        <f t="shared" ref="EP482:EP532" si="594">$EU$45</f>
        <v>2.5000000000000001E-2</v>
      </c>
      <c r="EQ482" s="242">
        <f t="shared" si="574"/>
        <v>2.0833333333333333E-3</v>
      </c>
      <c r="ER482" s="238">
        <v>430</v>
      </c>
      <c r="ES482" s="243">
        <f t="shared" si="585"/>
        <v>0</v>
      </c>
      <c r="ET482" s="243">
        <f t="shared" si="586"/>
        <v>0</v>
      </c>
      <c r="EU482" s="243">
        <f t="shared" si="526"/>
        <v>0</v>
      </c>
      <c r="EV482" s="243">
        <f t="shared" si="536"/>
        <v>0</v>
      </c>
      <c r="EW482" s="244">
        <f t="shared" si="575"/>
        <v>853461.14144629624</v>
      </c>
    </row>
    <row r="483" spans="1:153" ht="14.25" customHeight="1" thickBot="1" x14ac:dyDescent="0.25">
      <c r="A483" s="3">
        <f t="shared" si="537"/>
        <v>13085</v>
      </c>
      <c r="B483" s="238">
        <v>431</v>
      </c>
      <c r="C483" s="239">
        <f t="shared" si="538"/>
        <v>-3380.1209805006333</v>
      </c>
      <c r="D483" s="239">
        <f t="shared" si="499"/>
        <v>0</v>
      </c>
      <c r="E483" s="239">
        <f t="shared" si="500"/>
        <v>8.8728175738141637</v>
      </c>
      <c r="F483" s="239">
        <f t="shared" si="501"/>
        <v>-8.8728175738141637</v>
      </c>
      <c r="G483" s="240">
        <f t="shared" si="539"/>
        <v>725485.02829237678</v>
      </c>
      <c r="I483" s="241">
        <f>VLOOKUP(K483,[2]תחזיות!$B$4:$H$1000,5)</f>
        <v>1.3000943500000257E-2</v>
      </c>
      <c r="J483" s="135">
        <f t="shared" si="502"/>
        <v>1.0834119583333548E-3</v>
      </c>
      <c r="K483" s="238">
        <v>431</v>
      </c>
      <c r="L483" s="243">
        <f t="shared" si="540"/>
        <v>0</v>
      </c>
      <c r="M483" s="243">
        <f t="shared" si="527"/>
        <v>0</v>
      </c>
      <c r="N483" s="243">
        <f t="shared" si="503"/>
        <v>0</v>
      </c>
      <c r="O483" s="243">
        <f t="shared" si="504"/>
        <v>0</v>
      </c>
      <c r="P483" s="244">
        <f t="shared" si="541"/>
        <v>306589.56963967456</v>
      </c>
      <c r="Q483" s="245"/>
      <c r="R483" s="241">
        <f>VLOOKUP(T483,[2]תחזיות!$B$4:$H$1000,7)</f>
        <v>2.2101603950000437E-2</v>
      </c>
      <c r="S483" s="135">
        <f t="shared" si="505"/>
        <v>1.841800329166703E-3</v>
      </c>
      <c r="T483" s="238">
        <v>431</v>
      </c>
      <c r="U483" s="243">
        <f t="shared" si="542"/>
        <v>0</v>
      </c>
      <c r="V483" s="243">
        <f t="shared" si="528"/>
        <v>0</v>
      </c>
      <c r="W483" s="243">
        <f t="shared" si="506"/>
        <v>0</v>
      </c>
      <c r="X483" s="243">
        <f t="shared" si="529"/>
        <v>0</v>
      </c>
      <c r="Y483" s="244">
        <f t="shared" si="543"/>
        <v>343246.08003011072</v>
      </c>
      <c r="Z483" s="246"/>
      <c r="AA483" s="241">
        <f>VLOOKUP(AC483,[2]תחזיות!$B$4:$H$1000,6)</f>
        <v>1.1819039545454779E-2</v>
      </c>
      <c r="AB483" s="135">
        <f t="shared" si="507"/>
        <v>9.8491996212123154E-4</v>
      </c>
      <c r="AC483" s="238">
        <v>431</v>
      </c>
      <c r="AD483" s="243">
        <f t="shared" si="544"/>
        <v>0</v>
      </c>
      <c r="AE483" s="243">
        <f t="shared" si="530"/>
        <v>0</v>
      </c>
      <c r="AF483" s="243">
        <f t="shared" si="508"/>
        <v>0</v>
      </c>
      <c r="AG483" s="243">
        <f t="shared" si="531"/>
        <v>0</v>
      </c>
      <c r="AH483" s="244">
        <f t="shared" si="545"/>
        <v>302220.56829844892</v>
      </c>
      <c r="AI483" s="246"/>
      <c r="AJ483" s="242">
        <f t="shared" si="590"/>
        <v>4.8766666666666597E-2</v>
      </c>
      <c r="AK483" s="242">
        <f t="shared" si="546"/>
        <v>4.0638888888888834E-3</v>
      </c>
      <c r="AL483" s="241">
        <f>VLOOKUP(AN483,[2]תחזיות!$B$4:$H$1000,5)</f>
        <v>1.3000943500000257E-2</v>
      </c>
      <c r="AM483" s="135">
        <f t="shared" si="532"/>
        <v>1.0834119583333548E-3</v>
      </c>
      <c r="AN483" s="238">
        <v>431</v>
      </c>
      <c r="AO483" s="243">
        <f t="shared" si="547"/>
        <v>0</v>
      </c>
      <c r="AP483" s="243">
        <f t="shared" si="576"/>
        <v>0</v>
      </c>
      <c r="AQ483" s="243">
        <f t="shared" si="509"/>
        <v>0</v>
      </c>
      <c r="AR483" s="243">
        <f t="shared" si="548"/>
        <v>0</v>
      </c>
      <c r="AS483" s="244">
        <f t="shared" si="549"/>
        <v>170495.24078473489</v>
      </c>
      <c r="AT483" s="245"/>
      <c r="AU483" s="242">
        <f t="shared" si="591"/>
        <v>5.3666666666666606E-2</v>
      </c>
      <c r="AV483" s="242">
        <f t="shared" si="550"/>
        <v>4.4722222222222168E-3</v>
      </c>
      <c r="AW483" s="241">
        <f>VLOOKUP(AY483,[2]תחזיות!$B$4:$H$1000,7)</f>
        <v>2.2101603950000437E-2</v>
      </c>
      <c r="AX483" s="135">
        <f t="shared" si="510"/>
        <v>1.841800329166703E-3</v>
      </c>
      <c r="AY483" s="238">
        <v>431</v>
      </c>
      <c r="AZ483" s="243">
        <f t="shared" si="551"/>
        <v>-2.5546929578739271E-11</v>
      </c>
      <c r="BA483" s="243">
        <f t="shared" si="577"/>
        <v>1.4532048308270218E-13</v>
      </c>
      <c r="BB483" s="243">
        <f t="shared" si="511"/>
        <v>2.59572029254286E-13</v>
      </c>
      <c r="BC483" s="243">
        <f t="shared" si="552"/>
        <v>-1.1425154617158381E-13</v>
      </c>
      <c r="BD483" s="244">
        <f t="shared" si="553"/>
        <v>197884.14681572217</v>
      </c>
      <c r="BE483" s="246"/>
      <c r="BF483" s="246"/>
      <c r="BG483" s="246"/>
      <c r="BH483" s="241">
        <f>VLOOKUP(BJ483,[2]תחזיות!$B$4:$H$1000,6)</f>
        <v>1.1819039545454779E-2</v>
      </c>
      <c r="BI483" s="135">
        <f t="shared" si="512"/>
        <v>9.8491996212123154E-4</v>
      </c>
      <c r="BJ483" s="238">
        <v>431</v>
      </c>
      <c r="BK483" s="243">
        <f t="shared" si="554"/>
        <v>-12.806323299089787</v>
      </c>
      <c r="BL483" s="243">
        <f t="shared" si="578"/>
        <v>8.6517344325241177E-2</v>
      </c>
      <c r="BM483" s="243">
        <f t="shared" si="513"/>
        <v>0.10999560370690567</v>
      </c>
      <c r="BN483" s="243">
        <f t="shared" si="533"/>
        <v>-2.34782593816645E-2</v>
      </c>
      <c r="BO483" s="244">
        <f t="shared" si="555"/>
        <v>148276.55901072704</v>
      </c>
      <c r="BP483" s="246"/>
      <c r="BQ483" s="247">
        <f>VLOOKUP(BT483,[2]תחזיות!$B$4:$E$1000,2)</f>
        <v>4.715068000000025E-2</v>
      </c>
      <c r="BR483" s="135">
        <f t="shared" si="514"/>
        <v>3.4292233333333543E-3</v>
      </c>
      <c r="BS483" s="3">
        <f t="shared" si="556"/>
        <v>13085</v>
      </c>
      <c r="BT483" s="238">
        <v>431</v>
      </c>
      <c r="BU483" s="239">
        <f t="shared" si="557"/>
        <v>0</v>
      </c>
      <c r="BV483" s="239">
        <f t="shared" si="461"/>
        <v>0</v>
      </c>
      <c r="BW483" s="239">
        <f t="shared" si="515"/>
        <v>0</v>
      </c>
      <c r="BX483" s="239">
        <f t="shared" si="516"/>
        <v>0</v>
      </c>
      <c r="BY483" s="240">
        <f t="shared" si="558"/>
        <v>839763.63973834575</v>
      </c>
      <c r="CA483" s="247">
        <f>VLOOKUP(CD483,[2]תחזיות!$B$4:$E$1000,4)</f>
        <v>6.2238897600000335E-2</v>
      </c>
      <c r="CB483" s="135">
        <f t="shared" si="517"/>
        <v>4.6865748000000278E-3</v>
      </c>
      <c r="CC483" s="3">
        <f t="shared" si="559"/>
        <v>13085</v>
      </c>
      <c r="CD483" s="238">
        <v>431</v>
      </c>
      <c r="CE483" s="239">
        <f t="shared" si="560"/>
        <v>0</v>
      </c>
      <c r="CF483" s="239">
        <f t="shared" si="561"/>
        <v>0</v>
      </c>
      <c r="CG483" s="239">
        <f t="shared" si="518"/>
        <v>0</v>
      </c>
      <c r="CH483" s="239">
        <f t="shared" si="519"/>
        <v>0</v>
      </c>
      <c r="CI483" s="240">
        <f t="shared" si="562"/>
        <v>952372.2403889132</v>
      </c>
      <c r="CJ483" s="1"/>
      <c r="CK483" s="247">
        <f>VLOOKUP(CN483,[2]תחזיות!$B$4:$E$1000,3)</f>
        <v>4.100059130434805E-2</v>
      </c>
      <c r="CL483" s="135">
        <f t="shared" si="520"/>
        <v>2.9167159420290041E-3</v>
      </c>
      <c r="CM483" s="3">
        <f t="shared" si="563"/>
        <v>13085</v>
      </c>
      <c r="CN483" s="238">
        <v>431</v>
      </c>
      <c r="CO483" s="239">
        <f t="shared" si="564"/>
        <v>0</v>
      </c>
      <c r="CP483" s="239">
        <f t="shared" si="579"/>
        <v>0</v>
      </c>
      <c r="CQ483" s="239">
        <f t="shared" si="521"/>
        <v>0</v>
      </c>
      <c r="CR483" s="239">
        <f t="shared" si="522"/>
        <v>0</v>
      </c>
      <c r="CS483" s="240">
        <f t="shared" si="565"/>
        <v>799728.65981568617</v>
      </c>
      <c r="CT483" s="1"/>
      <c r="CU483" s="238">
        <v>431</v>
      </c>
      <c r="CV483" s="239">
        <f t="shared" si="587"/>
        <v>-3380.1209805006333</v>
      </c>
      <c r="CW483" s="239">
        <f t="shared" si="587"/>
        <v>0</v>
      </c>
      <c r="CX483" s="239">
        <f t="shared" si="587"/>
        <v>8.8728175738141637</v>
      </c>
      <c r="CY483" s="239">
        <f t="shared" si="587"/>
        <v>-8.8728175738141637</v>
      </c>
      <c r="CZ483" s="239">
        <f t="shared" si="587"/>
        <v>3027533.6683451794</v>
      </c>
      <c r="DB483" s="238">
        <v>431</v>
      </c>
      <c r="DC483" s="239">
        <f t="shared" si="588"/>
        <v>-3380.1209805006583</v>
      </c>
      <c r="DD483" s="239">
        <f t="shared" si="588"/>
        <v>1.4532048308270218E-13</v>
      </c>
      <c r="DE483" s="239">
        <f t="shared" si="588"/>
        <v>8.8728175738144195</v>
      </c>
      <c r="DF483" s="239">
        <f t="shared" si="588"/>
        <v>-8.8728175738142738</v>
      </c>
      <c r="DG483" s="239">
        <f t="shared" si="588"/>
        <v>3247953.555034522</v>
      </c>
      <c r="DH483" s="248"/>
      <c r="DI483" s="238">
        <v>431</v>
      </c>
      <c r="DJ483" s="239">
        <f t="shared" si="589"/>
        <v>-3392.9273037997232</v>
      </c>
      <c r="DK483" s="239">
        <f t="shared" si="589"/>
        <v>8.6517344325241177E-2</v>
      </c>
      <c r="DL483" s="239">
        <f t="shared" si="589"/>
        <v>8.98281317752107</v>
      </c>
      <c r="DM483" s="239">
        <f t="shared" si="589"/>
        <v>-8.8962958331958291</v>
      </c>
      <c r="DN483" s="239">
        <f t="shared" si="589"/>
        <v>2829171.9568635351</v>
      </c>
      <c r="DP483" s="3">
        <f t="shared" si="566"/>
        <v>13085</v>
      </c>
      <c r="DQ483" s="238">
        <v>431</v>
      </c>
      <c r="DR483" s="239">
        <f t="shared" si="567"/>
        <v>0</v>
      </c>
      <c r="DS483" s="239">
        <f t="shared" si="568"/>
        <v>0</v>
      </c>
      <c r="DT483" s="239">
        <f t="shared" si="523"/>
        <v>0</v>
      </c>
      <c r="DU483" s="239">
        <f t="shared" si="569"/>
        <v>0</v>
      </c>
      <c r="DV483" s="240">
        <f t="shared" si="580"/>
        <v>0</v>
      </c>
      <c r="DX483" s="242">
        <f t="shared" si="592"/>
        <v>5.0700000000000002E-2</v>
      </c>
      <c r="DY483" s="242">
        <f t="shared" si="570"/>
        <v>4.2250000000000005E-3</v>
      </c>
      <c r="DZ483" s="238">
        <v>431</v>
      </c>
      <c r="EA483" s="243">
        <f t="shared" si="581"/>
        <v>0</v>
      </c>
      <c r="EB483" s="243">
        <f t="shared" si="582"/>
        <v>0</v>
      </c>
      <c r="EC483" s="243">
        <f t="shared" si="524"/>
        <v>0</v>
      </c>
      <c r="ED483" s="243">
        <f t="shared" si="534"/>
        <v>0</v>
      </c>
      <c r="EE483" s="244">
        <f t="shared" si="571"/>
        <v>985200.18989004719</v>
      </c>
      <c r="EF483" s="249"/>
      <c r="EG483" s="242">
        <f t="shared" si="593"/>
        <v>5.5E-2</v>
      </c>
      <c r="EH483" s="242">
        <f t="shared" si="572"/>
        <v>4.5833333333333334E-3</v>
      </c>
      <c r="EI483" s="238">
        <v>431</v>
      </c>
      <c r="EJ483" s="243">
        <f t="shared" si="583"/>
        <v>6.2630803647070607E-13</v>
      </c>
      <c r="EK483" s="243">
        <f t="shared" si="584"/>
        <v>0</v>
      </c>
      <c r="EL483" s="243">
        <f t="shared" si="525"/>
        <v>-2.8705785004907362E-15</v>
      </c>
      <c r="EM483" s="243">
        <f t="shared" si="535"/>
        <v>2.8705785004907362E-15</v>
      </c>
      <c r="EN483" s="244">
        <f t="shared" si="573"/>
        <v>1028966.0595073986</v>
      </c>
      <c r="EO483" s="249"/>
      <c r="EP483" s="242">
        <f t="shared" si="594"/>
        <v>2.5000000000000001E-2</v>
      </c>
      <c r="EQ483" s="242">
        <f t="shared" si="574"/>
        <v>2.0833333333333333E-3</v>
      </c>
      <c r="ER483" s="238">
        <v>431</v>
      </c>
      <c r="ES483" s="243">
        <f t="shared" si="585"/>
        <v>0</v>
      </c>
      <c r="ET483" s="243">
        <f t="shared" si="586"/>
        <v>0</v>
      </c>
      <c r="EU483" s="243">
        <f t="shared" si="526"/>
        <v>0</v>
      </c>
      <c r="EV483" s="243">
        <f t="shared" si="536"/>
        <v>0</v>
      </c>
      <c r="EW483" s="244">
        <f t="shared" si="575"/>
        <v>853461.14144629624</v>
      </c>
    </row>
    <row r="484" spans="1:153" ht="14.25" customHeight="1" thickBot="1" x14ac:dyDescent="0.25">
      <c r="A484" s="3">
        <f t="shared" si="537"/>
        <v>13116</v>
      </c>
      <c r="B484" s="238">
        <v>432</v>
      </c>
      <c r="C484" s="239">
        <f t="shared" si="538"/>
        <v>-3388.9937980744476</v>
      </c>
      <c r="D484" s="239">
        <f t="shared" si="499"/>
        <v>0</v>
      </c>
      <c r="E484" s="239">
        <f t="shared" si="500"/>
        <v>8.8961087199454258</v>
      </c>
      <c r="F484" s="239">
        <f t="shared" si="501"/>
        <v>-8.8961087199454258</v>
      </c>
      <c r="G484" s="240">
        <f t="shared" si="539"/>
        <v>725485.02829237678</v>
      </c>
      <c r="I484" s="241">
        <f>VLOOKUP(K484,[2]תחזיות!$B$4:$H$1000,5)</f>
        <v>1.3000962000000258E-2</v>
      </c>
      <c r="J484" s="135">
        <f t="shared" si="502"/>
        <v>1.0834135000000215E-3</v>
      </c>
      <c r="K484" s="238">
        <v>432</v>
      </c>
      <c r="L484" s="243">
        <f t="shared" si="540"/>
        <v>0</v>
      </c>
      <c r="M484" s="243">
        <f t="shared" si="527"/>
        <v>0</v>
      </c>
      <c r="N484" s="243">
        <f t="shared" si="503"/>
        <v>0</v>
      </c>
      <c r="O484" s="243">
        <f t="shared" si="504"/>
        <v>0</v>
      </c>
      <c r="P484" s="244">
        <f t="shared" si="541"/>
        <v>306589.56963967456</v>
      </c>
      <c r="Q484" s="245"/>
      <c r="R484" s="241">
        <f>VLOOKUP(T484,[2]תחזיות!$B$4:$H$1000,7)</f>
        <v>2.2101635400000437E-2</v>
      </c>
      <c r="S484" s="135">
        <f t="shared" si="505"/>
        <v>1.8418029500000363E-3</v>
      </c>
      <c r="T484" s="238">
        <v>432</v>
      </c>
      <c r="U484" s="243">
        <f t="shared" si="542"/>
        <v>0</v>
      </c>
      <c r="V484" s="243">
        <f t="shared" si="528"/>
        <v>0</v>
      </c>
      <c r="W484" s="243">
        <f t="shared" si="506"/>
        <v>0</v>
      </c>
      <c r="X484" s="243">
        <f t="shared" si="529"/>
        <v>0</v>
      </c>
      <c r="Y484" s="244">
        <f t="shared" si="543"/>
        <v>343246.08003011072</v>
      </c>
      <c r="Z484" s="246"/>
      <c r="AA484" s="241">
        <f>VLOOKUP(AC484,[2]תחזיות!$B$4:$H$1000,6)</f>
        <v>1.1819056363636598E-2</v>
      </c>
      <c r="AB484" s="135">
        <f t="shared" si="507"/>
        <v>9.8492136363638309E-4</v>
      </c>
      <c r="AC484" s="238">
        <v>432</v>
      </c>
      <c r="AD484" s="243">
        <f t="shared" si="544"/>
        <v>0</v>
      </c>
      <c r="AE484" s="243">
        <f t="shared" si="530"/>
        <v>0</v>
      </c>
      <c r="AF484" s="243">
        <f t="shared" si="508"/>
        <v>0</v>
      </c>
      <c r="AG484" s="243">
        <f t="shared" si="531"/>
        <v>0</v>
      </c>
      <c r="AH484" s="244">
        <f t="shared" si="545"/>
        <v>302220.56829844892</v>
      </c>
      <c r="AI484" s="246"/>
      <c r="AJ484" s="242">
        <f t="shared" si="590"/>
        <v>4.8766666666666597E-2</v>
      </c>
      <c r="AK484" s="242">
        <f t="shared" si="546"/>
        <v>4.0638888888888834E-3</v>
      </c>
      <c r="AL484" s="241">
        <f>VLOOKUP(AN484,[2]תחזיות!$B$4:$H$1000,5)</f>
        <v>1.3000962000000258E-2</v>
      </c>
      <c r="AM484" s="135">
        <f t="shared" si="532"/>
        <v>1.0834135000000215E-3</v>
      </c>
      <c r="AN484" s="238">
        <v>432</v>
      </c>
      <c r="AO484" s="243">
        <f t="shared" si="547"/>
        <v>0</v>
      </c>
      <c r="AP484" s="243">
        <f t="shared" si="576"/>
        <v>0</v>
      </c>
      <c r="AQ484" s="243">
        <f t="shared" si="509"/>
        <v>0</v>
      </c>
      <c r="AR484" s="243">
        <f t="shared" si="548"/>
        <v>0</v>
      </c>
      <c r="AS484" s="244">
        <f t="shared" si="549"/>
        <v>170495.24078473489</v>
      </c>
      <c r="AT484" s="245"/>
      <c r="AU484" s="242">
        <f t="shared" si="591"/>
        <v>5.3666666666666606E-2</v>
      </c>
      <c r="AV484" s="242">
        <f t="shared" si="550"/>
        <v>4.4722222222222168E-3</v>
      </c>
      <c r="AW484" s="241">
        <f>VLOOKUP(AY484,[2]תחזיות!$B$4:$H$1000,7)</f>
        <v>2.2101635400000437E-2</v>
      </c>
      <c r="AX484" s="135">
        <f t="shared" si="510"/>
        <v>1.8418029500000363E-3</v>
      </c>
      <c r="AY484" s="238">
        <v>432</v>
      </c>
      <c r="AZ484" s="243">
        <f t="shared" si="551"/>
        <v>-2.585403209878434E-11</v>
      </c>
      <c r="BA484" s="243">
        <f t="shared" si="577"/>
        <v>1.4558813477713938E-13</v>
      </c>
      <c r="BB484" s="243">
        <f t="shared" si="511"/>
        <v>2.612131116633692E-13</v>
      </c>
      <c r="BC484" s="243">
        <f t="shared" si="552"/>
        <v>-1.1562497688622982E-13</v>
      </c>
      <c r="BD484" s="244">
        <f t="shared" si="553"/>
        <v>197884.14681572217</v>
      </c>
      <c r="BE484" s="246"/>
      <c r="BF484" s="246"/>
      <c r="BG484" s="246"/>
      <c r="BH484" s="241">
        <f>VLOOKUP(BJ484,[2]תחזיות!$B$4:$H$1000,6)</f>
        <v>1.1819056363636598E-2</v>
      </c>
      <c r="BI484" s="135">
        <f t="shared" si="512"/>
        <v>9.8492136363638309E-4</v>
      </c>
      <c r="BJ484" s="238">
        <v>432</v>
      </c>
      <c r="BK484" s="243">
        <f t="shared" si="554"/>
        <v>-12.929040461223599</v>
      </c>
      <c r="BL484" s="243">
        <f t="shared" si="578"/>
        <v>8.6590633046872617E-2</v>
      </c>
      <c r="BM484" s="243">
        <f t="shared" si="513"/>
        <v>0.1102938738924491</v>
      </c>
      <c r="BN484" s="243">
        <f t="shared" si="533"/>
        <v>-2.3703240845576488E-2</v>
      </c>
      <c r="BO484" s="244">
        <f t="shared" si="555"/>
        <v>148276.55901072704</v>
      </c>
      <c r="BP484" s="246"/>
      <c r="BQ484" s="247">
        <f>VLOOKUP(BT484,[2]תחזיות!$B$4:$E$1000,2)</f>
        <v>4.7178980000000252E-2</v>
      </c>
      <c r="BR484" s="135">
        <f t="shared" si="514"/>
        <v>3.431581666666688E-3</v>
      </c>
      <c r="BS484" s="3">
        <f t="shared" si="556"/>
        <v>13116</v>
      </c>
      <c r="BT484" s="238">
        <v>432</v>
      </c>
      <c r="BU484" s="239">
        <f t="shared" si="557"/>
        <v>0</v>
      </c>
      <c r="BV484" s="239">
        <f t="shared" si="461"/>
        <v>0</v>
      </c>
      <c r="BW484" s="239">
        <f t="shared" si="515"/>
        <v>0</v>
      </c>
      <c r="BX484" s="239">
        <f t="shared" si="516"/>
        <v>0</v>
      </c>
      <c r="BY484" s="240">
        <f t="shared" si="558"/>
        <v>839763.63973834575</v>
      </c>
      <c r="CA484" s="247">
        <f>VLOOKUP(CD484,[2]תחזיות!$B$4:$E$1000,4)</f>
        <v>6.2276253600000338E-2</v>
      </c>
      <c r="CB484" s="135">
        <f t="shared" si="517"/>
        <v>4.6896878000000286E-3</v>
      </c>
      <c r="CC484" s="3">
        <f t="shared" si="559"/>
        <v>13116</v>
      </c>
      <c r="CD484" s="238">
        <v>432</v>
      </c>
      <c r="CE484" s="239">
        <f t="shared" si="560"/>
        <v>0</v>
      </c>
      <c r="CF484" s="239">
        <f t="shared" si="561"/>
        <v>0</v>
      </c>
      <c r="CG484" s="239">
        <f t="shared" si="518"/>
        <v>0</v>
      </c>
      <c r="CH484" s="239">
        <f t="shared" si="519"/>
        <v>0</v>
      </c>
      <c r="CI484" s="240">
        <f t="shared" si="562"/>
        <v>952372.2403889132</v>
      </c>
      <c r="CJ484" s="1"/>
      <c r="CK484" s="247">
        <f>VLOOKUP(CN484,[2]תחזיות!$B$4:$E$1000,3)</f>
        <v>4.102520000000022E-2</v>
      </c>
      <c r="CL484" s="135">
        <f t="shared" si="520"/>
        <v>2.9187666666666851E-3</v>
      </c>
      <c r="CM484" s="3">
        <f t="shared" si="563"/>
        <v>13116</v>
      </c>
      <c r="CN484" s="238">
        <v>432</v>
      </c>
      <c r="CO484" s="239">
        <f t="shared" si="564"/>
        <v>0</v>
      </c>
      <c r="CP484" s="239">
        <f t="shared" si="579"/>
        <v>0</v>
      </c>
      <c r="CQ484" s="239">
        <f t="shared" si="521"/>
        <v>0</v>
      </c>
      <c r="CR484" s="239">
        <f t="shared" si="522"/>
        <v>0</v>
      </c>
      <c r="CS484" s="240">
        <f t="shared" si="565"/>
        <v>799728.65981568617</v>
      </c>
      <c r="CT484" s="1"/>
      <c r="CU484" s="238">
        <v>432</v>
      </c>
      <c r="CV484" s="239">
        <f t="shared" si="587"/>
        <v>-3388.9937980744476</v>
      </c>
      <c r="CW484" s="239">
        <f t="shared" si="587"/>
        <v>0</v>
      </c>
      <c r="CX484" s="239">
        <f t="shared" si="587"/>
        <v>8.8961087199454258</v>
      </c>
      <c r="CY484" s="239">
        <f t="shared" si="587"/>
        <v>-8.8961087199454258</v>
      </c>
      <c r="CZ484" s="239">
        <f t="shared" si="587"/>
        <v>3027533.6683451794</v>
      </c>
      <c r="DB484" s="238">
        <v>432</v>
      </c>
      <c r="DC484" s="239">
        <f t="shared" si="588"/>
        <v>-3388.993798074473</v>
      </c>
      <c r="DD484" s="239">
        <f t="shared" si="588"/>
        <v>1.4558813477713938E-13</v>
      </c>
      <c r="DE484" s="239">
        <f t="shared" si="588"/>
        <v>8.8961087199456834</v>
      </c>
      <c r="DF484" s="239">
        <f t="shared" si="588"/>
        <v>-8.8961087199455378</v>
      </c>
      <c r="DG484" s="239">
        <f t="shared" si="588"/>
        <v>3247953.555034522</v>
      </c>
      <c r="DH484" s="248"/>
      <c r="DI484" s="238">
        <v>432</v>
      </c>
      <c r="DJ484" s="239">
        <f t="shared" si="589"/>
        <v>-3401.922838535671</v>
      </c>
      <c r="DK484" s="239">
        <f t="shared" si="589"/>
        <v>8.6590633046872617E-2</v>
      </c>
      <c r="DL484" s="239">
        <f t="shared" si="589"/>
        <v>9.0064025938378744</v>
      </c>
      <c r="DM484" s="239">
        <f t="shared" si="589"/>
        <v>-8.9198119607910016</v>
      </c>
      <c r="DN484" s="239">
        <f t="shared" si="589"/>
        <v>2829171.9568635351</v>
      </c>
      <c r="DP484" s="3">
        <f t="shared" si="566"/>
        <v>13116</v>
      </c>
      <c r="DQ484" s="238">
        <v>432</v>
      </c>
      <c r="DR484" s="239">
        <f t="shared" si="567"/>
        <v>0</v>
      </c>
      <c r="DS484" s="239">
        <f t="shared" si="568"/>
        <v>0</v>
      </c>
      <c r="DT484" s="239">
        <f t="shared" si="523"/>
        <v>0</v>
      </c>
      <c r="DU484" s="239">
        <f t="shared" si="569"/>
        <v>0</v>
      </c>
      <c r="DV484" s="240">
        <f t="shared" si="580"/>
        <v>0</v>
      </c>
      <c r="DX484" s="242">
        <f t="shared" si="592"/>
        <v>5.0700000000000002E-2</v>
      </c>
      <c r="DY484" s="242">
        <f t="shared" si="570"/>
        <v>4.2250000000000005E-3</v>
      </c>
      <c r="DZ484" s="238">
        <v>432</v>
      </c>
      <c r="EA484" s="243">
        <f t="shared" si="581"/>
        <v>0</v>
      </c>
      <c r="EB484" s="243">
        <f t="shared" si="582"/>
        <v>0</v>
      </c>
      <c r="EC484" s="243">
        <f t="shared" si="524"/>
        <v>0</v>
      </c>
      <c r="ED484" s="243">
        <f t="shared" si="534"/>
        <v>0</v>
      </c>
      <c r="EE484" s="244">
        <f t="shared" si="571"/>
        <v>985200.18989004719</v>
      </c>
      <c r="EF484" s="249"/>
      <c r="EG484" s="242">
        <f t="shared" si="593"/>
        <v>5.5E-2</v>
      </c>
      <c r="EH484" s="242">
        <f t="shared" si="572"/>
        <v>4.5833333333333334E-3</v>
      </c>
      <c r="EI484" s="238">
        <v>432</v>
      </c>
      <c r="EJ484" s="243">
        <f t="shared" si="583"/>
        <v>6.2917861497119679E-13</v>
      </c>
      <c r="EK484" s="243">
        <f t="shared" si="584"/>
        <v>0</v>
      </c>
      <c r="EL484" s="243">
        <f t="shared" si="525"/>
        <v>-2.8837353186179854E-15</v>
      </c>
      <c r="EM484" s="243">
        <f t="shared" si="535"/>
        <v>2.8837353186179854E-15</v>
      </c>
      <c r="EN484" s="244">
        <f t="shared" si="573"/>
        <v>1028966.0595073986</v>
      </c>
      <c r="EO484" s="249"/>
      <c r="EP484" s="242">
        <f t="shared" si="594"/>
        <v>2.5000000000000001E-2</v>
      </c>
      <c r="EQ484" s="242">
        <f t="shared" si="574"/>
        <v>2.0833333333333333E-3</v>
      </c>
      <c r="ER484" s="238">
        <v>432</v>
      </c>
      <c r="ES484" s="243">
        <f t="shared" si="585"/>
        <v>0</v>
      </c>
      <c r="ET484" s="243">
        <f t="shared" si="586"/>
        <v>0</v>
      </c>
      <c r="EU484" s="243">
        <f t="shared" si="526"/>
        <v>0</v>
      </c>
      <c r="EV484" s="243">
        <f t="shared" si="536"/>
        <v>0</v>
      </c>
      <c r="EW484" s="244">
        <f t="shared" si="575"/>
        <v>853461.14144629624</v>
      </c>
    </row>
    <row r="485" spans="1:153" ht="14.25" customHeight="1" thickBot="1" x14ac:dyDescent="0.25">
      <c r="A485" s="3">
        <f t="shared" si="537"/>
        <v>13146</v>
      </c>
      <c r="B485" s="238">
        <v>433</v>
      </c>
      <c r="C485" s="239">
        <f t="shared" si="538"/>
        <v>-3397.889906794393</v>
      </c>
      <c r="D485" s="239">
        <f t="shared" si="499"/>
        <v>0</v>
      </c>
      <c r="E485" s="239">
        <f t="shared" si="500"/>
        <v>8.9194610053352825</v>
      </c>
      <c r="F485" s="239">
        <f t="shared" si="501"/>
        <v>-8.9194610053352825</v>
      </c>
      <c r="G485" s="240">
        <f t="shared" si="539"/>
        <v>725485.02829237678</v>
      </c>
      <c r="I485" s="241">
        <f>VLOOKUP(K485,[2]תחזיות!$B$4:$H$1000,5)</f>
        <v>1.3000980500000259E-2</v>
      </c>
      <c r="J485" s="135">
        <f t="shared" si="502"/>
        <v>1.0834150416666882E-3</v>
      </c>
      <c r="K485" s="238">
        <v>433</v>
      </c>
      <c r="L485" s="243">
        <f t="shared" si="540"/>
        <v>0</v>
      </c>
      <c r="M485" s="243">
        <f t="shared" si="527"/>
        <v>0</v>
      </c>
      <c r="N485" s="243">
        <f t="shared" si="503"/>
        <v>0</v>
      </c>
      <c r="O485" s="243">
        <f t="shared" si="504"/>
        <v>0</v>
      </c>
      <c r="P485" s="244">
        <f t="shared" si="541"/>
        <v>306589.56963967456</v>
      </c>
      <c r="Q485" s="245"/>
      <c r="R485" s="241">
        <f>VLOOKUP(T485,[2]תחזיות!$B$4:$H$1000,7)</f>
        <v>2.2101666850000441E-2</v>
      </c>
      <c r="S485" s="135">
        <f t="shared" si="505"/>
        <v>1.8418055708333701E-3</v>
      </c>
      <c r="T485" s="238">
        <v>433</v>
      </c>
      <c r="U485" s="243">
        <f t="shared" si="542"/>
        <v>0</v>
      </c>
      <c r="V485" s="243">
        <f t="shared" si="528"/>
        <v>0</v>
      </c>
      <c r="W485" s="243">
        <f t="shared" si="506"/>
        <v>0</v>
      </c>
      <c r="X485" s="243">
        <f t="shared" si="529"/>
        <v>0</v>
      </c>
      <c r="Y485" s="244">
        <f t="shared" si="543"/>
        <v>343246.08003011072</v>
      </c>
      <c r="Z485" s="246"/>
      <c r="AA485" s="241">
        <f>VLOOKUP(AC485,[2]תחזיות!$B$4:$H$1000,6)</f>
        <v>1.1819073181818416E-2</v>
      </c>
      <c r="AB485" s="135">
        <f t="shared" si="507"/>
        <v>9.8492276515153463E-4</v>
      </c>
      <c r="AC485" s="238">
        <v>433</v>
      </c>
      <c r="AD485" s="243">
        <f t="shared" si="544"/>
        <v>0</v>
      </c>
      <c r="AE485" s="243">
        <f t="shared" si="530"/>
        <v>0</v>
      </c>
      <c r="AF485" s="243">
        <f t="shared" si="508"/>
        <v>0</v>
      </c>
      <c r="AG485" s="243">
        <f t="shared" si="531"/>
        <v>0</v>
      </c>
      <c r="AH485" s="244">
        <f t="shared" si="545"/>
        <v>302220.56829844892</v>
      </c>
      <c r="AI485" s="246"/>
      <c r="AJ485" s="242">
        <f t="shared" si="590"/>
        <v>4.8766666666666597E-2</v>
      </c>
      <c r="AK485" s="242">
        <f t="shared" si="546"/>
        <v>4.0638888888888834E-3</v>
      </c>
      <c r="AL485" s="241">
        <f>VLOOKUP(AN485,[2]תחזיות!$B$4:$H$1000,5)</f>
        <v>1.3000980500000259E-2</v>
      </c>
      <c r="AM485" s="135">
        <f t="shared" si="532"/>
        <v>1.0834150416666882E-3</v>
      </c>
      <c r="AN485" s="238">
        <v>433</v>
      </c>
      <c r="AO485" s="243">
        <f t="shared" si="547"/>
        <v>0</v>
      </c>
      <c r="AP485" s="243">
        <f t="shared" si="576"/>
        <v>0</v>
      </c>
      <c r="AQ485" s="243">
        <f t="shared" si="509"/>
        <v>0</v>
      </c>
      <c r="AR485" s="243">
        <f t="shared" si="548"/>
        <v>0</v>
      </c>
      <c r="AS485" s="244">
        <f t="shared" si="549"/>
        <v>170495.24078473489</v>
      </c>
      <c r="AT485" s="245"/>
      <c r="AU485" s="242">
        <f t="shared" si="591"/>
        <v>5.3666666666666606E-2</v>
      </c>
      <c r="AV485" s="242">
        <f t="shared" si="550"/>
        <v>4.4722222222222168E-3</v>
      </c>
      <c r="AW485" s="241">
        <f>VLOOKUP(AY485,[2]תחזיות!$B$4:$H$1000,7)</f>
        <v>2.2101666850000441E-2</v>
      </c>
      <c r="AX485" s="135">
        <f t="shared" si="510"/>
        <v>1.8418055708333701E-3</v>
      </c>
      <c r="AY485" s="238">
        <v>433</v>
      </c>
      <c r="AZ485" s="243">
        <f t="shared" si="551"/>
        <v>-2.616334441455999E-11</v>
      </c>
      <c r="BA485" s="243">
        <f t="shared" si="577"/>
        <v>1.4585627981481912E-13</v>
      </c>
      <c r="BB485" s="243">
        <f t="shared" si="511"/>
        <v>2.6286457011326783E-13</v>
      </c>
      <c r="BC485" s="243">
        <f t="shared" si="552"/>
        <v>-1.1700829029844869E-13</v>
      </c>
      <c r="BD485" s="244">
        <f t="shared" si="553"/>
        <v>197884.14681572217</v>
      </c>
      <c r="BE485" s="246"/>
      <c r="BF485" s="246"/>
      <c r="BG485" s="246"/>
      <c r="BH485" s="241">
        <f>VLOOKUP(BJ485,[2]תחזיות!$B$4:$H$1000,6)</f>
        <v>1.1819073181818416E-2</v>
      </c>
      <c r="BI485" s="135">
        <f t="shared" si="512"/>
        <v>9.8492276515153463E-4</v>
      </c>
      <c r="BJ485" s="238">
        <v>433</v>
      </c>
      <c r="BK485" s="243">
        <f t="shared" si="554"/>
        <v>-13.052177072345124</v>
      </c>
      <c r="BL485" s="243">
        <f t="shared" si="578"/>
        <v>8.6663983281003457E-2</v>
      </c>
      <c r="BM485" s="243">
        <f t="shared" si="513"/>
        <v>0.11059297458030273</v>
      </c>
      <c r="BN485" s="243">
        <f t="shared" si="533"/>
        <v>-2.3928991299299283E-2</v>
      </c>
      <c r="BO485" s="244">
        <f t="shared" si="555"/>
        <v>148276.55901072704</v>
      </c>
      <c r="BP485" s="246"/>
      <c r="BQ485" s="247">
        <f>VLOOKUP(BT485,[2]תחזיות!$B$4:$E$1000,2)</f>
        <v>4.7207280000000254E-2</v>
      </c>
      <c r="BR485" s="135">
        <f t="shared" si="514"/>
        <v>3.4339400000000212E-3</v>
      </c>
      <c r="BS485" s="3">
        <f t="shared" si="556"/>
        <v>13146</v>
      </c>
      <c r="BT485" s="238">
        <v>433</v>
      </c>
      <c r="BU485" s="239">
        <f t="shared" si="557"/>
        <v>0</v>
      </c>
      <c r="BV485" s="239">
        <f t="shared" si="461"/>
        <v>0</v>
      </c>
      <c r="BW485" s="239">
        <f t="shared" si="515"/>
        <v>0</v>
      </c>
      <c r="BX485" s="239">
        <f t="shared" si="516"/>
        <v>0</v>
      </c>
      <c r="BY485" s="240">
        <f t="shared" si="558"/>
        <v>839763.63973834575</v>
      </c>
      <c r="CA485" s="247">
        <f>VLOOKUP(CD485,[2]תחזיות!$B$4:$E$1000,4)</f>
        <v>6.231360960000034E-2</v>
      </c>
      <c r="CB485" s="135">
        <f t="shared" si="517"/>
        <v>4.6928008000000285E-3</v>
      </c>
      <c r="CC485" s="3">
        <f t="shared" si="559"/>
        <v>13146</v>
      </c>
      <c r="CD485" s="238">
        <v>433</v>
      </c>
      <c r="CE485" s="239">
        <f t="shared" si="560"/>
        <v>0</v>
      </c>
      <c r="CF485" s="239">
        <f t="shared" si="561"/>
        <v>0</v>
      </c>
      <c r="CG485" s="239">
        <f t="shared" si="518"/>
        <v>0</v>
      </c>
      <c r="CH485" s="239">
        <f t="shared" si="519"/>
        <v>0</v>
      </c>
      <c r="CI485" s="240">
        <f t="shared" si="562"/>
        <v>952372.2403889132</v>
      </c>
      <c r="CJ485" s="1"/>
      <c r="CK485" s="247">
        <f>VLOOKUP(CN485,[2]תחזיות!$B$4:$E$1000,3)</f>
        <v>4.1049808695652397E-2</v>
      </c>
      <c r="CL485" s="135">
        <f t="shared" si="520"/>
        <v>2.9208173913043665E-3</v>
      </c>
      <c r="CM485" s="3">
        <f t="shared" si="563"/>
        <v>13146</v>
      </c>
      <c r="CN485" s="238">
        <v>433</v>
      </c>
      <c r="CO485" s="239">
        <f t="shared" si="564"/>
        <v>0</v>
      </c>
      <c r="CP485" s="239">
        <f t="shared" si="579"/>
        <v>0</v>
      </c>
      <c r="CQ485" s="239">
        <f t="shared" si="521"/>
        <v>0</v>
      </c>
      <c r="CR485" s="239">
        <f t="shared" si="522"/>
        <v>0</v>
      </c>
      <c r="CS485" s="240">
        <f t="shared" si="565"/>
        <v>799728.65981568617</v>
      </c>
      <c r="CT485" s="1"/>
      <c r="CU485" s="238">
        <v>433</v>
      </c>
      <c r="CV485" s="239">
        <f t="shared" si="587"/>
        <v>-3397.889906794393</v>
      </c>
      <c r="CW485" s="239">
        <f t="shared" si="587"/>
        <v>0</v>
      </c>
      <c r="CX485" s="239">
        <f t="shared" si="587"/>
        <v>8.9194610053352825</v>
      </c>
      <c r="CY485" s="239">
        <f t="shared" si="587"/>
        <v>-8.9194610053352825</v>
      </c>
      <c r="CZ485" s="239">
        <f t="shared" si="587"/>
        <v>3027533.6683451794</v>
      </c>
      <c r="DB485" s="238">
        <v>433</v>
      </c>
      <c r="DC485" s="239">
        <f t="shared" si="588"/>
        <v>-3397.8899067944189</v>
      </c>
      <c r="DD485" s="239">
        <f t="shared" si="588"/>
        <v>1.4585627981481912E-13</v>
      </c>
      <c r="DE485" s="239">
        <f t="shared" si="588"/>
        <v>8.9194610053355419</v>
      </c>
      <c r="DF485" s="239">
        <f t="shared" si="588"/>
        <v>-8.9194610053353962</v>
      </c>
      <c r="DG485" s="239">
        <f t="shared" si="588"/>
        <v>3247953.555034522</v>
      </c>
      <c r="DH485" s="248"/>
      <c r="DI485" s="238">
        <v>433</v>
      </c>
      <c r="DJ485" s="239">
        <f t="shared" si="589"/>
        <v>-3410.9420838667384</v>
      </c>
      <c r="DK485" s="239">
        <f t="shared" si="589"/>
        <v>8.6663983281003457E-2</v>
      </c>
      <c r="DL485" s="239">
        <f t="shared" si="589"/>
        <v>9.0300539799155857</v>
      </c>
      <c r="DM485" s="239">
        <f t="shared" si="589"/>
        <v>-8.9433899966345827</v>
      </c>
      <c r="DN485" s="239">
        <f t="shared" si="589"/>
        <v>2829171.9568635351</v>
      </c>
      <c r="DP485" s="3">
        <f t="shared" si="566"/>
        <v>13146</v>
      </c>
      <c r="DQ485" s="238">
        <v>433</v>
      </c>
      <c r="DR485" s="239">
        <f t="shared" si="567"/>
        <v>0</v>
      </c>
      <c r="DS485" s="239">
        <f t="shared" si="568"/>
        <v>0</v>
      </c>
      <c r="DT485" s="239">
        <f t="shared" si="523"/>
        <v>0</v>
      </c>
      <c r="DU485" s="239">
        <f t="shared" si="569"/>
        <v>0</v>
      </c>
      <c r="DV485" s="240">
        <f t="shared" si="580"/>
        <v>0</v>
      </c>
      <c r="DX485" s="242">
        <f t="shared" si="592"/>
        <v>5.0700000000000002E-2</v>
      </c>
      <c r="DY485" s="242">
        <f t="shared" si="570"/>
        <v>4.2250000000000005E-3</v>
      </c>
      <c r="DZ485" s="238">
        <v>433</v>
      </c>
      <c r="EA485" s="243">
        <f t="shared" si="581"/>
        <v>0</v>
      </c>
      <c r="EB485" s="243">
        <f t="shared" si="582"/>
        <v>0</v>
      </c>
      <c r="EC485" s="243">
        <f t="shared" si="524"/>
        <v>0</v>
      </c>
      <c r="ED485" s="243">
        <f t="shared" si="534"/>
        <v>0</v>
      </c>
      <c r="EE485" s="244">
        <f t="shared" si="571"/>
        <v>985200.18989004719</v>
      </c>
      <c r="EF485" s="249"/>
      <c r="EG485" s="242">
        <f t="shared" si="593"/>
        <v>5.5E-2</v>
      </c>
      <c r="EH485" s="242">
        <f t="shared" si="572"/>
        <v>4.5833333333333334E-3</v>
      </c>
      <c r="EI485" s="238">
        <v>433</v>
      </c>
      <c r="EJ485" s="243">
        <f t="shared" si="583"/>
        <v>6.320623502898148E-13</v>
      </c>
      <c r="EK485" s="243">
        <f t="shared" si="584"/>
        <v>0</v>
      </c>
      <c r="EL485" s="243">
        <f t="shared" si="525"/>
        <v>-2.8969524388283177E-15</v>
      </c>
      <c r="EM485" s="243">
        <f t="shared" si="535"/>
        <v>2.8969524388283177E-15</v>
      </c>
      <c r="EN485" s="244">
        <f t="shared" si="573"/>
        <v>1028966.0595073986</v>
      </c>
      <c r="EO485" s="249"/>
      <c r="EP485" s="242">
        <f t="shared" si="594"/>
        <v>2.5000000000000001E-2</v>
      </c>
      <c r="EQ485" s="242">
        <f t="shared" si="574"/>
        <v>2.0833333333333333E-3</v>
      </c>
      <c r="ER485" s="238">
        <v>433</v>
      </c>
      <c r="ES485" s="243">
        <f t="shared" si="585"/>
        <v>0</v>
      </c>
      <c r="ET485" s="243">
        <f t="shared" si="586"/>
        <v>0</v>
      </c>
      <c r="EU485" s="243">
        <f t="shared" si="526"/>
        <v>0</v>
      </c>
      <c r="EV485" s="243">
        <f t="shared" si="536"/>
        <v>0</v>
      </c>
      <c r="EW485" s="244">
        <f t="shared" si="575"/>
        <v>853461.14144629624</v>
      </c>
    </row>
    <row r="486" spans="1:153" ht="14.25" customHeight="1" thickBot="1" x14ac:dyDescent="0.25">
      <c r="A486" s="3">
        <f t="shared" si="537"/>
        <v>13177</v>
      </c>
      <c r="B486" s="238">
        <v>434</v>
      </c>
      <c r="C486" s="239">
        <f t="shared" si="538"/>
        <v>-3406.8093677997285</v>
      </c>
      <c r="D486" s="239">
        <f t="shared" si="499"/>
        <v>0</v>
      </c>
      <c r="E486" s="239">
        <f t="shared" si="500"/>
        <v>8.9428745904742879</v>
      </c>
      <c r="F486" s="239">
        <f t="shared" si="501"/>
        <v>-8.9428745904742879</v>
      </c>
      <c r="G486" s="240">
        <f t="shared" si="539"/>
        <v>725485.02829237678</v>
      </c>
      <c r="I486" s="241">
        <f>VLOOKUP(K486,[2]תחזיות!$B$4:$H$1000,5)</f>
        <v>1.3000999000000259E-2</v>
      </c>
      <c r="J486" s="135">
        <f t="shared" si="502"/>
        <v>1.083416583333355E-3</v>
      </c>
      <c r="K486" s="238">
        <v>434</v>
      </c>
      <c r="L486" s="243">
        <f t="shared" si="540"/>
        <v>0</v>
      </c>
      <c r="M486" s="243">
        <f t="shared" si="527"/>
        <v>0</v>
      </c>
      <c r="N486" s="243">
        <f t="shared" si="503"/>
        <v>0</v>
      </c>
      <c r="O486" s="243">
        <f t="shared" si="504"/>
        <v>0</v>
      </c>
      <c r="P486" s="244">
        <f t="shared" si="541"/>
        <v>306589.56963967456</v>
      </c>
      <c r="Q486" s="245"/>
      <c r="R486" s="241">
        <f>VLOOKUP(T486,[2]תחזיות!$B$4:$H$1000,7)</f>
        <v>2.2101698300000441E-2</v>
      </c>
      <c r="S486" s="135">
        <f t="shared" si="505"/>
        <v>1.8418081916667035E-3</v>
      </c>
      <c r="T486" s="238">
        <v>434</v>
      </c>
      <c r="U486" s="243">
        <f t="shared" si="542"/>
        <v>0</v>
      </c>
      <c r="V486" s="243">
        <f t="shared" si="528"/>
        <v>0</v>
      </c>
      <c r="W486" s="243">
        <f t="shared" si="506"/>
        <v>0</v>
      </c>
      <c r="X486" s="243">
        <f t="shared" si="529"/>
        <v>0</v>
      </c>
      <c r="Y486" s="244">
        <f t="shared" si="543"/>
        <v>343246.08003011072</v>
      </c>
      <c r="Z486" s="246"/>
      <c r="AA486" s="241">
        <f>VLOOKUP(AC486,[2]תחזיות!$B$4:$H$1000,6)</f>
        <v>1.1819090000000235E-2</v>
      </c>
      <c r="AB486" s="135">
        <f t="shared" si="507"/>
        <v>9.8492416666668618E-4</v>
      </c>
      <c r="AC486" s="238">
        <v>434</v>
      </c>
      <c r="AD486" s="243">
        <f t="shared" si="544"/>
        <v>0</v>
      </c>
      <c r="AE486" s="243">
        <f t="shared" si="530"/>
        <v>0</v>
      </c>
      <c r="AF486" s="243">
        <f t="shared" si="508"/>
        <v>0</v>
      </c>
      <c r="AG486" s="243">
        <f t="shared" si="531"/>
        <v>0</v>
      </c>
      <c r="AH486" s="244">
        <f t="shared" si="545"/>
        <v>302220.56829844892</v>
      </c>
      <c r="AI486" s="246"/>
      <c r="AJ486" s="242">
        <f t="shared" si="590"/>
        <v>4.8766666666666597E-2</v>
      </c>
      <c r="AK486" s="242">
        <f t="shared" si="546"/>
        <v>4.0638888888888834E-3</v>
      </c>
      <c r="AL486" s="241">
        <f>VLOOKUP(AN486,[2]תחזיות!$B$4:$H$1000,5)</f>
        <v>1.3000999000000259E-2</v>
      </c>
      <c r="AM486" s="135">
        <f t="shared" si="532"/>
        <v>1.083416583333355E-3</v>
      </c>
      <c r="AN486" s="238">
        <v>434</v>
      </c>
      <c r="AO486" s="243">
        <f t="shared" si="547"/>
        <v>0</v>
      </c>
      <c r="AP486" s="243">
        <f t="shared" si="576"/>
        <v>0</v>
      </c>
      <c r="AQ486" s="243">
        <f t="shared" si="509"/>
        <v>0</v>
      </c>
      <c r="AR486" s="243">
        <f t="shared" si="548"/>
        <v>0</v>
      </c>
      <c r="AS486" s="244">
        <f t="shared" si="549"/>
        <v>170495.24078473489</v>
      </c>
      <c r="AT486" s="245"/>
      <c r="AU486" s="242">
        <f t="shared" si="591"/>
        <v>5.3666666666666606E-2</v>
      </c>
      <c r="AV486" s="242">
        <f t="shared" si="550"/>
        <v>4.4722222222222168E-3</v>
      </c>
      <c r="AW486" s="241">
        <f>VLOOKUP(AY486,[2]תחזיות!$B$4:$H$1000,7)</f>
        <v>2.2101698300000441E-2</v>
      </c>
      <c r="AX486" s="135">
        <f t="shared" si="510"/>
        <v>1.8418081916667035E-3</v>
      </c>
      <c r="AY486" s="238">
        <v>434</v>
      </c>
      <c r="AZ486" s="243">
        <f t="shared" si="551"/>
        <v>-2.6474880992855922E-11</v>
      </c>
      <c r="BA486" s="243">
        <f t="shared" si="577"/>
        <v>1.4612491910578808E-13</v>
      </c>
      <c r="BB486" s="243">
        <f t="shared" si="511"/>
        <v>2.6452647021272691E-13</v>
      </c>
      <c r="BC486" s="243">
        <f t="shared" si="552"/>
        <v>-1.1840155110693885E-13</v>
      </c>
      <c r="BD486" s="244">
        <f t="shared" si="553"/>
        <v>197884.14681572217</v>
      </c>
      <c r="BE486" s="246"/>
      <c r="BF486" s="246"/>
      <c r="BG486" s="246"/>
      <c r="BH486" s="241">
        <f>VLOOKUP(BJ486,[2]תחזיות!$B$4:$H$1000,6)</f>
        <v>1.1819090000000235E-2</v>
      </c>
      <c r="BI486" s="135">
        <f t="shared" si="512"/>
        <v>9.8492416666668618E-4</v>
      </c>
      <c r="BJ486" s="238">
        <v>434</v>
      </c>
      <c r="BK486" s="243">
        <f t="shared" si="554"/>
        <v>-13.17573437724492</v>
      </c>
      <c r="BL486" s="243">
        <f t="shared" si="578"/>
        <v>8.6737395089241914E-2</v>
      </c>
      <c r="BM486" s="243">
        <f t="shared" si="513"/>
        <v>0.11089290811419082</v>
      </c>
      <c r="BN486" s="243">
        <f t="shared" si="533"/>
        <v>-2.4155513024948908E-2</v>
      </c>
      <c r="BO486" s="244">
        <f t="shared" si="555"/>
        <v>148276.55901072704</v>
      </c>
      <c r="BP486" s="246"/>
      <c r="BQ486" s="247">
        <f>VLOOKUP(BT486,[2]תחזיות!$B$4:$E$1000,2)</f>
        <v>4.7235580000000256E-2</v>
      </c>
      <c r="BR486" s="135">
        <f t="shared" si="514"/>
        <v>3.4362983333333548E-3</v>
      </c>
      <c r="BS486" s="3">
        <f t="shared" si="556"/>
        <v>13177</v>
      </c>
      <c r="BT486" s="238">
        <v>434</v>
      </c>
      <c r="BU486" s="239">
        <f t="shared" si="557"/>
        <v>0</v>
      </c>
      <c r="BV486" s="239">
        <f t="shared" si="461"/>
        <v>0</v>
      </c>
      <c r="BW486" s="239">
        <f t="shared" si="515"/>
        <v>0</v>
      </c>
      <c r="BX486" s="239">
        <f t="shared" si="516"/>
        <v>0</v>
      </c>
      <c r="BY486" s="240">
        <f t="shared" si="558"/>
        <v>839763.63973834575</v>
      </c>
      <c r="CA486" s="247">
        <f>VLOOKUP(CD486,[2]תחזיות!$B$4:$E$1000,4)</f>
        <v>6.2350965600000342E-2</v>
      </c>
      <c r="CB486" s="135">
        <f t="shared" si="517"/>
        <v>4.6959138000000284E-3</v>
      </c>
      <c r="CC486" s="3">
        <f t="shared" si="559"/>
        <v>13177</v>
      </c>
      <c r="CD486" s="238">
        <v>434</v>
      </c>
      <c r="CE486" s="239">
        <f t="shared" si="560"/>
        <v>0</v>
      </c>
      <c r="CF486" s="239">
        <f t="shared" si="561"/>
        <v>0</v>
      </c>
      <c r="CG486" s="239">
        <f t="shared" si="518"/>
        <v>0</v>
      </c>
      <c r="CH486" s="239">
        <f t="shared" si="519"/>
        <v>0</v>
      </c>
      <c r="CI486" s="240">
        <f t="shared" si="562"/>
        <v>952372.2403889132</v>
      </c>
      <c r="CJ486" s="1"/>
      <c r="CK486" s="247">
        <f>VLOOKUP(CN486,[2]תחזיות!$B$4:$E$1000,3)</f>
        <v>4.1074417391304574E-2</v>
      </c>
      <c r="CL486" s="135">
        <f t="shared" si="520"/>
        <v>2.922868115942048E-3</v>
      </c>
      <c r="CM486" s="3">
        <f t="shared" si="563"/>
        <v>13177</v>
      </c>
      <c r="CN486" s="238">
        <v>434</v>
      </c>
      <c r="CO486" s="239">
        <f t="shared" si="564"/>
        <v>0</v>
      </c>
      <c r="CP486" s="239">
        <f t="shared" si="579"/>
        <v>0</v>
      </c>
      <c r="CQ486" s="239">
        <f t="shared" si="521"/>
        <v>0</v>
      </c>
      <c r="CR486" s="239">
        <f t="shared" si="522"/>
        <v>0</v>
      </c>
      <c r="CS486" s="240">
        <f t="shared" si="565"/>
        <v>799728.65981568617</v>
      </c>
      <c r="CT486" s="1"/>
      <c r="CU486" s="238">
        <v>434</v>
      </c>
      <c r="CV486" s="239">
        <f t="shared" si="587"/>
        <v>-3406.8093677997285</v>
      </c>
      <c r="CW486" s="239">
        <f t="shared" si="587"/>
        <v>0</v>
      </c>
      <c r="CX486" s="239">
        <f t="shared" si="587"/>
        <v>8.9428745904742879</v>
      </c>
      <c r="CY486" s="239">
        <f t="shared" si="587"/>
        <v>-8.9428745904742879</v>
      </c>
      <c r="CZ486" s="239">
        <f t="shared" si="587"/>
        <v>3027533.6683451794</v>
      </c>
      <c r="DB486" s="238">
        <v>434</v>
      </c>
      <c r="DC486" s="239">
        <f t="shared" si="588"/>
        <v>-3406.8093677997545</v>
      </c>
      <c r="DD486" s="239">
        <f t="shared" si="588"/>
        <v>1.4612491910578808E-13</v>
      </c>
      <c r="DE486" s="239">
        <f t="shared" si="588"/>
        <v>8.942874590474549</v>
      </c>
      <c r="DF486" s="239">
        <f t="shared" si="588"/>
        <v>-8.9428745904744034</v>
      </c>
      <c r="DG486" s="239">
        <f t="shared" si="588"/>
        <v>3247953.555034522</v>
      </c>
      <c r="DH486" s="248"/>
      <c r="DI486" s="238">
        <v>434</v>
      </c>
      <c r="DJ486" s="239">
        <f t="shared" si="589"/>
        <v>-3419.9851021769737</v>
      </c>
      <c r="DK486" s="239">
        <f t="shared" si="589"/>
        <v>8.6737395089241914E-2</v>
      </c>
      <c r="DL486" s="239">
        <f t="shared" si="589"/>
        <v>9.0537674985884795</v>
      </c>
      <c r="DM486" s="239">
        <f t="shared" si="589"/>
        <v>-8.967030103499237</v>
      </c>
      <c r="DN486" s="239">
        <f t="shared" si="589"/>
        <v>2829171.9568635351</v>
      </c>
      <c r="DP486" s="3">
        <f t="shared" si="566"/>
        <v>13177</v>
      </c>
      <c r="DQ486" s="238">
        <v>434</v>
      </c>
      <c r="DR486" s="239">
        <f t="shared" si="567"/>
        <v>0</v>
      </c>
      <c r="DS486" s="239">
        <f t="shared" si="568"/>
        <v>0</v>
      </c>
      <c r="DT486" s="239">
        <f t="shared" si="523"/>
        <v>0</v>
      </c>
      <c r="DU486" s="239">
        <f t="shared" si="569"/>
        <v>0</v>
      </c>
      <c r="DV486" s="240">
        <f t="shared" si="580"/>
        <v>0</v>
      </c>
      <c r="DX486" s="242">
        <f t="shared" si="592"/>
        <v>5.0700000000000002E-2</v>
      </c>
      <c r="DY486" s="242">
        <f t="shared" si="570"/>
        <v>4.2250000000000005E-3</v>
      </c>
      <c r="DZ486" s="238">
        <v>434</v>
      </c>
      <c r="EA486" s="243">
        <f t="shared" si="581"/>
        <v>0</v>
      </c>
      <c r="EB486" s="243">
        <f t="shared" si="582"/>
        <v>0</v>
      </c>
      <c r="EC486" s="243">
        <f t="shared" si="524"/>
        <v>0</v>
      </c>
      <c r="ED486" s="243">
        <f t="shared" si="534"/>
        <v>0</v>
      </c>
      <c r="EE486" s="244">
        <f t="shared" si="571"/>
        <v>985200.18989004719</v>
      </c>
      <c r="EF486" s="249"/>
      <c r="EG486" s="242">
        <f t="shared" si="593"/>
        <v>5.5E-2</v>
      </c>
      <c r="EH486" s="242">
        <f t="shared" si="572"/>
        <v>4.5833333333333334E-3</v>
      </c>
      <c r="EI486" s="238">
        <v>434</v>
      </c>
      <c r="EJ486" s="243">
        <f t="shared" si="583"/>
        <v>6.3495930272864312E-13</v>
      </c>
      <c r="EK486" s="243">
        <f t="shared" si="584"/>
        <v>0</v>
      </c>
      <c r="EL486" s="243">
        <f t="shared" si="525"/>
        <v>-2.9102301375062808E-15</v>
      </c>
      <c r="EM486" s="243">
        <f t="shared" si="535"/>
        <v>2.9102301375062808E-15</v>
      </c>
      <c r="EN486" s="244">
        <f t="shared" si="573"/>
        <v>1028966.0595073986</v>
      </c>
      <c r="EO486" s="249"/>
      <c r="EP486" s="242">
        <f t="shared" si="594"/>
        <v>2.5000000000000001E-2</v>
      </c>
      <c r="EQ486" s="242">
        <f t="shared" si="574"/>
        <v>2.0833333333333333E-3</v>
      </c>
      <c r="ER486" s="238">
        <v>434</v>
      </c>
      <c r="ES486" s="243">
        <f t="shared" si="585"/>
        <v>0</v>
      </c>
      <c r="ET486" s="243">
        <f t="shared" si="586"/>
        <v>0</v>
      </c>
      <c r="EU486" s="243">
        <f t="shared" si="526"/>
        <v>0</v>
      </c>
      <c r="EV486" s="243">
        <f t="shared" si="536"/>
        <v>0</v>
      </c>
      <c r="EW486" s="244">
        <f t="shared" si="575"/>
        <v>853461.14144629624</v>
      </c>
    </row>
    <row r="487" spans="1:153" ht="14.25" customHeight="1" thickBot="1" x14ac:dyDescent="0.25">
      <c r="A487" s="3">
        <f t="shared" si="537"/>
        <v>13208</v>
      </c>
      <c r="B487" s="238">
        <v>435</v>
      </c>
      <c r="C487" s="239">
        <f t="shared" si="538"/>
        <v>-3415.7522423902028</v>
      </c>
      <c r="D487" s="239">
        <f t="shared" si="499"/>
        <v>0</v>
      </c>
      <c r="E487" s="239">
        <f t="shared" si="500"/>
        <v>8.9663496362742823</v>
      </c>
      <c r="F487" s="239">
        <f t="shared" si="501"/>
        <v>-8.9663496362742823</v>
      </c>
      <c r="G487" s="240">
        <f t="shared" si="539"/>
        <v>725485.02829237678</v>
      </c>
      <c r="I487" s="241">
        <f>VLOOKUP(K487,[2]תחזיות!$B$4:$H$1000,5)</f>
        <v>1.300101750000026E-2</v>
      </c>
      <c r="J487" s="135">
        <f t="shared" si="502"/>
        <v>1.0834181250000217E-3</v>
      </c>
      <c r="K487" s="238">
        <v>435</v>
      </c>
      <c r="L487" s="243">
        <f t="shared" si="540"/>
        <v>0</v>
      </c>
      <c r="M487" s="243">
        <f t="shared" si="527"/>
        <v>0</v>
      </c>
      <c r="N487" s="243">
        <f t="shared" si="503"/>
        <v>0</v>
      </c>
      <c r="O487" s="243">
        <f t="shared" si="504"/>
        <v>0</v>
      </c>
      <c r="P487" s="244">
        <f t="shared" si="541"/>
        <v>306589.56963967456</v>
      </c>
      <c r="Q487" s="245"/>
      <c r="R487" s="241">
        <f>VLOOKUP(T487,[2]תחזיות!$B$4:$H$1000,7)</f>
        <v>2.2101729750000441E-2</v>
      </c>
      <c r="S487" s="135">
        <f t="shared" si="505"/>
        <v>1.8418108125000368E-3</v>
      </c>
      <c r="T487" s="238">
        <v>435</v>
      </c>
      <c r="U487" s="243">
        <f t="shared" si="542"/>
        <v>0</v>
      </c>
      <c r="V487" s="243">
        <f t="shared" si="528"/>
        <v>0</v>
      </c>
      <c r="W487" s="243">
        <f t="shared" si="506"/>
        <v>0</v>
      </c>
      <c r="X487" s="243">
        <f t="shared" si="529"/>
        <v>0</v>
      </c>
      <c r="Y487" s="244">
        <f t="shared" si="543"/>
        <v>343246.08003011072</v>
      </c>
      <c r="Z487" s="246"/>
      <c r="AA487" s="241">
        <f>VLOOKUP(AC487,[2]תחזיות!$B$4:$H$1000,6)</f>
        <v>1.1819106818182054E-2</v>
      </c>
      <c r="AB487" s="135">
        <f t="shared" si="507"/>
        <v>9.8492556818183794E-4</v>
      </c>
      <c r="AC487" s="238">
        <v>435</v>
      </c>
      <c r="AD487" s="243">
        <f t="shared" si="544"/>
        <v>0</v>
      </c>
      <c r="AE487" s="243">
        <f t="shared" si="530"/>
        <v>0</v>
      </c>
      <c r="AF487" s="243">
        <f t="shared" si="508"/>
        <v>0</v>
      </c>
      <c r="AG487" s="243">
        <f t="shared" si="531"/>
        <v>0</v>
      </c>
      <c r="AH487" s="244">
        <f t="shared" si="545"/>
        <v>302220.56829844892</v>
      </c>
      <c r="AI487" s="246"/>
      <c r="AJ487" s="242">
        <f t="shared" si="590"/>
        <v>4.8766666666666597E-2</v>
      </c>
      <c r="AK487" s="242">
        <f t="shared" si="546"/>
        <v>4.0638888888888834E-3</v>
      </c>
      <c r="AL487" s="241">
        <f>VLOOKUP(AN487,[2]תחזיות!$B$4:$H$1000,5)</f>
        <v>1.300101750000026E-2</v>
      </c>
      <c r="AM487" s="135">
        <f t="shared" si="532"/>
        <v>1.0834181250000217E-3</v>
      </c>
      <c r="AN487" s="238">
        <v>435</v>
      </c>
      <c r="AO487" s="243">
        <f t="shared" si="547"/>
        <v>0</v>
      </c>
      <c r="AP487" s="243">
        <f t="shared" si="576"/>
        <v>0</v>
      </c>
      <c r="AQ487" s="243">
        <f t="shared" si="509"/>
        <v>0</v>
      </c>
      <c r="AR487" s="243">
        <f t="shared" si="548"/>
        <v>0</v>
      </c>
      <c r="AS487" s="244">
        <f t="shared" si="549"/>
        <v>170495.24078473489</v>
      </c>
      <c r="AT487" s="245"/>
      <c r="AU487" s="242">
        <f t="shared" si="591"/>
        <v>5.3666666666666606E-2</v>
      </c>
      <c r="AV487" s="242">
        <f t="shared" si="550"/>
        <v>4.4722222222222168E-3</v>
      </c>
      <c r="AW487" s="241">
        <f>VLOOKUP(AY487,[2]תחזיות!$B$4:$H$1000,7)</f>
        <v>2.2101729750000441E-2</v>
      </c>
      <c r="AX487" s="135">
        <f t="shared" si="510"/>
        <v>1.8418108125000368E-3</v>
      </c>
      <c r="AY487" s="238">
        <v>435</v>
      </c>
      <c r="AZ487" s="243">
        <f t="shared" si="551"/>
        <v>-2.6788656392853976E-11</v>
      </c>
      <c r="BA487" s="243">
        <f t="shared" si="577"/>
        <v>1.4639405356177281E-13</v>
      </c>
      <c r="BB487" s="243">
        <f t="shared" si="511"/>
        <v>2.6619887798536963E-13</v>
      </c>
      <c r="BC487" s="243">
        <f t="shared" si="552"/>
        <v>-1.1980482442359679E-13</v>
      </c>
      <c r="BD487" s="244">
        <f t="shared" si="553"/>
        <v>197884.14681572217</v>
      </c>
      <c r="BE487" s="246"/>
      <c r="BF487" s="246"/>
      <c r="BG487" s="246"/>
      <c r="BH487" s="241">
        <f>VLOOKUP(BJ487,[2]תחזיות!$B$4:$H$1000,6)</f>
        <v>1.1819106818182054E-2</v>
      </c>
      <c r="BI487" s="135">
        <f t="shared" si="512"/>
        <v>9.8492556818183794E-4</v>
      </c>
      <c r="BJ487" s="238">
        <v>435</v>
      </c>
      <c r="BK487" s="243">
        <f t="shared" si="554"/>
        <v>-13.299713624287364</v>
      </c>
      <c r="BL487" s="243">
        <f t="shared" si="578"/>
        <v>8.6810868533039265E-2</v>
      </c>
      <c r="BM487" s="243">
        <f t="shared" si="513"/>
        <v>0.11119367684423265</v>
      </c>
      <c r="BN487" s="243">
        <f t="shared" si="533"/>
        <v>-2.4382808311193386E-2</v>
      </c>
      <c r="BO487" s="244">
        <f t="shared" si="555"/>
        <v>148276.55901072704</v>
      </c>
      <c r="BP487" s="246"/>
      <c r="BQ487" s="247">
        <f>VLOOKUP(BT487,[2]תחזיות!$B$4:$E$1000,2)</f>
        <v>4.7263880000000258E-2</v>
      </c>
      <c r="BR487" s="135">
        <f t="shared" si="514"/>
        <v>3.4386566666666884E-3</v>
      </c>
      <c r="BS487" s="3">
        <f t="shared" si="556"/>
        <v>13208</v>
      </c>
      <c r="BT487" s="238">
        <v>435</v>
      </c>
      <c r="BU487" s="239">
        <f t="shared" si="557"/>
        <v>0</v>
      </c>
      <c r="BV487" s="239">
        <f t="shared" si="461"/>
        <v>0</v>
      </c>
      <c r="BW487" s="239">
        <f t="shared" si="515"/>
        <v>0</v>
      </c>
      <c r="BX487" s="239">
        <f t="shared" si="516"/>
        <v>0</v>
      </c>
      <c r="BY487" s="240">
        <f t="shared" si="558"/>
        <v>839763.63973834575</v>
      </c>
      <c r="CA487" s="247">
        <f>VLOOKUP(CD487,[2]תחזיות!$B$4:$E$1000,4)</f>
        <v>6.2388321600000345E-2</v>
      </c>
      <c r="CB487" s="135">
        <f t="shared" si="517"/>
        <v>4.6990268000000291E-3</v>
      </c>
      <c r="CC487" s="3">
        <f t="shared" si="559"/>
        <v>13208</v>
      </c>
      <c r="CD487" s="238">
        <v>435</v>
      </c>
      <c r="CE487" s="239">
        <f t="shared" si="560"/>
        <v>0</v>
      </c>
      <c r="CF487" s="239">
        <f t="shared" si="561"/>
        <v>0</v>
      </c>
      <c r="CG487" s="239">
        <f t="shared" si="518"/>
        <v>0</v>
      </c>
      <c r="CH487" s="239">
        <f t="shared" si="519"/>
        <v>0</v>
      </c>
      <c r="CI487" s="240">
        <f t="shared" si="562"/>
        <v>952372.2403889132</v>
      </c>
      <c r="CJ487" s="1"/>
      <c r="CK487" s="247">
        <f>VLOOKUP(CN487,[2]תחזיות!$B$4:$E$1000,3)</f>
        <v>4.1099026086956751E-2</v>
      </c>
      <c r="CL487" s="135">
        <f t="shared" si="520"/>
        <v>2.9249188405797294E-3</v>
      </c>
      <c r="CM487" s="3">
        <f t="shared" si="563"/>
        <v>13208</v>
      </c>
      <c r="CN487" s="238">
        <v>435</v>
      </c>
      <c r="CO487" s="239">
        <f t="shared" si="564"/>
        <v>0</v>
      </c>
      <c r="CP487" s="239">
        <f t="shared" si="579"/>
        <v>0</v>
      </c>
      <c r="CQ487" s="239">
        <f t="shared" si="521"/>
        <v>0</v>
      </c>
      <c r="CR487" s="239">
        <f t="shared" si="522"/>
        <v>0</v>
      </c>
      <c r="CS487" s="240">
        <f t="shared" si="565"/>
        <v>799728.65981568617</v>
      </c>
      <c r="CT487" s="1"/>
      <c r="CU487" s="238">
        <v>435</v>
      </c>
      <c r="CV487" s="239">
        <f t="shared" si="587"/>
        <v>-3415.7522423902028</v>
      </c>
      <c r="CW487" s="239">
        <f t="shared" si="587"/>
        <v>0</v>
      </c>
      <c r="CX487" s="239">
        <f t="shared" si="587"/>
        <v>8.9663496362742823</v>
      </c>
      <c r="CY487" s="239">
        <f t="shared" si="587"/>
        <v>-8.9663496362742823</v>
      </c>
      <c r="CZ487" s="239">
        <f t="shared" si="587"/>
        <v>3027533.6683451794</v>
      </c>
      <c r="DB487" s="238">
        <v>435</v>
      </c>
      <c r="DC487" s="239">
        <f t="shared" si="588"/>
        <v>-3415.7522423902292</v>
      </c>
      <c r="DD487" s="239">
        <f t="shared" si="588"/>
        <v>1.4639405356177281E-13</v>
      </c>
      <c r="DE487" s="239">
        <f t="shared" si="588"/>
        <v>8.9663496362745452</v>
      </c>
      <c r="DF487" s="239">
        <f t="shared" si="588"/>
        <v>-8.9663496362743977</v>
      </c>
      <c r="DG487" s="239">
        <f t="shared" si="588"/>
        <v>3247953.555034522</v>
      </c>
      <c r="DH487" s="248"/>
      <c r="DI487" s="238">
        <v>435</v>
      </c>
      <c r="DJ487" s="239">
        <f t="shared" si="589"/>
        <v>-3429.0519560144903</v>
      </c>
      <c r="DK487" s="239">
        <f t="shared" si="589"/>
        <v>8.6810868533039265E-2</v>
      </c>
      <c r="DL487" s="239">
        <f t="shared" si="589"/>
        <v>9.0775433131185146</v>
      </c>
      <c r="DM487" s="239">
        <f t="shared" si="589"/>
        <v>-8.9907324445854755</v>
      </c>
      <c r="DN487" s="239">
        <f t="shared" si="589"/>
        <v>2829171.9568635351</v>
      </c>
      <c r="DP487" s="3">
        <f t="shared" si="566"/>
        <v>13208</v>
      </c>
      <c r="DQ487" s="238">
        <v>435</v>
      </c>
      <c r="DR487" s="239">
        <f t="shared" si="567"/>
        <v>0</v>
      </c>
      <c r="DS487" s="239">
        <f t="shared" si="568"/>
        <v>0</v>
      </c>
      <c r="DT487" s="239">
        <f t="shared" si="523"/>
        <v>0</v>
      </c>
      <c r="DU487" s="239">
        <f t="shared" si="569"/>
        <v>0</v>
      </c>
      <c r="DV487" s="240">
        <f t="shared" si="580"/>
        <v>0</v>
      </c>
      <c r="DX487" s="242">
        <f t="shared" si="592"/>
        <v>5.0700000000000002E-2</v>
      </c>
      <c r="DY487" s="242">
        <f t="shared" si="570"/>
        <v>4.2250000000000005E-3</v>
      </c>
      <c r="DZ487" s="238">
        <v>435</v>
      </c>
      <c r="EA487" s="243">
        <f t="shared" si="581"/>
        <v>0</v>
      </c>
      <c r="EB487" s="243">
        <f t="shared" si="582"/>
        <v>0</v>
      </c>
      <c r="EC487" s="243">
        <f t="shared" si="524"/>
        <v>0</v>
      </c>
      <c r="ED487" s="243">
        <f t="shared" si="534"/>
        <v>0</v>
      </c>
      <c r="EE487" s="244">
        <f t="shared" si="571"/>
        <v>985200.18989004719</v>
      </c>
      <c r="EF487" s="249"/>
      <c r="EG487" s="242">
        <f t="shared" si="593"/>
        <v>5.5E-2</v>
      </c>
      <c r="EH487" s="242">
        <f t="shared" si="572"/>
        <v>4.5833333333333334E-3</v>
      </c>
      <c r="EI487" s="238">
        <v>435</v>
      </c>
      <c r="EJ487" s="243">
        <f t="shared" si="583"/>
        <v>6.3786953286614938E-13</v>
      </c>
      <c r="EK487" s="243">
        <f t="shared" si="584"/>
        <v>0</v>
      </c>
      <c r="EL487" s="243">
        <f t="shared" si="525"/>
        <v>-2.9235686923031849E-15</v>
      </c>
      <c r="EM487" s="243">
        <f t="shared" si="535"/>
        <v>2.9235686923031849E-15</v>
      </c>
      <c r="EN487" s="244">
        <f t="shared" si="573"/>
        <v>1028966.0595073986</v>
      </c>
      <c r="EO487" s="249"/>
      <c r="EP487" s="242">
        <f t="shared" si="594"/>
        <v>2.5000000000000001E-2</v>
      </c>
      <c r="EQ487" s="242">
        <f t="shared" si="574"/>
        <v>2.0833333333333333E-3</v>
      </c>
      <c r="ER487" s="238">
        <v>435</v>
      </c>
      <c r="ES487" s="243">
        <f t="shared" si="585"/>
        <v>0</v>
      </c>
      <c r="ET487" s="243">
        <f t="shared" si="586"/>
        <v>0</v>
      </c>
      <c r="EU487" s="243">
        <f t="shared" si="526"/>
        <v>0</v>
      </c>
      <c r="EV487" s="243">
        <f t="shared" si="536"/>
        <v>0</v>
      </c>
      <c r="EW487" s="244">
        <f t="shared" si="575"/>
        <v>853461.14144629624</v>
      </c>
    </row>
    <row r="488" spans="1:153" ht="14.25" customHeight="1" thickBot="1" x14ac:dyDescent="0.25">
      <c r="A488" s="3">
        <f t="shared" si="537"/>
        <v>13237</v>
      </c>
      <c r="B488" s="238">
        <v>436</v>
      </c>
      <c r="C488" s="239">
        <f t="shared" si="538"/>
        <v>-3424.7185920264769</v>
      </c>
      <c r="D488" s="239">
        <f t="shared" si="499"/>
        <v>0</v>
      </c>
      <c r="E488" s="239">
        <f t="shared" si="500"/>
        <v>8.9898863040695023</v>
      </c>
      <c r="F488" s="239">
        <f t="shared" si="501"/>
        <v>-8.9898863040695023</v>
      </c>
      <c r="G488" s="240">
        <f t="shared" si="539"/>
        <v>725485.02829237678</v>
      </c>
      <c r="I488" s="241">
        <f>VLOOKUP(K488,[2]תחזיות!$B$4:$H$1000,5)</f>
        <v>1.3001036000000261E-2</v>
      </c>
      <c r="J488" s="135">
        <f t="shared" si="502"/>
        <v>1.0834196666666884E-3</v>
      </c>
      <c r="K488" s="238">
        <v>436</v>
      </c>
      <c r="L488" s="243">
        <f t="shared" si="540"/>
        <v>0</v>
      </c>
      <c r="M488" s="243">
        <f t="shared" si="527"/>
        <v>0</v>
      </c>
      <c r="N488" s="243">
        <f t="shared" si="503"/>
        <v>0</v>
      </c>
      <c r="O488" s="243">
        <f t="shared" si="504"/>
        <v>0</v>
      </c>
      <c r="P488" s="244">
        <f t="shared" si="541"/>
        <v>306589.56963967456</v>
      </c>
      <c r="Q488" s="245"/>
      <c r="R488" s="241">
        <f>VLOOKUP(T488,[2]תחזיות!$B$4:$H$1000,7)</f>
        <v>2.2101761200000444E-2</v>
      </c>
      <c r="S488" s="135">
        <f t="shared" si="505"/>
        <v>1.8418134333333704E-3</v>
      </c>
      <c r="T488" s="238">
        <v>436</v>
      </c>
      <c r="U488" s="243">
        <f t="shared" si="542"/>
        <v>0</v>
      </c>
      <c r="V488" s="243">
        <f t="shared" si="528"/>
        <v>0</v>
      </c>
      <c r="W488" s="243">
        <f t="shared" si="506"/>
        <v>0</v>
      </c>
      <c r="X488" s="243">
        <f t="shared" si="529"/>
        <v>0</v>
      </c>
      <c r="Y488" s="244">
        <f t="shared" si="543"/>
        <v>343246.08003011072</v>
      </c>
      <c r="Z488" s="246"/>
      <c r="AA488" s="241">
        <f>VLOOKUP(AC488,[2]תחזיות!$B$4:$H$1000,6)</f>
        <v>1.1819123636363872E-2</v>
      </c>
      <c r="AB488" s="135">
        <f t="shared" si="507"/>
        <v>9.8492696969698927E-4</v>
      </c>
      <c r="AC488" s="238">
        <v>436</v>
      </c>
      <c r="AD488" s="243">
        <f t="shared" si="544"/>
        <v>0</v>
      </c>
      <c r="AE488" s="243">
        <f t="shared" si="530"/>
        <v>0</v>
      </c>
      <c r="AF488" s="243">
        <f t="shared" si="508"/>
        <v>0</v>
      </c>
      <c r="AG488" s="243">
        <f t="shared" si="531"/>
        <v>0</v>
      </c>
      <c r="AH488" s="244">
        <f t="shared" si="545"/>
        <v>302220.56829844892</v>
      </c>
      <c r="AI488" s="246"/>
      <c r="AJ488" s="242">
        <f t="shared" si="590"/>
        <v>4.8766666666666597E-2</v>
      </c>
      <c r="AK488" s="242">
        <f t="shared" si="546"/>
        <v>4.0638888888888834E-3</v>
      </c>
      <c r="AL488" s="241">
        <f>VLOOKUP(AN488,[2]תחזיות!$B$4:$H$1000,5)</f>
        <v>1.3001036000000261E-2</v>
      </c>
      <c r="AM488" s="135">
        <f t="shared" si="532"/>
        <v>1.0834196666666884E-3</v>
      </c>
      <c r="AN488" s="238">
        <v>436</v>
      </c>
      <c r="AO488" s="243">
        <f t="shared" si="547"/>
        <v>0</v>
      </c>
      <c r="AP488" s="243">
        <f t="shared" si="576"/>
        <v>0</v>
      </c>
      <c r="AQ488" s="243">
        <f t="shared" si="509"/>
        <v>0</v>
      </c>
      <c r="AR488" s="243">
        <f t="shared" si="548"/>
        <v>0</v>
      </c>
      <c r="AS488" s="244">
        <f t="shared" si="549"/>
        <v>170495.24078473489</v>
      </c>
      <c r="AT488" s="245"/>
      <c r="AU488" s="242">
        <f t="shared" si="591"/>
        <v>5.3666666666666606E-2</v>
      </c>
      <c r="AV488" s="242">
        <f t="shared" si="550"/>
        <v>4.4722222222222168E-3</v>
      </c>
      <c r="AW488" s="241">
        <f>VLOOKUP(AY488,[2]תחזיות!$B$4:$H$1000,7)</f>
        <v>2.2101761200000444E-2</v>
      </c>
      <c r="AX488" s="135">
        <f t="shared" si="510"/>
        <v>1.8418134333333704E-3</v>
      </c>
      <c r="AY488" s="238">
        <v>436</v>
      </c>
      <c r="AZ488" s="243">
        <f t="shared" si="551"/>
        <v>-2.7104685266714067E-11</v>
      </c>
      <c r="BA488" s="243">
        <f t="shared" si="577"/>
        <v>1.4666368409618302E-13</v>
      </c>
      <c r="BB488" s="243">
        <f t="shared" si="511"/>
        <v>2.6788185987232076E-13</v>
      </c>
      <c r="BC488" s="243">
        <f t="shared" si="552"/>
        <v>-1.2121817577613777E-13</v>
      </c>
      <c r="BD488" s="244">
        <f t="shared" si="553"/>
        <v>197884.14681572217</v>
      </c>
      <c r="BE488" s="246"/>
      <c r="BF488" s="246"/>
      <c r="BG488" s="246"/>
      <c r="BH488" s="241">
        <f>VLOOKUP(BJ488,[2]תחזיות!$B$4:$H$1000,6)</f>
        <v>1.1819123636363872E-2</v>
      </c>
      <c r="BI488" s="135">
        <f t="shared" si="512"/>
        <v>9.8492696969698927E-4</v>
      </c>
      <c r="BJ488" s="238">
        <v>436</v>
      </c>
      <c r="BK488" s="243">
        <f t="shared" si="554"/>
        <v>-13.424116065420588</v>
      </c>
      <c r="BL488" s="243">
        <f t="shared" si="578"/>
        <v>8.6884403673695806E-2</v>
      </c>
      <c r="BM488" s="243">
        <f t="shared" si="513"/>
        <v>0.11149528312696677</v>
      </c>
      <c r="BN488" s="243">
        <f t="shared" si="533"/>
        <v>-2.4610879453270965E-2</v>
      </c>
      <c r="BO488" s="244">
        <f t="shared" si="555"/>
        <v>148276.55901072704</v>
      </c>
      <c r="BP488" s="246"/>
      <c r="BQ488" s="247">
        <f>VLOOKUP(BT488,[2]תחזיות!$B$4:$E$1000,2)</f>
        <v>4.729218000000026E-2</v>
      </c>
      <c r="BR488" s="135">
        <f t="shared" si="514"/>
        <v>3.4410150000000216E-3</v>
      </c>
      <c r="BS488" s="3">
        <f t="shared" si="556"/>
        <v>13237</v>
      </c>
      <c r="BT488" s="238">
        <v>436</v>
      </c>
      <c r="BU488" s="239">
        <f t="shared" si="557"/>
        <v>0</v>
      </c>
      <c r="BV488" s="239">
        <f t="shared" si="461"/>
        <v>0</v>
      </c>
      <c r="BW488" s="239">
        <f t="shared" si="515"/>
        <v>0</v>
      </c>
      <c r="BX488" s="239">
        <f t="shared" si="516"/>
        <v>0</v>
      </c>
      <c r="BY488" s="240">
        <f t="shared" si="558"/>
        <v>839763.63973834575</v>
      </c>
      <c r="CA488" s="247">
        <f>VLOOKUP(CD488,[2]תחזיות!$B$4:$E$1000,4)</f>
        <v>6.2425677600000347E-2</v>
      </c>
      <c r="CB488" s="135">
        <f t="shared" si="517"/>
        <v>4.702139800000029E-3</v>
      </c>
      <c r="CC488" s="3">
        <f t="shared" si="559"/>
        <v>13237</v>
      </c>
      <c r="CD488" s="238">
        <v>436</v>
      </c>
      <c r="CE488" s="239">
        <f t="shared" si="560"/>
        <v>0</v>
      </c>
      <c r="CF488" s="239">
        <f t="shared" si="561"/>
        <v>0</v>
      </c>
      <c r="CG488" s="239">
        <f t="shared" si="518"/>
        <v>0</v>
      </c>
      <c r="CH488" s="239">
        <f t="shared" si="519"/>
        <v>0</v>
      </c>
      <c r="CI488" s="240">
        <f t="shared" si="562"/>
        <v>952372.2403889132</v>
      </c>
      <c r="CJ488" s="1"/>
      <c r="CK488" s="247">
        <f>VLOOKUP(CN488,[2]תחזיות!$B$4:$E$1000,3)</f>
        <v>4.1123634782608928E-2</v>
      </c>
      <c r="CL488" s="135">
        <f t="shared" si="520"/>
        <v>2.9269695652174108E-3</v>
      </c>
      <c r="CM488" s="3">
        <f t="shared" si="563"/>
        <v>13237</v>
      </c>
      <c r="CN488" s="238">
        <v>436</v>
      </c>
      <c r="CO488" s="239">
        <f t="shared" si="564"/>
        <v>0</v>
      </c>
      <c r="CP488" s="239">
        <f t="shared" si="579"/>
        <v>0</v>
      </c>
      <c r="CQ488" s="239">
        <f t="shared" si="521"/>
        <v>0</v>
      </c>
      <c r="CR488" s="239">
        <f t="shared" si="522"/>
        <v>0</v>
      </c>
      <c r="CS488" s="240">
        <f t="shared" si="565"/>
        <v>799728.65981568617</v>
      </c>
      <c r="CT488" s="1"/>
      <c r="CU488" s="238">
        <v>436</v>
      </c>
      <c r="CV488" s="239">
        <f t="shared" si="587"/>
        <v>-3424.7185920264769</v>
      </c>
      <c r="CW488" s="239">
        <f t="shared" si="587"/>
        <v>0</v>
      </c>
      <c r="CX488" s="239">
        <f t="shared" si="587"/>
        <v>8.9898863040695023</v>
      </c>
      <c r="CY488" s="239">
        <f t="shared" si="587"/>
        <v>-8.9898863040695023</v>
      </c>
      <c r="CZ488" s="239">
        <f t="shared" si="587"/>
        <v>3027533.6683451794</v>
      </c>
      <c r="DB488" s="238">
        <v>436</v>
      </c>
      <c r="DC488" s="239">
        <f t="shared" si="588"/>
        <v>-3424.7185920265038</v>
      </c>
      <c r="DD488" s="239">
        <f t="shared" si="588"/>
        <v>1.4666368409618302E-13</v>
      </c>
      <c r="DE488" s="239">
        <f t="shared" si="588"/>
        <v>8.989886304069767</v>
      </c>
      <c r="DF488" s="239">
        <f t="shared" si="588"/>
        <v>-8.9898863040696195</v>
      </c>
      <c r="DG488" s="239">
        <f t="shared" si="588"/>
        <v>3247953.555034522</v>
      </c>
      <c r="DH488" s="248"/>
      <c r="DI488" s="238">
        <v>436</v>
      </c>
      <c r="DJ488" s="239">
        <f t="shared" si="589"/>
        <v>-3438.1427080918975</v>
      </c>
      <c r="DK488" s="239">
        <f t="shared" si="589"/>
        <v>8.6884403673695806E-2</v>
      </c>
      <c r="DL488" s="239">
        <f t="shared" si="589"/>
        <v>9.1013815871964692</v>
      </c>
      <c r="DM488" s="239">
        <f t="shared" si="589"/>
        <v>-9.0144971835227725</v>
      </c>
      <c r="DN488" s="239">
        <f t="shared" si="589"/>
        <v>2829171.9568635351</v>
      </c>
      <c r="DP488" s="3">
        <f t="shared" si="566"/>
        <v>13237</v>
      </c>
      <c r="DQ488" s="238">
        <v>436</v>
      </c>
      <c r="DR488" s="239">
        <f t="shared" si="567"/>
        <v>0</v>
      </c>
      <c r="DS488" s="239">
        <f t="shared" si="568"/>
        <v>0</v>
      </c>
      <c r="DT488" s="239">
        <f t="shared" si="523"/>
        <v>0</v>
      </c>
      <c r="DU488" s="239">
        <f t="shared" si="569"/>
        <v>0</v>
      </c>
      <c r="DV488" s="240">
        <f t="shared" si="580"/>
        <v>0</v>
      </c>
      <c r="DX488" s="242">
        <f t="shared" si="592"/>
        <v>5.0700000000000002E-2</v>
      </c>
      <c r="DY488" s="242">
        <f t="shared" si="570"/>
        <v>4.2250000000000005E-3</v>
      </c>
      <c r="DZ488" s="238">
        <v>436</v>
      </c>
      <c r="EA488" s="243">
        <f t="shared" si="581"/>
        <v>0</v>
      </c>
      <c r="EB488" s="243">
        <f t="shared" si="582"/>
        <v>0</v>
      </c>
      <c r="EC488" s="243">
        <f t="shared" si="524"/>
        <v>0</v>
      </c>
      <c r="ED488" s="243">
        <f t="shared" si="534"/>
        <v>0</v>
      </c>
      <c r="EE488" s="244">
        <f t="shared" si="571"/>
        <v>985200.18989004719</v>
      </c>
      <c r="EF488" s="249"/>
      <c r="EG488" s="242">
        <f t="shared" si="593"/>
        <v>5.5E-2</v>
      </c>
      <c r="EH488" s="242">
        <f t="shared" si="572"/>
        <v>4.5833333333333334E-3</v>
      </c>
      <c r="EI488" s="238">
        <v>436</v>
      </c>
      <c r="EJ488" s="243">
        <f t="shared" si="583"/>
        <v>6.4079310155845261E-13</v>
      </c>
      <c r="EK488" s="243">
        <f t="shared" si="584"/>
        <v>0</v>
      </c>
      <c r="EL488" s="243">
        <f t="shared" si="525"/>
        <v>-2.9369683821429079E-15</v>
      </c>
      <c r="EM488" s="243">
        <f t="shared" si="535"/>
        <v>2.9369683821429079E-15</v>
      </c>
      <c r="EN488" s="244">
        <f t="shared" si="573"/>
        <v>1028966.0595073986</v>
      </c>
      <c r="EO488" s="249"/>
      <c r="EP488" s="242">
        <f t="shared" si="594"/>
        <v>2.5000000000000001E-2</v>
      </c>
      <c r="EQ488" s="242">
        <f t="shared" si="574"/>
        <v>2.0833333333333333E-3</v>
      </c>
      <c r="ER488" s="238">
        <v>436</v>
      </c>
      <c r="ES488" s="243">
        <f t="shared" si="585"/>
        <v>0</v>
      </c>
      <c r="ET488" s="243">
        <f t="shared" si="586"/>
        <v>0</v>
      </c>
      <c r="EU488" s="243">
        <f t="shared" si="526"/>
        <v>0</v>
      </c>
      <c r="EV488" s="243">
        <f t="shared" si="536"/>
        <v>0</v>
      </c>
      <c r="EW488" s="244">
        <f t="shared" si="575"/>
        <v>853461.14144629624</v>
      </c>
    </row>
    <row r="489" spans="1:153" ht="14.25" customHeight="1" thickBot="1" x14ac:dyDescent="0.25">
      <c r="A489" s="3">
        <f t="shared" si="537"/>
        <v>13268</v>
      </c>
      <c r="B489" s="238">
        <v>437</v>
      </c>
      <c r="C489" s="239">
        <f t="shared" si="538"/>
        <v>-3433.7084783305463</v>
      </c>
      <c r="D489" s="239">
        <f t="shared" si="499"/>
        <v>0</v>
      </c>
      <c r="E489" s="239">
        <f t="shared" si="500"/>
        <v>9.013484755617684</v>
      </c>
      <c r="F489" s="239">
        <f t="shared" si="501"/>
        <v>-9.013484755617684</v>
      </c>
      <c r="G489" s="240">
        <f t="shared" si="539"/>
        <v>725485.02829237678</v>
      </c>
      <c r="I489" s="241">
        <f>VLOOKUP(K489,[2]תחזיות!$B$4:$H$1000,5)</f>
        <v>1.3001054500000261E-2</v>
      </c>
      <c r="J489" s="135">
        <f t="shared" si="502"/>
        <v>1.0834212083333551E-3</v>
      </c>
      <c r="K489" s="238">
        <v>437</v>
      </c>
      <c r="L489" s="243">
        <f t="shared" si="540"/>
        <v>0</v>
      </c>
      <c r="M489" s="243">
        <f t="shared" si="527"/>
        <v>0</v>
      </c>
      <c r="N489" s="243">
        <f t="shared" si="503"/>
        <v>0</v>
      </c>
      <c r="O489" s="243">
        <f t="shared" si="504"/>
        <v>0</v>
      </c>
      <c r="P489" s="244">
        <f t="shared" si="541"/>
        <v>306589.56963967456</v>
      </c>
      <c r="Q489" s="245"/>
      <c r="R489" s="241">
        <f>VLOOKUP(T489,[2]תחזיות!$B$4:$H$1000,7)</f>
        <v>2.2101792650000444E-2</v>
      </c>
      <c r="S489" s="135">
        <f t="shared" si="505"/>
        <v>1.8418160541667037E-3</v>
      </c>
      <c r="T489" s="238">
        <v>437</v>
      </c>
      <c r="U489" s="243">
        <f t="shared" si="542"/>
        <v>0</v>
      </c>
      <c r="V489" s="243">
        <f t="shared" si="528"/>
        <v>0</v>
      </c>
      <c r="W489" s="243">
        <f t="shared" si="506"/>
        <v>0</v>
      </c>
      <c r="X489" s="243">
        <f t="shared" si="529"/>
        <v>0</v>
      </c>
      <c r="Y489" s="244">
        <f t="shared" si="543"/>
        <v>343246.08003011072</v>
      </c>
      <c r="Z489" s="246"/>
      <c r="AA489" s="241">
        <f>VLOOKUP(AC489,[2]תחזיות!$B$4:$H$1000,6)</f>
        <v>1.1819140454545692E-2</v>
      </c>
      <c r="AB489" s="135">
        <f t="shared" si="507"/>
        <v>9.8492837121214104E-4</v>
      </c>
      <c r="AC489" s="238">
        <v>437</v>
      </c>
      <c r="AD489" s="243">
        <f t="shared" si="544"/>
        <v>0</v>
      </c>
      <c r="AE489" s="243">
        <f t="shared" si="530"/>
        <v>0</v>
      </c>
      <c r="AF489" s="243">
        <f t="shared" si="508"/>
        <v>0</v>
      </c>
      <c r="AG489" s="243">
        <f t="shared" si="531"/>
        <v>0</v>
      </c>
      <c r="AH489" s="244">
        <f t="shared" si="545"/>
        <v>302220.56829844892</v>
      </c>
      <c r="AI489" s="246"/>
      <c r="AJ489" s="242">
        <f t="shared" si="590"/>
        <v>4.8766666666666597E-2</v>
      </c>
      <c r="AK489" s="242">
        <f t="shared" si="546"/>
        <v>4.0638888888888834E-3</v>
      </c>
      <c r="AL489" s="241">
        <f>VLOOKUP(AN489,[2]תחזיות!$B$4:$H$1000,5)</f>
        <v>1.3001054500000261E-2</v>
      </c>
      <c r="AM489" s="135">
        <f t="shared" si="532"/>
        <v>1.0834212083333551E-3</v>
      </c>
      <c r="AN489" s="238">
        <v>437</v>
      </c>
      <c r="AO489" s="243">
        <f t="shared" si="547"/>
        <v>0</v>
      </c>
      <c r="AP489" s="243">
        <f t="shared" si="576"/>
        <v>0</v>
      </c>
      <c r="AQ489" s="243">
        <f t="shared" si="509"/>
        <v>0</v>
      </c>
      <c r="AR489" s="243">
        <f t="shared" si="548"/>
        <v>0</v>
      </c>
      <c r="AS489" s="244">
        <f t="shared" si="549"/>
        <v>170495.24078473489</v>
      </c>
      <c r="AT489" s="245"/>
      <c r="AU489" s="242">
        <f t="shared" si="591"/>
        <v>5.3666666666666606E-2</v>
      </c>
      <c r="AV489" s="242">
        <f t="shared" si="550"/>
        <v>4.4722222222222168E-3</v>
      </c>
      <c r="AW489" s="241">
        <f>VLOOKUP(AY489,[2]תחזיות!$B$4:$H$1000,7)</f>
        <v>2.2101792650000444E-2</v>
      </c>
      <c r="AX489" s="135">
        <f t="shared" si="510"/>
        <v>1.8418160541667037E-3</v>
      </c>
      <c r="AY489" s="238">
        <v>437</v>
      </c>
      <c r="AZ489" s="243">
        <f t="shared" si="551"/>
        <v>-2.7422982360163887E-11</v>
      </c>
      <c r="BA489" s="243">
        <f t="shared" si="577"/>
        <v>1.469338116241146E-13</v>
      </c>
      <c r="BB489" s="243">
        <f t="shared" si="511"/>
        <v>2.6957548273484743E-13</v>
      </c>
      <c r="BC489" s="243">
        <f t="shared" si="552"/>
        <v>-1.226416711107328E-13</v>
      </c>
      <c r="BD489" s="244">
        <f t="shared" si="553"/>
        <v>197884.14681572217</v>
      </c>
      <c r="BE489" s="246"/>
      <c r="BF489" s="246"/>
      <c r="BG489" s="246"/>
      <c r="BH489" s="241">
        <f>VLOOKUP(BJ489,[2]תחזיות!$B$4:$H$1000,6)</f>
        <v>1.1819140454545692E-2</v>
      </c>
      <c r="BI489" s="135">
        <f t="shared" si="512"/>
        <v>9.8492837121214104E-4</v>
      </c>
      <c r="BJ489" s="238">
        <v>437</v>
      </c>
      <c r="BK489" s="243">
        <f t="shared" si="554"/>
        <v>-13.548942956186441</v>
      </c>
      <c r="BL489" s="243">
        <f t="shared" si="578"/>
        <v>8.6958000572366786E-2</v>
      </c>
      <c r="BM489" s="243">
        <f t="shared" si="513"/>
        <v>0.11179772932537514</v>
      </c>
      <c r="BN489" s="243">
        <f t="shared" si="533"/>
        <v>-2.4839728753008359E-2</v>
      </c>
      <c r="BO489" s="244">
        <f t="shared" si="555"/>
        <v>148276.55901072704</v>
      </c>
      <c r="BP489" s="246"/>
      <c r="BQ489" s="247">
        <f>VLOOKUP(BT489,[2]תחזיות!$B$4:$E$1000,2)</f>
        <v>4.7320480000000262E-2</v>
      </c>
      <c r="BR489" s="135">
        <f t="shared" si="514"/>
        <v>3.4433733333333553E-3</v>
      </c>
      <c r="BS489" s="3">
        <f t="shared" si="556"/>
        <v>13268</v>
      </c>
      <c r="BT489" s="238">
        <v>437</v>
      </c>
      <c r="BU489" s="239">
        <f t="shared" si="557"/>
        <v>0</v>
      </c>
      <c r="BV489" s="239">
        <f t="shared" si="461"/>
        <v>0</v>
      </c>
      <c r="BW489" s="239">
        <f t="shared" si="515"/>
        <v>0</v>
      </c>
      <c r="BX489" s="239">
        <f t="shared" si="516"/>
        <v>0</v>
      </c>
      <c r="BY489" s="240">
        <f t="shared" si="558"/>
        <v>839763.63973834575</v>
      </c>
      <c r="CA489" s="247">
        <f>VLOOKUP(CD489,[2]תחזיות!$B$4:$E$1000,4)</f>
        <v>6.2463033600000349E-2</v>
      </c>
      <c r="CB489" s="135">
        <f t="shared" si="517"/>
        <v>4.7052528000000289E-3</v>
      </c>
      <c r="CC489" s="3">
        <f t="shared" si="559"/>
        <v>13268</v>
      </c>
      <c r="CD489" s="238">
        <v>437</v>
      </c>
      <c r="CE489" s="239">
        <f t="shared" si="560"/>
        <v>0</v>
      </c>
      <c r="CF489" s="239">
        <f t="shared" si="561"/>
        <v>0</v>
      </c>
      <c r="CG489" s="239">
        <f t="shared" si="518"/>
        <v>0</v>
      </c>
      <c r="CH489" s="239">
        <f t="shared" si="519"/>
        <v>0</v>
      </c>
      <c r="CI489" s="240">
        <f t="shared" si="562"/>
        <v>952372.2403889132</v>
      </c>
      <c r="CJ489" s="1"/>
      <c r="CK489" s="247">
        <f>VLOOKUP(CN489,[2]תחזיות!$B$4:$E$1000,3)</f>
        <v>4.1148243478261098E-2</v>
      </c>
      <c r="CL489" s="135">
        <f t="shared" si="520"/>
        <v>2.9290202898550918E-3</v>
      </c>
      <c r="CM489" s="3">
        <f t="shared" si="563"/>
        <v>13268</v>
      </c>
      <c r="CN489" s="238">
        <v>437</v>
      </c>
      <c r="CO489" s="239">
        <f t="shared" si="564"/>
        <v>0</v>
      </c>
      <c r="CP489" s="239">
        <f t="shared" si="579"/>
        <v>0</v>
      </c>
      <c r="CQ489" s="239">
        <f t="shared" si="521"/>
        <v>0</v>
      </c>
      <c r="CR489" s="239">
        <f t="shared" si="522"/>
        <v>0</v>
      </c>
      <c r="CS489" s="240">
        <f t="shared" si="565"/>
        <v>799728.65981568617</v>
      </c>
      <c r="CT489" s="1"/>
      <c r="CU489" s="238">
        <v>437</v>
      </c>
      <c r="CV489" s="239">
        <f t="shared" si="587"/>
        <v>-3433.7084783305463</v>
      </c>
      <c r="CW489" s="239">
        <f t="shared" si="587"/>
        <v>0</v>
      </c>
      <c r="CX489" s="239">
        <f t="shared" si="587"/>
        <v>9.013484755617684</v>
      </c>
      <c r="CY489" s="239">
        <f t="shared" si="587"/>
        <v>-9.013484755617684</v>
      </c>
      <c r="CZ489" s="239">
        <f t="shared" si="587"/>
        <v>3027533.6683451794</v>
      </c>
      <c r="DB489" s="238">
        <v>437</v>
      </c>
      <c r="DC489" s="239">
        <f t="shared" si="588"/>
        <v>-3433.7084783305731</v>
      </c>
      <c r="DD489" s="239">
        <f t="shared" si="588"/>
        <v>1.469338116241146E-13</v>
      </c>
      <c r="DE489" s="239">
        <f t="shared" si="588"/>
        <v>9.0134847556179505</v>
      </c>
      <c r="DF489" s="239">
        <f t="shared" si="588"/>
        <v>-9.013484755617803</v>
      </c>
      <c r="DG489" s="239">
        <f t="shared" si="588"/>
        <v>3247953.555034522</v>
      </c>
      <c r="DH489" s="248"/>
      <c r="DI489" s="238">
        <v>437</v>
      </c>
      <c r="DJ489" s="239">
        <f t="shared" si="589"/>
        <v>-3447.2574212867326</v>
      </c>
      <c r="DK489" s="239">
        <f t="shared" si="589"/>
        <v>8.6958000572366786E-2</v>
      </c>
      <c r="DL489" s="239">
        <f t="shared" si="589"/>
        <v>9.1252824849430585</v>
      </c>
      <c r="DM489" s="239">
        <f t="shared" si="589"/>
        <v>-9.0383244843706922</v>
      </c>
      <c r="DN489" s="239">
        <f t="shared" si="589"/>
        <v>2829171.9568635351</v>
      </c>
      <c r="DP489" s="3">
        <f t="shared" si="566"/>
        <v>13268</v>
      </c>
      <c r="DQ489" s="238">
        <v>437</v>
      </c>
      <c r="DR489" s="239">
        <f t="shared" si="567"/>
        <v>0</v>
      </c>
      <c r="DS489" s="239">
        <f t="shared" si="568"/>
        <v>0</v>
      </c>
      <c r="DT489" s="239">
        <f t="shared" si="523"/>
        <v>0</v>
      </c>
      <c r="DU489" s="239">
        <f t="shared" si="569"/>
        <v>0</v>
      </c>
      <c r="DV489" s="240">
        <f t="shared" si="580"/>
        <v>0</v>
      </c>
      <c r="DX489" s="242">
        <f t="shared" si="592"/>
        <v>5.0700000000000002E-2</v>
      </c>
      <c r="DY489" s="242">
        <f t="shared" si="570"/>
        <v>4.2250000000000005E-3</v>
      </c>
      <c r="DZ489" s="238">
        <v>437</v>
      </c>
      <c r="EA489" s="243">
        <f t="shared" si="581"/>
        <v>0</v>
      </c>
      <c r="EB489" s="243">
        <f t="shared" si="582"/>
        <v>0</v>
      </c>
      <c r="EC489" s="243">
        <f t="shared" si="524"/>
        <v>0</v>
      </c>
      <c r="ED489" s="243">
        <f t="shared" si="534"/>
        <v>0</v>
      </c>
      <c r="EE489" s="244">
        <f t="shared" si="571"/>
        <v>985200.18989004719</v>
      </c>
      <c r="EF489" s="249"/>
      <c r="EG489" s="242">
        <f t="shared" si="593"/>
        <v>5.5E-2</v>
      </c>
      <c r="EH489" s="242">
        <f t="shared" si="572"/>
        <v>4.5833333333333334E-3</v>
      </c>
      <c r="EI489" s="238">
        <v>437</v>
      </c>
      <c r="EJ489" s="243">
        <f t="shared" si="583"/>
        <v>6.4373006994059549E-13</v>
      </c>
      <c r="EK489" s="243">
        <f t="shared" si="584"/>
        <v>0</v>
      </c>
      <c r="EL489" s="243">
        <f t="shared" si="525"/>
        <v>-2.9504294872277292E-15</v>
      </c>
      <c r="EM489" s="243">
        <f t="shared" si="535"/>
        <v>2.9504294872277292E-15</v>
      </c>
      <c r="EN489" s="244">
        <f t="shared" si="573"/>
        <v>1028966.0595073986</v>
      </c>
      <c r="EO489" s="249"/>
      <c r="EP489" s="242">
        <f t="shared" si="594"/>
        <v>2.5000000000000001E-2</v>
      </c>
      <c r="EQ489" s="242">
        <f t="shared" si="574"/>
        <v>2.0833333333333333E-3</v>
      </c>
      <c r="ER489" s="238">
        <v>437</v>
      </c>
      <c r="ES489" s="243">
        <f t="shared" si="585"/>
        <v>0</v>
      </c>
      <c r="ET489" s="243">
        <f t="shared" si="586"/>
        <v>0</v>
      </c>
      <c r="EU489" s="243">
        <f t="shared" si="526"/>
        <v>0</v>
      </c>
      <c r="EV489" s="243">
        <f t="shared" si="536"/>
        <v>0</v>
      </c>
      <c r="EW489" s="244">
        <f t="shared" si="575"/>
        <v>853461.14144629624</v>
      </c>
    </row>
    <row r="490" spans="1:153" ht="14.25" customHeight="1" thickBot="1" x14ac:dyDescent="0.25">
      <c r="A490" s="3">
        <f t="shared" si="537"/>
        <v>13298</v>
      </c>
      <c r="B490" s="238">
        <v>438</v>
      </c>
      <c r="C490" s="239">
        <f t="shared" si="538"/>
        <v>-3442.7219630861641</v>
      </c>
      <c r="D490" s="239">
        <f t="shared" si="499"/>
        <v>0</v>
      </c>
      <c r="E490" s="239">
        <f t="shared" si="500"/>
        <v>9.0371451531011822</v>
      </c>
      <c r="F490" s="239">
        <f t="shared" si="501"/>
        <v>-9.0371451531011822</v>
      </c>
      <c r="G490" s="240">
        <f t="shared" si="539"/>
        <v>725485.02829237678</v>
      </c>
      <c r="I490" s="241">
        <f>VLOOKUP(K490,[2]תחזיות!$B$4:$H$1000,5)</f>
        <v>1.3001073000000262E-2</v>
      </c>
      <c r="J490" s="135">
        <f t="shared" si="502"/>
        <v>1.0834227500000218E-3</v>
      </c>
      <c r="K490" s="238">
        <v>438</v>
      </c>
      <c r="L490" s="243">
        <f t="shared" si="540"/>
        <v>0</v>
      </c>
      <c r="M490" s="243">
        <f t="shared" si="527"/>
        <v>0</v>
      </c>
      <c r="N490" s="243">
        <f t="shared" si="503"/>
        <v>0</v>
      </c>
      <c r="O490" s="243">
        <f t="shared" si="504"/>
        <v>0</v>
      </c>
      <c r="P490" s="244">
        <f t="shared" si="541"/>
        <v>306589.56963967456</v>
      </c>
      <c r="Q490" s="245"/>
      <c r="R490" s="241">
        <f>VLOOKUP(T490,[2]תחזיות!$B$4:$H$1000,7)</f>
        <v>2.2101824100000445E-2</v>
      </c>
      <c r="S490" s="135">
        <f t="shared" si="505"/>
        <v>1.841818675000037E-3</v>
      </c>
      <c r="T490" s="238">
        <v>438</v>
      </c>
      <c r="U490" s="243">
        <f t="shared" si="542"/>
        <v>0</v>
      </c>
      <c r="V490" s="243">
        <f t="shared" si="528"/>
        <v>0</v>
      </c>
      <c r="W490" s="243">
        <f t="shared" si="506"/>
        <v>0</v>
      </c>
      <c r="X490" s="243">
        <f t="shared" si="529"/>
        <v>0</v>
      </c>
      <c r="Y490" s="244">
        <f t="shared" si="543"/>
        <v>343246.08003011072</v>
      </c>
      <c r="Z490" s="246"/>
      <c r="AA490" s="241">
        <f>VLOOKUP(AC490,[2]תחזיות!$B$4:$H$1000,6)</f>
        <v>1.1819157272727509E-2</v>
      </c>
      <c r="AB490" s="135">
        <f t="shared" si="507"/>
        <v>9.8492977272729237E-4</v>
      </c>
      <c r="AC490" s="238">
        <v>438</v>
      </c>
      <c r="AD490" s="243">
        <f t="shared" si="544"/>
        <v>0</v>
      </c>
      <c r="AE490" s="243">
        <f t="shared" si="530"/>
        <v>0</v>
      </c>
      <c r="AF490" s="243">
        <f t="shared" si="508"/>
        <v>0</v>
      </c>
      <c r="AG490" s="243">
        <f t="shared" si="531"/>
        <v>0</v>
      </c>
      <c r="AH490" s="244">
        <f t="shared" si="545"/>
        <v>302220.56829844892</v>
      </c>
      <c r="AI490" s="246"/>
      <c r="AJ490" s="242">
        <f t="shared" si="590"/>
        <v>4.8766666666666597E-2</v>
      </c>
      <c r="AK490" s="242">
        <f t="shared" si="546"/>
        <v>4.0638888888888834E-3</v>
      </c>
      <c r="AL490" s="241">
        <f>VLOOKUP(AN490,[2]תחזיות!$B$4:$H$1000,5)</f>
        <v>1.3001073000000262E-2</v>
      </c>
      <c r="AM490" s="135">
        <f t="shared" si="532"/>
        <v>1.0834227500000218E-3</v>
      </c>
      <c r="AN490" s="238">
        <v>438</v>
      </c>
      <c r="AO490" s="243">
        <f t="shared" si="547"/>
        <v>0</v>
      </c>
      <c r="AP490" s="243">
        <f t="shared" si="576"/>
        <v>0</v>
      </c>
      <c r="AQ490" s="243">
        <f t="shared" si="509"/>
        <v>0</v>
      </c>
      <c r="AR490" s="243">
        <f t="shared" si="548"/>
        <v>0</v>
      </c>
      <c r="AS490" s="244">
        <f t="shared" si="549"/>
        <v>170495.24078473489</v>
      </c>
      <c r="AT490" s="245"/>
      <c r="AU490" s="242">
        <f t="shared" si="591"/>
        <v>5.3666666666666606E-2</v>
      </c>
      <c r="AV490" s="242">
        <f t="shared" si="550"/>
        <v>4.4722222222222168E-3</v>
      </c>
      <c r="AW490" s="241">
        <f>VLOOKUP(AY490,[2]תחזיות!$B$4:$H$1000,7)</f>
        <v>2.2101824100000445E-2</v>
      </c>
      <c r="AX490" s="135">
        <f t="shared" si="510"/>
        <v>1.841818675000037E-3</v>
      </c>
      <c r="AY490" s="238">
        <v>438</v>
      </c>
      <c r="AZ490" s="243">
        <f t="shared" si="551"/>
        <v>-2.7743562513092302E-11</v>
      </c>
      <c r="BA490" s="243">
        <f t="shared" si="577"/>
        <v>1.472044370623528E-13</v>
      </c>
      <c r="BB490" s="243">
        <f t="shared" si="511"/>
        <v>2.7127981385701547E-13</v>
      </c>
      <c r="BC490" s="243">
        <f t="shared" si="552"/>
        <v>-1.2407537679466264E-13</v>
      </c>
      <c r="BD490" s="244">
        <f t="shared" si="553"/>
        <v>197884.14681572217</v>
      </c>
      <c r="BE490" s="246"/>
      <c r="BF490" s="246"/>
      <c r="BG490" s="246"/>
      <c r="BH490" s="241">
        <f>VLOOKUP(BJ490,[2]תחזיות!$B$4:$H$1000,6)</f>
        <v>1.1819157272727509E-2</v>
      </c>
      <c r="BI490" s="135">
        <f t="shared" si="512"/>
        <v>9.8492977272729237E-4</v>
      </c>
      <c r="BJ490" s="238">
        <v>438</v>
      </c>
      <c r="BK490" s="243">
        <f t="shared" si="554"/>
        <v>-13.674195555730483</v>
      </c>
      <c r="BL490" s="243">
        <f t="shared" si="578"/>
        <v>8.7031659290068106E-2</v>
      </c>
      <c r="BM490" s="243">
        <f t="shared" si="513"/>
        <v>0.11210101780890722</v>
      </c>
      <c r="BN490" s="243">
        <f t="shared" si="533"/>
        <v>-2.5069358518839104E-2</v>
      </c>
      <c r="BO490" s="244">
        <f t="shared" si="555"/>
        <v>148276.55901072704</v>
      </c>
      <c r="BP490" s="246"/>
      <c r="BQ490" s="247">
        <f>VLOOKUP(BT490,[2]תחזיות!$B$4:$E$1000,2)</f>
        <v>4.7348780000000264E-2</v>
      </c>
      <c r="BR490" s="135">
        <f t="shared" si="514"/>
        <v>3.4457316666666889E-3</v>
      </c>
      <c r="BS490" s="3">
        <f t="shared" si="556"/>
        <v>13298</v>
      </c>
      <c r="BT490" s="238">
        <v>438</v>
      </c>
      <c r="BU490" s="239">
        <f t="shared" si="557"/>
        <v>0</v>
      </c>
      <c r="BV490" s="239">
        <f t="shared" si="461"/>
        <v>0</v>
      </c>
      <c r="BW490" s="239">
        <f t="shared" si="515"/>
        <v>0</v>
      </c>
      <c r="BX490" s="239">
        <f t="shared" si="516"/>
        <v>0</v>
      </c>
      <c r="BY490" s="240">
        <f t="shared" si="558"/>
        <v>839763.63973834575</v>
      </c>
      <c r="CA490" s="247">
        <f>VLOOKUP(CD490,[2]תחזיות!$B$4:$E$1000,4)</f>
        <v>6.2500389600000344E-2</v>
      </c>
      <c r="CB490" s="135">
        <f t="shared" si="517"/>
        <v>4.7083658000000288E-3</v>
      </c>
      <c r="CC490" s="3">
        <f t="shared" si="559"/>
        <v>13298</v>
      </c>
      <c r="CD490" s="238">
        <v>438</v>
      </c>
      <c r="CE490" s="239">
        <f t="shared" si="560"/>
        <v>0</v>
      </c>
      <c r="CF490" s="239">
        <f t="shared" si="561"/>
        <v>0</v>
      </c>
      <c r="CG490" s="239">
        <f t="shared" si="518"/>
        <v>0</v>
      </c>
      <c r="CH490" s="239">
        <f t="shared" si="519"/>
        <v>0</v>
      </c>
      <c r="CI490" s="240">
        <f t="shared" si="562"/>
        <v>952372.2403889132</v>
      </c>
      <c r="CJ490" s="1"/>
      <c r="CK490" s="247">
        <f>VLOOKUP(CN490,[2]תחזיות!$B$4:$E$1000,3)</f>
        <v>4.1172852173913276E-2</v>
      </c>
      <c r="CL490" s="135">
        <f t="shared" si="520"/>
        <v>2.9310710144927732E-3</v>
      </c>
      <c r="CM490" s="3">
        <f t="shared" si="563"/>
        <v>13298</v>
      </c>
      <c r="CN490" s="238">
        <v>438</v>
      </c>
      <c r="CO490" s="239">
        <f t="shared" si="564"/>
        <v>0</v>
      </c>
      <c r="CP490" s="239">
        <f t="shared" si="579"/>
        <v>0</v>
      </c>
      <c r="CQ490" s="239">
        <f t="shared" si="521"/>
        <v>0</v>
      </c>
      <c r="CR490" s="239">
        <f t="shared" si="522"/>
        <v>0</v>
      </c>
      <c r="CS490" s="240">
        <f t="shared" si="565"/>
        <v>799728.65981568617</v>
      </c>
      <c r="CT490" s="1"/>
      <c r="CU490" s="238">
        <v>438</v>
      </c>
      <c r="CV490" s="239">
        <f t="shared" si="587"/>
        <v>-3442.7219630861641</v>
      </c>
      <c r="CW490" s="239">
        <f t="shared" si="587"/>
        <v>0</v>
      </c>
      <c r="CX490" s="239">
        <f t="shared" si="587"/>
        <v>9.0371451531011822</v>
      </c>
      <c r="CY490" s="239">
        <f t="shared" si="587"/>
        <v>-9.0371451531011822</v>
      </c>
      <c r="CZ490" s="239">
        <f t="shared" si="587"/>
        <v>3027533.6683451794</v>
      </c>
      <c r="DB490" s="238">
        <v>438</v>
      </c>
      <c r="DC490" s="239">
        <f t="shared" si="588"/>
        <v>-3442.7219630861914</v>
      </c>
      <c r="DD490" s="239">
        <f t="shared" si="588"/>
        <v>1.472044370623528E-13</v>
      </c>
      <c r="DE490" s="239">
        <f t="shared" si="588"/>
        <v>9.0371451531014504</v>
      </c>
      <c r="DF490" s="239">
        <f t="shared" si="588"/>
        <v>-9.037145153101303</v>
      </c>
      <c r="DG490" s="239">
        <f t="shared" si="588"/>
        <v>3247953.555034522</v>
      </c>
      <c r="DH490" s="248"/>
      <c r="DI490" s="238">
        <v>438</v>
      </c>
      <c r="DJ490" s="239">
        <f t="shared" si="589"/>
        <v>-3456.3961586418945</v>
      </c>
      <c r="DK490" s="239">
        <f t="shared" si="589"/>
        <v>8.7031659290068106E-2</v>
      </c>
      <c r="DL490" s="239">
        <f t="shared" si="589"/>
        <v>9.1492461709100894</v>
      </c>
      <c r="DM490" s="239">
        <f t="shared" si="589"/>
        <v>-9.0622145116200219</v>
      </c>
      <c r="DN490" s="239">
        <f t="shared" si="589"/>
        <v>2829171.9568635351</v>
      </c>
      <c r="DP490" s="3">
        <f t="shared" si="566"/>
        <v>13298</v>
      </c>
      <c r="DQ490" s="238">
        <v>438</v>
      </c>
      <c r="DR490" s="239">
        <f t="shared" si="567"/>
        <v>0</v>
      </c>
      <c r="DS490" s="239">
        <f t="shared" si="568"/>
        <v>0</v>
      </c>
      <c r="DT490" s="239">
        <f t="shared" si="523"/>
        <v>0</v>
      </c>
      <c r="DU490" s="239">
        <f t="shared" si="569"/>
        <v>0</v>
      </c>
      <c r="DV490" s="240">
        <f t="shared" si="580"/>
        <v>0</v>
      </c>
      <c r="DX490" s="242">
        <f t="shared" si="592"/>
        <v>5.0700000000000002E-2</v>
      </c>
      <c r="DY490" s="242">
        <f t="shared" si="570"/>
        <v>4.2250000000000005E-3</v>
      </c>
      <c r="DZ490" s="238">
        <v>438</v>
      </c>
      <c r="EA490" s="243">
        <f t="shared" si="581"/>
        <v>0</v>
      </c>
      <c r="EB490" s="243">
        <f t="shared" si="582"/>
        <v>0</v>
      </c>
      <c r="EC490" s="243">
        <f t="shared" si="524"/>
        <v>0</v>
      </c>
      <c r="ED490" s="243">
        <f t="shared" si="534"/>
        <v>0</v>
      </c>
      <c r="EE490" s="244">
        <f t="shared" si="571"/>
        <v>985200.18989004719</v>
      </c>
      <c r="EF490" s="249"/>
      <c r="EG490" s="242">
        <f t="shared" si="593"/>
        <v>5.5E-2</v>
      </c>
      <c r="EH490" s="242">
        <f t="shared" si="572"/>
        <v>4.5833333333333334E-3</v>
      </c>
      <c r="EI490" s="238">
        <v>438</v>
      </c>
      <c r="EJ490" s="243">
        <f t="shared" si="583"/>
        <v>6.4668049942782327E-13</v>
      </c>
      <c r="EK490" s="243">
        <f t="shared" si="584"/>
        <v>0</v>
      </c>
      <c r="EL490" s="243">
        <f t="shared" si="525"/>
        <v>-2.96395228904419E-15</v>
      </c>
      <c r="EM490" s="243">
        <f t="shared" si="535"/>
        <v>2.96395228904419E-15</v>
      </c>
      <c r="EN490" s="244">
        <f t="shared" si="573"/>
        <v>1028966.0595073986</v>
      </c>
      <c r="EO490" s="249"/>
      <c r="EP490" s="242">
        <f t="shared" si="594"/>
        <v>2.5000000000000001E-2</v>
      </c>
      <c r="EQ490" s="242">
        <f t="shared" si="574"/>
        <v>2.0833333333333333E-3</v>
      </c>
      <c r="ER490" s="238">
        <v>438</v>
      </c>
      <c r="ES490" s="243">
        <f t="shared" si="585"/>
        <v>0</v>
      </c>
      <c r="ET490" s="243">
        <f t="shared" si="586"/>
        <v>0</v>
      </c>
      <c r="EU490" s="243">
        <f t="shared" si="526"/>
        <v>0</v>
      </c>
      <c r="EV490" s="243">
        <f t="shared" si="536"/>
        <v>0</v>
      </c>
      <c r="EW490" s="244">
        <f t="shared" si="575"/>
        <v>853461.14144629624</v>
      </c>
    </row>
    <row r="491" spans="1:153" ht="14.25" customHeight="1" thickBot="1" x14ac:dyDescent="0.25">
      <c r="A491" s="3">
        <f t="shared" si="537"/>
        <v>13329</v>
      </c>
      <c r="B491" s="238">
        <v>439</v>
      </c>
      <c r="C491" s="239">
        <f t="shared" si="538"/>
        <v>-3451.7591082392655</v>
      </c>
      <c r="D491" s="239">
        <f t="shared" si="499"/>
        <v>0</v>
      </c>
      <c r="E491" s="239">
        <f t="shared" si="500"/>
        <v>9.060867659128073</v>
      </c>
      <c r="F491" s="239">
        <f t="shared" si="501"/>
        <v>-9.060867659128073</v>
      </c>
      <c r="G491" s="240">
        <f t="shared" si="539"/>
        <v>725485.02829237678</v>
      </c>
      <c r="I491" s="241">
        <f>VLOOKUP(K491,[2]תחזיות!$B$4:$H$1000,5)</f>
        <v>1.3001091500000263E-2</v>
      </c>
      <c r="J491" s="135">
        <f t="shared" si="502"/>
        <v>1.0834242916666886E-3</v>
      </c>
      <c r="K491" s="238">
        <v>439</v>
      </c>
      <c r="L491" s="243">
        <f t="shared" si="540"/>
        <v>0</v>
      </c>
      <c r="M491" s="243">
        <f t="shared" si="527"/>
        <v>0</v>
      </c>
      <c r="N491" s="243">
        <f t="shared" si="503"/>
        <v>0</v>
      </c>
      <c r="O491" s="243">
        <f t="shared" si="504"/>
        <v>0</v>
      </c>
      <c r="P491" s="244">
        <f t="shared" si="541"/>
        <v>306589.56963967456</v>
      </c>
      <c r="Q491" s="245"/>
      <c r="R491" s="241">
        <f>VLOOKUP(T491,[2]תחזיות!$B$4:$H$1000,7)</f>
        <v>2.2101855550000445E-2</v>
      </c>
      <c r="S491" s="135">
        <f t="shared" si="505"/>
        <v>1.8418212958333704E-3</v>
      </c>
      <c r="T491" s="238">
        <v>439</v>
      </c>
      <c r="U491" s="243">
        <f t="shared" si="542"/>
        <v>0</v>
      </c>
      <c r="V491" s="243">
        <f t="shared" si="528"/>
        <v>0</v>
      </c>
      <c r="W491" s="243">
        <f t="shared" si="506"/>
        <v>0</v>
      </c>
      <c r="X491" s="243">
        <f t="shared" si="529"/>
        <v>0</v>
      </c>
      <c r="Y491" s="244">
        <f t="shared" si="543"/>
        <v>343246.08003011072</v>
      </c>
      <c r="Z491" s="246"/>
      <c r="AA491" s="241">
        <f>VLOOKUP(AC491,[2]תחזיות!$B$4:$H$1000,6)</f>
        <v>1.1819174090909329E-2</v>
      </c>
      <c r="AB491" s="135">
        <f t="shared" si="507"/>
        <v>9.8493117424244413E-4</v>
      </c>
      <c r="AC491" s="238">
        <v>439</v>
      </c>
      <c r="AD491" s="243">
        <f t="shared" si="544"/>
        <v>0</v>
      </c>
      <c r="AE491" s="243">
        <f t="shared" si="530"/>
        <v>0</v>
      </c>
      <c r="AF491" s="243">
        <f t="shared" si="508"/>
        <v>0</v>
      </c>
      <c r="AG491" s="243">
        <f t="shared" si="531"/>
        <v>0</v>
      </c>
      <c r="AH491" s="244">
        <f t="shared" si="545"/>
        <v>302220.56829844892</v>
      </c>
      <c r="AI491" s="246"/>
      <c r="AJ491" s="242">
        <f t="shared" si="590"/>
        <v>4.8766666666666597E-2</v>
      </c>
      <c r="AK491" s="242">
        <f t="shared" si="546"/>
        <v>4.0638888888888834E-3</v>
      </c>
      <c r="AL491" s="241">
        <f>VLOOKUP(AN491,[2]תחזיות!$B$4:$H$1000,5)</f>
        <v>1.3001091500000263E-2</v>
      </c>
      <c r="AM491" s="135">
        <f t="shared" si="532"/>
        <v>1.0834242916666886E-3</v>
      </c>
      <c r="AN491" s="238">
        <v>439</v>
      </c>
      <c r="AO491" s="243">
        <f t="shared" si="547"/>
        <v>0</v>
      </c>
      <c r="AP491" s="243">
        <f t="shared" si="576"/>
        <v>0</v>
      </c>
      <c r="AQ491" s="243">
        <f t="shared" si="509"/>
        <v>0</v>
      </c>
      <c r="AR491" s="243">
        <f t="shared" si="548"/>
        <v>0</v>
      </c>
      <c r="AS491" s="244">
        <f t="shared" si="549"/>
        <v>170495.24078473489</v>
      </c>
      <c r="AT491" s="245"/>
      <c r="AU491" s="242">
        <f t="shared" si="591"/>
        <v>5.3666666666666606E-2</v>
      </c>
      <c r="AV491" s="242">
        <f t="shared" si="550"/>
        <v>4.4722222222222168E-3</v>
      </c>
      <c r="AW491" s="241">
        <f>VLOOKUP(AY491,[2]תחזיות!$B$4:$H$1000,7)</f>
        <v>2.2101855550000445E-2</v>
      </c>
      <c r="AX491" s="135">
        <f t="shared" si="510"/>
        <v>1.8418212958333704E-3</v>
      </c>
      <c r="AY491" s="238">
        <v>439</v>
      </c>
      <c r="AZ491" s="243">
        <f t="shared" si="551"/>
        <v>-2.8066440660146506E-11</v>
      </c>
      <c r="BA491" s="243">
        <f t="shared" si="577"/>
        <v>1.4747556132937541E-13</v>
      </c>
      <c r="BB491" s="243">
        <f t="shared" si="511"/>
        <v>2.7299492094836379E-13</v>
      </c>
      <c r="BC491" s="243">
        <f t="shared" si="552"/>
        <v>-1.2551935961898838E-13</v>
      </c>
      <c r="BD491" s="244">
        <f t="shared" si="553"/>
        <v>197884.14681572217</v>
      </c>
      <c r="BE491" s="246"/>
      <c r="BF491" s="246"/>
      <c r="BG491" s="246"/>
      <c r="BH491" s="241">
        <f>VLOOKUP(BJ491,[2]תחזיות!$B$4:$H$1000,6)</f>
        <v>1.1819174090909329E-2</v>
      </c>
      <c r="BI491" s="135">
        <f t="shared" si="512"/>
        <v>9.8493117424244413E-4</v>
      </c>
      <c r="BJ491" s="238">
        <v>439</v>
      </c>
      <c r="BK491" s="243">
        <f t="shared" si="554"/>
        <v>-13.799875126812022</v>
      </c>
      <c r="BL491" s="243">
        <f t="shared" si="578"/>
        <v>8.7105379887681605E-2</v>
      </c>
      <c r="BM491" s="243">
        <f t="shared" si="513"/>
        <v>0.11240515095350354</v>
      </c>
      <c r="BN491" s="243">
        <f t="shared" si="533"/>
        <v>-2.5299771065821923E-2</v>
      </c>
      <c r="BO491" s="244">
        <f t="shared" si="555"/>
        <v>148276.55901072704</v>
      </c>
      <c r="BP491" s="246"/>
      <c r="BQ491" s="247">
        <f>VLOOKUP(BT491,[2]תחזיות!$B$4:$E$1000,2)</f>
        <v>4.7377080000000266E-2</v>
      </c>
      <c r="BR491" s="135">
        <f t="shared" si="514"/>
        <v>3.4480900000000221E-3</v>
      </c>
      <c r="BS491" s="3">
        <f t="shared" si="556"/>
        <v>13329</v>
      </c>
      <c r="BT491" s="238">
        <v>439</v>
      </c>
      <c r="BU491" s="239">
        <f t="shared" si="557"/>
        <v>0</v>
      </c>
      <c r="BV491" s="239">
        <f t="shared" si="461"/>
        <v>0</v>
      </c>
      <c r="BW491" s="239">
        <f t="shared" si="515"/>
        <v>0</v>
      </c>
      <c r="BX491" s="239">
        <f t="shared" si="516"/>
        <v>0</v>
      </c>
      <c r="BY491" s="240">
        <f t="shared" si="558"/>
        <v>839763.63973834575</v>
      </c>
      <c r="CA491" s="247">
        <f>VLOOKUP(CD491,[2]תחזיות!$B$4:$E$1000,4)</f>
        <v>6.2537745600000347E-2</v>
      </c>
      <c r="CB491" s="135">
        <f t="shared" si="517"/>
        <v>4.7114788000000287E-3</v>
      </c>
      <c r="CC491" s="3">
        <f t="shared" si="559"/>
        <v>13329</v>
      </c>
      <c r="CD491" s="238">
        <v>439</v>
      </c>
      <c r="CE491" s="239">
        <f t="shared" si="560"/>
        <v>0</v>
      </c>
      <c r="CF491" s="239">
        <f t="shared" si="561"/>
        <v>0</v>
      </c>
      <c r="CG491" s="239">
        <f t="shared" si="518"/>
        <v>0</v>
      </c>
      <c r="CH491" s="239">
        <f t="shared" si="519"/>
        <v>0</v>
      </c>
      <c r="CI491" s="240">
        <f t="shared" si="562"/>
        <v>952372.2403889132</v>
      </c>
      <c r="CJ491" s="1"/>
      <c r="CK491" s="247">
        <f>VLOOKUP(CN491,[2]תחזיות!$B$4:$E$1000,3)</f>
        <v>4.1197460869565453E-2</v>
      </c>
      <c r="CL491" s="135">
        <f t="shared" si="520"/>
        <v>2.9331217391304547E-3</v>
      </c>
      <c r="CM491" s="3">
        <f t="shared" si="563"/>
        <v>13329</v>
      </c>
      <c r="CN491" s="238">
        <v>439</v>
      </c>
      <c r="CO491" s="239">
        <f t="shared" si="564"/>
        <v>0</v>
      </c>
      <c r="CP491" s="239">
        <f t="shared" si="579"/>
        <v>0</v>
      </c>
      <c r="CQ491" s="239">
        <f t="shared" si="521"/>
        <v>0</v>
      </c>
      <c r="CR491" s="239">
        <f t="shared" si="522"/>
        <v>0</v>
      </c>
      <c r="CS491" s="240">
        <f t="shared" si="565"/>
        <v>799728.65981568617</v>
      </c>
      <c r="CT491" s="1"/>
      <c r="CU491" s="238">
        <v>439</v>
      </c>
      <c r="CV491" s="239">
        <f t="shared" si="587"/>
        <v>-3451.7591082392655</v>
      </c>
      <c r="CW491" s="239">
        <f t="shared" si="587"/>
        <v>0</v>
      </c>
      <c r="CX491" s="239">
        <f t="shared" si="587"/>
        <v>9.060867659128073</v>
      </c>
      <c r="CY491" s="239">
        <f t="shared" si="587"/>
        <v>-9.060867659128073</v>
      </c>
      <c r="CZ491" s="239">
        <f t="shared" si="587"/>
        <v>3027533.6683451794</v>
      </c>
      <c r="DB491" s="238">
        <v>439</v>
      </c>
      <c r="DC491" s="239">
        <f t="shared" si="588"/>
        <v>-3451.7591082392933</v>
      </c>
      <c r="DD491" s="239">
        <f t="shared" si="588"/>
        <v>1.4747556132937541E-13</v>
      </c>
      <c r="DE491" s="239">
        <f t="shared" si="588"/>
        <v>9.060867659128343</v>
      </c>
      <c r="DF491" s="239">
        <f t="shared" si="588"/>
        <v>-9.0608676591281956</v>
      </c>
      <c r="DG491" s="239">
        <f t="shared" si="588"/>
        <v>3247953.555034522</v>
      </c>
      <c r="DH491" s="248"/>
      <c r="DI491" s="238">
        <v>439</v>
      </c>
      <c r="DJ491" s="239">
        <f t="shared" si="589"/>
        <v>-3465.5589833660774</v>
      </c>
      <c r="DK491" s="239">
        <f t="shared" si="589"/>
        <v>8.7105379887681605E-2</v>
      </c>
      <c r="DL491" s="239">
        <f t="shared" si="589"/>
        <v>9.1732728100815759</v>
      </c>
      <c r="DM491" s="239">
        <f t="shared" si="589"/>
        <v>-9.0861674301938944</v>
      </c>
      <c r="DN491" s="239">
        <f t="shared" si="589"/>
        <v>2829171.9568635351</v>
      </c>
      <c r="DP491" s="3">
        <f t="shared" si="566"/>
        <v>13329</v>
      </c>
      <c r="DQ491" s="238">
        <v>439</v>
      </c>
      <c r="DR491" s="239">
        <f t="shared" si="567"/>
        <v>0</v>
      </c>
      <c r="DS491" s="239">
        <f t="shared" si="568"/>
        <v>0</v>
      </c>
      <c r="DT491" s="239">
        <f t="shared" si="523"/>
        <v>0</v>
      </c>
      <c r="DU491" s="239">
        <f t="shared" si="569"/>
        <v>0</v>
      </c>
      <c r="DV491" s="240">
        <f t="shared" si="580"/>
        <v>0</v>
      </c>
      <c r="DX491" s="242">
        <f t="shared" si="592"/>
        <v>5.0700000000000002E-2</v>
      </c>
      <c r="DY491" s="242">
        <f t="shared" si="570"/>
        <v>4.2250000000000005E-3</v>
      </c>
      <c r="DZ491" s="238">
        <v>439</v>
      </c>
      <c r="EA491" s="243">
        <f t="shared" si="581"/>
        <v>0</v>
      </c>
      <c r="EB491" s="243">
        <f t="shared" si="582"/>
        <v>0</v>
      </c>
      <c r="EC491" s="243">
        <f t="shared" si="524"/>
        <v>0</v>
      </c>
      <c r="ED491" s="243">
        <f t="shared" si="534"/>
        <v>0</v>
      </c>
      <c r="EE491" s="244">
        <f t="shared" si="571"/>
        <v>985200.18989004719</v>
      </c>
      <c r="EF491" s="249"/>
      <c r="EG491" s="242">
        <f t="shared" si="593"/>
        <v>5.5E-2</v>
      </c>
      <c r="EH491" s="242">
        <f t="shared" si="572"/>
        <v>4.5833333333333334E-3</v>
      </c>
      <c r="EI491" s="238">
        <v>439</v>
      </c>
      <c r="EJ491" s="243">
        <f t="shared" si="583"/>
        <v>6.4964445171686747E-13</v>
      </c>
      <c r="EK491" s="243">
        <f t="shared" si="584"/>
        <v>0</v>
      </c>
      <c r="EL491" s="243">
        <f t="shared" si="525"/>
        <v>-2.9775370703689759E-15</v>
      </c>
      <c r="EM491" s="243">
        <f t="shared" si="535"/>
        <v>2.9775370703689759E-15</v>
      </c>
      <c r="EN491" s="244">
        <f t="shared" si="573"/>
        <v>1028966.0595073986</v>
      </c>
      <c r="EO491" s="249"/>
      <c r="EP491" s="242">
        <f t="shared" si="594"/>
        <v>2.5000000000000001E-2</v>
      </c>
      <c r="EQ491" s="242">
        <f t="shared" si="574"/>
        <v>2.0833333333333333E-3</v>
      </c>
      <c r="ER491" s="238">
        <v>439</v>
      </c>
      <c r="ES491" s="243">
        <f t="shared" si="585"/>
        <v>0</v>
      </c>
      <c r="ET491" s="243">
        <f t="shared" si="586"/>
        <v>0</v>
      </c>
      <c r="EU491" s="243">
        <f t="shared" si="526"/>
        <v>0</v>
      </c>
      <c r="EV491" s="243">
        <f t="shared" si="536"/>
        <v>0</v>
      </c>
      <c r="EW491" s="244">
        <f t="shared" si="575"/>
        <v>853461.14144629624</v>
      </c>
    </row>
    <row r="492" spans="1:153" ht="14.25" customHeight="1" thickBot="1" x14ac:dyDescent="0.25">
      <c r="A492" s="3">
        <f t="shared" si="537"/>
        <v>13359</v>
      </c>
      <c r="B492" s="238">
        <v>440</v>
      </c>
      <c r="C492" s="239">
        <f t="shared" si="538"/>
        <v>-3460.8199758983937</v>
      </c>
      <c r="D492" s="239">
        <f t="shared" si="499"/>
        <v>0</v>
      </c>
      <c r="E492" s="239">
        <f t="shared" si="500"/>
        <v>9.0846524367332844</v>
      </c>
      <c r="F492" s="239">
        <f t="shared" si="501"/>
        <v>-9.0846524367332844</v>
      </c>
      <c r="G492" s="240">
        <f t="shared" si="539"/>
        <v>725485.02829237678</v>
      </c>
      <c r="I492" s="241">
        <f>VLOOKUP(K492,[2]תחזיות!$B$4:$H$1000,5)</f>
        <v>1.3001110000000263E-2</v>
      </c>
      <c r="J492" s="135">
        <f t="shared" si="502"/>
        <v>1.0834258333333553E-3</v>
      </c>
      <c r="K492" s="238">
        <v>440</v>
      </c>
      <c r="L492" s="243">
        <f t="shared" si="540"/>
        <v>0</v>
      </c>
      <c r="M492" s="243">
        <f t="shared" si="527"/>
        <v>0</v>
      </c>
      <c r="N492" s="243">
        <f t="shared" si="503"/>
        <v>0</v>
      </c>
      <c r="O492" s="243">
        <f t="shared" si="504"/>
        <v>0</v>
      </c>
      <c r="P492" s="244">
        <f t="shared" si="541"/>
        <v>306589.56963967456</v>
      </c>
      <c r="Q492" s="245"/>
      <c r="R492" s="241">
        <f>VLOOKUP(T492,[2]תחזיות!$B$4:$H$1000,7)</f>
        <v>2.2101887000000448E-2</v>
      </c>
      <c r="S492" s="135">
        <f t="shared" si="505"/>
        <v>1.8418239166667039E-3</v>
      </c>
      <c r="T492" s="238">
        <v>440</v>
      </c>
      <c r="U492" s="243">
        <f t="shared" si="542"/>
        <v>0</v>
      </c>
      <c r="V492" s="243">
        <f t="shared" si="528"/>
        <v>0</v>
      </c>
      <c r="W492" s="243">
        <f t="shared" si="506"/>
        <v>0</v>
      </c>
      <c r="X492" s="243">
        <f t="shared" si="529"/>
        <v>0</v>
      </c>
      <c r="Y492" s="244">
        <f t="shared" si="543"/>
        <v>343246.08003011072</v>
      </c>
      <c r="Z492" s="246"/>
      <c r="AA492" s="241">
        <f>VLOOKUP(AC492,[2]תחזיות!$B$4:$H$1000,6)</f>
        <v>1.1819190909091148E-2</v>
      </c>
      <c r="AB492" s="135">
        <f t="shared" si="507"/>
        <v>9.8493257575759567E-4</v>
      </c>
      <c r="AC492" s="238">
        <v>440</v>
      </c>
      <c r="AD492" s="243">
        <f t="shared" si="544"/>
        <v>0</v>
      </c>
      <c r="AE492" s="243">
        <f t="shared" si="530"/>
        <v>0</v>
      </c>
      <c r="AF492" s="243">
        <f t="shared" si="508"/>
        <v>0</v>
      </c>
      <c r="AG492" s="243">
        <f t="shared" si="531"/>
        <v>0</v>
      </c>
      <c r="AH492" s="244">
        <f t="shared" si="545"/>
        <v>302220.56829844892</v>
      </c>
      <c r="AI492" s="246"/>
      <c r="AJ492" s="242">
        <f t="shared" si="590"/>
        <v>4.8766666666666597E-2</v>
      </c>
      <c r="AK492" s="242">
        <f t="shared" si="546"/>
        <v>4.0638888888888834E-3</v>
      </c>
      <c r="AL492" s="241">
        <f>VLOOKUP(AN492,[2]תחזיות!$B$4:$H$1000,5)</f>
        <v>1.3001110000000263E-2</v>
      </c>
      <c r="AM492" s="135">
        <f t="shared" si="532"/>
        <v>1.0834258333333553E-3</v>
      </c>
      <c r="AN492" s="238">
        <v>440</v>
      </c>
      <c r="AO492" s="243">
        <f t="shared" si="547"/>
        <v>0</v>
      </c>
      <c r="AP492" s="243">
        <f t="shared" si="576"/>
        <v>0</v>
      </c>
      <c r="AQ492" s="243">
        <f t="shared" si="509"/>
        <v>0</v>
      </c>
      <c r="AR492" s="243">
        <f t="shared" si="548"/>
        <v>0</v>
      </c>
      <c r="AS492" s="244">
        <f t="shared" si="549"/>
        <v>170495.24078473489</v>
      </c>
      <c r="AT492" s="245"/>
      <c r="AU492" s="242">
        <f t="shared" si="591"/>
        <v>5.3666666666666606E-2</v>
      </c>
      <c r="AV492" s="242">
        <f t="shared" si="550"/>
        <v>4.4722222222222168E-3</v>
      </c>
      <c r="AW492" s="241">
        <f>VLOOKUP(AY492,[2]תחזיות!$B$4:$H$1000,7)</f>
        <v>2.2101887000000448E-2</v>
      </c>
      <c r="AX492" s="135">
        <f t="shared" si="510"/>
        <v>1.8418239166667039E-3</v>
      </c>
      <c r="AY492" s="238">
        <v>440</v>
      </c>
      <c r="AZ492" s="243">
        <f t="shared" si="551"/>
        <v>-2.8391631831332965E-11</v>
      </c>
      <c r="BA492" s="243">
        <f t="shared" si="577"/>
        <v>1.4774718534535568E-13</v>
      </c>
      <c r="BB492" s="243">
        <f t="shared" si="511"/>
        <v>2.747208721465946E-13</v>
      </c>
      <c r="BC492" s="243">
        <f t="shared" si="552"/>
        <v>-1.2697368680123895E-13</v>
      </c>
      <c r="BD492" s="244">
        <f t="shared" si="553"/>
        <v>197884.14681572217</v>
      </c>
      <c r="BE492" s="246"/>
      <c r="BF492" s="246"/>
      <c r="BG492" s="246"/>
      <c r="BH492" s="241">
        <f>VLOOKUP(BJ492,[2]תחזיות!$B$4:$H$1000,6)</f>
        <v>1.1819190909091148E-2</v>
      </c>
      <c r="BI492" s="135">
        <f t="shared" si="512"/>
        <v>9.8493257575759567E-4</v>
      </c>
      <c r="BJ492" s="238">
        <v>440</v>
      </c>
      <c r="BK492" s="243">
        <f t="shared" si="554"/>
        <v>-13.925982935814167</v>
      </c>
      <c r="BL492" s="243">
        <f t="shared" si="578"/>
        <v>8.7179162425960438E-2</v>
      </c>
      <c r="BM492" s="243">
        <f t="shared" si="513"/>
        <v>0.11271013114161962</v>
      </c>
      <c r="BN492" s="243">
        <f t="shared" si="533"/>
        <v>-2.5530968715659189E-2</v>
      </c>
      <c r="BO492" s="244">
        <f t="shared" si="555"/>
        <v>148276.55901072704</v>
      </c>
      <c r="BP492" s="246"/>
      <c r="BQ492" s="247">
        <f>VLOOKUP(BT492,[2]תחזיות!$B$4:$E$1000,2)</f>
        <v>4.7405380000000268E-2</v>
      </c>
      <c r="BR492" s="135">
        <f t="shared" si="514"/>
        <v>3.4504483333333558E-3</v>
      </c>
      <c r="BS492" s="3">
        <f t="shared" si="556"/>
        <v>13359</v>
      </c>
      <c r="BT492" s="238">
        <v>440</v>
      </c>
      <c r="BU492" s="239">
        <f t="shared" si="557"/>
        <v>0</v>
      </c>
      <c r="BV492" s="239">
        <f t="shared" si="461"/>
        <v>0</v>
      </c>
      <c r="BW492" s="239">
        <f t="shared" si="515"/>
        <v>0</v>
      </c>
      <c r="BX492" s="239">
        <f t="shared" si="516"/>
        <v>0</v>
      </c>
      <c r="BY492" s="240">
        <f t="shared" si="558"/>
        <v>839763.63973834575</v>
      </c>
      <c r="CA492" s="247">
        <f>VLOOKUP(CD492,[2]תחזיות!$B$4:$E$1000,4)</f>
        <v>6.2575101600000363E-2</v>
      </c>
      <c r="CB492" s="135">
        <f t="shared" si="517"/>
        <v>4.7145918000000304E-3</v>
      </c>
      <c r="CC492" s="3">
        <f t="shared" si="559"/>
        <v>13359</v>
      </c>
      <c r="CD492" s="238">
        <v>440</v>
      </c>
      <c r="CE492" s="239">
        <f t="shared" si="560"/>
        <v>0</v>
      </c>
      <c r="CF492" s="239">
        <f t="shared" si="561"/>
        <v>0</v>
      </c>
      <c r="CG492" s="239">
        <f t="shared" si="518"/>
        <v>0</v>
      </c>
      <c r="CH492" s="239">
        <f t="shared" si="519"/>
        <v>0</v>
      </c>
      <c r="CI492" s="240">
        <f t="shared" si="562"/>
        <v>952372.2403889132</v>
      </c>
      <c r="CJ492" s="1"/>
      <c r="CK492" s="247">
        <f>VLOOKUP(CN492,[2]תחזיות!$B$4:$E$1000,3)</f>
        <v>4.122206956521763E-2</v>
      </c>
      <c r="CL492" s="135">
        <f t="shared" si="520"/>
        <v>2.9351724637681361E-3</v>
      </c>
      <c r="CM492" s="3">
        <f t="shared" si="563"/>
        <v>13359</v>
      </c>
      <c r="CN492" s="238">
        <v>440</v>
      </c>
      <c r="CO492" s="239">
        <f t="shared" si="564"/>
        <v>0</v>
      </c>
      <c r="CP492" s="239">
        <f t="shared" si="579"/>
        <v>0</v>
      </c>
      <c r="CQ492" s="239">
        <f t="shared" si="521"/>
        <v>0</v>
      </c>
      <c r="CR492" s="239">
        <f t="shared" si="522"/>
        <v>0</v>
      </c>
      <c r="CS492" s="240">
        <f t="shared" si="565"/>
        <v>799728.65981568617</v>
      </c>
      <c r="CT492" s="1"/>
      <c r="CU492" s="238">
        <v>440</v>
      </c>
      <c r="CV492" s="239">
        <f t="shared" si="587"/>
        <v>-3460.8199758983937</v>
      </c>
      <c r="CW492" s="239">
        <f t="shared" si="587"/>
        <v>0</v>
      </c>
      <c r="CX492" s="239">
        <f t="shared" si="587"/>
        <v>9.0846524367332844</v>
      </c>
      <c r="CY492" s="239">
        <f t="shared" si="587"/>
        <v>-9.0846524367332844</v>
      </c>
      <c r="CZ492" s="239">
        <f t="shared" si="587"/>
        <v>3027533.6683451794</v>
      </c>
      <c r="DB492" s="238">
        <v>440</v>
      </c>
      <c r="DC492" s="239">
        <f t="shared" si="588"/>
        <v>-3460.8199758984215</v>
      </c>
      <c r="DD492" s="239">
        <f t="shared" si="588"/>
        <v>1.4774718534535568E-13</v>
      </c>
      <c r="DE492" s="239">
        <f t="shared" si="588"/>
        <v>9.0846524367335562</v>
      </c>
      <c r="DF492" s="239">
        <f t="shared" si="588"/>
        <v>-9.0846524367334069</v>
      </c>
      <c r="DG492" s="239">
        <f t="shared" si="588"/>
        <v>3247953.555034522</v>
      </c>
      <c r="DH492" s="248"/>
      <c r="DI492" s="238">
        <v>440</v>
      </c>
      <c r="DJ492" s="239">
        <f t="shared" si="589"/>
        <v>-3474.7459588342081</v>
      </c>
      <c r="DK492" s="239">
        <f t="shared" si="589"/>
        <v>8.7179162425960438E-2</v>
      </c>
      <c r="DL492" s="239">
        <f t="shared" si="589"/>
        <v>9.1973625678749045</v>
      </c>
      <c r="DM492" s="239">
        <f t="shared" si="589"/>
        <v>-9.110183405448943</v>
      </c>
      <c r="DN492" s="239">
        <f t="shared" si="589"/>
        <v>2829171.9568635351</v>
      </c>
      <c r="DP492" s="3">
        <f t="shared" si="566"/>
        <v>13359</v>
      </c>
      <c r="DQ492" s="238">
        <v>440</v>
      </c>
      <c r="DR492" s="239">
        <f t="shared" si="567"/>
        <v>0</v>
      </c>
      <c r="DS492" s="239">
        <f t="shared" si="568"/>
        <v>0</v>
      </c>
      <c r="DT492" s="239">
        <f t="shared" si="523"/>
        <v>0</v>
      </c>
      <c r="DU492" s="239">
        <f t="shared" si="569"/>
        <v>0</v>
      </c>
      <c r="DV492" s="240">
        <f t="shared" si="580"/>
        <v>0</v>
      </c>
      <c r="DX492" s="242">
        <f t="shared" si="592"/>
        <v>5.0700000000000002E-2</v>
      </c>
      <c r="DY492" s="242">
        <f t="shared" si="570"/>
        <v>4.2250000000000005E-3</v>
      </c>
      <c r="DZ492" s="238">
        <v>440</v>
      </c>
      <c r="EA492" s="243">
        <f t="shared" si="581"/>
        <v>0</v>
      </c>
      <c r="EB492" s="243">
        <f t="shared" si="582"/>
        <v>0</v>
      </c>
      <c r="EC492" s="243">
        <f t="shared" si="524"/>
        <v>0</v>
      </c>
      <c r="ED492" s="243">
        <f t="shared" si="534"/>
        <v>0</v>
      </c>
      <c r="EE492" s="244">
        <f t="shared" si="571"/>
        <v>985200.18989004719</v>
      </c>
      <c r="EF492" s="249"/>
      <c r="EG492" s="242">
        <f t="shared" si="593"/>
        <v>5.5E-2</v>
      </c>
      <c r="EH492" s="242">
        <f t="shared" si="572"/>
        <v>4.5833333333333334E-3</v>
      </c>
      <c r="EI492" s="238">
        <v>440</v>
      </c>
      <c r="EJ492" s="243">
        <f t="shared" si="583"/>
        <v>6.5262198878723645E-13</v>
      </c>
      <c r="EK492" s="243">
        <f t="shared" si="584"/>
        <v>0</v>
      </c>
      <c r="EL492" s="243">
        <f t="shared" si="525"/>
        <v>-2.9911841152748339E-15</v>
      </c>
      <c r="EM492" s="243">
        <f t="shared" si="535"/>
        <v>2.9911841152748339E-15</v>
      </c>
      <c r="EN492" s="244">
        <f t="shared" si="573"/>
        <v>1028966.0595073986</v>
      </c>
      <c r="EO492" s="249"/>
      <c r="EP492" s="242">
        <f t="shared" si="594"/>
        <v>2.5000000000000001E-2</v>
      </c>
      <c r="EQ492" s="242">
        <f t="shared" si="574"/>
        <v>2.0833333333333333E-3</v>
      </c>
      <c r="ER492" s="238">
        <v>440</v>
      </c>
      <c r="ES492" s="243">
        <f t="shared" si="585"/>
        <v>0</v>
      </c>
      <c r="ET492" s="243">
        <f t="shared" si="586"/>
        <v>0</v>
      </c>
      <c r="EU492" s="243">
        <f t="shared" si="526"/>
        <v>0</v>
      </c>
      <c r="EV492" s="243">
        <f t="shared" si="536"/>
        <v>0</v>
      </c>
      <c r="EW492" s="244">
        <f t="shared" si="575"/>
        <v>853461.14144629624</v>
      </c>
    </row>
    <row r="493" spans="1:153" ht="14.25" customHeight="1" thickBot="1" x14ac:dyDescent="0.25">
      <c r="A493" s="3">
        <f t="shared" si="537"/>
        <v>13390</v>
      </c>
      <c r="B493" s="238">
        <v>441</v>
      </c>
      <c r="C493" s="239">
        <f t="shared" si="538"/>
        <v>-3469.9046283351272</v>
      </c>
      <c r="D493" s="239">
        <f t="shared" si="499"/>
        <v>0</v>
      </c>
      <c r="E493" s="239">
        <f t="shared" si="500"/>
        <v>9.1084996493797092</v>
      </c>
      <c r="F493" s="239">
        <f t="shared" si="501"/>
        <v>-9.1084996493797092</v>
      </c>
      <c r="G493" s="240">
        <f t="shared" si="539"/>
        <v>725485.02829237678</v>
      </c>
      <c r="I493" s="241">
        <f>VLOOKUP(K493,[2]תחזיות!$B$4:$H$1000,5)</f>
        <v>1.3001128500000264E-2</v>
      </c>
      <c r="J493" s="135">
        <f t="shared" si="502"/>
        <v>1.083427375000022E-3</v>
      </c>
      <c r="K493" s="238">
        <v>441</v>
      </c>
      <c r="L493" s="243">
        <f t="shared" si="540"/>
        <v>0</v>
      </c>
      <c r="M493" s="243">
        <f t="shared" si="527"/>
        <v>0</v>
      </c>
      <c r="N493" s="243">
        <f t="shared" si="503"/>
        <v>0</v>
      </c>
      <c r="O493" s="243">
        <f t="shared" si="504"/>
        <v>0</v>
      </c>
      <c r="P493" s="244">
        <f t="shared" si="541"/>
        <v>306589.56963967456</v>
      </c>
      <c r="Q493" s="245"/>
      <c r="R493" s="241">
        <f>VLOOKUP(T493,[2]תחזיות!$B$4:$H$1000,7)</f>
        <v>2.2101918450000448E-2</v>
      </c>
      <c r="S493" s="135">
        <f t="shared" si="505"/>
        <v>1.8418265375000373E-3</v>
      </c>
      <c r="T493" s="238">
        <v>441</v>
      </c>
      <c r="U493" s="243">
        <f t="shared" si="542"/>
        <v>0</v>
      </c>
      <c r="V493" s="243">
        <f t="shared" si="528"/>
        <v>0</v>
      </c>
      <c r="W493" s="243">
        <f t="shared" si="506"/>
        <v>0</v>
      </c>
      <c r="X493" s="243">
        <f t="shared" si="529"/>
        <v>0</v>
      </c>
      <c r="Y493" s="244">
        <f t="shared" si="543"/>
        <v>343246.08003011072</v>
      </c>
      <c r="Z493" s="246"/>
      <c r="AA493" s="241">
        <f>VLOOKUP(AC493,[2]תחזיות!$B$4:$H$1000,6)</f>
        <v>1.1819207727272966E-2</v>
      </c>
      <c r="AB493" s="135">
        <f t="shared" si="507"/>
        <v>9.8493397727274722E-4</v>
      </c>
      <c r="AC493" s="238">
        <v>441</v>
      </c>
      <c r="AD493" s="243">
        <f t="shared" si="544"/>
        <v>0</v>
      </c>
      <c r="AE493" s="243">
        <f t="shared" si="530"/>
        <v>0</v>
      </c>
      <c r="AF493" s="243">
        <f t="shared" si="508"/>
        <v>0</v>
      </c>
      <c r="AG493" s="243">
        <f t="shared" si="531"/>
        <v>0</v>
      </c>
      <c r="AH493" s="244">
        <f t="shared" si="545"/>
        <v>302220.56829844892</v>
      </c>
      <c r="AI493" s="246"/>
      <c r="AJ493" s="242">
        <f t="shared" si="590"/>
        <v>4.8766666666666597E-2</v>
      </c>
      <c r="AK493" s="242">
        <f t="shared" si="546"/>
        <v>4.0638888888888834E-3</v>
      </c>
      <c r="AL493" s="241">
        <f>VLOOKUP(AN493,[2]תחזיות!$B$4:$H$1000,5)</f>
        <v>1.3001128500000264E-2</v>
      </c>
      <c r="AM493" s="135">
        <f t="shared" si="532"/>
        <v>1.083427375000022E-3</v>
      </c>
      <c r="AN493" s="238">
        <v>441</v>
      </c>
      <c r="AO493" s="243">
        <f t="shared" si="547"/>
        <v>0</v>
      </c>
      <c r="AP493" s="243">
        <f t="shared" si="576"/>
        <v>0</v>
      </c>
      <c r="AQ493" s="243">
        <f t="shared" si="509"/>
        <v>0</v>
      </c>
      <c r="AR493" s="243">
        <f t="shared" si="548"/>
        <v>0</v>
      </c>
      <c r="AS493" s="244">
        <f t="shared" si="549"/>
        <v>170495.24078473489</v>
      </c>
      <c r="AT493" s="245"/>
      <c r="AU493" s="242">
        <f t="shared" si="591"/>
        <v>5.3666666666666606E-2</v>
      </c>
      <c r="AV493" s="242">
        <f t="shared" si="550"/>
        <v>4.4722222222222168E-3</v>
      </c>
      <c r="AW493" s="241">
        <f>VLOOKUP(AY493,[2]תחזיות!$B$4:$H$1000,7)</f>
        <v>2.2101918450000448E-2</v>
      </c>
      <c r="AX493" s="135">
        <f t="shared" si="510"/>
        <v>1.8418265375000373E-3</v>
      </c>
      <c r="AY493" s="238">
        <v>441</v>
      </c>
      <c r="AZ493" s="243">
        <f t="shared" si="551"/>
        <v>-2.8719151152622161E-11</v>
      </c>
      <c r="BA493" s="243">
        <f t="shared" si="577"/>
        <v>1.4801931003216573E-13</v>
      </c>
      <c r="BB493" s="243">
        <f t="shared" si="511"/>
        <v>2.7645773602028134E-13</v>
      </c>
      <c r="BC493" s="243">
        <f t="shared" si="552"/>
        <v>-1.2843842598811561E-13</v>
      </c>
      <c r="BD493" s="244">
        <f t="shared" si="553"/>
        <v>197884.14681572217</v>
      </c>
      <c r="BE493" s="246"/>
      <c r="BF493" s="246"/>
      <c r="BG493" s="246"/>
      <c r="BH493" s="241">
        <f>VLOOKUP(BJ493,[2]תחזיות!$B$4:$H$1000,6)</f>
        <v>1.1819207727272966E-2</v>
      </c>
      <c r="BI493" s="135">
        <f t="shared" si="512"/>
        <v>9.8493397727274722E-4</v>
      </c>
      <c r="BJ493" s="238">
        <v>441</v>
      </c>
      <c r="BK493" s="243">
        <f t="shared" si="554"/>
        <v>-14.052520252753935</v>
      </c>
      <c r="BL493" s="243">
        <f t="shared" si="578"/>
        <v>8.7253006965533952E-2</v>
      </c>
      <c r="BM493" s="243">
        <f t="shared" si="513"/>
        <v>0.11301596076224937</v>
      </c>
      <c r="BN493" s="243">
        <f t="shared" si="533"/>
        <v>-2.5762953796715428E-2</v>
      </c>
      <c r="BO493" s="244">
        <f t="shared" si="555"/>
        <v>148276.55901072704</v>
      </c>
      <c r="BP493" s="246"/>
      <c r="BQ493" s="247">
        <f>VLOOKUP(BT493,[2]תחזיות!$B$4:$E$1000,2)</f>
        <v>4.743368000000027E-2</v>
      </c>
      <c r="BR493" s="135">
        <f t="shared" si="514"/>
        <v>3.4528066666666894E-3</v>
      </c>
      <c r="BS493" s="3">
        <f t="shared" si="556"/>
        <v>13390</v>
      </c>
      <c r="BT493" s="238">
        <v>441</v>
      </c>
      <c r="BU493" s="239">
        <f t="shared" si="557"/>
        <v>0</v>
      </c>
      <c r="BV493" s="239">
        <f t="shared" si="461"/>
        <v>0</v>
      </c>
      <c r="BW493" s="239">
        <f t="shared" si="515"/>
        <v>0</v>
      </c>
      <c r="BX493" s="239">
        <f t="shared" si="516"/>
        <v>0</v>
      </c>
      <c r="BY493" s="240">
        <f t="shared" si="558"/>
        <v>839763.63973834575</v>
      </c>
      <c r="CA493" s="247">
        <f>VLOOKUP(CD493,[2]תחזיות!$B$4:$E$1000,4)</f>
        <v>6.2612457600000365E-2</v>
      </c>
      <c r="CB493" s="135">
        <f t="shared" si="517"/>
        <v>4.7177048000000303E-3</v>
      </c>
      <c r="CC493" s="3">
        <f t="shared" si="559"/>
        <v>13390</v>
      </c>
      <c r="CD493" s="238">
        <v>441</v>
      </c>
      <c r="CE493" s="239">
        <f t="shared" si="560"/>
        <v>0</v>
      </c>
      <c r="CF493" s="239">
        <f t="shared" si="561"/>
        <v>0</v>
      </c>
      <c r="CG493" s="239">
        <f t="shared" si="518"/>
        <v>0</v>
      </c>
      <c r="CH493" s="239">
        <f t="shared" si="519"/>
        <v>0</v>
      </c>
      <c r="CI493" s="240">
        <f t="shared" si="562"/>
        <v>952372.2403889132</v>
      </c>
      <c r="CJ493" s="1"/>
      <c r="CK493" s="247">
        <f>VLOOKUP(CN493,[2]תחזיות!$B$4:$E$1000,3)</f>
        <v>4.12466782608698E-2</v>
      </c>
      <c r="CL493" s="135">
        <f t="shared" si="520"/>
        <v>2.9372231884058166E-3</v>
      </c>
      <c r="CM493" s="3">
        <f t="shared" si="563"/>
        <v>13390</v>
      </c>
      <c r="CN493" s="238">
        <v>441</v>
      </c>
      <c r="CO493" s="239">
        <f t="shared" si="564"/>
        <v>0</v>
      </c>
      <c r="CP493" s="239">
        <f t="shared" si="579"/>
        <v>0</v>
      </c>
      <c r="CQ493" s="239">
        <f t="shared" si="521"/>
        <v>0</v>
      </c>
      <c r="CR493" s="239">
        <f t="shared" si="522"/>
        <v>0</v>
      </c>
      <c r="CS493" s="240">
        <f t="shared" si="565"/>
        <v>799728.65981568617</v>
      </c>
      <c r="CT493" s="1"/>
      <c r="CU493" s="238">
        <v>441</v>
      </c>
      <c r="CV493" s="239">
        <f t="shared" si="587"/>
        <v>-3469.9046283351272</v>
      </c>
      <c r="CW493" s="239">
        <f t="shared" si="587"/>
        <v>0</v>
      </c>
      <c r="CX493" s="239">
        <f t="shared" si="587"/>
        <v>9.1084996493797092</v>
      </c>
      <c r="CY493" s="239">
        <f t="shared" si="587"/>
        <v>-9.1084996493797092</v>
      </c>
      <c r="CZ493" s="239">
        <f t="shared" si="587"/>
        <v>3027533.6683451794</v>
      </c>
      <c r="DB493" s="238">
        <v>441</v>
      </c>
      <c r="DC493" s="239">
        <f t="shared" si="588"/>
        <v>-3469.9046283351554</v>
      </c>
      <c r="DD493" s="239">
        <f t="shared" si="588"/>
        <v>1.4801931003216573E-13</v>
      </c>
      <c r="DE493" s="239">
        <f t="shared" si="588"/>
        <v>9.1084996493799828</v>
      </c>
      <c r="DF493" s="239">
        <f t="shared" si="588"/>
        <v>-9.1084996493798336</v>
      </c>
      <c r="DG493" s="239">
        <f t="shared" si="588"/>
        <v>3247953.555034522</v>
      </c>
      <c r="DH493" s="248"/>
      <c r="DI493" s="238">
        <v>441</v>
      </c>
      <c r="DJ493" s="239">
        <f t="shared" si="589"/>
        <v>-3483.957148587881</v>
      </c>
      <c r="DK493" s="239">
        <f t="shared" si="589"/>
        <v>8.7253006965533952E-2</v>
      </c>
      <c r="DL493" s="239">
        <f t="shared" si="589"/>
        <v>9.2215156101419584</v>
      </c>
      <c r="DM493" s="239">
        <f t="shared" si="589"/>
        <v>-9.134262603176424</v>
      </c>
      <c r="DN493" s="239">
        <f t="shared" si="589"/>
        <v>2829171.9568635351</v>
      </c>
      <c r="DP493" s="3">
        <f t="shared" si="566"/>
        <v>13390</v>
      </c>
      <c r="DQ493" s="238">
        <v>441</v>
      </c>
      <c r="DR493" s="239">
        <f t="shared" si="567"/>
        <v>0</v>
      </c>
      <c r="DS493" s="239">
        <f t="shared" si="568"/>
        <v>0</v>
      </c>
      <c r="DT493" s="239">
        <f t="shared" si="523"/>
        <v>0</v>
      </c>
      <c r="DU493" s="239">
        <f t="shared" si="569"/>
        <v>0</v>
      </c>
      <c r="DV493" s="240">
        <f t="shared" si="580"/>
        <v>0</v>
      </c>
      <c r="DX493" s="242">
        <f t="shared" si="592"/>
        <v>5.0700000000000002E-2</v>
      </c>
      <c r="DY493" s="242">
        <f t="shared" si="570"/>
        <v>4.2250000000000005E-3</v>
      </c>
      <c r="DZ493" s="238">
        <v>441</v>
      </c>
      <c r="EA493" s="243">
        <f t="shared" si="581"/>
        <v>0</v>
      </c>
      <c r="EB493" s="243">
        <f t="shared" si="582"/>
        <v>0</v>
      </c>
      <c r="EC493" s="243">
        <f t="shared" si="524"/>
        <v>0</v>
      </c>
      <c r="ED493" s="243">
        <f t="shared" si="534"/>
        <v>0</v>
      </c>
      <c r="EE493" s="244">
        <f t="shared" si="571"/>
        <v>985200.18989004719</v>
      </c>
      <c r="EF493" s="249"/>
      <c r="EG493" s="242">
        <f t="shared" si="593"/>
        <v>5.5E-2</v>
      </c>
      <c r="EH493" s="242">
        <f t="shared" si="572"/>
        <v>4.5833333333333334E-3</v>
      </c>
      <c r="EI493" s="238">
        <v>441</v>
      </c>
      <c r="EJ493" s="243">
        <f t="shared" si="583"/>
        <v>6.5561317290251128E-13</v>
      </c>
      <c r="EK493" s="243">
        <f t="shared" si="584"/>
        <v>0</v>
      </c>
      <c r="EL493" s="243">
        <f t="shared" si="525"/>
        <v>-3.00489370913651E-15</v>
      </c>
      <c r="EM493" s="243">
        <f t="shared" si="535"/>
        <v>3.00489370913651E-15</v>
      </c>
      <c r="EN493" s="244">
        <f t="shared" si="573"/>
        <v>1028966.0595073986</v>
      </c>
      <c r="EO493" s="249"/>
      <c r="EP493" s="242">
        <f t="shared" si="594"/>
        <v>2.5000000000000001E-2</v>
      </c>
      <c r="EQ493" s="242">
        <f t="shared" si="574"/>
        <v>2.0833333333333333E-3</v>
      </c>
      <c r="ER493" s="238">
        <v>441</v>
      </c>
      <c r="ES493" s="243">
        <f t="shared" si="585"/>
        <v>0</v>
      </c>
      <c r="ET493" s="243">
        <f t="shared" si="586"/>
        <v>0</v>
      </c>
      <c r="EU493" s="243">
        <f t="shared" si="526"/>
        <v>0</v>
      </c>
      <c r="EV493" s="243">
        <f t="shared" si="536"/>
        <v>0</v>
      </c>
      <c r="EW493" s="244">
        <f t="shared" si="575"/>
        <v>853461.14144629624</v>
      </c>
    </row>
    <row r="494" spans="1:153" ht="14.25" customHeight="1" thickBot="1" x14ac:dyDescent="0.25">
      <c r="A494" s="3">
        <f t="shared" si="537"/>
        <v>13421</v>
      </c>
      <c r="B494" s="238">
        <v>442</v>
      </c>
      <c r="C494" s="239">
        <f t="shared" si="538"/>
        <v>-3479.0131279845068</v>
      </c>
      <c r="D494" s="239">
        <f t="shared" si="499"/>
        <v>0</v>
      </c>
      <c r="E494" s="239">
        <f t="shared" si="500"/>
        <v>9.1324094609593303</v>
      </c>
      <c r="F494" s="239">
        <f t="shared" si="501"/>
        <v>-9.1324094609593303</v>
      </c>
      <c r="G494" s="240">
        <f t="shared" si="539"/>
        <v>725485.02829237678</v>
      </c>
      <c r="I494" s="241">
        <f>VLOOKUP(K494,[2]תחזיות!$B$4:$H$1000,5)</f>
        <v>1.3001147000000265E-2</v>
      </c>
      <c r="J494" s="135">
        <f t="shared" si="502"/>
        <v>1.0834289166666887E-3</v>
      </c>
      <c r="K494" s="238">
        <v>442</v>
      </c>
      <c r="L494" s="243">
        <f t="shared" si="540"/>
        <v>0</v>
      </c>
      <c r="M494" s="243">
        <f t="shared" si="527"/>
        <v>0</v>
      </c>
      <c r="N494" s="243">
        <f t="shared" si="503"/>
        <v>0</v>
      </c>
      <c r="O494" s="243">
        <f t="shared" si="504"/>
        <v>0</v>
      </c>
      <c r="P494" s="244">
        <f t="shared" si="541"/>
        <v>306589.56963967456</v>
      </c>
      <c r="Q494" s="245"/>
      <c r="R494" s="241">
        <f>VLOOKUP(T494,[2]תחזיות!$B$4:$H$1000,7)</f>
        <v>2.2101949900000448E-2</v>
      </c>
      <c r="S494" s="135">
        <f t="shared" si="505"/>
        <v>1.8418291583333706E-3</v>
      </c>
      <c r="T494" s="238">
        <v>442</v>
      </c>
      <c r="U494" s="243">
        <f t="shared" si="542"/>
        <v>0</v>
      </c>
      <c r="V494" s="243">
        <f t="shared" si="528"/>
        <v>0</v>
      </c>
      <c r="W494" s="243">
        <f t="shared" si="506"/>
        <v>0</v>
      </c>
      <c r="X494" s="243">
        <f t="shared" si="529"/>
        <v>0</v>
      </c>
      <c r="Y494" s="244">
        <f t="shared" si="543"/>
        <v>343246.08003011072</v>
      </c>
      <c r="Z494" s="246"/>
      <c r="AA494" s="241">
        <f>VLOOKUP(AC494,[2]תחזיות!$B$4:$H$1000,6)</f>
        <v>1.1819224545454785E-2</v>
      </c>
      <c r="AB494" s="135">
        <f t="shared" si="507"/>
        <v>9.8493537878789877E-4</v>
      </c>
      <c r="AC494" s="238">
        <v>442</v>
      </c>
      <c r="AD494" s="243">
        <f t="shared" si="544"/>
        <v>0</v>
      </c>
      <c r="AE494" s="243">
        <f t="shared" si="530"/>
        <v>0</v>
      </c>
      <c r="AF494" s="243">
        <f t="shared" si="508"/>
        <v>0</v>
      </c>
      <c r="AG494" s="243">
        <f t="shared" si="531"/>
        <v>0</v>
      </c>
      <c r="AH494" s="244">
        <f t="shared" si="545"/>
        <v>302220.56829844892</v>
      </c>
      <c r="AI494" s="246"/>
      <c r="AJ494" s="242">
        <f t="shared" si="590"/>
        <v>4.8766666666666597E-2</v>
      </c>
      <c r="AK494" s="242">
        <f t="shared" si="546"/>
        <v>4.0638888888888834E-3</v>
      </c>
      <c r="AL494" s="241">
        <f>VLOOKUP(AN494,[2]תחזיות!$B$4:$H$1000,5)</f>
        <v>1.3001147000000265E-2</v>
      </c>
      <c r="AM494" s="135">
        <f t="shared" si="532"/>
        <v>1.0834289166666887E-3</v>
      </c>
      <c r="AN494" s="238">
        <v>442</v>
      </c>
      <c r="AO494" s="243">
        <f t="shared" si="547"/>
        <v>0</v>
      </c>
      <c r="AP494" s="243">
        <f t="shared" si="576"/>
        <v>0</v>
      </c>
      <c r="AQ494" s="243">
        <f t="shared" si="509"/>
        <v>0</v>
      </c>
      <c r="AR494" s="243">
        <f t="shared" si="548"/>
        <v>0</v>
      </c>
      <c r="AS494" s="244">
        <f t="shared" si="549"/>
        <v>170495.24078473489</v>
      </c>
      <c r="AT494" s="245"/>
      <c r="AU494" s="242">
        <f t="shared" si="591"/>
        <v>5.3666666666666606E-2</v>
      </c>
      <c r="AV494" s="242">
        <f t="shared" si="550"/>
        <v>4.4722222222222168E-3</v>
      </c>
      <c r="AW494" s="241">
        <f>VLOOKUP(AY494,[2]תחזיות!$B$4:$H$1000,7)</f>
        <v>2.2101949900000448E-2</v>
      </c>
      <c r="AX494" s="135">
        <f t="shared" si="510"/>
        <v>1.8418291583333706E-3</v>
      </c>
      <c r="AY494" s="238">
        <v>442</v>
      </c>
      <c r="AZ494" s="243">
        <f t="shared" si="551"/>
        <v>-2.9049013846557174E-11</v>
      </c>
      <c r="BA494" s="243">
        <f t="shared" si="577"/>
        <v>1.4829193631337935E-13</v>
      </c>
      <c r="BB494" s="243">
        <f t="shared" si="511"/>
        <v>2.7820558157159323E-13</v>
      </c>
      <c r="BC494" s="243">
        <f t="shared" si="552"/>
        <v>-1.2991364525821388E-13</v>
      </c>
      <c r="BD494" s="244">
        <f t="shared" si="553"/>
        <v>197884.14681572217</v>
      </c>
      <c r="BE494" s="246"/>
      <c r="BF494" s="246"/>
      <c r="BG494" s="246"/>
      <c r="BH494" s="241">
        <f>VLOOKUP(BJ494,[2]תחזיות!$B$4:$H$1000,6)</f>
        <v>1.1819224545454785E-2</v>
      </c>
      <c r="BI494" s="135">
        <f t="shared" si="512"/>
        <v>9.8493537878789877E-4</v>
      </c>
      <c r="BJ494" s="238">
        <v>442</v>
      </c>
      <c r="BK494" s="243">
        <f t="shared" si="554"/>
        <v>-14.179488351292376</v>
      </c>
      <c r="BL494" s="243">
        <f t="shared" si="578"/>
        <v>8.7326913566912731E-2</v>
      </c>
      <c r="BM494" s="243">
        <f t="shared" si="513"/>
        <v>0.11332264221094863</v>
      </c>
      <c r="BN494" s="243">
        <f t="shared" si="533"/>
        <v>-2.59957286440359E-2</v>
      </c>
      <c r="BO494" s="244">
        <f t="shared" si="555"/>
        <v>148276.55901072704</v>
      </c>
      <c r="BP494" s="246"/>
      <c r="BQ494" s="247">
        <f>VLOOKUP(BT494,[2]תחזיות!$B$4:$E$1000,2)</f>
        <v>4.7461980000000271E-2</v>
      </c>
      <c r="BR494" s="135">
        <f t="shared" si="514"/>
        <v>3.4551650000000226E-3</v>
      </c>
      <c r="BS494" s="3">
        <f t="shared" si="556"/>
        <v>13421</v>
      </c>
      <c r="BT494" s="238">
        <v>442</v>
      </c>
      <c r="BU494" s="239">
        <f t="shared" si="557"/>
        <v>0</v>
      </c>
      <c r="BV494" s="239">
        <f t="shared" si="461"/>
        <v>0</v>
      </c>
      <c r="BW494" s="239">
        <f t="shared" si="515"/>
        <v>0</v>
      </c>
      <c r="BX494" s="239">
        <f t="shared" si="516"/>
        <v>0</v>
      </c>
      <c r="BY494" s="240">
        <f t="shared" si="558"/>
        <v>839763.63973834575</v>
      </c>
      <c r="CA494" s="247">
        <f>VLOOKUP(CD494,[2]תחזיות!$B$4:$E$1000,4)</f>
        <v>6.2649813600000367E-2</v>
      </c>
      <c r="CB494" s="135">
        <f t="shared" si="517"/>
        <v>4.720817800000031E-3</v>
      </c>
      <c r="CC494" s="3">
        <f t="shared" si="559"/>
        <v>13421</v>
      </c>
      <c r="CD494" s="238">
        <v>442</v>
      </c>
      <c r="CE494" s="239">
        <f t="shared" si="560"/>
        <v>0</v>
      </c>
      <c r="CF494" s="239">
        <f t="shared" si="561"/>
        <v>0</v>
      </c>
      <c r="CG494" s="239">
        <f t="shared" si="518"/>
        <v>0</v>
      </c>
      <c r="CH494" s="239">
        <f t="shared" si="519"/>
        <v>0</v>
      </c>
      <c r="CI494" s="240">
        <f t="shared" si="562"/>
        <v>952372.2403889132</v>
      </c>
      <c r="CJ494" s="1"/>
      <c r="CK494" s="247">
        <f>VLOOKUP(CN494,[2]תחזיות!$B$4:$E$1000,3)</f>
        <v>4.1271286956521977E-2</v>
      </c>
      <c r="CL494" s="135">
        <f t="shared" si="520"/>
        <v>2.9392739130434981E-3</v>
      </c>
      <c r="CM494" s="3">
        <f t="shared" si="563"/>
        <v>13421</v>
      </c>
      <c r="CN494" s="238">
        <v>442</v>
      </c>
      <c r="CO494" s="239">
        <f t="shared" si="564"/>
        <v>0</v>
      </c>
      <c r="CP494" s="239">
        <f t="shared" si="579"/>
        <v>0</v>
      </c>
      <c r="CQ494" s="239">
        <f t="shared" si="521"/>
        <v>0</v>
      </c>
      <c r="CR494" s="239">
        <f t="shared" si="522"/>
        <v>0</v>
      </c>
      <c r="CS494" s="240">
        <f t="shared" si="565"/>
        <v>799728.65981568617</v>
      </c>
      <c r="CT494" s="1"/>
      <c r="CU494" s="238">
        <v>442</v>
      </c>
      <c r="CV494" s="239">
        <f t="shared" si="587"/>
        <v>-3479.0131279845068</v>
      </c>
      <c r="CW494" s="239">
        <f t="shared" si="587"/>
        <v>0</v>
      </c>
      <c r="CX494" s="239">
        <f t="shared" si="587"/>
        <v>9.1324094609593303</v>
      </c>
      <c r="CY494" s="239">
        <f t="shared" si="587"/>
        <v>-9.1324094609593303</v>
      </c>
      <c r="CZ494" s="239">
        <f t="shared" si="587"/>
        <v>3027533.6683451794</v>
      </c>
      <c r="DB494" s="238">
        <v>442</v>
      </c>
      <c r="DC494" s="239">
        <f t="shared" si="588"/>
        <v>-3479.0131279845355</v>
      </c>
      <c r="DD494" s="239">
        <f t="shared" si="588"/>
        <v>1.4829193631337935E-13</v>
      </c>
      <c r="DE494" s="239">
        <f t="shared" si="588"/>
        <v>9.1324094609596056</v>
      </c>
      <c r="DF494" s="239">
        <f t="shared" si="588"/>
        <v>-9.1324094609594564</v>
      </c>
      <c r="DG494" s="239">
        <f t="shared" si="588"/>
        <v>3247953.555034522</v>
      </c>
      <c r="DH494" s="248"/>
      <c r="DI494" s="238">
        <v>442</v>
      </c>
      <c r="DJ494" s="239">
        <f t="shared" si="589"/>
        <v>-3493.1926163357994</v>
      </c>
      <c r="DK494" s="239">
        <f t="shared" si="589"/>
        <v>8.7326913566912731E-2</v>
      </c>
      <c r="DL494" s="239">
        <f t="shared" si="589"/>
        <v>9.2457321031702797</v>
      </c>
      <c r="DM494" s="239">
        <f t="shared" si="589"/>
        <v>-9.158405189603366</v>
      </c>
      <c r="DN494" s="239">
        <f t="shared" si="589"/>
        <v>2829171.9568635351</v>
      </c>
      <c r="DP494" s="3">
        <f t="shared" si="566"/>
        <v>13421</v>
      </c>
      <c r="DQ494" s="238">
        <v>442</v>
      </c>
      <c r="DR494" s="239">
        <f t="shared" si="567"/>
        <v>0</v>
      </c>
      <c r="DS494" s="239">
        <f t="shared" si="568"/>
        <v>0</v>
      </c>
      <c r="DT494" s="239">
        <f t="shared" si="523"/>
        <v>0</v>
      </c>
      <c r="DU494" s="239">
        <f t="shared" si="569"/>
        <v>0</v>
      </c>
      <c r="DV494" s="240">
        <f t="shared" si="580"/>
        <v>0</v>
      </c>
      <c r="DX494" s="242">
        <f t="shared" si="592"/>
        <v>5.0700000000000002E-2</v>
      </c>
      <c r="DY494" s="242">
        <f t="shared" si="570"/>
        <v>4.2250000000000005E-3</v>
      </c>
      <c r="DZ494" s="238">
        <v>442</v>
      </c>
      <c r="EA494" s="243">
        <f t="shared" si="581"/>
        <v>0</v>
      </c>
      <c r="EB494" s="243">
        <f t="shared" si="582"/>
        <v>0</v>
      </c>
      <c r="EC494" s="243">
        <f t="shared" si="524"/>
        <v>0</v>
      </c>
      <c r="ED494" s="243">
        <f t="shared" si="534"/>
        <v>0</v>
      </c>
      <c r="EE494" s="244">
        <f t="shared" si="571"/>
        <v>985200.18989004719</v>
      </c>
      <c r="EF494" s="249"/>
      <c r="EG494" s="242">
        <f t="shared" si="593"/>
        <v>5.5E-2</v>
      </c>
      <c r="EH494" s="242">
        <f t="shared" si="572"/>
        <v>4.5833333333333334E-3</v>
      </c>
      <c r="EI494" s="238">
        <v>442</v>
      </c>
      <c r="EJ494" s="243">
        <f t="shared" si="583"/>
        <v>6.5861806661164782E-13</v>
      </c>
      <c r="EK494" s="243">
        <f t="shared" si="584"/>
        <v>0</v>
      </c>
      <c r="EL494" s="243">
        <f t="shared" si="525"/>
        <v>-3.0186661386367191E-15</v>
      </c>
      <c r="EM494" s="243">
        <f t="shared" si="535"/>
        <v>3.0186661386367191E-15</v>
      </c>
      <c r="EN494" s="244">
        <f t="shared" si="573"/>
        <v>1028966.0595073986</v>
      </c>
      <c r="EO494" s="249"/>
      <c r="EP494" s="242">
        <f t="shared" si="594"/>
        <v>2.5000000000000001E-2</v>
      </c>
      <c r="EQ494" s="242">
        <f t="shared" si="574"/>
        <v>2.0833333333333333E-3</v>
      </c>
      <c r="ER494" s="238">
        <v>442</v>
      </c>
      <c r="ES494" s="243">
        <f t="shared" si="585"/>
        <v>0</v>
      </c>
      <c r="ET494" s="243">
        <f t="shared" si="586"/>
        <v>0</v>
      </c>
      <c r="EU494" s="243">
        <f t="shared" si="526"/>
        <v>0</v>
      </c>
      <c r="EV494" s="243">
        <f t="shared" si="536"/>
        <v>0</v>
      </c>
      <c r="EW494" s="244">
        <f t="shared" si="575"/>
        <v>853461.14144629624</v>
      </c>
    </row>
    <row r="495" spans="1:153" ht="14.25" customHeight="1" thickBot="1" x14ac:dyDescent="0.25">
      <c r="A495" s="3">
        <f t="shared" si="537"/>
        <v>13451</v>
      </c>
      <c r="B495" s="238">
        <v>443</v>
      </c>
      <c r="C495" s="239">
        <f t="shared" si="538"/>
        <v>-3488.1455374454663</v>
      </c>
      <c r="D495" s="239">
        <f t="shared" si="499"/>
        <v>0</v>
      </c>
      <c r="E495" s="239">
        <f t="shared" si="500"/>
        <v>9.1563820357943495</v>
      </c>
      <c r="F495" s="239">
        <f t="shared" si="501"/>
        <v>-9.1563820357943495</v>
      </c>
      <c r="G495" s="240">
        <f t="shared" si="539"/>
        <v>725485.02829237678</v>
      </c>
      <c r="I495" s="241">
        <f>VLOOKUP(K495,[2]תחזיות!$B$4:$H$1000,5)</f>
        <v>1.3001165500000265E-2</v>
      </c>
      <c r="J495" s="135">
        <f t="shared" si="502"/>
        <v>1.0834304583333555E-3</v>
      </c>
      <c r="K495" s="238">
        <v>443</v>
      </c>
      <c r="L495" s="243">
        <f t="shared" si="540"/>
        <v>0</v>
      </c>
      <c r="M495" s="243">
        <f t="shared" si="527"/>
        <v>0</v>
      </c>
      <c r="N495" s="243">
        <f t="shared" si="503"/>
        <v>0</v>
      </c>
      <c r="O495" s="243">
        <f t="shared" si="504"/>
        <v>0</v>
      </c>
      <c r="P495" s="244">
        <f t="shared" si="541"/>
        <v>306589.56963967456</v>
      </c>
      <c r="Q495" s="245"/>
      <c r="R495" s="241">
        <f>VLOOKUP(T495,[2]תחזיות!$B$4:$H$1000,7)</f>
        <v>2.2101981350000452E-2</v>
      </c>
      <c r="S495" s="135">
        <f t="shared" si="505"/>
        <v>1.8418317791667044E-3</v>
      </c>
      <c r="T495" s="238">
        <v>443</v>
      </c>
      <c r="U495" s="243">
        <f t="shared" si="542"/>
        <v>0</v>
      </c>
      <c r="V495" s="243">
        <f t="shared" si="528"/>
        <v>0</v>
      </c>
      <c r="W495" s="243">
        <f t="shared" si="506"/>
        <v>0</v>
      </c>
      <c r="X495" s="243">
        <f t="shared" si="529"/>
        <v>0</v>
      </c>
      <c r="Y495" s="244">
        <f t="shared" si="543"/>
        <v>343246.08003011072</v>
      </c>
      <c r="Z495" s="246"/>
      <c r="AA495" s="241">
        <f>VLOOKUP(AC495,[2]תחזיות!$B$4:$H$1000,6)</f>
        <v>1.1819241363636605E-2</v>
      </c>
      <c r="AB495" s="135">
        <f t="shared" si="507"/>
        <v>9.8493678030305031E-4</v>
      </c>
      <c r="AC495" s="238">
        <v>443</v>
      </c>
      <c r="AD495" s="243">
        <f t="shared" si="544"/>
        <v>0</v>
      </c>
      <c r="AE495" s="243">
        <f t="shared" si="530"/>
        <v>0</v>
      </c>
      <c r="AF495" s="243">
        <f t="shared" si="508"/>
        <v>0</v>
      </c>
      <c r="AG495" s="243">
        <f t="shared" si="531"/>
        <v>0</v>
      </c>
      <c r="AH495" s="244">
        <f t="shared" si="545"/>
        <v>302220.56829844892</v>
      </c>
      <c r="AI495" s="246"/>
      <c r="AJ495" s="242">
        <f t="shared" si="590"/>
        <v>4.8766666666666597E-2</v>
      </c>
      <c r="AK495" s="242">
        <f t="shared" si="546"/>
        <v>4.0638888888888834E-3</v>
      </c>
      <c r="AL495" s="241">
        <f>VLOOKUP(AN495,[2]תחזיות!$B$4:$H$1000,5)</f>
        <v>1.3001165500000265E-2</v>
      </c>
      <c r="AM495" s="135">
        <f t="shared" si="532"/>
        <v>1.0834304583333555E-3</v>
      </c>
      <c r="AN495" s="238">
        <v>443</v>
      </c>
      <c r="AO495" s="243">
        <f t="shared" si="547"/>
        <v>0</v>
      </c>
      <c r="AP495" s="243">
        <f t="shared" si="576"/>
        <v>0</v>
      </c>
      <c r="AQ495" s="243">
        <f t="shared" si="509"/>
        <v>0</v>
      </c>
      <c r="AR495" s="243">
        <f t="shared" si="548"/>
        <v>0</v>
      </c>
      <c r="AS495" s="244">
        <f t="shared" si="549"/>
        <v>170495.24078473489</v>
      </c>
      <c r="AT495" s="245"/>
      <c r="AU495" s="242">
        <f t="shared" si="591"/>
        <v>5.3666666666666606E-2</v>
      </c>
      <c r="AV495" s="242">
        <f t="shared" si="550"/>
        <v>4.4722222222222168E-3</v>
      </c>
      <c r="AW495" s="241">
        <f>VLOOKUP(AY495,[2]תחזיות!$B$4:$H$1000,7)</f>
        <v>2.2101981350000452E-2</v>
      </c>
      <c r="AX495" s="135">
        <f t="shared" si="510"/>
        <v>1.8418317791667044E-3</v>
      </c>
      <c r="AY495" s="238">
        <v>443</v>
      </c>
      <c r="AZ495" s="243">
        <f t="shared" si="551"/>
        <v>-2.9381235232866091E-11</v>
      </c>
      <c r="BA495" s="243">
        <f t="shared" si="577"/>
        <v>1.4856506511427547E-13</v>
      </c>
      <c r="BB495" s="243">
        <f t="shared" si="511"/>
        <v>2.7996447823903754E-13</v>
      </c>
      <c r="BC495" s="243">
        <f t="shared" si="552"/>
        <v>-1.3139941312476207E-13</v>
      </c>
      <c r="BD495" s="244">
        <f t="shared" si="553"/>
        <v>197884.14681572217</v>
      </c>
      <c r="BE495" s="246"/>
      <c r="BF495" s="246"/>
      <c r="BG495" s="246"/>
      <c r="BH495" s="241">
        <f>VLOOKUP(BJ495,[2]תחזיות!$B$4:$H$1000,6)</f>
        <v>1.1819241363636605E-2</v>
      </c>
      <c r="BI495" s="135">
        <f t="shared" si="512"/>
        <v>9.8493678030305031E-4</v>
      </c>
      <c r="BJ495" s="238">
        <v>443</v>
      </c>
      <c r="BK495" s="243">
        <f t="shared" si="554"/>
        <v>-14.306888508744745</v>
      </c>
      <c r="BL495" s="243">
        <f t="shared" si="578"/>
        <v>8.7400882290493309E-2</v>
      </c>
      <c r="BM495" s="243">
        <f t="shared" si="513"/>
        <v>0.11363017788985855</v>
      </c>
      <c r="BN495" s="243">
        <f t="shared" si="533"/>
        <v>-2.6229295599365245E-2</v>
      </c>
      <c r="BO495" s="244">
        <f t="shared" si="555"/>
        <v>148276.55901072704</v>
      </c>
      <c r="BP495" s="246"/>
      <c r="BQ495" s="247">
        <f>VLOOKUP(BT495,[2]תחזיות!$B$4:$E$1000,2)</f>
        <v>4.7490280000000273E-2</v>
      </c>
      <c r="BR495" s="135">
        <f t="shared" si="514"/>
        <v>3.4575233333333562E-3</v>
      </c>
      <c r="BS495" s="3">
        <f t="shared" si="556"/>
        <v>13451</v>
      </c>
      <c r="BT495" s="238">
        <v>443</v>
      </c>
      <c r="BU495" s="239">
        <f t="shared" si="557"/>
        <v>0</v>
      </c>
      <c r="BV495" s="239">
        <f t="shared" si="461"/>
        <v>0</v>
      </c>
      <c r="BW495" s="239">
        <f t="shared" si="515"/>
        <v>0</v>
      </c>
      <c r="BX495" s="239">
        <f t="shared" si="516"/>
        <v>0</v>
      </c>
      <c r="BY495" s="240">
        <f t="shared" si="558"/>
        <v>839763.63973834575</v>
      </c>
      <c r="CA495" s="247">
        <f>VLOOKUP(CD495,[2]תחזיות!$B$4:$E$1000,4)</f>
        <v>6.268716960000037E-2</v>
      </c>
      <c r="CB495" s="135">
        <f t="shared" si="517"/>
        <v>4.7239308000000309E-3</v>
      </c>
      <c r="CC495" s="3">
        <f t="shared" si="559"/>
        <v>13451</v>
      </c>
      <c r="CD495" s="238">
        <v>443</v>
      </c>
      <c r="CE495" s="239">
        <f t="shared" si="560"/>
        <v>0</v>
      </c>
      <c r="CF495" s="239">
        <f t="shared" si="561"/>
        <v>0</v>
      </c>
      <c r="CG495" s="239">
        <f t="shared" si="518"/>
        <v>0</v>
      </c>
      <c r="CH495" s="239">
        <f t="shared" si="519"/>
        <v>0</v>
      </c>
      <c r="CI495" s="240">
        <f t="shared" si="562"/>
        <v>952372.2403889132</v>
      </c>
      <c r="CJ495" s="1"/>
      <c r="CK495" s="247">
        <f>VLOOKUP(CN495,[2]תחזיות!$B$4:$E$1000,3)</f>
        <v>4.1295895652174154E-2</v>
      </c>
      <c r="CL495" s="135">
        <f t="shared" si="520"/>
        <v>2.9413246376811795E-3</v>
      </c>
      <c r="CM495" s="3">
        <f t="shared" si="563"/>
        <v>13451</v>
      </c>
      <c r="CN495" s="238">
        <v>443</v>
      </c>
      <c r="CO495" s="239">
        <f t="shared" si="564"/>
        <v>0</v>
      </c>
      <c r="CP495" s="239">
        <f t="shared" si="579"/>
        <v>0</v>
      </c>
      <c r="CQ495" s="239">
        <f t="shared" si="521"/>
        <v>0</v>
      </c>
      <c r="CR495" s="239">
        <f t="shared" si="522"/>
        <v>0</v>
      </c>
      <c r="CS495" s="240">
        <f t="shared" si="565"/>
        <v>799728.65981568617</v>
      </c>
      <c r="CT495" s="1"/>
      <c r="CU495" s="238">
        <v>443</v>
      </c>
      <c r="CV495" s="239">
        <f t="shared" si="587"/>
        <v>-3488.1455374454663</v>
      </c>
      <c r="CW495" s="239">
        <f t="shared" si="587"/>
        <v>0</v>
      </c>
      <c r="CX495" s="239">
        <f t="shared" si="587"/>
        <v>9.1563820357943495</v>
      </c>
      <c r="CY495" s="239">
        <f t="shared" si="587"/>
        <v>-9.1563820357943495</v>
      </c>
      <c r="CZ495" s="239">
        <f t="shared" si="587"/>
        <v>3027533.6683451794</v>
      </c>
      <c r="DB495" s="238">
        <v>443</v>
      </c>
      <c r="DC495" s="239">
        <f t="shared" si="588"/>
        <v>-3488.1455374454954</v>
      </c>
      <c r="DD495" s="239">
        <f t="shared" si="588"/>
        <v>1.4856506511427547E-13</v>
      </c>
      <c r="DE495" s="239">
        <f t="shared" si="588"/>
        <v>9.1563820357946266</v>
      </c>
      <c r="DF495" s="239">
        <f t="shared" si="588"/>
        <v>-9.1563820357944774</v>
      </c>
      <c r="DG495" s="239">
        <f t="shared" si="588"/>
        <v>3247953.555034522</v>
      </c>
      <c r="DH495" s="248"/>
      <c r="DI495" s="238">
        <v>443</v>
      </c>
      <c r="DJ495" s="239">
        <f t="shared" si="589"/>
        <v>-3502.4524259542109</v>
      </c>
      <c r="DK495" s="239">
        <f t="shared" si="589"/>
        <v>8.7400882290493309E-2</v>
      </c>
      <c r="DL495" s="239">
        <f t="shared" si="589"/>
        <v>9.2700122136842076</v>
      </c>
      <c r="DM495" s="239">
        <f t="shared" si="589"/>
        <v>-9.1826113313937139</v>
      </c>
      <c r="DN495" s="239">
        <f t="shared" si="589"/>
        <v>2829171.9568635351</v>
      </c>
      <c r="DP495" s="3">
        <f t="shared" si="566"/>
        <v>13451</v>
      </c>
      <c r="DQ495" s="238">
        <v>443</v>
      </c>
      <c r="DR495" s="239">
        <f t="shared" si="567"/>
        <v>0</v>
      </c>
      <c r="DS495" s="239">
        <f t="shared" si="568"/>
        <v>0</v>
      </c>
      <c r="DT495" s="239">
        <f t="shared" si="523"/>
        <v>0</v>
      </c>
      <c r="DU495" s="239">
        <f t="shared" si="569"/>
        <v>0</v>
      </c>
      <c r="DV495" s="240">
        <f t="shared" si="580"/>
        <v>0</v>
      </c>
      <c r="DX495" s="242">
        <f t="shared" si="592"/>
        <v>5.0700000000000002E-2</v>
      </c>
      <c r="DY495" s="242">
        <f t="shared" si="570"/>
        <v>4.2250000000000005E-3</v>
      </c>
      <c r="DZ495" s="238">
        <v>443</v>
      </c>
      <c r="EA495" s="243">
        <f t="shared" si="581"/>
        <v>0</v>
      </c>
      <c r="EB495" s="243">
        <f t="shared" si="582"/>
        <v>0</v>
      </c>
      <c r="EC495" s="243">
        <f t="shared" si="524"/>
        <v>0</v>
      </c>
      <c r="ED495" s="243">
        <f t="shared" si="534"/>
        <v>0</v>
      </c>
      <c r="EE495" s="244">
        <f t="shared" si="571"/>
        <v>985200.18989004719</v>
      </c>
      <c r="EF495" s="249"/>
      <c r="EG495" s="242">
        <f t="shared" si="593"/>
        <v>5.5E-2</v>
      </c>
      <c r="EH495" s="242">
        <f t="shared" si="572"/>
        <v>4.5833333333333334E-3</v>
      </c>
      <c r="EI495" s="238">
        <v>443</v>
      </c>
      <c r="EJ495" s="243">
        <f t="shared" si="583"/>
        <v>6.6163673275028453E-13</v>
      </c>
      <c r="EK495" s="243">
        <f t="shared" si="584"/>
        <v>0</v>
      </c>
      <c r="EL495" s="243">
        <f t="shared" si="525"/>
        <v>-3.0325016917721373E-15</v>
      </c>
      <c r="EM495" s="243">
        <f t="shared" si="535"/>
        <v>3.0325016917721373E-15</v>
      </c>
      <c r="EN495" s="244">
        <f t="shared" si="573"/>
        <v>1028966.0595073986</v>
      </c>
      <c r="EO495" s="249"/>
      <c r="EP495" s="242">
        <f t="shared" si="594"/>
        <v>2.5000000000000001E-2</v>
      </c>
      <c r="EQ495" s="242">
        <f t="shared" si="574"/>
        <v>2.0833333333333333E-3</v>
      </c>
      <c r="ER495" s="238">
        <v>443</v>
      </c>
      <c r="ES495" s="243">
        <f t="shared" si="585"/>
        <v>0</v>
      </c>
      <c r="ET495" s="243">
        <f t="shared" si="586"/>
        <v>0</v>
      </c>
      <c r="EU495" s="243">
        <f t="shared" si="526"/>
        <v>0</v>
      </c>
      <c r="EV495" s="243">
        <f t="shared" si="536"/>
        <v>0</v>
      </c>
      <c r="EW495" s="244">
        <f t="shared" si="575"/>
        <v>853461.14144629624</v>
      </c>
    </row>
    <row r="496" spans="1:153" ht="14.25" customHeight="1" thickBot="1" x14ac:dyDescent="0.25">
      <c r="A496" s="3">
        <f t="shared" si="537"/>
        <v>13482</v>
      </c>
      <c r="B496" s="238">
        <v>444</v>
      </c>
      <c r="C496" s="239">
        <f t="shared" si="538"/>
        <v>-3497.3019194812605</v>
      </c>
      <c r="D496" s="239">
        <f t="shared" si="499"/>
        <v>0</v>
      </c>
      <c r="E496" s="239">
        <f t="shared" si="500"/>
        <v>9.1804175386383093</v>
      </c>
      <c r="F496" s="239">
        <f t="shared" si="501"/>
        <v>-9.1804175386383093</v>
      </c>
      <c r="G496" s="240">
        <f t="shared" si="539"/>
        <v>725485.02829237678</v>
      </c>
      <c r="I496" s="241">
        <f>VLOOKUP(K496,[2]תחזיות!$B$4:$H$1000,5)</f>
        <v>1.3001184000000266E-2</v>
      </c>
      <c r="J496" s="135">
        <f t="shared" si="502"/>
        <v>1.0834320000000222E-3</v>
      </c>
      <c r="K496" s="238">
        <v>444</v>
      </c>
      <c r="L496" s="243">
        <f t="shared" si="540"/>
        <v>0</v>
      </c>
      <c r="M496" s="243">
        <f t="shared" si="527"/>
        <v>0</v>
      </c>
      <c r="N496" s="243">
        <f t="shared" si="503"/>
        <v>0</v>
      </c>
      <c r="O496" s="243">
        <f t="shared" si="504"/>
        <v>0</v>
      </c>
      <c r="P496" s="244">
        <f t="shared" si="541"/>
        <v>306589.56963967456</v>
      </c>
      <c r="Q496" s="245"/>
      <c r="R496" s="241">
        <f>VLOOKUP(T496,[2]תחזיות!$B$4:$H$1000,7)</f>
        <v>2.2102012800000452E-2</v>
      </c>
      <c r="S496" s="135">
        <f t="shared" si="505"/>
        <v>1.8418344000000377E-3</v>
      </c>
      <c r="T496" s="238">
        <v>444</v>
      </c>
      <c r="U496" s="243">
        <f t="shared" si="542"/>
        <v>0</v>
      </c>
      <c r="V496" s="243">
        <f t="shared" si="528"/>
        <v>0</v>
      </c>
      <c r="W496" s="243">
        <f t="shared" si="506"/>
        <v>0</v>
      </c>
      <c r="X496" s="243">
        <f t="shared" si="529"/>
        <v>0</v>
      </c>
      <c r="Y496" s="244">
        <f t="shared" si="543"/>
        <v>343246.08003011072</v>
      </c>
      <c r="Z496" s="246"/>
      <c r="AA496" s="241">
        <f>VLOOKUP(AC496,[2]תחזיות!$B$4:$H$1000,6)</f>
        <v>1.1819258181818422E-2</v>
      </c>
      <c r="AB496" s="135">
        <f t="shared" si="507"/>
        <v>9.8493818181820186E-4</v>
      </c>
      <c r="AC496" s="238">
        <v>444</v>
      </c>
      <c r="AD496" s="243">
        <f t="shared" si="544"/>
        <v>0</v>
      </c>
      <c r="AE496" s="243">
        <f t="shared" si="530"/>
        <v>0</v>
      </c>
      <c r="AF496" s="243">
        <f t="shared" si="508"/>
        <v>0</v>
      </c>
      <c r="AG496" s="243">
        <f t="shared" si="531"/>
        <v>0</v>
      </c>
      <c r="AH496" s="244">
        <f t="shared" si="545"/>
        <v>302220.56829844892</v>
      </c>
      <c r="AI496" s="246"/>
      <c r="AJ496" s="242">
        <f t="shared" si="590"/>
        <v>4.8766666666666597E-2</v>
      </c>
      <c r="AK496" s="242">
        <f t="shared" si="546"/>
        <v>4.0638888888888834E-3</v>
      </c>
      <c r="AL496" s="241">
        <f>VLOOKUP(AN496,[2]תחזיות!$B$4:$H$1000,5)</f>
        <v>1.3001184000000266E-2</v>
      </c>
      <c r="AM496" s="135">
        <f t="shared" si="532"/>
        <v>1.0834320000000222E-3</v>
      </c>
      <c r="AN496" s="238">
        <v>444</v>
      </c>
      <c r="AO496" s="243">
        <f t="shared" si="547"/>
        <v>0</v>
      </c>
      <c r="AP496" s="243">
        <f t="shared" si="576"/>
        <v>0</v>
      </c>
      <c r="AQ496" s="243">
        <f t="shared" si="509"/>
        <v>0</v>
      </c>
      <c r="AR496" s="243">
        <f t="shared" si="548"/>
        <v>0</v>
      </c>
      <c r="AS496" s="244">
        <f t="shared" si="549"/>
        <v>170495.24078473489</v>
      </c>
      <c r="AT496" s="245"/>
      <c r="AU496" s="242">
        <f t="shared" si="591"/>
        <v>5.3666666666666606E-2</v>
      </c>
      <c r="AV496" s="242">
        <f t="shared" si="550"/>
        <v>4.4722222222222168E-3</v>
      </c>
      <c r="AW496" s="241">
        <f>VLOOKUP(AY496,[2]תחזיות!$B$4:$H$1000,7)</f>
        <v>2.2102012800000452E-2</v>
      </c>
      <c r="AX496" s="135">
        <f t="shared" si="510"/>
        <v>1.8418344000000377E-3</v>
      </c>
      <c r="AY496" s="238">
        <v>444</v>
      </c>
      <c r="AZ496" s="243">
        <f t="shared" si="551"/>
        <v>-2.9715830729078309E-11</v>
      </c>
      <c r="BA496" s="243">
        <f t="shared" si="577"/>
        <v>1.4883869736184116E-13</v>
      </c>
      <c r="BB496" s="243">
        <f t="shared" si="511"/>
        <v>2.8173449590021897E-13</v>
      </c>
      <c r="BC496" s="243">
        <f t="shared" si="552"/>
        <v>-1.3289579853837783E-13</v>
      </c>
      <c r="BD496" s="244">
        <f t="shared" si="553"/>
        <v>197884.14681572217</v>
      </c>
      <c r="BE496" s="246"/>
      <c r="BF496" s="246"/>
      <c r="BG496" s="246"/>
      <c r="BH496" s="241">
        <f>VLOOKUP(BJ496,[2]תחזיות!$B$4:$H$1000,6)</f>
        <v>1.1819258181818422E-2</v>
      </c>
      <c r="BI496" s="135">
        <f t="shared" si="512"/>
        <v>9.8493818181820186E-4</v>
      </c>
      <c r="BJ496" s="238">
        <v>444</v>
      </c>
      <c r="BK496" s="243">
        <f t="shared" si="554"/>
        <v>-14.434722006090691</v>
      </c>
      <c r="BL496" s="243">
        <f t="shared" si="578"/>
        <v>8.747491319656242E-2</v>
      </c>
      <c r="BM496" s="243">
        <f t="shared" si="513"/>
        <v>0.11393857020772857</v>
      </c>
      <c r="BN496" s="243">
        <f t="shared" si="533"/>
        <v>-2.6463657011166146E-2</v>
      </c>
      <c r="BO496" s="244">
        <f t="shared" si="555"/>
        <v>148276.55901072704</v>
      </c>
      <c r="BP496" s="246"/>
      <c r="BQ496" s="247">
        <f>VLOOKUP(BT496,[2]תחזיות!$B$4:$E$1000,2)</f>
        <v>4.7518580000000275E-2</v>
      </c>
      <c r="BR496" s="135">
        <f t="shared" si="514"/>
        <v>3.4598816666666899E-3</v>
      </c>
      <c r="BS496" s="3">
        <f t="shared" si="556"/>
        <v>13482</v>
      </c>
      <c r="BT496" s="238">
        <v>444</v>
      </c>
      <c r="BU496" s="239">
        <f t="shared" si="557"/>
        <v>0</v>
      </c>
      <c r="BV496" s="239">
        <f t="shared" si="461"/>
        <v>0</v>
      </c>
      <c r="BW496" s="239">
        <f t="shared" si="515"/>
        <v>0</v>
      </c>
      <c r="BX496" s="239">
        <f t="shared" si="516"/>
        <v>0</v>
      </c>
      <c r="BY496" s="240">
        <f t="shared" si="558"/>
        <v>839763.63973834575</v>
      </c>
      <c r="CA496" s="247">
        <f>VLOOKUP(CD496,[2]תחזיות!$B$4:$E$1000,4)</f>
        <v>6.2724525600000372E-2</v>
      </c>
      <c r="CB496" s="135">
        <f t="shared" si="517"/>
        <v>4.7270438000000308E-3</v>
      </c>
      <c r="CC496" s="3">
        <f t="shared" si="559"/>
        <v>13482</v>
      </c>
      <c r="CD496" s="238">
        <v>444</v>
      </c>
      <c r="CE496" s="239">
        <f t="shared" si="560"/>
        <v>0</v>
      </c>
      <c r="CF496" s="239">
        <f t="shared" si="561"/>
        <v>0</v>
      </c>
      <c r="CG496" s="239">
        <f t="shared" si="518"/>
        <v>0</v>
      </c>
      <c r="CH496" s="239">
        <f t="shared" si="519"/>
        <v>0</v>
      </c>
      <c r="CI496" s="240">
        <f t="shared" si="562"/>
        <v>952372.2403889132</v>
      </c>
      <c r="CJ496" s="1"/>
      <c r="CK496" s="247">
        <f>VLOOKUP(CN496,[2]תחזיות!$B$4:$E$1000,3)</f>
        <v>4.1320504347826331E-2</v>
      </c>
      <c r="CL496" s="135">
        <f t="shared" si="520"/>
        <v>2.9433753623188609E-3</v>
      </c>
      <c r="CM496" s="3">
        <f t="shared" si="563"/>
        <v>13482</v>
      </c>
      <c r="CN496" s="238">
        <v>444</v>
      </c>
      <c r="CO496" s="239">
        <f t="shared" si="564"/>
        <v>0</v>
      </c>
      <c r="CP496" s="239">
        <f t="shared" si="579"/>
        <v>0</v>
      </c>
      <c r="CQ496" s="239">
        <f t="shared" si="521"/>
        <v>0</v>
      </c>
      <c r="CR496" s="239">
        <f t="shared" si="522"/>
        <v>0</v>
      </c>
      <c r="CS496" s="240">
        <f t="shared" si="565"/>
        <v>799728.65981568617</v>
      </c>
      <c r="CT496" s="1"/>
      <c r="CU496" s="238">
        <v>444</v>
      </c>
      <c r="CV496" s="239">
        <f t="shared" si="587"/>
        <v>-3497.3019194812605</v>
      </c>
      <c r="CW496" s="239">
        <f t="shared" si="587"/>
        <v>0</v>
      </c>
      <c r="CX496" s="239">
        <f t="shared" si="587"/>
        <v>9.1804175386383093</v>
      </c>
      <c r="CY496" s="239">
        <f t="shared" si="587"/>
        <v>-9.1804175386383093</v>
      </c>
      <c r="CZ496" s="239">
        <f t="shared" si="587"/>
        <v>3027533.6683451794</v>
      </c>
      <c r="DB496" s="238">
        <v>444</v>
      </c>
      <c r="DC496" s="239">
        <f t="shared" si="588"/>
        <v>-3497.3019194812896</v>
      </c>
      <c r="DD496" s="239">
        <f t="shared" si="588"/>
        <v>1.4883869736184116E-13</v>
      </c>
      <c r="DE496" s="239">
        <f t="shared" si="588"/>
        <v>9.1804175386385882</v>
      </c>
      <c r="DF496" s="239">
        <f t="shared" si="588"/>
        <v>-9.180417538638439</v>
      </c>
      <c r="DG496" s="239">
        <f t="shared" si="588"/>
        <v>3247953.555034522</v>
      </c>
      <c r="DH496" s="248"/>
      <c r="DI496" s="238">
        <v>444</v>
      </c>
      <c r="DJ496" s="239">
        <f t="shared" si="589"/>
        <v>-3511.7366414873513</v>
      </c>
      <c r="DK496" s="239">
        <f t="shared" si="589"/>
        <v>8.747491319656242E-2</v>
      </c>
      <c r="DL496" s="239">
        <f t="shared" si="589"/>
        <v>9.2943561088460385</v>
      </c>
      <c r="DM496" s="239">
        <f t="shared" si="589"/>
        <v>-9.2068811956494763</v>
      </c>
      <c r="DN496" s="239">
        <f t="shared" si="589"/>
        <v>2829171.9568635351</v>
      </c>
      <c r="DP496" s="3">
        <f t="shared" si="566"/>
        <v>13482</v>
      </c>
      <c r="DQ496" s="238">
        <v>444</v>
      </c>
      <c r="DR496" s="239">
        <f t="shared" si="567"/>
        <v>0</v>
      </c>
      <c r="DS496" s="239">
        <f t="shared" si="568"/>
        <v>0</v>
      </c>
      <c r="DT496" s="239">
        <f t="shared" si="523"/>
        <v>0</v>
      </c>
      <c r="DU496" s="239">
        <f t="shared" si="569"/>
        <v>0</v>
      </c>
      <c r="DV496" s="240">
        <f t="shared" si="580"/>
        <v>0</v>
      </c>
      <c r="DX496" s="242">
        <f t="shared" si="592"/>
        <v>5.0700000000000002E-2</v>
      </c>
      <c r="DY496" s="242">
        <f t="shared" si="570"/>
        <v>4.2250000000000005E-3</v>
      </c>
      <c r="DZ496" s="238">
        <v>444</v>
      </c>
      <c r="EA496" s="243">
        <f t="shared" si="581"/>
        <v>0</v>
      </c>
      <c r="EB496" s="243">
        <f t="shared" si="582"/>
        <v>0</v>
      </c>
      <c r="EC496" s="243">
        <f t="shared" si="524"/>
        <v>0</v>
      </c>
      <c r="ED496" s="243">
        <f t="shared" si="534"/>
        <v>0</v>
      </c>
      <c r="EE496" s="244">
        <f t="shared" si="571"/>
        <v>985200.18989004719</v>
      </c>
      <c r="EF496" s="249"/>
      <c r="EG496" s="242">
        <f t="shared" si="593"/>
        <v>5.5E-2</v>
      </c>
      <c r="EH496" s="242">
        <f t="shared" si="572"/>
        <v>4.5833333333333334E-3</v>
      </c>
      <c r="EI496" s="238">
        <v>444</v>
      </c>
      <c r="EJ496" s="243">
        <f t="shared" si="583"/>
        <v>6.6466923444205666E-13</v>
      </c>
      <c r="EK496" s="243">
        <f t="shared" si="584"/>
        <v>0</v>
      </c>
      <c r="EL496" s="243">
        <f t="shared" si="525"/>
        <v>-3.0464006578594262E-15</v>
      </c>
      <c r="EM496" s="243">
        <f t="shared" si="535"/>
        <v>3.0464006578594262E-15</v>
      </c>
      <c r="EN496" s="244">
        <f t="shared" si="573"/>
        <v>1028966.0595073986</v>
      </c>
      <c r="EO496" s="249"/>
      <c r="EP496" s="242">
        <f t="shared" si="594"/>
        <v>2.5000000000000001E-2</v>
      </c>
      <c r="EQ496" s="242">
        <f t="shared" si="574"/>
        <v>2.0833333333333333E-3</v>
      </c>
      <c r="ER496" s="238">
        <v>444</v>
      </c>
      <c r="ES496" s="243">
        <f t="shared" si="585"/>
        <v>0</v>
      </c>
      <c r="ET496" s="243">
        <f t="shared" si="586"/>
        <v>0</v>
      </c>
      <c r="EU496" s="243">
        <f t="shared" si="526"/>
        <v>0</v>
      </c>
      <c r="EV496" s="243">
        <f t="shared" si="536"/>
        <v>0</v>
      </c>
      <c r="EW496" s="244">
        <f t="shared" si="575"/>
        <v>853461.14144629624</v>
      </c>
    </row>
    <row r="497" spans="1:153" ht="14.25" customHeight="1" thickBot="1" x14ac:dyDescent="0.25">
      <c r="A497" s="3">
        <f t="shared" si="537"/>
        <v>13512</v>
      </c>
      <c r="B497" s="238">
        <v>445</v>
      </c>
      <c r="C497" s="239">
        <f t="shared" si="538"/>
        <v>-3506.4823370198988</v>
      </c>
      <c r="D497" s="239">
        <f t="shared" si="499"/>
        <v>0</v>
      </c>
      <c r="E497" s="239">
        <f t="shared" si="500"/>
        <v>9.2045161346772346</v>
      </c>
      <c r="F497" s="239">
        <f t="shared" si="501"/>
        <v>-9.2045161346772346</v>
      </c>
      <c r="G497" s="240">
        <f t="shared" si="539"/>
        <v>725485.02829237678</v>
      </c>
      <c r="I497" s="241">
        <f>VLOOKUP(K497,[2]תחזיות!$B$4:$H$1000,5)</f>
        <v>1.3001202500000267E-2</v>
      </c>
      <c r="J497" s="135">
        <f t="shared" si="502"/>
        <v>1.0834335416666889E-3</v>
      </c>
      <c r="K497" s="238">
        <v>445</v>
      </c>
      <c r="L497" s="243">
        <f t="shared" si="540"/>
        <v>0</v>
      </c>
      <c r="M497" s="243">
        <f t="shared" si="527"/>
        <v>0</v>
      </c>
      <c r="N497" s="243">
        <f t="shared" si="503"/>
        <v>0</v>
      </c>
      <c r="O497" s="243">
        <f t="shared" si="504"/>
        <v>0</v>
      </c>
      <c r="P497" s="244">
        <f t="shared" si="541"/>
        <v>306589.56963967456</v>
      </c>
      <c r="Q497" s="245"/>
      <c r="R497" s="241">
        <f>VLOOKUP(T497,[2]תחזיות!$B$4:$H$1000,7)</f>
        <v>2.2102044250000452E-2</v>
      </c>
      <c r="S497" s="135">
        <f t="shared" si="505"/>
        <v>1.8418370208333711E-3</v>
      </c>
      <c r="T497" s="238">
        <v>445</v>
      </c>
      <c r="U497" s="243">
        <f t="shared" si="542"/>
        <v>0</v>
      </c>
      <c r="V497" s="243">
        <f t="shared" si="528"/>
        <v>0</v>
      </c>
      <c r="W497" s="243">
        <f t="shared" si="506"/>
        <v>0</v>
      </c>
      <c r="X497" s="243">
        <f t="shared" si="529"/>
        <v>0</v>
      </c>
      <c r="Y497" s="244">
        <f t="shared" si="543"/>
        <v>343246.08003011072</v>
      </c>
      <c r="Z497" s="246"/>
      <c r="AA497" s="241">
        <f>VLOOKUP(AC497,[2]תחזיות!$B$4:$H$1000,6)</f>
        <v>1.1819275000000242E-2</v>
      </c>
      <c r="AB497" s="135">
        <f t="shared" si="507"/>
        <v>9.8493958333335341E-4</v>
      </c>
      <c r="AC497" s="238">
        <v>445</v>
      </c>
      <c r="AD497" s="243">
        <f t="shared" si="544"/>
        <v>0</v>
      </c>
      <c r="AE497" s="243">
        <f t="shared" si="530"/>
        <v>0</v>
      </c>
      <c r="AF497" s="243">
        <f t="shared" si="508"/>
        <v>0</v>
      </c>
      <c r="AG497" s="243">
        <f t="shared" si="531"/>
        <v>0</v>
      </c>
      <c r="AH497" s="244">
        <f t="shared" si="545"/>
        <v>302220.56829844892</v>
      </c>
      <c r="AI497" s="246"/>
      <c r="AJ497" s="242">
        <f t="shared" si="590"/>
        <v>4.8766666666666597E-2</v>
      </c>
      <c r="AK497" s="242">
        <f t="shared" si="546"/>
        <v>4.0638888888888834E-3</v>
      </c>
      <c r="AL497" s="241">
        <f>VLOOKUP(AN497,[2]תחזיות!$B$4:$H$1000,5)</f>
        <v>1.3001202500000267E-2</v>
      </c>
      <c r="AM497" s="135">
        <f t="shared" si="532"/>
        <v>1.0834335416666889E-3</v>
      </c>
      <c r="AN497" s="238">
        <v>445</v>
      </c>
      <c r="AO497" s="243">
        <f t="shared" si="547"/>
        <v>0</v>
      </c>
      <c r="AP497" s="243">
        <f t="shared" si="576"/>
        <v>0</v>
      </c>
      <c r="AQ497" s="243">
        <f t="shared" si="509"/>
        <v>0</v>
      </c>
      <c r="AR497" s="243">
        <f t="shared" si="548"/>
        <v>0</v>
      </c>
      <c r="AS497" s="244">
        <f t="shared" si="549"/>
        <v>170495.24078473489</v>
      </c>
      <c r="AT497" s="245"/>
      <c r="AU497" s="242">
        <f t="shared" si="591"/>
        <v>5.3666666666666606E-2</v>
      </c>
      <c r="AV497" s="242">
        <f t="shared" si="550"/>
        <v>4.4722222222222168E-3</v>
      </c>
      <c r="AW497" s="241">
        <f>VLOOKUP(AY497,[2]תחזיות!$B$4:$H$1000,7)</f>
        <v>2.2102044250000452E-2</v>
      </c>
      <c r="AX497" s="135">
        <f t="shared" si="510"/>
        <v>1.8418370208333711E-3</v>
      </c>
      <c r="AY497" s="238">
        <v>445</v>
      </c>
      <c r="AZ497" s="243">
        <f t="shared" si="551"/>
        <v>-3.0052815851144751E-11</v>
      </c>
      <c r="BA497" s="243">
        <f t="shared" si="577"/>
        <v>1.491128339847748E-13</v>
      </c>
      <c r="BB497" s="243">
        <f t="shared" si="511"/>
        <v>2.8351570487461648E-13</v>
      </c>
      <c r="BC497" s="243">
        <f t="shared" si="552"/>
        <v>-1.3440287088984165E-13</v>
      </c>
      <c r="BD497" s="244">
        <f t="shared" si="553"/>
        <v>197884.14681572217</v>
      </c>
      <c r="BE497" s="246"/>
      <c r="BF497" s="246"/>
      <c r="BG497" s="246"/>
      <c r="BH497" s="241">
        <f>VLOOKUP(BJ497,[2]תחזיות!$B$4:$H$1000,6)</f>
        <v>1.1819275000000242E-2</v>
      </c>
      <c r="BI497" s="135">
        <f t="shared" si="512"/>
        <v>9.8493958333335341E-4</v>
      </c>
      <c r="BJ497" s="238">
        <v>445</v>
      </c>
      <c r="BK497" s="243">
        <f t="shared" si="554"/>
        <v>-14.5629901279845</v>
      </c>
      <c r="BL497" s="243">
        <f t="shared" si="578"/>
        <v>8.7549006345301758E-2</v>
      </c>
      <c r="BM497" s="243">
        <f t="shared" si="513"/>
        <v>0.11424782157993989</v>
      </c>
      <c r="BN497" s="243">
        <f t="shared" si="533"/>
        <v>-2.6698815234638126E-2</v>
      </c>
      <c r="BO497" s="244">
        <f t="shared" si="555"/>
        <v>148276.55901072704</v>
      </c>
      <c r="BP497" s="246"/>
      <c r="BQ497" s="247">
        <f>VLOOKUP(BT497,[2]תחזיות!$B$4:$E$1000,2)</f>
        <v>4.7546880000000277E-2</v>
      </c>
      <c r="BR497" s="135">
        <f t="shared" si="514"/>
        <v>3.4622400000000231E-3</v>
      </c>
      <c r="BS497" s="3">
        <f t="shared" si="556"/>
        <v>13512</v>
      </c>
      <c r="BT497" s="238">
        <v>445</v>
      </c>
      <c r="BU497" s="239">
        <f t="shared" si="557"/>
        <v>0</v>
      </c>
      <c r="BV497" s="239">
        <f t="shared" si="461"/>
        <v>0</v>
      </c>
      <c r="BW497" s="239">
        <f t="shared" si="515"/>
        <v>0</v>
      </c>
      <c r="BX497" s="239">
        <f t="shared" si="516"/>
        <v>0</v>
      </c>
      <c r="BY497" s="240">
        <f t="shared" si="558"/>
        <v>839763.63973834575</v>
      </c>
      <c r="CA497" s="247">
        <f>VLOOKUP(CD497,[2]תחזיות!$B$4:$E$1000,4)</f>
        <v>6.2761881600000374E-2</v>
      </c>
      <c r="CB497" s="135">
        <f t="shared" si="517"/>
        <v>4.7301568000000316E-3</v>
      </c>
      <c r="CC497" s="3">
        <f t="shared" si="559"/>
        <v>13512</v>
      </c>
      <c r="CD497" s="238">
        <v>445</v>
      </c>
      <c r="CE497" s="239">
        <f t="shared" si="560"/>
        <v>0</v>
      </c>
      <c r="CF497" s="239">
        <f t="shared" si="561"/>
        <v>0</v>
      </c>
      <c r="CG497" s="239">
        <f t="shared" si="518"/>
        <v>0</v>
      </c>
      <c r="CH497" s="239">
        <f t="shared" si="519"/>
        <v>0</v>
      </c>
      <c r="CI497" s="240">
        <f t="shared" si="562"/>
        <v>952372.2403889132</v>
      </c>
      <c r="CJ497" s="1"/>
      <c r="CK497" s="247">
        <f>VLOOKUP(CN497,[2]תחזיות!$B$4:$E$1000,3)</f>
        <v>4.1345113043478508E-2</v>
      </c>
      <c r="CL497" s="135">
        <f t="shared" si="520"/>
        <v>2.9454260869565423E-3</v>
      </c>
      <c r="CM497" s="3">
        <f t="shared" si="563"/>
        <v>13512</v>
      </c>
      <c r="CN497" s="238">
        <v>445</v>
      </c>
      <c r="CO497" s="239">
        <f t="shared" si="564"/>
        <v>0</v>
      </c>
      <c r="CP497" s="239">
        <f t="shared" si="579"/>
        <v>0</v>
      </c>
      <c r="CQ497" s="239">
        <f t="shared" si="521"/>
        <v>0</v>
      </c>
      <c r="CR497" s="239">
        <f t="shared" si="522"/>
        <v>0</v>
      </c>
      <c r="CS497" s="240">
        <f t="shared" si="565"/>
        <v>799728.65981568617</v>
      </c>
      <c r="CT497" s="1"/>
      <c r="CU497" s="238">
        <v>445</v>
      </c>
      <c r="CV497" s="239">
        <f t="shared" si="587"/>
        <v>-3506.4823370198988</v>
      </c>
      <c r="CW497" s="239">
        <f t="shared" si="587"/>
        <v>0</v>
      </c>
      <c r="CX497" s="239">
        <f t="shared" si="587"/>
        <v>9.2045161346772346</v>
      </c>
      <c r="CY497" s="239">
        <f t="shared" si="587"/>
        <v>-9.2045161346772346</v>
      </c>
      <c r="CZ497" s="239">
        <f t="shared" si="587"/>
        <v>3027533.6683451794</v>
      </c>
      <c r="DB497" s="238">
        <v>445</v>
      </c>
      <c r="DC497" s="239">
        <f t="shared" si="588"/>
        <v>-3506.4823370199283</v>
      </c>
      <c r="DD497" s="239">
        <f t="shared" si="588"/>
        <v>1.491128339847748E-13</v>
      </c>
      <c r="DE497" s="239">
        <f t="shared" si="588"/>
        <v>9.2045161346775153</v>
      </c>
      <c r="DF497" s="239">
        <f t="shared" si="588"/>
        <v>-9.2045161346773661</v>
      </c>
      <c r="DG497" s="239">
        <f t="shared" si="588"/>
        <v>3247953.555034522</v>
      </c>
      <c r="DH497" s="248"/>
      <c r="DI497" s="238">
        <v>445</v>
      </c>
      <c r="DJ497" s="239">
        <f t="shared" si="589"/>
        <v>-3521.0453271478832</v>
      </c>
      <c r="DK497" s="239">
        <f t="shared" si="589"/>
        <v>8.7549006345301758E-2</v>
      </c>
      <c r="DL497" s="239">
        <f t="shared" si="589"/>
        <v>9.3187639562571754</v>
      </c>
      <c r="DM497" s="239">
        <f t="shared" si="589"/>
        <v>-9.2312149499118732</v>
      </c>
      <c r="DN497" s="239">
        <f t="shared" si="589"/>
        <v>2829171.9568635351</v>
      </c>
      <c r="DP497" s="3">
        <f t="shared" si="566"/>
        <v>13512</v>
      </c>
      <c r="DQ497" s="238">
        <v>445</v>
      </c>
      <c r="DR497" s="239">
        <f t="shared" si="567"/>
        <v>0</v>
      </c>
      <c r="DS497" s="239">
        <f t="shared" si="568"/>
        <v>0</v>
      </c>
      <c r="DT497" s="239">
        <f t="shared" si="523"/>
        <v>0</v>
      </c>
      <c r="DU497" s="239">
        <f t="shared" si="569"/>
        <v>0</v>
      </c>
      <c r="DV497" s="240">
        <f t="shared" si="580"/>
        <v>0</v>
      </c>
      <c r="DX497" s="242">
        <f t="shared" si="592"/>
        <v>5.0700000000000002E-2</v>
      </c>
      <c r="DY497" s="242">
        <f t="shared" si="570"/>
        <v>4.2250000000000005E-3</v>
      </c>
      <c r="DZ497" s="238">
        <v>445</v>
      </c>
      <c r="EA497" s="243">
        <f t="shared" si="581"/>
        <v>0</v>
      </c>
      <c r="EB497" s="243">
        <f t="shared" si="582"/>
        <v>0</v>
      </c>
      <c r="EC497" s="243">
        <f t="shared" si="524"/>
        <v>0</v>
      </c>
      <c r="ED497" s="243">
        <f t="shared" si="534"/>
        <v>0</v>
      </c>
      <c r="EE497" s="244">
        <f t="shared" si="571"/>
        <v>985200.18989004719</v>
      </c>
      <c r="EF497" s="249"/>
      <c r="EG497" s="242">
        <f t="shared" si="593"/>
        <v>5.5E-2</v>
      </c>
      <c r="EH497" s="242">
        <f t="shared" si="572"/>
        <v>4.5833333333333334E-3</v>
      </c>
      <c r="EI497" s="238">
        <v>445</v>
      </c>
      <c r="EJ497" s="243">
        <f t="shared" si="583"/>
        <v>6.6771563509991608E-13</v>
      </c>
      <c r="EK497" s="243">
        <f t="shared" si="584"/>
        <v>0</v>
      </c>
      <c r="EL497" s="243">
        <f t="shared" si="525"/>
        <v>-3.060363327541282E-15</v>
      </c>
      <c r="EM497" s="243">
        <f t="shared" si="535"/>
        <v>3.060363327541282E-15</v>
      </c>
      <c r="EN497" s="244">
        <f t="shared" si="573"/>
        <v>1028966.0595073986</v>
      </c>
      <c r="EO497" s="249"/>
      <c r="EP497" s="242">
        <f t="shared" si="594"/>
        <v>2.5000000000000001E-2</v>
      </c>
      <c r="EQ497" s="242">
        <f t="shared" si="574"/>
        <v>2.0833333333333333E-3</v>
      </c>
      <c r="ER497" s="238">
        <v>445</v>
      </c>
      <c r="ES497" s="243">
        <f t="shared" si="585"/>
        <v>0</v>
      </c>
      <c r="ET497" s="243">
        <f t="shared" si="586"/>
        <v>0</v>
      </c>
      <c r="EU497" s="243">
        <f t="shared" si="526"/>
        <v>0</v>
      </c>
      <c r="EV497" s="243">
        <f t="shared" si="536"/>
        <v>0</v>
      </c>
      <c r="EW497" s="244">
        <f t="shared" si="575"/>
        <v>853461.14144629624</v>
      </c>
    </row>
    <row r="498" spans="1:153" ht="14.25" customHeight="1" thickBot="1" x14ac:dyDescent="0.25">
      <c r="A498" s="3">
        <f t="shared" si="537"/>
        <v>13543</v>
      </c>
      <c r="B498" s="238">
        <v>446</v>
      </c>
      <c r="C498" s="239">
        <f t="shared" si="538"/>
        <v>-3515.6868531545761</v>
      </c>
      <c r="D498" s="239">
        <f t="shared" si="499"/>
        <v>0</v>
      </c>
      <c r="E498" s="239">
        <f t="shared" si="500"/>
        <v>9.2286779895307625</v>
      </c>
      <c r="F498" s="239">
        <f t="shared" si="501"/>
        <v>-9.2286779895307625</v>
      </c>
      <c r="G498" s="240">
        <f t="shared" si="539"/>
        <v>725485.02829237678</v>
      </c>
      <c r="I498" s="241">
        <f>VLOOKUP(K498,[2]תחזיות!$B$4:$H$1000,5)</f>
        <v>1.3001221000000267E-2</v>
      </c>
      <c r="J498" s="135">
        <f t="shared" si="502"/>
        <v>1.0834350833333556E-3</v>
      </c>
      <c r="K498" s="238">
        <v>446</v>
      </c>
      <c r="L498" s="243">
        <f t="shared" si="540"/>
        <v>0</v>
      </c>
      <c r="M498" s="243">
        <f t="shared" si="527"/>
        <v>0</v>
      </c>
      <c r="N498" s="243">
        <f t="shared" si="503"/>
        <v>0</v>
      </c>
      <c r="O498" s="243">
        <f t="shared" si="504"/>
        <v>0</v>
      </c>
      <c r="P498" s="244">
        <f t="shared" si="541"/>
        <v>306589.56963967456</v>
      </c>
      <c r="Q498" s="245"/>
      <c r="R498" s="241">
        <f>VLOOKUP(T498,[2]תחזיות!$B$4:$H$1000,7)</f>
        <v>2.2102075700000456E-2</v>
      </c>
      <c r="S498" s="135">
        <f t="shared" si="505"/>
        <v>1.8418396416667046E-3</v>
      </c>
      <c r="T498" s="238">
        <v>446</v>
      </c>
      <c r="U498" s="243">
        <f t="shared" si="542"/>
        <v>0</v>
      </c>
      <c r="V498" s="243">
        <f t="shared" si="528"/>
        <v>0</v>
      </c>
      <c r="W498" s="243">
        <f t="shared" si="506"/>
        <v>0</v>
      </c>
      <c r="X498" s="243">
        <f t="shared" si="529"/>
        <v>0</v>
      </c>
      <c r="Y498" s="244">
        <f t="shared" si="543"/>
        <v>343246.08003011072</v>
      </c>
      <c r="Z498" s="246"/>
      <c r="AA498" s="241">
        <f>VLOOKUP(AC498,[2]תחזיות!$B$4:$H$1000,6)</f>
        <v>1.1819291818182061E-2</v>
      </c>
      <c r="AB498" s="135">
        <f t="shared" si="507"/>
        <v>9.8494098484850517E-4</v>
      </c>
      <c r="AC498" s="238">
        <v>446</v>
      </c>
      <c r="AD498" s="243">
        <f t="shared" si="544"/>
        <v>0</v>
      </c>
      <c r="AE498" s="243">
        <f t="shared" si="530"/>
        <v>0</v>
      </c>
      <c r="AF498" s="243">
        <f t="shared" si="508"/>
        <v>0</v>
      </c>
      <c r="AG498" s="243">
        <f t="shared" si="531"/>
        <v>0</v>
      </c>
      <c r="AH498" s="244">
        <f t="shared" si="545"/>
        <v>302220.56829844892</v>
      </c>
      <c r="AI498" s="246"/>
      <c r="AJ498" s="242">
        <f t="shared" si="590"/>
        <v>4.8766666666666597E-2</v>
      </c>
      <c r="AK498" s="242">
        <f t="shared" si="546"/>
        <v>4.0638888888888834E-3</v>
      </c>
      <c r="AL498" s="241">
        <f>VLOOKUP(AN498,[2]תחזיות!$B$4:$H$1000,5)</f>
        <v>1.3001221000000267E-2</v>
      </c>
      <c r="AM498" s="135">
        <f t="shared" si="532"/>
        <v>1.0834350833333556E-3</v>
      </c>
      <c r="AN498" s="238">
        <v>446</v>
      </c>
      <c r="AO498" s="243">
        <f t="shared" si="547"/>
        <v>0</v>
      </c>
      <c r="AP498" s="243">
        <f t="shared" si="576"/>
        <v>0</v>
      </c>
      <c r="AQ498" s="243">
        <f t="shared" si="509"/>
        <v>0</v>
      </c>
      <c r="AR498" s="243">
        <f t="shared" si="548"/>
        <v>0</v>
      </c>
      <c r="AS498" s="244">
        <f t="shared" si="549"/>
        <v>170495.24078473489</v>
      </c>
      <c r="AT498" s="245"/>
      <c r="AU498" s="242">
        <f t="shared" si="591"/>
        <v>5.3666666666666606E-2</v>
      </c>
      <c r="AV498" s="242">
        <f t="shared" si="550"/>
        <v>4.4722222222222168E-3</v>
      </c>
      <c r="AW498" s="241">
        <f>VLOOKUP(AY498,[2]תחזיות!$B$4:$H$1000,7)</f>
        <v>2.2102075700000456E-2</v>
      </c>
      <c r="AX498" s="135">
        <f t="shared" si="510"/>
        <v>1.8418396416667046E-3</v>
      </c>
      <c r="AY498" s="238">
        <v>446</v>
      </c>
      <c r="AZ498" s="243">
        <f t="shared" si="551"/>
        <v>-3.0392206214061985E-11</v>
      </c>
      <c r="BA498" s="243">
        <f t="shared" si="577"/>
        <v>1.493874759134892E-13</v>
      </c>
      <c r="BB498" s="243">
        <f t="shared" si="511"/>
        <v>2.8530817592637734E-13</v>
      </c>
      <c r="BC498" s="243">
        <f t="shared" si="552"/>
        <v>-1.3592070001288816E-13</v>
      </c>
      <c r="BD498" s="244">
        <f t="shared" si="553"/>
        <v>197884.14681572217</v>
      </c>
      <c r="BE498" s="246"/>
      <c r="BF498" s="246"/>
      <c r="BG498" s="246"/>
      <c r="BH498" s="241">
        <f>VLOOKUP(BJ498,[2]תחזיות!$B$4:$H$1000,6)</f>
        <v>1.1819291818182061E-2</v>
      </c>
      <c r="BI498" s="135">
        <f t="shared" si="512"/>
        <v>9.8494098484850517E-4</v>
      </c>
      <c r="BJ498" s="238">
        <v>446</v>
      </c>
      <c r="BK498" s="243">
        <f t="shared" si="554"/>
        <v>-14.691694162765343</v>
      </c>
      <c r="BL498" s="243">
        <f t="shared" si="578"/>
        <v>8.7623161796791901E-2</v>
      </c>
      <c r="BM498" s="243">
        <f t="shared" si="513"/>
        <v>0.11455793442852824</v>
      </c>
      <c r="BN498" s="243">
        <f t="shared" si="533"/>
        <v>-2.6934772631736336E-2</v>
      </c>
      <c r="BO498" s="244">
        <f t="shared" si="555"/>
        <v>148276.55901072704</v>
      </c>
      <c r="BP498" s="246"/>
      <c r="BQ498" s="247">
        <f>VLOOKUP(BT498,[2]תחזיות!$B$4:$E$1000,2)</f>
        <v>4.7575180000000279E-2</v>
      </c>
      <c r="BR498" s="135">
        <f t="shared" si="514"/>
        <v>3.4645983333333567E-3</v>
      </c>
      <c r="BS498" s="3">
        <f t="shared" si="556"/>
        <v>13543</v>
      </c>
      <c r="BT498" s="238">
        <v>446</v>
      </c>
      <c r="BU498" s="239">
        <f t="shared" si="557"/>
        <v>0</v>
      </c>
      <c r="BV498" s="239">
        <f t="shared" si="461"/>
        <v>0</v>
      </c>
      <c r="BW498" s="239">
        <f t="shared" si="515"/>
        <v>0</v>
      </c>
      <c r="BX498" s="239">
        <f t="shared" si="516"/>
        <v>0</v>
      </c>
      <c r="BY498" s="240">
        <f t="shared" si="558"/>
        <v>839763.63973834575</v>
      </c>
      <c r="CA498" s="247">
        <f>VLOOKUP(CD498,[2]תחזיות!$B$4:$E$1000,4)</f>
        <v>6.2799237600000377E-2</v>
      </c>
      <c r="CB498" s="135">
        <f t="shared" si="517"/>
        <v>4.7332698000000315E-3</v>
      </c>
      <c r="CC498" s="3">
        <f t="shared" si="559"/>
        <v>13543</v>
      </c>
      <c r="CD498" s="238">
        <v>446</v>
      </c>
      <c r="CE498" s="239">
        <f t="shared" si="560"/>
        <v>0</v>
      </c>
      <c r="CF498" s="239">
        <f t="shared" si="561"/>
        <v>0</v>
      </c>
      <c r="CG498" s="239">
        <f t="shared" si="518"/>
        <v>0</v>
      </c>
      <c r="CH498" s="239">
        <f t="shared" si="519"/>
        <v>0</v>
      </c>
      <c r="CI498" s="240">
        <f t="shared" si="562"/>
        <v>952372.2403889132</v>
      </c>
      <c r="CJ498" s="1"/>
      <c r="CK498" s="247">
        <f>VLOOKUP(CN498,[2]תחזיות!$B$4:$E$1000,3)</f>
        <v>4.1369721739130678E-2</v>
      </c>
      <c r="CL498" s="135">
        <f t="shared" si="520"/>
        <v>2.9474768115942233E-3</v>
      </c>
      <c r="CM498" s="3">
        <f t="shared" si="563"/>
        <v>13543</v>
      </c>
      <c r="CN498" s="238">
        <v>446</v>
      </c>
      <c r="CO498" s="239">
        <f t="shared" si="564"/>
        <v>0</v>
      </c>
      <c r="CP498" s="239">
        <f t="shared" si="579"/>
        <v>0</v>
      </c>
      <c r="CQ498" s="239">
        <f t="shared" si="521"/>
        <v>0</v>
      </c>
      <c r="CR498" s="239">
        <f t="shared" si="522"/>
        <v>0</v>
      </c>
      <c r="CS498" s="240">
        <f t="shared" si="565"/>
        <v>799728.65981568617</v>
      </c>
      <c r="CT498" s="1"/>
      <c r="CU498" s="238">
        <v>446</v>
      </c>
      <c r="CV498" s="239">
        <f t="shared" si="587"/>
        <v>-3515.6868531545761</v>
      </c>
      <c r="CW498" s="239">
        <f t="shared" si="587"/>
        <v>0</v>
      </c>
      <c r="CX498" s="239">
        <f t="shared" si="587"/>
        <v>9.2286779895307625</v>
      </c>
      <c r="CY498" s="239">
        <f t="shared" si="587"/>
        <v>-9.2286779895307625</v>
      </c>
      <c r="CZ498" s="239">
        <f t="shared" si="587"/>
        <v>3027533.6683451794</v>
      </c>
      <c r="DB498" s="238">
        <v>446</v>
      </c>
      <c r="DC498" s="239">
        <f t="shared" si="588"/>
        <v>-3515.6868531546061</v>
      </c>
      <c r="DD498" s="239">
        <f t="shared" si="588"/>
        <v>1.493874759134892E-13</v>
      </c>
      <c r="DE498" s="239">
        <f t="shared" si="588"/>
        <v>9.2286779895310449</v>
      </c>
      <c r="DF498" s="239">
        <f t="shared" si="588"/>
        <v>-9.2286779895308957</v>
      </c>
      <c r="DG498" s="239">
        <f t="shared" si="588"/>
        <v>3247953.555034522</v>
      </c>
      <c r="DH498" s="248"/>
      <c r="DI498" s="238">
        <v>446</v>
      </c>
      <c r="DJ498" s="239">
        <f t="shared" si="589"/>
        <v>-3530.3785473173416</v>
      </c>
      <c r="DK498" s="239">
        <f t="shared" si="589"/>
        <v>8.7623161796791901E-2</v>
      </c>
      <c r="DL498" s="239">
        <f t="shared" si="589"/>
        <v>9.3432359239592913</v>
      </c>
      <c r="DM498" s="239">
        <f t="shared" si="589"/>
        <v>-9.2556127621624995</v>
      </c>
      <c r="DN498" s="239">
        <f t="shared" si="589"/>
        <v>2829171.9568635351</v>
      </c>
      <c r="DP498" s="3">
        <f t="shared" si="566"/>
        <v>13543</v>
      </c>
      <c r="DQ498" s="238">
        <v>446</v>
      </c>
      <c r="DR498" s="239">
        <f t="shared" si="567"/>
        <v>0</v>
      </c>
      <c r="DS498" s="239">
        <f t="shared" si="568"/>
        <v>0</v>
      </c>
      <c r="DT498" s="239">
        <f t="shared" si="523"/>
        <v>0</v>
      </c>
      <c r="DU498" s="239">
        <f t="shared" si="569"/>
        <v>0</v>
      </c>
      <c r="DV498" s="240">
        <f t="shared" si="580"/>
        <v>0</v>
      </c>
      <c r="DX498" s="242">
        <f t="shared" si="592"/>
        <v>5.0700000000000002E-2</v>
      </c>
      <c r="DY498" s="242">
        <f t="shared" si="570"/>
        <v>4.2250000000000005E-3</v>
      </c>
      <c r="DZ498" s="238">
        <v>446</v>
      </c>
      <c r="EA498" s="243">
        <f t="shared" si="581"/>
        <v>0</v>
      </c>
      <c r="EB498" s="243">
        <f t="shared" si="582"/>
        <v>0</v>
      </c>
      <c r="EC498" s="243">
        <f t="shared" si="524"/>
        <v>0</v>
      </c>
      <c r="ED498" s="243">
        <f t="shared" si="534"/>
        <v>0</v>
      </c>
      <c r="EE498" s="244">
        <f t="shared" si="571"/>
        <v>985200.18989004719</v>
      </c>
      <c r="EF498" s="249"/>
      <c r="EG498" s="242">
        <f t="shared" si="593"/>
        <v>5.5E-2</v>
      </c>
      <c r="EH498" s="242">
        <f t="shared" si="572"/>
        <v>4.5833333333333334E-3</v>
      </c>
      <c r="EI498" s="238">
        <v>446</v>
      </c>
      <c r="EJ498" s="243">
        <f t="shared" si="583"/>
        <v>6.7077599842745737E-13</v>
      </c>
      <c r="EK498" s="243">
        <f t="shared" si="584"/>
        <v>0</v>
      </c>
      <c r="EL498" s="243">
        <f t="shared" si="525"/>
        <v>-3.074389992792513E-15</v>
      </c>
      <c r="EM498" s="243">
        <f t="shared" si="535"/>
        <v>3.074389992792513E-15</v>
      </c>
      <c r="EN498" s="244">
        <f t="shared" si="573"/>
        <v>1028966.0595073986</v>
      </c>
      <c r="EO498" s="249"/>
      <c r="EP498" s="242">
        <f t="shared" si="594"/>
        <v>2.5000000000000001E-2</v>
      </c>
      <c r="EQ498" s="242">
        <f t="shared" si="574"/>
        <v>2.0833333333333333E-3</v>
      </c>
      <c r="ER498" s="238">
        <v>446</v>
      </c>
      <c r="ES498" s="243">
        <f t="shared" si="585"/>
        <v>0</v>
      </c>
      <c r="ET498" s="243">
        <f t="shared" si="586"/>
        <v>0</v>
      </c>
      <c r="EU498" s="243">
        <f t="shared" si="526"/>
        <v>0</v>
      </c>
      <c r="EV498" s="243">
        <f t="shared" si="536"/>
        <v>0</v>
      </c>
      <c r="EW498" s="244">
        <f t="shared" si="575"/>
        <v>853461.14144629624</v>
      </c>
    </row>
    <row r="499" spans="1:153" ht="14.25" customHeight="1" thickBot="1" x14ac:dyDescent="0.25">
      <c r="A499" s="3">
        <f t="shared" si="537"/>
        <v>13574</v>
      </c>
      <c r="B499" s="238">
        <v>447</v>
      </c>
      <c r="C499" s="239">
        <f t="shared" si="538"/>
        <v>-3524.9155311441068</v>
      </c>
      <c r="D499" s="239">
        <f t="shared" si="499"/>
        <v>0</v>
      </c>
      <c r="E499" s="239">
        <f t="shared" si="500"/>
        <v>9.2529032692532809</v>
      </c>
      <c r="F499" s="239">
        <f t="shared" si="501"/>
        <v>-9.2529032692532809</v>
      </c>
      <c r="G499" s="240">
        <f t="shared" si="539"/>
        <v>725485.02829237678</v>
      </c>
      <c r="I499" s="241">
        <f>VLOOKUP(K499,[2]תחזיות!$B$4:$H$1000,5)</f>
        <v>1.3001239500000268E-2</v>
      </c>
      <c r="J499" s="135">
        <f t="shared" si="502"/>
        <v>1.0834366250000223E-3</v>
      </c>
      <c r="K499" s="238">
        <v>447</v>
      </c>
      <c r="L499" s="243">
        <f t="shared" si="540"/>
        <v>0</v>
      </c>
      <c r="M499" s="243">
        <f t="shared" si="527"/>
        <v>0</v>
      </c>
      <c r="N499" s="243">
        <f t="shared" si="503"/>
        <v>0</v>
      </c>
      <c r="O499" s="243">
        <f t="shared" si="504"/>
        <v>0</v>
      </c>
      <c r="P499" s="244">
        <f t="shared" si="541"/>
        <v>306589.56963967456</v>
      </c>
      <c r="Q499" s="245"/>
      <c r="R499" s="241">
        <f>VLOOKUP(T499,[2]תחזיות!$B$4:$H$1000,7)</f>
        <v>2.2102107150000456E-2</v>
      </c>
      <c r="S499" s="135">
        <f t="shared" si="505"/>
        <v>1.841842262500038E-3</v>
      </c>
      <c r="T499" s="238">
        <v>447</v>
      </c>
      <c r="U499" s="243">
        <f t="shared" si="542"/>
        <v>0</v>
      </c>
      <c r="V499" s="243">
        <f t="shared" si="528"/>
        <v>0</v>
      </c>
      <c r="W499" s="243">
        <f t="shared" si="506"/>
        <v>0</v>
      </c>
      <c r="X499" s="243">
        <f t="shared" si="529"/>
        <v>0</v>
      </c>
      <c r="Y499" s="244">
        <f t="shared" si="543"/>
        <v>343246.08003011072</v>
      </c>
      <c r="Z499" s="246"/>
      <c r="AA499" s="241">
        <f>VLOOKUP(AC499,[2]תחזיות!$B$4:$H$1000,6)</f>
        <v>1.1819308636363879E-2</v>
      </c>
      <c r="AB499" s="135">
        <f t="shared" si="507"/>
        <v>9.849423863636565E-4</v>
      </c>
      <c r="AC499" s="238">
        <v>447</v>
      </c>
      <c r="AD499" s="243">
        <f t="shared" si="544"/>
        <v>0</v>
      </c>
      <c r="AE499" s="243">
        <f t="shared" si="530"/>
        <v>0</v>
      </c>
      <c r="AF499" s="243">
        <f t="shared" si="508"/>
        <v>0</v>
      </c>
      <c r="AG499" s="243">
        <f t="shared" si="531"/>
        <v>0</v>
      </c>
      <c r="AH499" s="244">
        <f t="shared" si="545"/>
        <v>302220.56829844892</v>
      </c>
      <c r="AI499" s="246"/>
      <c r="AJ499" s="242">
        <f t="shared" si="590"/>
        <v>4.8766666666666597E-2</v>
      </c>
      <c r="AK499" s="242">
        <f t="shared" si="546"/>
        <v>4.0638888888888834E-3</v>
      </c>
      <c r="AL499" s="241">
        <f>VLOOKUP(AN499,[2]תחזיות!$B$4:$H$1000,5)</f>
        <v>1.3001239500000268E-2</v>
      </c>
      <c r="AM499" s="135">
        <f t="shared" si="532"/>
        <v>1.0834366250000223E-3</v>
      </c>
      <c r="AN499" s="238">
        <v>447</v>
      </c>
      <c r="AO499" s="243">
        <f t="shared" si="547"/>
        <v>0</v>
      </c>
      <c r="AP499" s="243">
        <f t="shared" si="576"/>
        <v>0</v>
      </c>
      <c r="AQ499" s="243">
        <f t="shared" si="509"/>
        <v>0</v>
      </c>
      <c r="AR499" s="243">
        <f t="shared" si="548"/>
        <v>0</v>
      </c>
      <c r="AS499" s="244">
        <f t="shared" si="549"/>
        <v>170495.24078473489</v>
      </c>
      <c r="AT499" s="245"/>
      <c r="AU499" s="242">
        <f t="shared" si="591"/>
        <v>5.3666666666666606E-2</v>
      </c>
      <c r="AV499" s="242">
        <f t="shared" si="550"/>
        <v>4.4722222222222168E-3</v>
      </c>
      <c r="AW499" s="241">
        <f>VLOOKUP(AY499,[2]תחזיות!$B$4:$H$1000,7)</f>
        <v>2.2102107150000456E-2</v>
      </c>
      <c r="AX499" s="135">
        <f t="shared" si="510"/>
        <v>1.841842262500038E-3</v>
      </c>
      <c r="AY499" s="238">
        <v>447</v>
      </c>
      <c r="AZ499" s="243">
        <f t="shared" si="551"/>
        <v>-3.0734017532500291E-11</v>
      </c>
      <c r="BA499" s="243">
        <f t="shared" si="577"/>
        <v>1.4966262408011487E-13</v>
      </c>
      <c r="BB499" s="243">
        <f t="shared" si="511"/>
        <v>2.8711198026712991E-13</v>
      </c>
      <c r="BC499" s="243">
        <f t="shared" si="552"/>
        <v>-1.3744935618701501E-13</v>
      </c>
      <c r="BD499" s="244">
        <f t="shared" si="553"/>
        <v>197884.14681572217</v>
      </c>
      <c r="BE499" s="246"/>
      <c r="BF499" s="246"/>
      <c r="BG499" s="246"/>
      <c r="BH499" s="241">
        <f>VLOOKUP(BJ499,[2]תחזיות!$B$4:$H$1000,6)</f>
        <v>1.1819308636363879E-2</v>
      </c>
      <c r="BI499" s="135">
        <f t="shared" si="512"/>
        <v>9.849423863636565E-4</v>
      </c>
      <c r="BJ499" s="238">
        <v>447</v>
      </c>
      <c r="BK499" s="243">
        <f t="shared" si="554"/>
        <v>-14.820835402467583</v>
      </c>
      <c r="BL499" s="243">
        <f t="shared" si="578"/>
        <v>8.7697379611016632E-2</v>
      </c>
      <c r="BM499" s="243">
        <f t="shared" si="513"/>
        <v>0.11486891118220707</v>
      </c>
      <c r="BN499" s="243">
        <f t="shared" si="533"/>
        <v>-2.7171531571190444E-2</v>
      </c>
      <c r="BO499" s="244">
        <f t="shared" si="555"/>
        <v>148276.55901072704</v>
      </c>
      <c r="BP499" s="246"/>
      <c r="BQ499" s="247">
        <f>VLOOKUP(BT499,[2]תחזיות!$B$4:$E$1000,2)</f>
        <v>4.7603480000000281E-2</v>
      </c>
      <c r="BR499" s="135">
        <f t="shared" si="514"/>
        <v>3.4669566666666904E-3</v>
      </c>
      <c r="BS499" s="3">
        <f t="shared" si="556"/>
        <v>13574</v>
      </c>
      <c r="BT499" s="238">
        <v>447</v>
      </c>
      <c r="BU499" s="239">
        <f t="shared" si="557"/>
        <v>0</v>
      </c>
      <c r="BV499" s="239">
        <f t="shared" si="461"/>
        <v>0</v>
      </c>
      <c r="BW499" s="239">
        <f t="shared" si="515"/>
        <v>0</v>
      </c>
      <c r="BX499" s="239">
        <f t="shared" si="516"/>
        <v>0</v>
      </c>
      <c r="BY499" s="240">
        <f t="shared" si="558"/>
        <v>839763.63973834575</v>
      </c>
      <c r="CA499" s="247">
        <f>VLOOKUP(CD499,[2]תחזיות!$B$4:$E$1000,4)</f>
        <v>6.2836593600000379E-2</v>
      </c>
      <c r="CB499" s="135">
        <f t="shared" si="517"/>
        <v>4.7363828000000314E-3</v>
      </c>
      <c r="CC499" s="3">
        <f t="shared" si="559"/>
        <v>13574</v>
      </c>
      <c r="CD499" s="238">
        <v>447</v>
      </c>
      <c r="CE499" s="239">
        <f t="shared" si="560"/>
        <v>0</v>
      </c>
      <c r="CF499" s="239">
        <f t="shared" si="561"/>
        <v>0</v>
      </c>
      <c r="CG499" s="239">
        <f t="shared" si="518"/>
        <v>0</v>
      </c>
      <c r="CH499" s="239">
        <f t="shared" si="519"/>
        <v>0</v>
      </c>
      <c r="CI499" s="240">
        <f t="shared" si="562"/>
        <v>952372.2403889132</v>
      </c>
      <c r="CJ499" s="1"/>
      <c r="CK499" s="247">
        <f>VLOOKUP(CN499,[2]תחזיות!$B$4:$E$1000,3)</f>
        <v>4.1394330434782856E-2</v>
      </c>
      <c r="CL499" s="135">
        <f t="shared" si="520"/>
        <v>2.9495275362319048E-3</v>
      </c>
      <c r="CM499" s="3">
        <f t="shared" si="563"/>
        <v>13574</v>
      </c>
      <c r="CN499" s="238">
        <v>447</v>
      </c>
      <c r="CO499" s="239">
        <f t="shared" si="564"/>
        <v>0</v>
      </c>
      <c r="CP499" s="239">
        <f t="shared" si="579"/>
        <v>0</v>
      </c>
      <c r="CQ499" s="239">
        <f t="shared" si="521"/>
        <v>0</v>
      </c>
      <c r="CR499" s="239">
        <f t="shared" si="522"/>
        <v>0</v>
      </c>
      <c r="CS499" s="240">
        <f t="shared" si="565"/>
        <v>799728.65981568617</v>
      </c>
      <c r="CT499" s="1"/>
      <c r="CU499" s="238">
        <v>447</v>
      </c>
      <c r="CV499" s="239">
        <f t="shared" si="587"/>
        <v>-3524.9155311441068</v>
      </c>
      <c r="CW499" s="239">
        <f t="shared" si="587"/>
        <v>0</v>
      </c>
      <c r="CX499" s="239">
        <f t="shared" si="587"/>
        <v>9.2529032692532809</v>
      </c>
      <c r="CY499" s="239">
        <f t="shared" si="587"/>
        <v>-9.2529032692532809</v>
      </c>
      <c r="CZ499" s="239">
        <f t="shared" si="587"/>
        <v>3027533.6683451794</v>
      </c>
      <c r="DB499" s="238">
        <v>447</v>
      </c>
      <c r="DC499" s="239">
        <f t="shared" si="588"/>
        <v>-3524.9155311441373</v>
      </c>
      <c r="DD499" s="239">
        <f t="shared" si="588"/>
        <v>1.4966262408011487E-13</v>
      </c>
      <c r="DE499" s="239">
        <f t="shared" si="588"/>
        <v>9.2529032692535651</v>
      </c>
      <c r="DF499" s="239">
        <f t="shared" si="588"/>
        <v>-9.2529032692534141</v>
      </c>
      <c r="DG499" s="239">
        <f t="shared" si="588"/>
        <v>3247953.555034522</v>
      </c>
      <c r="DH499" s="248"/>
      <c r="DI499" s="238">
        <v>447</v>
      </c>
      <c r="DJ499" s="239">
        <f t="shared" si="589"/>
        <v>-3539.7363665465746</v>
      </c>
      <c r="DK499" s="239">
        <f t="shared" si="589"/>
        <v>8.7697379611016632E-2</v>
      </c>
      <c r="DL499" s="239">
        <f t="shared" si="589"/>
        <v>9.3677721804354874</v>
      </c>
      <c r="DM499" s="239">
        <f t="shared" si="589"/>
        <v>-9.2800748008244707</v>
      </c>
      <c r="DN499" s="239">
        <f t="shared" si="589"/>
        <v>2829171.9568635351</v>
      </c>
      <c r="DP499" s="3">
        <f t="shared" si="566"/>
        <v>13574</v>
      </c>
      <c r="DQ499" s="238">
        <v>447</v>
      </c>
      <c r="DR499" s="239">
        <f t="shared" si="567"/>
        <v>0</v>
      </c>
      <c r="DS499" s="239">
        <f t="shared" si="568"/>
        <v>0</v>
      </c>
      <c r="DT499" s="239">
        <f t="shared" si="523"/>
        <v>0</v>
      </c>
      <c r="DU499" s="239">
        <f t="shared" si="569"/>
        <v>0</v>
      </c>
      <c r="DV499" s="240">
        <f t="shared" si="580"/>
        <v>0</v>
      </c>
      <c r="DX499" s="242">
        <f t="shared" si="592"/>
        <v>5.0700000000000002E-2</v>
      </c>
      <c r="DY499" s="242">
        <f t="shared" si="570"/>
        <v>4.2250000000000005E-3</v>
      </c>
      <c r="DZ499" s="238">
        <v>447</v>
      </c>
      <c r="EA499" s="243">
        <f t="shared" si="581"/>
        <v>0</v>
      </c>
      <c r="EB499" s="243">
        <f t="shared" si="582"/>
        <v>0</v>
      </c>
      <c r="EC499" s="243">
        <f t="shared" si="524"/>
        <v>0</v>
      </c>
      <c r="ED499" s="243">
        <f t="shared" si="534"/>
        <v>0</v>
      </c>
      <c r="EE499" s="244">
        <f t="shared" si="571"/>
        <v>985200.18989004719</v>
      </c>
      <c r="EF499" s="249"/>
      <c r="EG499" s="242">
        <f t="shared" si="593"/>
        <v>5.5E-2</v>
      </c>
      <c r="EH499" s="242">
        <f t="shared" si="572"/>
        <v>4.5833333333333334E-3</v>
      </c>
      <c r="EI499" s="238">
        <v>447</v>
      </c>
      <c r="EJ499" s="243">
        <f t="shared" si="583"/>
        <v>6.7385038842024986E-13</v>
      </c>
      <c r="EK499" s="243">
        <f t="shared" si="584"/>
        <v>0</v>
      </c>
      <c r="EL499" s="243">
        <f t="shared" si="525"/>
        <v>-3.0884809469261454E-15</v>
      </c>
      <c r="EM499" s="243">
        <f t="shared" si="535"/>
        <v>3.0884809469261454E-15</v>
      </c>
      <c r="EN499" s="244">
        <f t="shared" si="573"/>
        <v>1028966.0595073986</v>
      </c>
      <c r="EO499" s="249"/>
      <c r="EP499" s="242">
        <f t="shared" si="594"/>
        <v>2.5000000000000001E-2</v>
      </c>
      <c r="EQ499" s="242">
        <f t="shared" si="574"/>
        <v>2.0833333333333333E-3</v>
      </c>
      <c r="ER499" s="238">
        <v>447</v>
      </c>
      <c r="ES499" s="243">
        <f t="shared" si="585"/>
        <v>0</v>
      </c>
      <c r="ET499" s="243">
        <f t="shared" si="586"/>
        <v>0</v>
      </c>
      <c r="EU499" s="243">
        <f t="shared" si="526"/>
        <v>0</v>
      </c>
      <c r="EV499" s="243">
        <f t="shared" si="536"/>
        <v>0</v>
      </c>
      <c r="EW499" s="244">
        <f t="shared" si="575"/>
        <v>853461.14144629624</v>
      </c>
    </row>
    <row r="500" spans="1:153" ht="14.25" customHeight="1" thickBot="1" x14ac:dyDescent="0.25">
      <c r="A500" s="3">
        <f t="shared" si="537"/>
        <v>13602</v>
      </c>
      <c r="B500" s="238">
        <v>448</v>
      </c>
      <c r="C500" s="239">
        <f t="shared" si="538"/>
        <v>-3534.16843441336</v>
      </c>
      <c r="D500" s="239">
        <f t="shared" ref="D500:D532" si="595">IF(C500&lt;=0,0,$C$48)</f>
        <v>0</v>
      </c>
      <c r="E500" s="239">
        <f t="shared" ref="E500:E532" si="596">D500-F500</f>
        <v>9.277192140335071</v>
      </c>
      <c r="F500" s="239">
        <f t="shared" ref="F500:F532" si="597">C500*$C$44</f>
        <v>-9.277192140335071</v>
      </c>
      <c r="G500" s="240">
        <f t="shared" si="539"/>
        <v>725485.02829237678</v>
      </c>
      <c r="I500" s="241">
        <f>VLOOKUP(K500,[2]תחזיות!$B$4:$H$1000,5)</f>
        <v>1.3001258000000269E-2</v>
      </c>
      <c r="J500" s="135">
        <f t="shared" ref="J500:J532" si="598">I500/12</f>
        <v>1.0834381666666891E-3</v>
      </c>
      <c r="K500" s="238">
        <v>448</v>
      </c>
      <c r="L500" s="243">
        <f t="shared" si="540"/>
        <v>0</v>
      </c>
      <c r="M500" s="243">
        <f t="shared" si="527"/>
        <v>0</v>
      </c>
      <c r="N500" s="243">
        <f t="shared" ref="N500:N532" si="599">M500-O500</f>
        <v>0</v>
      </c>
      <c r="O500" s="243">
        <f t="shared" ref="O500:O532" si="600">L500*$K$44</f>
        <v>0</v>
      </c>
      <c r="P500" s="244">
        <f t="shared" si="541"/>
        <v>306589.56963967456</v>
      </c>
      <c r="Q500" s="245"/>
      <c r="R500" s="241">
        <f>VLOOKUP(T500,[2]תחזיות!$B$4:$H$1000,7)</f>
        <v>2.2102138600000456E-2</v>
      </c>
      <c r="S500" s="135">
        <f t="shared" ref="S500:S532" si="601">R500/12</f>
        <v>1.8418448833333713E-3</v>
      </c>
      <c r="T500" s="238">
        <v>448</v>
      </c>
      <c r="U500" s="243">
        <f t="shared" si="542"/>
        <v>0</v>
      </c>
      <c r="V500" s="243">
        <f t="shared" si="528"/>
        <v>0</v>
      </c>
      <c r="W500" s="243">
        <f t="shared" ref="W500:W532" si="602">V500-X500</f>
        <v>0</v>
      </c>
      <c r="X500" s="243">
        <f t="shared" si="529"/>
        <v>0</v>
      </c>
      <c r="Y500" s="244">
        <f t="shared" si="543"/>
        <v>343246.08003011072</v>
      </c>
      <c r="Z500" s="246"/>
      <c r="AA500" s="241">
        <f>VLOOKUP(AC500,[2]תחזיות!$B$4:$H$1000,6)</f>
        <v>1.1819325454545698E-2</v>
      </c>
      <c r="AB500" s="135">
        <f t="shared" ref="AB500:AB532" si="603">AA500/12</f>
        <v>9.8494378787880826E-4</v>
      </c>
      <c r="AC500" s="238">
        <v>448</v>
      </c>
      <c r="AD500" s="243">
        <f t="shared" si="544"/>
        <v>0</v>
      </c>
      <c r="AE500" s="243">
        <f t="shared" si="530"/>
        <v>0</v>
      </c>
      <c r="AF500" s="243">
        <f t="shared" ref="AF500:AF532" si="604">AE500-AG500</f>
        <v>0</v>
      </c>
      <c r="AG500" s="243">
        <f t="shared" si="531"/>
        <v>0</v>
      </c>
      <c r="AH500" s="244">
        <f t="shared" si="545"/>
        <v>302220.56829844892</v>
      </c>
      <c r="AI500" s="246"/>
      <c r="AJ500" s="242">
        <f t="shared" si="590"/>
        <v>4.8766666666666597E-2</v>
      </c>
      <c r="AK500" s="242">
        <f t="shared" si="546"/>
        <v>4.0638888888888834E-3</v>
      </c>
      <c r="AL500" s="241">
        <f>VLOOKUP(AN500,[2]תחזיות!$B$4:$H$1000,5)</f>
        <v>1.3001258000000269E-2</v>
      </c>
      <c r="AM500" s="135">
        <f t="shared" si="532"/>
        <v>1.0834381666666891E-3</v>
      </c>
      <c r="AN500" s="238">
        <v>448</v>
      </c>
      <c r="AO500" s="243">
        <f t="shared" si="547"/>
        <v>0</v>
      </c>
      <c r="AP500" s="243">
        <f t="shared" si="576"/>
        <v>0</v>
      </c>
      <c r="AQ500" s="243">
        <f t="shared" ref="AQ500:AQ532" si="605">AP500-AR500</f>
        <v>0</v>
      </c>
      <c r="AR500" s="243">
        <f t="shared" si="548"/>
        <v>0</v>
      </c>
      <c r="AS500" s="244">
        <f t="shared" si="549"/>
        <v>170495.24078473489</v>
      </c>
      <c r="AT500" s="245"/>
      <c r="AU500" s="242">
        <f t="shared" si="591"/>
        <v>5.3666666666666606E-2</v>
      </c>
      <c r="AV500" s="242">
        <f t="shared" si="550"/>
        <v>4.4722222222222168E-3</v>
      </c>
      <c r="AW500" s="241">
        <f>VLOOKUP(AY500,[2]תחזיות!$B$4:$H$1000,7)</f>
        <v>2.2102138600000456E-2</v>
      </c>
      <c r="AX500" s="135">
        <f t="shared" ref="AX500:AX532" si="606">AW500/12</f>
        <v>1.8418448833333713E-3</v>
      </c>
      <c r="AY500" s="238">
        <v>448</v>
      </c>
      <c r="AZ500" s="243">
        <f t="shared" si="551"/>
        <v>-3.1078265621435731E-11</v>
      </c>
      <c r="BA500" s="243">
        <f t="shared" si="577"/>
        <v>1.4993827941850306E-13</v>
      </c>
      <c r="BB500" s="243">
        <f t="shared" ref="BB500:BB532" si="607">BA500-BC500</f>
        <v>2.8892718955881271E-13</v>
      </c>
      <c r="BC500" s="243">
        <f t="shared" si="552"/>
        <v>-1.3898891014030963E-13</v>
      </c>
      <c r="BD500" s="244">
        <f t="shared" si="553"/>
        <v>197884.14681572217</v>
      </c>
      <c r="BE500" s="246"/>
      <c r="BF500" s="246"/>
      <c r="BG500" s="246"/>
      <c r="BH500" s="241">
        <f>VLOOKUP(BJ500,[2]תחזיות!$B$4:$H$1000,6)</f>
        <v>1.1819325454545698E-2</v>
      </c>
      <c r="BI500" s="135">
        <f t="shared" ref="BI500:BI532" si="608">BH500/12</f>
        <v>9.8494378787880826E-4</v>
      </c>
      <c r="BJ500" s="238">
        <v>448</v>
      </c>
      <c r="BK500" s="243">
        <f t="shared" si="554"/>
        <v>-14.950415142831114</v>
      </c>
      <c r="BL500" s="243">
        <f t="shared" si="578"/>
        <v>8.777165984786664E-2</v>
      </c>
      <c r="BM500" s="243">
        <f t="shared" ref="BM500:BM532" si="609">BL500-BN500</f>
        <v>0.11518075427639021</v>
      </c>
      <c r="BN500" s="243">
        <f t="shared" si="533"/>
        <v>-2.740909442852358E-2</v>
      </c>
      <c r="BO500" s="244">
        <f t="shared" si="555"/>
        <v>148276.55901072704</v>
      </c>
      <c r="BP500" s="246"/>
      <c r="BQ500" s="247">
        <f>VLOOKUP(BT500,[2]תחזיות!$B$4:$E$1000,2)</f>
        <v>4.7631780000000283E-2</v>
      </c>
      <c r="BR500" s="135">
        <f t="shared" ref="BR500:BR532" si="610">(BQ500+$BS$43)/12</f>
        <v>3.4693150000000236E-3</v>
      </c>
      <c r="BS500" s="3">
        <f t="shared" si="556"/>
        <v>13602</v>
      </c>
      <c r="BT500" s="238">
        <v>448</v>
      </c>
      <c r="BU500" s="239">
        <f t="shared" si="557"/>
        <v>0</v>
      </c>
      <c r="BV500" s="239">
        <f t="shared" si="461"/>
        <v>0</v>
      </c>
      <c r="BW500" s="239">
        <f t="shared" ref="BW500:BW532" si="611">BV500-BX500</f>
        <v>0</v>
      </c>
      <c r="BX500" s="239">
        <f t="shared" ref="BX500:BX532" si="612">BU500*BR500</f>
        <v>0</v>
      </c>
      <c r="BY500" s="240">
        <f t="shared" si="558"/>
        <v>839763.63973834575</v>
      </c>
      <c r="CA500" s="247">
        <f>VLOOKUP(CD500,[2]תחזיות!$B$4:$E$1000,4)</f>
        <v>6.2873949600000381E-2</v>
      </c>
      <c r="CB500" s="135">
        <f t="shared" ref="CB500:CB532" si="613">(CA500+$CD$43)/12</f>
        <v>4.7394958000000322E-3</v>
      </c>
      <c r="CC500" s="3">
        <f t="shared" si="559"/>
        <v>13602</v>
      </c>
      <c r="CD500" s="238">
        <v>448</v>
      </c>
      <c r="CE500" s="239">
        <f t="shared" si="560"/>
        <v>0</v>
      </c>
      <c r="CF500" s="239">
        <f t="shared" si="561"/>
        <v>0</v>
      </c>
      <c r="CG500" s="239">
        <f t="shared" ref="CG500:CG532" si="614">CF500-CH500</f>
        <v>0</v>
      </c>
      <c r="CH500" s="239">
        <f t="shared" ref="CH500:CH532" si="615">CE500*CB500</f>
        <v>0</v>
      </c>
      <c r="CI500" s="240">
        <f t="shared" si="562"/>
        <v>952372.2403889132</v>
      </c>
      <c r="CJ500" s="1"/>
      <c r="CK500" s="247">
        <f>VLOOKUP(CN500,[2]תחזיות!$B$4:$E$1000,3)</f>
        <v>4.1418939130435033E-2</v>
      </c>
      <c r="CL500" s="135">
        <f t="shared" ref="CL500:CL532" si="616">(CK500+$CD$43)/12</f>
        <v>2.9515782608695862E-3</v>
      </c>
      <c r="CM500" s="3">
        <f t="shared" si="563"/>
        <v>13602</v>
      </c>
      <c r="CN500" s="238">
        <v>448</v>
      </c>
      <c r="CO500" s="239">
        <f t="shared" si="564"/>
        <v>0</v>
      </c>
      <c r="CP500" s="239">
        <f t="shared" si="579"/>
        <v>0</v>
      </c>
      <c r="CQ500" s="239">
        <f t="shared" ref="CQ500:CQ532" si="617">CP500-CR500</f>
        <v>0</v>
      </c>
      <c r="CR500" s="239">
        <f t="shared" ref="CR500:CR532" si="618">CO500*CL500</f>
        <v>0</v>
      </c>
      <c r="CS500" s="240">
        <f t="shared" si="565"/>
        <v>799728.65981568617</v>
      </c>
      <c r="CT500" s="1"/>
      <c r="CU500" s="238">
        <v>448</v>
      </c>
      <c r="CV500" s="239">
        <f t="shared" si="587"/>
        <v>-3534.16843441336</v>
      </c>
      <c r="CW500" s="239">
        <f t="shared" si="587"/>
        <v>0</v>
      </c>
      <c r="CX500" s="239">
        <f t="shared" si="587"/>
        <v>9.277192140335071</v>
      </c>
      <c r="CY500" s="239">
        <f t="shared" si="587"/>
        <v>-9.277192140335071</v>
      </c>
      <c r="CZ500" s="239">
        <f t="shared" si="587"/>
        <v>3027533.6683451794</v>
      </c>
      <c r="DB500" s="238">
        <v>448</v>
      </c>
      <c r="DC500" s="239">
        <f t="shared" si="588"/>
        <v>-3534.1684344133905</v>
      </c>
      <c r="DD500" s="239">
        <f t="shared" si="588"/>
        <v>1.4993827941850306E-13</v>
      </c>
      <c r="DE500" s="239">
        <f t="shared" si="588"/>
        <v>9.277192140335357</v>
      </c>
      <c r="DF500" s="239">
        <f t="shared" si="588"/>
        <v>-9.277192140335206</v>
      </c>
      <c r="DG500" s="239">
        <f t="shared" si="588"/>
        <v>3247953.555034522</v>
      </c>
      <c r="DH500" s="248"/>
      <c r="DI500" s="238">
        <v>448</v>
      </c>
      <c r="DJ500" s="239">
        <f t="shared" si="589"/>
        <v>-3549.118849556191</v>
      </c>
      <c r="DK500" s="239">
        <f t="shared" si="589"/>
        <v>8.777165984786664E-2</v>
      </c>
      <c r="DL500" s="239">
        <f t="shared" si="589"/>
        <v>9.3923728946114604</v>
      </c>
      <c r="DM500" s="239">
        <f t="shared" si="589"/>
        <v>-9.3046012347635951</v>
      </c>
      <c r="DN500" s="239">
        <f t="shared" si="589"/>
        <v>2829171.9568635351</v>
      </c>
      <c r="DP500" s="3">
        <f t="shared" si="566"/>
        <v>13602</v>
      </c>
      <c r="DQ500" s="238">
        <v>448</v>
      </c>
      <c r="DR500" s="239">
        <f t="shared" si="567"/>
        <v>0</v>
      </c>
      <c r="DS500" s="239">
        <f t="shared" si="568"/>
        <v>0</v>
      </c>
      <c r="DT500" s="239">
        <f t="shared" ref="DT500:DT532" si="619">DS500-DU500</f>
        <v>0</v>
      </c>
      <c r="DU500" s="239">
        <f t="shared" si="569"/>
        <v>0</v>
      </c>
      <c r="DV500" s="240">
        <f t="shared" si="580"/>
        <v>0</v>
      </c>
      <c r="DX500" s="242">
        <f t="shared" si="592"/>
        <v>5.0700000000000002E-2</v>
      </c>
      <c r="DY500" s="242">
        <f t="shared" si="570"/>
        <v>4.2250000000000005E-3</v>
      </c>
      <c r="DZ500" s="238">
        <v>448</v>
      </c>
      <c r="EA500" s="243">
        <f t="shared" si="581"/>
        <v>0</v>
      </c>
      <c r="EB500" s="243">
        <f t="shared" si="582"/>
        <v>0</v>
      </c>
      <c r="EC500" s="243">
        <f t="shared" ref="EC500:EC532" si="620">EB500-ED500</f>
        <v>0</v>
      </c>
      <c r="ED500" s="243">
        <f t="shared" si="534"/>
        <v>0</v>
      </c>
      <c r="EE500" s="244">
        <f t="shared" si="571"/>
        <v>985200.18989004719</v>
      </c>
      <c r="EF500" s="249"/>
      <c r="EG500" s="242">
        <f t="shared" si="593"/>
        <v>5.5E-2</v>
      </c>
      <c r="EH500" s="242">
        <f t="shared" si="572"/>
        <v>4.5833333333333334E-3</v>
      </c>
      <c r="EI500" s="238">
        <v>448</v>
      </c>
      <c r="EJ500" s="243">
        <f t="shared" si="583"/>
        <v>6.7693886936717599E-13</v>
      </c>
      <c r="EK500" s="243">
        <f t="shared" si="584"/>
        <v>0</v>
      </c>
      <c r="EL500" s="243">
        <f t="shared" ref="EL500:EL532" si="621">EK500-EM500</f>
        <v>-3.1026364845995566E-15</v>
      </c>
      <c r="EM500" s="243">
        <f t="shared" si="535"/>
        <v>3.1026364845995566E-15</v>
      </c>
      <c r="EN500" s="244">
        <f t="shared" si="573"/>
        <v>1028966.0595073986</v>
      </c>
      <c r="EO500" s="249"/>
      <c r="EP500" s="242">
        <f t="shared" si="594"/>
        <v>2.5000000000000001E-2</v>
      </c>
      <c r="EQ500" s="242">
        <f t="shared" si="574"/>
        <v>2.0833333333333333E-3</v>
      </c>
      <c r="ER500" s="238">
        <v>448</v>
      </c>
      <c r="ES500" s="243">
        <f t="shared" si="585"/>
        <v>0</v>
      </c>
      <c r="ET500" s="243">
        <f t="shared" si="586"/>
        <v>0</v>
      </c>
      <c r="EU500" s="243">
        <f t="shared" ref="EU500:EU532" si="622">ET500-EV500</f>
        <v>0</v>
      </c>
      <c r="EV500" s="243">
        <f t="shared" si="536"/>
        <v>0</v>
      </c>
      <c r="EW500" s="244">
        <f t="shared" si="575"/>
        <v>853461.14144629624</v>
      </c>
    </row>
    <row r="501" spans="1:153" ht="14.25" customHeight="1" thickBot="1" x14ac:dyDescent="0.25">
      <c r="A501" s="3">
        <f t="shared" si="537"/>
        <v>13633</v>
      </c>
      <c r="B501" s="238">
        <v>449</v>
      </c>
      <c r="C501" s="239">
        <f t="shared" si="538"/>
        <v>-3543.4456265536951</v>
      </c>
      <c r="D501" s="239">
        <f t="shared" si="595"/>
        <v>0</v>
      </c>
      <c r="E501" s="239">
        <f t="shared" si="596"/>
        <v>9.301544769703451</v>
      </c>
      <c r="F501" s="239">
        <f t="shared" si="597"/>
        <v>-9.301544769703451</v>
      </c>
      <c r="G501" s="240">
        <f t="shared" si="539"/>
        <v>725485.02829237678</v>
      </c>
      <c r="I501" s="241">
        <f>VLOOKUP(K501,[2]תחזיות!$B$4:$H$1000,5)</f>
        <v>1.3001276500000269E-2</v>
      </c>
      <c r="J501" s="135">
        <f t="shared" si="598"/>
        <v>1.0834397083333558E-3</v>
      </c>
      <c r="K501" s="238">
        <v>449</v>
      </c>
      <c r="L501" s="243">
        <f t="shared" si="540"/>
        <v>0</v>
      </c>
      <c r="M501" s="243">
        <f t="shared" ref="M501:M532" si="623">IF(K500=$K$42,0,(PMT($K$44,$K$42-K500,L501))*-1)</f>
        <v>0</v>
      </c>
      <c r="N501" s="243">
        <f t="shared" si="599"/>
        <v>0</v>
      </c>
      <c r="O501" s="243">
        <f t="shared" si="600"/>
        <v>0</v>
      </c>
      <c r="P501" s="244">
        <f t="shared" si="541"/>
        <v>306589.56963967456</v>
      </c>
      <c r="Q501" s="245"/>
      <c r="R501" s="241">
        <f>VLOOKUP(T501,[2]תחזיות!$B$4:$H$1000,7)</f>
        <v>2.2102170050000456E-2</v>
      </c>
      <c r="S501" s="135">
        <f t="shared" si="601"/>
        <v>1.8418475041667047E-3</v>
      </c>
      <c r="T501" s="238">
        <v>449</v>
      </c>
      <c r="U501" s="243">
        <f t="shared" si="542"/>
        <v>0</v>
      </c>
      <c r="V501" s="243">
        <f t="shared" ref="V501:V532" si="624">IF(T500=$K$42,0,(PMT($K$44,$K$42-T500,U501))*-1)</f>
        <v>0</v>
      </c>
      <c r="W501" s="243">
        <f t="shared" si="602"/>
        <v>0</v>
      </c>
      <c r="X501" s="243">
        <f t="shared" ref="X501:X532" si="625">U501*$K$44</f>
        <v>0</v>
      </c>
      <c r="Y501" s="244">
        <f t="shared" si="543"/>
        <v>343246.08003011072</v>
      </c>
      <c r="Z501" s="246"/>
      <c r="AA501" s="241">
        <f>VLOOKUP(AC501,[2]תחזיות!$B$4:$H$1000,6)</f>
        <v>1.1819342272727516E-2</v>
      </c>
      <c r="AB501" s="135">
        <f t="shared" si="603"/>
        <v>9.8494518939395959E-4</v>
      </c>
      <c r="AC501" s="238">
        <v>449</v>
      </c>
      <c r="AD501" s="243">
        <f t="shared" si="544"/>
        <v>0</v>
      </c>
      <c r="AE501" s="243">
        <f t="shared" ref="AE501:AE532" si="626">IF(AC500=$K$42,0,(PMT($K$44,$K$42-AC500,AD501))*-1)</f>
        <v>0</v>
      </c>
      <c r="AF501" s="243">
        <f t="shared" si="604"/>
        <v>0</v>
      </c>
      <c r="AG501" s="243">
        <f t="shared" ref="AG501:AG532" si="627">AD501*$K$44</f>
        <v>0</v>
      </c>
      <c r="AH501" s="244">
        <f t="shared" si="545"/>
        <v>302220.56829844892</v>
      </c>
      <c r="AI501" s="246"/>
      <c r="AJ501" s="242">
        <f t="shared" si="590"/>
        <v>4.8766666666666597E-2</v>
      </c>
      <c r="AK501" s="242">
        <f t="shared" si="546"/>
        <v>4.0638888888888834E-3</v>
      </c>
      <c r="AL501" s="241">
        <f>VLOOKUP(AN501,[2]תחזיות!$B$4:$H$1000,5)</f>
        <v>1.3001276500000269E-2</v>
      </c>
      <c r="AM501" s="135">
        <f t="shared" ref="AM501:AM532" si="628">AL501/12</f>
        <v>1.0834397083333558E-3</v>
      </c>
      <c r="AN501" s="238">
        <v>449</v>
      </c>
      <c r="AO501" s="243">
        <f t="shared" si="547"/>
        <v>0</v>
      </c>
      <c r="AP501" s="243">
        <f t="shared" si="576"/>
        <v>0</v>
      </c>
      <c r="AQ501" s="243">
        <f t="shared" si="605"/>
        <v>0</v>
      </c>
      <c r="AR501" s="243">
        <f t="shared" si="548"/>
        <v>0</v>
      </c>
      <c r="AS501" s="244">
        <f t="shared" si="549"/>
        <v>170495.24078473489</v>
      </c>
      <c r="AT501" s="245"/>
      <c r="AU501" s="242">
        <f t="shared" si="591"/>
        <v>5.3666666666666606E-2</v>
      </c>
      <c r="AV501" s="242">
        <f t="shared" si="550"/>
        <v>4.4722222222222168E-3</v>
      </c>
      <c r="AW501" s="241">
        <f>VLOOKUP(AY501,[2]תחזיות!$B$4:$H$1000,7)</f>
        <v>2.2102170050000456E-2</v>
      </c>
      <c r="AX501" s="135">
        <f t="shared" si="606"/>
        <v>1.8418475041667047E-3</v>
      </c>
      <c r="AY501" s="238">
        <v>449</v>
      </c>
      <c r="AZ501" s="243">
        <f t="shared" si="551"/>
        <v>-3.1424966396786181E-11</v>
      </c>
      <c r="BA501" s="243">
        <f t="shared" si="577"/>
        <v>1.50214442864229E-13</v>
      </c>
      <c r="BB501" s="243">
        <f t="shared" si="607"/>
        <v>2.9075387591652259E-13</v>
      </c>
      <c r="BC501" s="243">
        <f t="shared" si="552"/>
        <v>-1.405394330522936E-13</v>
      </c>
      <c r="BD501" s="244">
        <f t="shared" si="553"/>
        <v>197884.14681572217</v>
      </c>
      <c r="BE501" s="246"/>
      <c r="BF501" s="246"/>
      <c r="BG501" s="246"/>
      <c r="BH501" s="241">
        <f>VLOOKUP(BJ501,[2]תחזיות!$B$4:$H$1000,6)</f>
        <v>1.1819342272727516E-2</v>
      </c>
      <c r="BI501" s="135">
        <f t="shared" si="608"/>
        <v>9.8494518939395959E-4</v>
      </c>
      <c r="BJ501" s="238">
        <v>449</v>
      </c>
      <c r="BK501" s="243">
        <f t="shared" si="554"/>
        <v>-15.080434683311712</v>
      </c>
      <c r="BL501" s="243">
        <f t="shared" si="578"/>
        <v>8.7846002567143575E-2</v>
      </c>
      <c r="BM501" s="243">
        <f t="shared" si="609"/>
        <v>0.11549346615321492</v>
      </c>
      <c r="BN501" s="243">
        <f t="shared" ref="BN501:BN532" si="629">BK501*$K$44</f>
        <v>-2.7647463586071345E-2</v>
      </c>
      <c r="BO501" s="244">
        <f t="shared" si="555"/>
        <v>148276.55901072704</v>
      </c>
      <c r="BP501" s="246"/>
      <c r="BQ501" s="247">
        <f>VLOOKUP(BT501,[2]תחזיות!$B$4:$E$1000,2)</f>
        <v>4.7660080000000285E-2</v>
      </c>
      <c r="BR501" s="135">
        <f t="shared" si="610"/>
        <v>3.4716733333333572E-3</v>
      </c>
      <c r="BS501" s="3">
        <f t="shared" si="556"/>
        <v>13633</v>
      </c>
      <c r="BT501" s="238">
        <v>449</v>
      </c>
      <c r="BU501" s="239">
        <f t="shared" si="557"/>
        <v>0</v>
      </c>
      <c r="BV501" s="239">
        <f t="shared" si="461"/>
        <v>0</v>
      </c>
      <c r="BW501" s="239">
        <f t="shared" si="611"/>
        <v>0</v>
      </c>
      <c r="BX501" s="239">
        <f t="shared" si="612"/>
        <v>0</v>
      </c>
      <c r="BY501" s="240">
        <f t="shared" si="558"/>
        <v>839763.63973834575</v>
      </c>
      <c r="CA501" s="247">
        <f>VLOOKUP(CD501,[2]תחזיות!$B$4:$E$1000,4)</f>
        <v>6.2911305600000383E-2</v>
      </c>
      <c r="CB501" s="135">
        <f t="shared" si="613"/>
        <v>4.7426088000000321E-3</v>
      </c>
      <c r="CC501" s="3">
        <f t="shared" si="559"/>
        <v>13633</v>
      </c>
      <c r="CD501" s="238">
        <v>449</v>
      </c>
      <c r="CE501" s="239">
        <f t="shared" si="560"/>
        <v>0</v>
      </c>
      <c r="CF501" s="239">
        <f t="shared" si="561"/>
        <v>0</v>
      </c>
      <c r="CG501" s="239">
        <f t="shared" si="614"/>
        <v>0</v>
      </c>
      <c r="CH501" s="239">
        <f t="shared" si="615"/>
        <v>0</v>
      </c>
      <c r="CI501" s="240">
        <f t="shared" si="562"/>
        <v>952372.2403889132</v>
      </c>
      <c r="CJ501" s="1"/>
      <c r="CK501" s="247">
        <f>VLOOKUP(CN501,[2]תחזיות!$B$4:$E$1000,3)</f>
        <v>4.144354782608721E-2</v>
      </c>
      <c r="CL501" s="135">
        <f t="shared" si="616"/>
        <v>2.9536289855072676E-3</v>
      </c>
      <c r="CM501" s="3">
        <f t="shared" si="563"/>
        <v>13633</v>
      </c>
      <c r="CN501" s="238">
        <v>449</v>
      </c>
      <c r="CO501" s="239">
        <f t="shared" si="564"/>
        <v>0</v>
      </c>
      <c r="CP501" s="239">
        <f t="shared" si="579"/>
        <v>0</v>
      </c>
      <c r="CQ501" s="239">
        <f t="shared" si="617"/>
        <v>0</v>
      </c>
      <c r="CR501" s="239">
        <f t="shared" si="618"/>
        <v>0</v>
      </c>
      <c r="CS501" s="240">
        <f t="shared" si="565"/>
        <v>799728.65981568617</v>
      </c>
      <c r="CT501" s="1"/>
      <c r="CU501" s="238">
        <v>449</v>
      </c>
      <c r="CV501" s="239">
        <f t="shared" si="587"/>
        <v>-3543.4456265536951</v>
      </c>
      <c r="CW501" s="239">
        <f t="shared" si="587"/>
        <v>0</v>
      </c>
      <c r="CX501" s="239">
        <f t="shared" si="587"/>
        <v>9.301544769703451</v>
      </c>
      <c r="CY501" s="239">
        <f t="shared" si="587"/>
        <v>-9.301544769703451</v>
      </c>
      <c r="CZ501" s="239">
        <f t="shared" si="587"/>
        <v>3027533.6683451794</v>
      </c>
      <c r="DB501" s="238">
        <v>449</v>
      </c>
      <c r="DC501" s="239">
        <f t="shared" si="588"/>
        <v>-3543.445626553726</v>
      </c>
      <c r="DD501" s="239">
        <f t="shared" si="588"/>
        <v>1.50214442864229E-13</v>
      </c>
      <c r="DE501" s="239">
        <f t="shared" si="588"/>
        <v>9.3015447697037388</v>
      </c>
      <c r="DF501" s="239">
        <f t="shared" si="588"/>
        <v>-9.3015447697035878</v>
      </c>
      <c r="DG501" s="239">
        <f t="shared" si="588"/>
        <v>3247953.555034522</v>
      </c>
      <c r="DH501" s="248"/>
      <c r="DI501" s="238">
        <v>449</v>
      </c>
      <c r="DJ501" s="239">
        <f t="shared" si="589"/>
        <v>-3558.5260612370066</v>
      </c>
      <c r="DK501" s="239">
        <f t="shared" si="589"/>
        <v>8.7846002567143575E-2</v>
      </c>
      <c r="DL501" s="239">
        <f t="shared" si="589"/>
        <v>9.4170382358566656</v>
      </c>
      <c r="DM501" s="239">
        <f t="shared" si="589"/>
        <v>-9.3291922332895219</v>
      </c>
      <c r="DN501" s="239">
        <f t="shared" si="589"/>
        <v>2829171.9568635351</v>
      </c>
      <c r="DP501" s="3">
        <f t="shared" si="566"/>
        <v>13633</v>
      </c>
      <c r="DQ501" s="238">
        <v>449</v>
      </c>
      <c r="DR501" s="239">
        <f t="shared" si="567"/>
        <v>0</v>
      </c>
      <c r="DS501" s="239">
        <f t="shared" si="568"/>
        <v>0</v>
      </c>
      <c r="DT501" s="239">
        <f t="shared" si="619"/>
        <v>0</v>
      </c>
      <c r="DU501" s="239">
        <f t="shared" si="569"/>
        <v>0</v>
      </c>
      <c r="DV501" s="240">
        <f t="shared" si="580"/>
        <v>0</v>
      </c>
      <c r="DX501" s="242">
        <f t="shared" si="592"/>
        <v>5.0700000000000002E-2</v>
      </c>
      <c r="DY501" s="242">
        <f t="shared" si="570"/>
        <v>4.2250000000000005E-3</v>
      </c>
      <c r="DZ501" s="238">
        <v>449</v>
      </c>
      <c r="EA501" s="243">
        <f t="shared" si="581"/>
        <v>0</v>
      </c>
      <c r="EB501" s="243">
        <f t="shared" si="582"/>
        <v>0</v>
      </c>
      <c r="EC501" s="243">
        <f t="shared" si="620"/>
        <v>0</v>
      </c>
      <c r="ED501" s="243">
        <f t="shared" ref="ED501:ED532" si="630">EA501*DY501</f>
        <v>0</v>
      </c>
      <c r="EE501" s="244">
        <f t="shared" si="571"/>
        <v>985200.18989004719</v>
      </c>
      <c r="EF501" s="249"/>
      <c r="EG501" s="242">
        <f t="shared" si="593"/>
        <v>5.5E-2</v>
      </c>
      <c r="EH501" s="242">
        <f t="shared" si="572"/>
        <v>4.5833333333333334E-3</v>
      </c>
      <c r="EI501" s="238">
        <v>449</v>
      </c>
      <c r="EJ501" s="243">
        <f t="shared" si="583"/>
        <v>6.800415058517755E-13</v>
      </c>
      <c r="EK501" s="243">
        <f t="shared" si="584"/>
        <v>0</v>
      </c>
      <c r="EL501" s="243">
        <f t="shared" si="621"/>
        <v>-3.1168569018206378E-15</v>
      </c>
      <c r="EM501" s="243">
        <f t="shared" ref="EM501:EM532" si="631">EJ501*EH501</f>
        <v>3.1168569018206378E-15</v>
      </c>
      <c r="EN501" s="244">
        <f t="shared" si="573"/>
        <v>1028966.0595073986</v>
      </c>
      <c r="EO501" s="249"/>
      <c r="EP501" s="242">
        <f t="shared" si="594"/>
        <v>2.5000000000000001E-2</v>
      </c>
      <c r="EQ501" s="242">
        <f t="shared" si="574"/>
        <v>2.0833333333333333E-3</v>
      </c>
      <c r="ER501" s="238">
        <v>449</v>
      </c>
      <c r="ES501" s="243">
        <f t="shared" si="585"/>
        <v>0</v>
      </c>
      <c r="ET501" s="243">
        <f t="shared" si="586"/>
        <v>0</v>
      </c>
      <c r="EU501" s="243">
        <f t="shared" si="622"/>
        <v>0</v>
      </c>
      <c r="EV501" s="243">
        <f t="shared" ref="EV501:EV532" si="632">ES501*EQ501</f>
        <v>0</v>
      </c>
      <c r="EW501" s="244">
        <f t="shared" si="575"/>
        <v>853461.14144629624</v>
      </c>
    </row>
    <row r="502" spans="1:153" ht="14.25" customHeight="1" thickBot="1" x14ac:dyDescent="0.25">
      <c r="A502" s="3">
        <f t="shared" ref="A502:A532" si="633">EDATE(A501,1)</f>
        <v>13663</v>
      </c>
      <c r="B502" s="238">
        <v>450</v>
      </c>
      <c r="C502" s="239">
        <f t="shared" ref="C502:C532" si="634">C501-E501</f>
        <v>-3552.7471713233986</v>
      </c>
      <c r="D502" s="239">
        <f t="shared" si="595"/>
        <v>0</v>
      </c>
      <c r="E502" s="239">
        <f t="shared" si="596"/>
        <v>9.3259613247239219</v>
      </c>
      <c r="F502" s="239">
        <f t="shared" si="597"/>
        <v>-9.3259613247239219</v>
      </c>
      <c r="G502" s="240">
        <f t="shared" ref="G502:G532" si="635">IF(C502&gt;0,G501+D502,G501)</f>
        <v>725485.02829237678</v>
      </c>
      <c r="I502" s="241">
        <f>VLOOKUP(K502,[2]תחזיות!$B$4:$H$1000,5)</f>
        <v>1.300129500000027E-2</v>
      </c>
      <c r="J502" s="135">
        <f t="shared" si="598"/>
        <v>1.0834412500000225E-3</v>
      </c>
      <c r="K502" s="238">
        <v>450</v>
      </c>
      <c r="L502" s="243">
        <f t="shared" ref="L502:L532" si="636">(L501-N501)*(1+J502)</f>
        <v>0</v>
      </c>
      <c r="M502" s="243">
        <f t="shared" si="623"/>
        <v>0</v>
      </c>
      <c r="N502" s="243">
        <f t="shared" si="599"/>
        <v>0</v>
      </c>
      <c r="O502" s="243">
        <f t="shared" si="600"/>
        <v>0</v>
      </c>
      <c r="P502" s="244">
        <f t="shared" ref="P502:P532" si="637">IF(L502&gt;0,P501+M502,P501)</f>
        <v>306589.56963967456</v>
      </c>
      <c r="Q502" s="245"/>
      <c r="R502" s="241">
        <f>VLOOKUP(T502,[2]תחזיות!$B$4:$H$1000,7)</f>
        <v>2.210220150000046E-2</v>
      </c>
      <c r="S502" s="135">
        <f t="shared" si="601"/>
        <v>1.8418501250000382E-3</v>
      </c>
      <c r="T502" s="238">
        <v>450</v>
      </c>
      <c r="U502" s="243">
        <f t="shared" ref="U502:U532" si="638">(U501-W501)*(1+S502)</f>
        <v>0</v>
      </c>
      <c r="V502" s="243">
        <f t="shared" si="624"/>
        <v>0</v>
      </c>
      <c r="W502" s="243">
        <f t="shared" si="602"/>
        <v>0</v>
      </c>
      <c r="X502" s="243">
        <f t="shared" si="625"/>
        <v>0</v>
      </c>
      <c r="Y502" s="244">
        <f t="shared" ref="Y502:Y532" si="639">IF(U502&gt;0,Y501+V502,Y501)</f>
        <v>343246.08003011072</v>
      </c>
      <c r="Z502" s="246"/>
      <c r="AA502" s="241">
        <f>VLOOKUP(AC502,[2]תחזיות!$B$4:$H$1000,6)</f>
        <v>1.1819359090909335E-2</v>
      </c>
      <c r="AB502" s="135">
        <f t="shared" si="603"/>
        <v>9.8494659090911135E-4</v>
      </c>
      <c r="AC502" s="238">
        <v>450</v>
      </c>
      <c r="AD502" s="243">
        <f t="shared" ref="AD502:AD532" si="640">(AD501-AF501)*(1+AB502)</f>
        <v>0</v>
      </c>
      <c r="AE502" s="243">
        <f t="shared" si="626"/>
        <v>0</v>
      </c>
      <c r="AF502" s="243">
        <f t="shared" si="604"/>
        <v>0</v>
      </c>
      <c r="AG502" s="243">
        <f t="shared" si="627"/>
        <v>0</v>
      </c>
      <c r="AH502" s="244">
        <f t="shared" ref="AH502:AH532" si="641">IF(AD502&gt;0,AH501+AE502,AH501)</f>
        <v>302220.56829844892</v>
      </c>
      <c r="AI502" s="246"/>
      <c r="AJ502" s="242">
        <f t="shared" si="590"/>
        <v>4.8766666666666597E-2</v>
      </c>
      <c r="AK502" s="242">
        <f t="shared" ref="AK502:AK532" si="642">AJ502/12</f>
        <v>4.0638888888888834E-3</v>
      </c>
      <c r="AL502" s="241">
        <f>VLOOKUP(AN502,[2]תחזיות!$B$4:$H$1000,5)</f>
        <v>1.300129500000027E-2</v>
      </c>
      <c r="AM502" s="135">
        <f t="shared" si="628"/>
        <v>1.0834412500000225E-3</v>
      </c>
      <c r="AN502" s="238">
        <v>450</v>
      </c>
      <c r="AO502" s="243">
        <f t="shared" ref="AO502:AO532" si="643">(AO501-AQ501)*(1+AM502)</f>
        <v>0</v>
      </c>
      <c r="AP502" s="243">
        <f t="shared" si="576"/>
        <v>0</v>
      </c>
      <c r="AQ502" s="243">
        <f t="shared" si="605"/>
        <v>0</v>
      </c>
      <c r="AR502" s="243">
        <f t="shared" ref="AR502:AR532" si="644">AO502*AK502</f>
        <v>0</v>
      </c>
      <c r="AS502" s="244">
        <f t="shared" ref="AS502:AS532" si="645">IF(AO502&gt;0,AS501+AP502,AS501)</f>
        <v>170495.24078473489</v>
      </c>
      <c r="AT502" s="245"/>
      <c r="AU502" s="242">
        <f t="shared" si="591"/>
        <v>5.3666666666666606E-2</v>
      </c>
      <c r="AV502" s="242">
        <f t="shared" ref="AV502:AV532" si="646">AU502/12</f>
        <v>4.4722222222222168E-3</v>
      </c>
      <c r="AW502" s="241">
        <f>VLOOKUP(AY502,[2]תחזיות!$B$4:$H$1000,7)</f>
        <v>2.210220150000046E-2</v>
      </c>
      <c r="AX502" s="135">
        <f t="shared" si="606"/>
        <v>1.8418501250000382E-3</v>
      </c>
      <c r="AY502" s="238">
        <v>450</v>
      </c>
      <c r="AZ502" s="243">
        <f t="shared" ref="AZ502:AZ532" si="647">(AZ501-BB501)*(1+AX502)</f>
        <v>-3.1774135876051444E-11</v>
      </c>
      <c r="BA502" s="243">
        <f t="shared" si="577"/>
        <v>1.504911153545953E-13</v>
      </c>
      <c r="BB502" s="243">
        <f t="shared" si="607"/>
        <v>2.925921119113808E-13</v>
      </c>
      <c r="BC502" s="243">
        <f t="shared" ref="BC502:BC532" si="648">AZ502*AV502</f>
        <v>-1.4210099655678547E-13</v>
      </c>
      <c r="BD502" s="244">
        <f t="shared" ref="BD502:BD532" si="649">IF(AZ502&gt;0,BD501+BA502,BD501)</f>
        <v>197884.14681572217</v>
      </c>
      <c r="BE502" s="246"/>
      <c r="BF502" s="246"/>
      <c r="BG502" s="246"/>
      <c r="BH502" s="241">
        <f>VLOOKUP(BJ502,[2]תחזיות!$B$4:$H$1000,6)</f>
        <v>1.1819359090909335E-2</v>
      </c>
      <c r="BI502" s="135">
        <f t="shared" si="608"/>
        <v>9.8494659090911135E-4</v>
      </c>
      <c r="BJ502" s="238">
        <v>450</v>
      </c>
      <c r="BK502" s="243">
        <f t="shared" ref="BK502:BK532" si="650">(BK501-BM501)*(1+BI502)</f>
        <v>-15.210895327091441</v>
      </c>
      <c r="BL502" s="243">
        <f t="shared" si="578"/>
        <v>8.7920407828563599E-2</v>
      </c>
      <c r="BM502" s="243">
        <f t="shared" si="609"/>
        <v>0.11580704926156445</v>
      </c>
      <c r="BN502" s="243">
        <f t="shared" si="629"/>
        <v>-2.7886641433000847E-2</v>
      </c>
      <c r="BO502" s="244">
        <f t="shared" ref="BO502:BO532" si="651">IF(BK502&gt;0,BO501+BL502,BO501)</f>
        <v>148276.55901072704</v>
      </c>
      <c r="BP502" s="246"/>
      <c r="BQ502" s="247">
        <f>VLOOKUP(BT502,[2]תחזיות!$B$4:$E$1000,2)</f>
        <v>4.7688380000000287E-2</v>
      </c>
      <c r="BR502" s="135">
        <f t="shared" si="610"/>
        <v>3.4740316666666909E-3</v>
      </c>
      <c r="BS502" s="3">
        <f t="shared" ref="BS502:BS532" si="652">EDATE(A501,1)</f>
        <v>13663</v>
      </c>
      <c r="BT502" s="238">
        <v>450</v>
      </c>
      <c r="BU502" s="239">
        <f t="shared" ref="BU502:BU532" si="653">BU501-BW501</f>
        <v>0</v>
      </c>
      <c r="BV502" s="239">
        <f t="shared" si="461"/>
        <v>0</v>
      </c>
      <c r="BW502" s="239">
        <f t="shared" si="611"/>
        <v>0</v>
      </c>
      <c r="BX502" s="239">
        <f t="shared" si="612"/>
        <v>0</v>
      </c>
      <c r="BY502" s="240">
        <f t="shared" ref="BY502:BY532" si="654">BY501+BV502</f>
        <v>839763.63973834575</v>
      </c>
      <c r="CA502" s="247">
        <f>VLOOKUP(CD502,[2]תחזיות!$B$4:$E$1000,4)</f>
        <v>6.2948661600000386E-2</v>
      </c>
      <c r="CB502" s="135">
        <f t="shared" si="613"/>
        <v>4.745721800000032E-3</v>
      </c>
      <c r="CC502" s="3">
        <f t="shared" ref="CC502:CC532" si="655">EDATE(A501,1)</f>
        <v>13663</v>
      </c>
      <c r="CD502" s="238">
        <v>450</v>
      </c>
      <c r="CE502" s="239">
        <f t="shared" ref="CE502:CE532" si="656">CE501-CG501</f>
        <v>0</v>
      </c>
      <c r="CF502" s="239">
        <f t="shared" ref="CF502:CF532" si="657">IF(CE502&lt;=0,0,(PMT(CB502,$CD$42-CD501,CE502))*-1)</f>
        <v>0</v>
      </c>
      <c r="CG502" s="239">
        <f t="shared" si="614"/>
        <v>0</v>
      </c>
      <c r="CH502" s="239">
        <f t="shared" si="615"/>
        <v>0</v>
      </c>
      <c r="CI502" s="240">
        <f t="shared" ref="CI502:CI532" si="658">CI501+CF502</f>
        <v>952372.2403889132</v>
      </c>
      <c r="CJ502" s="1"/>
      <c r="CK502" s="247">
        <f>VLOOKUP(CN502,[2]תחזיות!$B$4:$E$1000,3)</f>
        <v>4.146815652173938E-2</v>
      </c>
      <c r="CL502" s="135">
        <f t="shared" si="616"/>
        <v>2.9556797101449486E-3</v>
      </c>
      <c r="CM502" s="3">
        <f t="shared" ref="CM502:CM532" si="659">CC502</f>
        <v>13663</v>
      </c>
      <c r="CN502" s="238">
        <v>450</v>
      </c>
      <c r="CO502" s="239">
        <f t="shared" ref="CO502:CO532" si="660">CO501-CQ501</f>
        <v>0</v>
      </c>
      <c r="CP502" s="239">
        <f t="shared" si="579"/>
        <v>0</v>
      </c>
      <c r="CQ502" s="239">
        <f t="shared" si="617"/>
        <v>0</v>
      </c>
      <c r="CR502" s="239">
        <f t="shared" si="618"/>
        <v>0</v>
      </c>
      <c r="CS502" s="240">
        <f t="shared" ref="CS502:CS532" si="661">CS501+CP502</f>
        <v>799728.65981568617</v>
      </c>
      <c r="CT502" s="1"/>
      <c r="CU502" s="238">
        <v>450</v>
      </c>
      <c r="CV502" s="239">
        <f t="shared" si="587"/>
        <v>-3552.7471713233986</v>
      </c>
      <c r="CW502" s="239">
        <f t="shared" si="587"/>
        <v>0</v>
      </c>
      <c r="CX502" s="239">
        <f t="shared" si="587"/>
        <v>9.3259613247239219</v>
      </c>
      <c r="CY502" s="239">
        <f t="shared" si="587"/>
        <v>-9.3259613247239219</v>
      </c>
      <c r="CZ502" s="239">
        <f t="shared" si="587"/>
        <v>3027533.6683451794</v>
      </c>
      <c r="DB502" s="238">
        <v>450</v>
      </c>
      <c r="DC502" s="239">
        <f t="shared" si="588"/>
        <v>-3552.7471713234295</v>
      </c>
      <c r="DD502" s="239">
        <f t="shared" si="588"/>
        <v>1.504911153545953E-13</v>
      </c>
      <c r="DE502" s="239">
        <f t="shared" si="588"/>
        <v>9.3259613247242115</v>
      </c>
      <c r="DF502" s="239">
        <f t="shared" si="588"/>
        <v>-9.3259613247240605</v>
      </c>
      <c r="DG502" s="239">
        <f t="shared" si="588"/>
        <v>3247953.555034522</v>
      </c>
      <c r="DH502" s="248"/>
      <c r="DI502" s="238">
        <v>450</v>
      </c>
      <c r="DJ502" s="239">
        <f t="shared" si="589"/>
        <v>-3567.9580666504899</v>
      </c>
      <c r="DK502" s="239">
        <f t="shared" si="589"/>
        <v>8.7920407828563599E-2</v>
      </c>
      <c r="DL502" s="239">
        <f t="shared" si="589"/>
        <v>9.4417683739854859</v>
      </c>
      <c r="DM502" s="239">
        <f t="shared" si="589"/>
        <v>-9.3538479661569234</v>
      </c>
      <c r="DN502" s="239">
        <f t="shared" si="589"/>
        <v>2829171.9568635351</v>
      </c>
      <c r="DP502" s="3">
        <f t="shared" ref="DP502:DP532" si="662">EDATE(DP501,1)</f>
        <v>13663</v>
      </c>
      <c r="DQ502" s="238">
        <v>450</v>
      </c>
      <c r="DR502" s="239">
        <f t="shared" ref="DR502:DR532" si="663">DR501-DT501</f>
        <v>0</v>
      </c>
      <c r="DS502" s="239">
        <f t="shared" ref="DS502:DS532" si="664">IF(DR502&lt;=0,0,$DR$48)</f>
        <v>0</v>
      </c>
      <c r="DT502" s="239">
        <f t="shared" si="619"/>
        <v>0</v>
      </c>
      <c r="DU502" s="239">
        <f t="shared" ref="DU502:DU532" si="665">DR502*$DR$44</f>
        <v>0</v>
      </c>
      <c r="DV502" s="240">
        <f t="shared" si="580"/>
        <v>0</v>
      </c>
      <c r="DX502" s="242">
        <f t="shared" si="592"/>
        <v>5.0700000000000002E-2</v>
      </c>
      <c r="DY502" s="242">
        <f t="shared" ref="DY502:DY532" si="666">DX502/12</f>
        <v>4.2250000000000005E-3</v>
      </c>
      <c r="DZ502" s="238">
        <v>450</v>
      </c>
      <c r="EA502" s="243">
        <f t="shared" si="581"/>
        <v>0</v>
      </c>
      <c r="EB502" s="243">
        <f t="shared" si="582"/>
        <v>0</v>
      </c>
      <c r="EC502" s="243">
        <f t="shared" si="620"/>
        <v>0</v>
      </c>
      <c r="ED502" s="243">
        <f t="shared" si="630"/>
        <v>0</v>
      </c>
      <c r="EE502" s="244">
        <f t="shared" ref="EE502:EE532" si="667">IF(EA502&gt;0,EE501+EB502,EE501)</f>
        <v>985200.18989004719</v>
      </c>
      <c r="EF502" s="249"/>
      <c r="EG502" s="242">
        <f t="shared" si="593"/>
        <v>5.5E-2</v>
      </c>
      <c r="EH502" s="242">
        <f t="shared" ref="EH502:EH532" si="668">EG502/12</f>
        <v>4.5833333333333334E-3</v>
      </c>
      <c r="EI502" s="238">
        <v>450</v>
      </c>
      <c r="EJ502" s="243">
        <f t="shared" si="583"/>
        <v>6.8315836275359614E-13</v>
      </c>
      <c r="EK502" s="243">
        <f t="shared" si="584"/>
        <v>0</v>
      </c>
      <c r="EL502" s="243">
        <f t="shared" si="621"/>
        <v>-3.1311424959539823E-15</v>
      </c>
      <c r="EM502" s="243">
        <f t="shared" si="631"/>
        <v>3.1311424959539823E-15</v>
      </c>
      <c r="EN502" s="244">
        <f t="shared" ref="EN502:EN532" si="669">IF(EJ502&gt;0,EN501+EK502,EN501)</f>
        <v>1028966.0595073986</v>
      </c>
      <c r="EO502" s="249"/>
      <c r="EP502" s="242">
        <f t="shared" si="594"/>
        <v>2.5000000000000001E-2</v>
      </c>
      <c r="EQ502" s="242">
        <f t="shared" ref="EQ502:EQ532" si="670">EP502/12</f>
        <v>2.0833333333333333E-3</v>
      </c>
      <c r="ER502" s="238">
        <v>450</v>
      </c>
      <c r="ES502" s="243">
        <f t="shared" si="585"/>
        <v>0</v>
      </c>
      <c r="ET502" s="243">
        <f t="shared" si="586"/>
        <v>0</v>
      </c>
      <c r="EU502" s="243">
        <f t="shared" si="622"/>
        <v>0</v>
      </c>
      <c r="EV502" s="243">
        <f t="shared" si="632"/>
        <v>0</v>
      </c>
      <c r="EW502" s="244">
        <f t="shared" ref="EW502:EW532" si="671">IF(ES502&gt;0,EW501+ET502,EW501)</f>
        <v>853461.14144629624</v>
      </c>
    </row>
    <row r="503" spans="1:153" ht="14.25" customHeight="1" thickBot="1" x14ac:dyDescent="0.25">
      <c r="A503" s="3">
        <f t="shared" si="633"/>
        <v>13694</v>
      </c>
      <c r="B503" s="238">
        <v>451</v>
      </c>
      <c r="C503" s="239">
        <f t="shared" si="634"/>
        <v>-3562.0731326481223</v>
      </c>
      <c r="D503" s="239">
        <f t="shared" si="595"/>
        <v>0</v>
      </c>
      <c r="E503" s="239">
        <f t="shared" si="596"/>
        <v>9.3504419732013222</v>
      </c>
      <c r="F503" s="239">
        <f t="shared" si="597"/>
        <v>-9.3504419732013222</v>
      </c>
      <c r="G503" s="240">
        <f t="shared" si="635"/>
        <v>725485.02829237678</v>
      </c>
      <c r="I503" s="241">
        <f>VLOOKUP(K503,[2]תחזיות!$B$4:$H$1000,5)</f>
        <v>1.3001313500000271E-2</v>
      </c>
      <c r="J503" s="135">
        <f t="shared" si="598"/>
        <v>1.0834427916666892E-3</v>
      </c>
      <c r="K503" s="238">
        <v>451</v>
      </c>
      <c r="L503" s="243">
        <f t="shared" si="636"/>
        <v>0</v>
      </c>
      <c r="M503" s="243">
        <f t="shared" si="623"/>
        <v>0</v>
      </c>
      <c r="N503" s="243">
        <f t="shared" si="599"/>
        <v>0</v>
      </c>
      <c r="O503" s="243">
        <f t="shared" si="600"/>
        <v>0</v>
      </c>
      <c r="P503" s="244">
        <f t="shared" si="637"/>
        <v>306589.56963967456</v>
      </c>
      <c r="Q503" s="245"/>
      <c r="R503" s="241">
        <f>VLOOKUP(T503,[2]תחזיות!$B$4:$H$1000,7)</f>
        <v>2.210223295000046E-2</v>
      </c>
      <c r="S503" s="135">
        <f t="shared" si="601"/>
        <v>1.8418527458333716E-3</v>
      </c>
      <c r="T503" s="238">
        <v>451</v>
      </c>
      <c r="U503" s="243">
        <f t="shared" si="638"/>
        <v>0</v>
      </c>
      <c r="V503" s="243">
        <f t="shared" si="624"/>
        <v>0</v>
      </c>
      <c r="W503" s="243">
        <f t="shared" si="602"/>
        <v>0</v>
      </c>
      <c r="X503" s="243">
        <f t="shared" si="625"/>
        <v>0</v>
      </c>
      <c r="Y503" s="244">
        <f t="shared" si="639"/>
        <v>343246.08003011072</v>
      </c>
      <c r="Z503" s="246"/>
      <c r="AA503" s="241">
        <f>VLOOKUP(AC503,[2]תחזיות!$B$4:$H$1000,6)</f>
        <v>1.1819375909091155E-2</v>
      </c>
      <c r="AB503" s="135">
        <f t="shared" si="603"/>
        <v>9.849479924242629E-4</v>
      </c>
      <c r="AC503" s="238">
        <v>451</v>
      </c>
      <c r="AD503" s="243">
        <f t="shared" si="640"/>
        <v>0</v>
      </c>
      <c r="AE503" s="243">
        <f t="shared" si="626"/>
        <v>0</v>
      </c>
      <c r="AF503" s="243">
        <f t="shared" si="604"/>
        <v>0</v>
      </c>
      <c r="AG503" s="243">
        <f t="shared" si="627"/>
        <v>0</v>
      </c>
      <c r="AH503" s="244">
        <f t="shared" si="641"/>
        <v>302220.56829844892</v>
      </c>
      <c r="AI503" s="246"/>
      <c r="AJ503" s="242">
        <f t="shared" si="590"/>
        <v>4.8766666666666597E-2</v>
      </c>
      <c r="AK503" s="242">
        <f t="shared" si="642"/>
        <v>4.0638888888888834E-3</v>
      </c>
      <c r="AL503" s="241">
        <f>VLOOKUP(AN503,[2]תחזיות!$B$4:$H$1000,5)</f>
        <v>1.3001313500000271E-2</v>
      </c>
      <c r="AM503" s="135">
        <f t="shared" si="628"/>
        <v>1.0834427916666892E-3</v>
      </c>
      <c r="AN503" s="238">
        <v>451</v>
      </c>
      <c r="AO503" s="243">
        <f t="shared" si="643"/>
        <v>0</v>
      </c>
      <c r="AP503" s="243">
        <f t="shared" ref="AP503:AP532" si="672">IF(AN502=$AN$42,0,(PMT(AK503,$AN$42-AN502,AO503))*-1)</f>
        <v>0</v>
      </c>
      <c r="AQ503" s="243">
        <f t="shared" si="605"/>
        <v>0</v>
      </c>
      <c r="AR503" s="243">
        <f t="shared" si="644"/>
        <v>0</v>
      </c>
      <c r="AS503" s="244">
        <f t="shared" si="645"/>
        <v>170495.24078473489</v>
      </c>
      <c r="AT503" s="245"/>
      <c r="AU503" s="242">
        <f t="shared" si="591"/>
        <v>5.3666666666666606E-2</v>
      </c>
      <c r="AV503" s="242">
        <f t="shared" si="646"/>
        <v>4.4722222222222168E-3</v>
      </c>
      <c r="AW503" s="241">
        <f>VLOOKUP(AY503,[2]תחזיות!$B$4:$H$1000,7)</f>
        <v>2.210223295000046E-2</v>
      </c>
      <c r="AX503" s="135">
        <f t="shared" si="606"/>
        <v>1.8418527458333716E-3</v>
      </c>
      <c r="AY503" s="238">
        <v>451</v>
      </c>
      <c r="AZ503" s="243">
        <f t="shared" si="647"/>
        <v>-3.2125790178957342E-11</v>
      </c>
      <c r="BA503" s="243">
        <f t="shared" ref="BA503:BA532" si="673">IF(AY502=$AY$42,0,(PMT(AV503,$AY$42-AY502,AZ503))*-1)</f>
        <v>1.5076829782863466E-13</v>
      </c>
      <c r="BB503" s="243">
        <f t="shared" si="607"/>
        <v>2.9444197057341594E-13</v>
      </c>
      <c r="BC503" s="243">
        <f t="shared" si="648"/>
        <v>-1.4367367274478128E-13</v>
      </c>
      <c r="BD503" s="244">
        <f t="shared" si="649"/>
        <v>197884.14681572217</v>
      </c>
      <c r="BE503" s="246"/>
      <c r="BF503" s="246"/>
      <c r="BG503" s="246"/>
      <c r="BH503" s="241">
        <f>VLOOKUP(BJ503,[2]תחזיות!$B$4:$H$1000,6)</f>
        <v>1.1819375909091155E-2</v>
      </c>
      <c r="BI503" s="135">
        <f t="shared" si="608"/>
        <v>9.849479924242629E-4</v>
      </c>
      <c r="BJ503" s="238">
        <v>451</v>
      </c>
      <c r="BK503" s="243">
        <f t="shared" si="650"/>
        <v>-15.341798381089077</v>
      </c>
      <c r="BL503" s="243">
        <f t="shared" ref="BL503:BL532" si="674">IF(BJ502=$BJ$42,0,(PMT($BJ$44,$BJ$42-BJ502,BK503))*-1)</f>
        <v>8.7994875691760996E-2</v>
      </c>
      <c r="BM503" s="243">
        <f t="shared" si="609"/>
        <v>0.11612150605709085</v>
      </c>
      <c r="BN503" s="243">
        <f t="shared" si="629"/>
        <v>-2.8126630365329846E-2</v>
      </c>
      <c r="BO503" s="244">
        <f t="shared" si="651"/>
        <v>148276.55901072704</v>
      </c>
      <c r="BP503" s="246"/>
      <c r="BQ503" s="247">
        <f>VLOOKUP(BT503,[2]תחזיות!$B$4:$E$1000,2)</f>
        <v>4.7716680000000289E-2</v>
      </c>
      <c r="BR503" s="135">
        <f t="shared" si="610"/>
        <v>3.4763900000000241E-3</v>
      </c>
      <c r="BS503" s="3">
        <f t="shared" si="652"/>
        <v>13694</v>
      </c>
      <c r="BT503" s="238">
        <v>451</v>
      </c>
      <c r="BU503" s="239">
        <f t="shared" si="653"/>
        <v>0</v>
      </c>
      <c r="BV503" s="239">
        <f t="shared" si="461"/>
        <v>0</v>
      </c>
      <c r="BW503" s="239">
        <f t="shared" si="611"/>
        <v>0</v>
      </c>
      <c r="BX503" s="239">
        <f t="shared" si="612"/>
        <v>0</v>
      </c>
      <c r="BY503" s="240">
        <f t="shared" si="654"/>
        <v>839763.63973834575</v>
      </c>
      <c r="CA503" s="247">
        <f>VLOOKUP(CD503,[2]תחזיות!$B$4:$E$1000,4)</f>
        <v>6.2986017600000388E-2</v>
      </c>
      <c r="CB503" s="135">
        <f t="shared" si="613"/>
        <v>4.7488348000000328E-3</v>
      </c>
      <c r="CC503" s="3">
        <f t="shared" si="655"/>
        <v>13694</v>
      </c>
      <c r="CD503" s="238">
        <v>451</v>
      </c>
      <c r="CE503" s="239">
        <f t="shared" si="656"/>
        <v>0</v>
      </c>
      <c r="CF503" s="239">
        <f t="shared" si="657"/>
        <v>0</v>
      </c>
      <c r="CG503" s="239">
        <f t="shared" si="614"/>
        <v>0</v>
      </c>
      <c r="CH503" s="239">
        <f t="shared" si="615"/>
        <v>0</v>
      </c>
      <c r="CI503" s="240">
        <f t="shared" si="658"/>
        <v>952372.2403889132</v>
      </c>
      <c r="CJ503" s="1"/>
      <c r="CK503" s="247">
        <f>VLOOKUP(CN503,[2]תחזיות!$B$4:$E$1000,3)</f>
        <v>4.1492765217391557E-2</v>
      </c>
      <c r="CL503" s="135">
        <f t="shared" si="616"/>
        <v>2.95773043478263E-3</v>
      </c>
      <c r="CM503" s="3">
        <f t="shared" si="659"/>
        <v>13694</v>
      </c>
      <c r="CN503" s="238">
        <v>451</v>
      </c>
      <c r="CO503" s="239">
        <f t="shared" si="660"/>
        <v>0</v>
      </c>
      <c r="CP503" s="239">
        <f t="shared" ref="CP503:CP532" si="675">IF(CO503&lt;=0,0,(PMT(CL503,$CN$42-CN502,CO503))*-1)</f>
        <v>0</v>
      </c>
      <c r="CQ503" s="239">
        <f t="shared" si="617"/>
        <v>0</v>
      </c>
      <c r="CR503" s="239">
        <f t="shared" si="618"/>
        <v>0</v>
      </c>
      <c r="CS503" s="240">
        <f t="shared" si="661"/>
        <v>799728.65981568617</v>
      </c>
      <c r="CT503" s="1"/>
      <c r="CU503" s="238">
        <v>451</v>
      </c>
      <c r="CV503" s="239">
        <f t="shared" si="587"/>
        <v>-3562.0731326481223</v>
      </c>
      <c r="CW503" s="239">
        <f t="shared" si="587"/>
        <v>0</v>
      </c>
      <c r="CX503" s="239">
        <f t="shared" si="587"/>
        <v>9.3504419732013222</v>
      </c>
      <c r="CY503" s="239">
        <f t="shared" si="587"/>
        <v>-9.3504419732013222</v>
      </c>
      <c r="CZ503" s="239">
        <f t="shared" si="587"/>
        <v>3027533.6683451794</v>
      </c>
      <c r="DB503" s="238">
        <v>451</v>
      </c>
      <c r="DC503" s="239">
        <f t="shared" si="588"/>
        <v>-3562.0731326481537</v>
      </c>
      <c r="DD503" s="239">
        <f t="shared" si="588"/>
        <v>1.5076829782863466E-13</v>
      </c>
      <c r="DE503" s="239">
        <f t="shared" si="588"/>
        <v>9.3504419732016135</v>
      </c>
      <c r="DF503" s="239">
        <f t="shared" si="588"/>
        <v>-9.3504419732014625</v>
      </c>
      <c r="DG503" s="239">
        <f t="shared" si="588"/>
        <v>3247953.555034522</v>
      </c>
      <c r="DH503" s="248"/>
      <c r="DI503" s="238">
        <v>451</v>
      </c>
      <c r="DJ503" s="239">
        <f t="shared" si="589"/>
        <v>-3577.4149310292114</v>
      </c>
      <c r="DK503" s="239">
        <f t="shared" si="589"/>
        <v>8.7994875691760996E-2</v>
      </c>
      <c r="DL503" s="239">
        <f t="shared" si="589"/>
        <v>9.4665634792584132</v>
      </c>
      <c r="DM503" s="239">
        <f t="shared" si="589"/>
        <v>-9.3785686035666522</v>
      </c>
      <c r="DN503" s="239">
        <f t="shared" si="589"/>
        <v>2829171.9568635351</v>
      </c>
      <c r="DP503" s="3">
        <f t="shared" si="662"/>
        <v>13694</v>
      </c>
      <c r="DQ503" s="238">
        <v>451</v>
      </c>
      <c r="DR503" s="239">
        <f t="shared" si="663"/>
        <v>0</v>
      </c>
      <c r="DS503" s="239">
        <f t="shared" si="664"/>
        <v>0</v>
      </c>
      <c r="DT503" s="239">
        <f t="shared" si="619"/>
        <v>0</v>
      </c>
      <c r="DU503" s="239">
        <f t="shared" si="665"/>
        <v>0</v>
      </c>
      <c r="DV503" s="240">
        <f t="shared" ref="DV503:DV532" si="676">IF(DR503&gt;0,DV502+DS503,DV502)</f>
        <v>0</v>
      </c>
      <c r="DX503" s="242">
        <f t="shared" si="592"/>
        <v>5.0700000000000002E-2</v>
      </c>
      <c r="DY503" s="242">
        <f t="shared" si="666"/>
        <v>4.2250000000000005E-3</v>
      </c>
      <c r="DZ503" s="238">
        <v>451</v>
      </c>
      <c r="EA503" s="243">
        <f t="shared" ref="EA503:EA532" si="677">(EA502-EC502)</f>
        <v>0</v>
      </c>
      <c r="EB503" s="243">
        <f t="shared" ref="EB503:EB532" si="678">IF(DZ502&gt;=$DZ$42,0,(PMT(DY503,$DZ$42-DZ502,EA503))*-1)</f>
        <v>0</v>
      </c>
      <c r="EC503" s="243">
        <f t="shared" si="620"/>
        <v>0</v>
      </c>
      <c r="ED503" s="243">
        <f t="shared" si="630"/>
        <v>0</v>
      </c>
      <c r="EE503" s="244">
        <f t="shared" si="667"/>
        <v>985200.18989004719</v>
      </c>
      <c r="EF503" s="249"/>
      <c r="EG503" s="242">
        <f t="shared" si="593"/>
        <v>5.5E-2</v>
      </c>
      <c r="EH503" s="242">
        <f t="shared" si="668"/>
        <v>4.5833333333333334E-3</v>
      </c>
      <c r="EI503" s="238">
        <v>451</v>
      </c>
      <c r="EJ503" s="243">
        <f t="shared" ref="EJ503:EJ532" si="679">(EJ502-EL502)</f>
        <v>6.8628950524955011E-13</v>
      </c>
      <c r="EK503" s="243">
        <f t="shared" ref="EK503:EK532" si="680">IF(EI502&gt;=$EI$42,0,(PMT(EH503,$EI$42-EI502,EJ503))*-1)</f>
        <v>0</v>
      </c>
      <c r="EL503" s="243">
        <f t="shared" si="621"/>
        <v>-3.1454935657271048E-15</v>
      </c>
      <c r="EM503" s="243">
        <f t="shared" si="631"/>
        <v>3.1454935657271048E-15</v>
      </c>
      <c r="EN503" s="244">
        <f t="shared" si="669"/>
        <v>1028966.0595073986</v>
      </c>
      <c r="EO503" s="249"/>
      <c r="EP503" s="242">
        <f t="shared" si="594"/>
        <v>2.5000000000000001E-2</v>
      </c>
      <c r="EQ503" s="242">
        <f t="shared" si="670"/>
        <v>2.0833333333333333E-3</v>
      </c>
      <c r="ER503" s="238">
        <v>451</v>
      </c>
      <c r="ES503" s="243">
        <f t="shared" ref="ES503:ES532" si="681">(ES502-EU502)</f>
        <v>0</v>
      </c>
      <c r="ET503" s="243">
        <f t="shared" ref="ET503:ET532" si="682">IF(ER502&gt;=$ER$42,0,(PMT(EQ503,$ER$42-ER502,ES503))*-1)</f>
        <v>0</v>
      </c>
      <c r="EU503" s="243">
        <f t="shared" si="622"/>
        <v>0</v>
      </c>
      <c r="EV503" s="243">
        <f t="shared" si="632"/>
        <v>0</v>
      </c>
      <c r="EW503" s="244">
        <f t="shared" si="671"/>
        <v>853461.14144629624</v>
      </c>
    </row>
    <row r="504" spans="1:153" ht="14.25" customHeight="1" thickBot="1" x14ac:dyDescent="0.25">
      <c r="A504" s="3">
        <f t="shared" si="633"/>
        <v>13724</v>
      </c>
      <c r="B504" s="238">
        <v>452</v>
      </c>
      <c r="C504" s="239">
        <f t="shared" si="634"/>
        <v>-3571.4235746213235</v>
      </c>
      <c r="D504" s="239">
        <f t="shared" si="595"/>
        <v>0</v>
      </c>
      <c r="E504" s="239">
        <f t="shared" si="596"/>
        <v>9.3749868833809753</v>
      </c>
      <c r="F504" s="239">
        <f t="shared" si="597"/>
        <v>-9.3749868833809753</v>
      </c>
      <c r="G504" s="240">
        <f t="shared" si="635"/>
        <v>725485.02829237678</v>
      </c>
      <c r="I504" s="241">
        <f>VLOOKUP(K504,[2]תחזיות!$B$4:$H$1000,5)</f>
        <v>1.3001332000000271E-2</v>
      </c>
      <c r="J504" s="135">
        <f t="shared" si="598"/>
        <v>1.083444333333356E-3</v>
      </c>
      <c r="K504" s="238">
        <v>452</v>
      </c>
      <c r="L504" s="243">
        <f t="shared" si="636"/>
        <v>0</v>
      </c>
      <c r="M504" s="243">
        <f t="shared" si="623"/>
        <v>0</v>
      </c>
      <c r="N504" s="243">
        <f t="shared" si="599"/>
        <v>0</v>
      </c>
      <c r="O504" s="243">
        <f t="shared" si="600"/>
        <v>0</v>
      </c>
      <c r="P504" s="244">
        <f t="shared" si="637"/>
        <v>306589.56963967456</v>
      </c>
      <c r="Q504" s="245"/>
      <c r="R504" s="241">
        <f>VLOOKUP(T504,[2]תחזיות!$B$4:$H$1000,7)</f>
        <v>2.210226440000046E-2</v>
      </c>
      <c r="S504" s="135">
        <f t="shared" si="601"/>
        <v>1.8418553666667049E-3</v>
      </c>
      <c r="T504" s="238">
        <v>452</v>
      </c>
      <c r="U504" s="243">
        <f t="shared" si="638"/>
        <v>0</v>
      </c>
      <c r="V504" s="243">
        <f t="shared" si="624"/>
        <v>0</v>
      </c>
      <c r="W504" s="243">
        <f t="shared" si="602"/>
        <v>0</v>
      </c>
      <c r="X504" s="243">
        <f t="shared" si="625"/>
        <v>0</v>
      </c>
      <c r="Y504" s="244">
        <f t="shared" si="639"/>
        <v>343246.08003011072</v>
      </c>
      <c r="Z504" s="246"/>
      <c r="AA504" s="241">
        <f>VLOOKUP(AC504,[2]תחזיות!$B$4:$H$1000,6)</f>
        <v>1.1819392727272972E-2</v>
      </c>
      <c r="AB504" s="135">
        <f t="shared" si="603"/>
        <v>9.8494939393941445E-4</v>
      </c>
      <c r="AC504" s="238">
        <v>452</v>
      </c>
      <c r="AD504" s="243">
        <f t="shared" si="640"/>
        <v>0</v>
      </c>
      <c r="AE504" s="243">
        <f t="shared" si="626"/>
        <v>0</v>
      </c>
      <c r="AF504" s="243">
        <f t="shared" si="604"/>
        <v>0</v>
      </c>
      <c r="AG504" s="243">
        <f t="shared" si="627"/>
        <v>0</v>
      </c>
      <c r="AH504" s="244">
        <f t="shared" si="641"/>
        <v>302220.56829844892</v>
      </c>
      <c r="AI504" s="246"/>
      <c r="AJ504" s="242">
        <f t="shared" si="590"/>
        <v>4.8766666666666597E-2</v>
      </c>
      <c r="AK504" s="242">
        <f t="shared" si="642"/>
        <v>4.0638888888888834E-3</v>
      </c>
      <c r="AL504" s="241">
        <f>VLOOKUP(AN504,[2]תחזיות!$B$4:$H$1000,5)</f>
        <v>1.3001332000000271E-2</v>
      </c>
      <c r="AM504" s="135">
        <f t="shared" si="628"/>
        <v>1.083444333333356E-3</v>
      </c>
      <c r="AN504" s="238">
        <v>452</v>
      </c>
      <c r="AO504" s="243">
        <f t="shared" si="643"/>
        <v>0</v>
      </c>
      <c r="AP504" s="243">
        <f t="shared" si="672"/>
        <v>0</v>
      </c>
      <c r="AQ504" s="243">
        <f t="shared" si="605"/>
        <v>0</v>
      </c>
      <c r="AR504" s="243">
        <f t="shared" si="644"/>
        <v>0</v>
      </c>
      <c r="AS504" s="244">
        <f t="shared" si="645"/>
        <v>170495.24078473489</v>
      </c>
      <c r="AT504" s="245"/>
      <c r="AU504" s="242">
        <f t="shared" si="591"/>
        <v>5.3666666666666606E-2</v>
      </c>
      <c r="AV504" s="242">
        <f t="shared" si="646"/>
        <v>4.4722222222222168E-3</v>
      </c>
      <c r="AW504" s="241">
        <f>VLOOKUP(AY504,[2]תחזיות!$B$4:$H$1000,7)</f>
        <v>2.210226440000046E-2</v>
      </c>
      <c r="AX504" s="135">
        <f t="shared" si="606"/>
        <v>1.8418553666667049E-3</v>
      </c>
      <c r="AY504" s="238">
        <v>452</v>
      </c>
      <c r="AZ504" s="243">
        <f t="shared" si="647"/>
        <v>-3.2479945528103957E-11</v>
      </c>
      <c r="BA504" s="243">
        <f t="shared" si="673"/>
        <v>1.5104599122711355E-13</v>
      </c>
      <c r="BB504" s="243">
        <f t="shared" si="607"/>
        <v>2.9630352539446718E-13</v>
      </c>
      <c r="BC504" s="243">
        <f t="shared" si="648"/>
        <v>-1.4525753416735363E-13</v>
      </c>
      <c r="BD504" s="244">
        <f t="shared" si="649"/>
        <v>197884.14681572217</v>
      </c>
      <c r="BE504" s="246"/>
      <c r="BF504" s="246"/>
      <c r="BG504" s="246"/>
      <c r="BH504" s="241">
        <f>VLOOKUP(BJ504,[2]תחזיות!$B$4:$H$1000,6)</f>
        <v>1.1819392727272972E-2</v>
      </c>
      <c r="BI504" s="135">
        <f t="shared" si="608"/>
        <v>9.8494939393941445E-4</v>
      </c>
      <c r="BJ504" s="238">
        <v>452</v>
      </c>
      <c r="BK504" s="243">
        <f t="shared" si="650"/>
        <v>-15.473145155970576</v>
      </c>
      <c r="BL504" s="243">
        <f t="shared" si="674"/>
        <v>8.8069406216291474E-2</v>
      </c>
      <c r="BM504" s="243">
        <f t="shared" si="609"/>
        <v>0.11643683900223739</v>
      </c>
      <c r="BN504" s="243">
        <f t="shared" si="629"/>
        <v>-2.8367432785945924E-2</v>
      </c>
      <c r="BO504" s="244">
        <f t="shared" si="651"/>
        <v>148276.55901072704</v>
      </c>
      <c r="BP504" s="246"/>
      <c r="BQ504" s="247">
        <f>VLOOKUP(BT504,[2]תחזיות!$B$4:$E$1000,2)</f>
        <v>4.7744980000000291E-2</v>
      </c>
      <c r="BR504" s="135">
        <f t="shared" si="610"/>
        <v>3.4787483333333577E-3</v>
      </c>
      <c r="BS504" s="3">
        <f t="shared" si="652"/>
        <v>13724</v>
      </c>
      <c r="BT504" s="238">
        <v>452</v>
      </c>
      <c r="BU504" s="239">
        <f t="shared" si="653"/>
        <v>0</v>
      </c>
      <c r="BV504" s="239">
        <f t="shared" si="461"/>
        <v>0</v>
      </c>
      <c r="BW504" s="239">
        <f t="shared" si="611"/>
        <v>0</v>
      </c>
      <c r="BX504" s="239">
        <f t="shared" si="612"/>
        <v>0</v>
      </c>
      <c r="BY504" s="240">
        <f t="shared" si="654"/>
        <v>839763.63973834575</v>
      </c>
      <c r="CA504" s="247">
        <f>VLOOKUP(CD504,[2]תחזיות!$B$4:$E$1000,4)</f>
        <v>6.302337360000039E-2</v>
      </c>
      <c r="CB504" s="135">
        <f t="shared" si="613"/>
        <v>4.7519478000000327E-3</v>
      </c>
      <c r="CC504" s="3">
        <f t="shared" si="655"/>
        <v>13724</v>
      </c>
      <c r="CD504" s="238">
        <v>452</v>
      </c>
      <c r="CE504" s="239">
        <f t="shared" si="656"/>
        <v>0</v>
      </c>
      <c r="CF504" s="239">
        <f t="shared" si="657"/>
        <v>0</v>
      </c>
      <c r="CG504" s="239">
        <f t="shared" si="614"/>
        <v>0</v>
      </c>
      <c r="CH504" s="239">
        <f t="shared" si="615"/>
        <v>0</v>
      </c>
      <c r="CI504" s="240">
        <f t="shared" si="658"/>
        <v>952372.2403889132</v>
      </c>
      <c r="CJ504" s="1"/>
      <c r="CK504" s="247">
        <f>VLOOKUP(CN504,[2]תחזיות!$B$4:$E$1000,3)</f>
        <v>4.1517373913043734E-2</v>
      </c>
      <c r="CL504" s="135">
        <f t="shared" si="616"/>
        <v>2.9597811594203115E-3</v>
      </c>
      <c r="CM504" s="3">
        <f t="shared" si="659"/>
        <v>13724</v>
      </c>
      <c r="CN504" s="238">
        <v>452</v>
      </c>
      <c r="CO504" s="239">
        <f t="shared" si="660"/>
        <v>0</v>
      </c>
      <c r="CP504" s="239">
        <f t="shared" si="675"/>
        <v>0</v>
      </c>
      <c r="CQ504" s="239">
        <f t="shared" si="617"/>
        <v>0</v>
      </c>
      <c r="CR504" s="239">
        <f t="shared" si="618"/>
        <v>0</v>
      </c>
      <c r="CS504" s="240">
        <f t="shared" si="661"/>
        <v>799728.65981568617</v>
      </c>
      <c r="CT504" s="1"/>
      <c r="CU504" s="238">
        <v>452</v>
      </c>
      <c r="CV504" s="239">
        <f t="shared" si="587"/>
        <v>-3571.4235746213235</v>
      </c>
      <c r="CW504" s="239">
        <f t="shared" si="587"/>
        <v>0</v>
      </c>
      <c r="CX504" s="239">
        <f t="shared" si="587"/>
        <v>9.3749868833809753</v>
      </c>
      <c r="CY504" s="239">
        <f t="shared" si="587"/>
        <v>-9.3749868833809753</v>
      </c>
      <c r="CZ504" s="239">
        <f t="shared" si="587"/>
        <v>3027533.6683451794</v>
      </c>
      <c r="DB504" s="238">
        <v>452</v>
      </c>
      <c r="DC504" s="239">
        <f t="shared" si="588"/>
        <v>-3571.4235746213549</v>
      </c>
      <c r="DD504" s="239">
        <f t="shared" si="588"/>
        <v>1.5104599122711355E-13</v>
      </c>
      <c r="DE504" s="239">
        <f t="shared" si="588"/>
        <v>9.3749868833812684</v>
      </c>
      <c r="DF504" s="239">
        <f t="shared" si="588"/>
        <v>-9.3749868833811174</v>
      </c>
      <c r="DG504" s="239">
        <f t="shared" si="588"/>
        <v>3247953.555034522</v>
      </c>
      <c r="DH504" s="248"/>
      <c r="DI504" s="238">
        <v>452</v>
      </c>
      <c r="DJ504" s="239">
        <f t="shared" si="589"/>
        <v>-3586.896719777294</v>
      </c>
      <c r="DK504" s="239">
        <f t="shared" si="589"/>
        <v>8.8069406216291474E-2</v>
      </c>
      <c r="DL504" s="239">
        <f t="shared" si="589"/>
        <v>9.4914237223832121</v>
      </c>
      <c r="DM504" s="239">
        <f t="shared" si="589"/>
        <v>-9.4033543161669204</v>
      </c>
      <c r="DN504" s="239">
        <f t="shared" si="589"/>
        <v>2829171.9568635351</v>
      </c>
      <c r="DP504" s="3">
        <f t="shared" si="662"/>
        <v>13724</v>
      </c>
      <c r="DQ504" s="238">
        <v>452</v>
      </c>
      <c r="DR504" s="239">
        <f t="shared" si="663"/>
        <v>0</v>
      </c>
      <c r="DS504" s="239">
        <f t="shared" si="664"/>
        <v>0</v>
      </c>
      <c r="DT504" s="239">
        <f t="shared" si="619"/>
        <v>0</v>
      </c>
      <c r="DU504" s="239">
        <f t="shared" si="665"/>
        <v>0</v>
      </c>
      <c r="DV504" s="240">
        <f t="shared" si="676"/>
        <v>0</v>
      </c>
      <c r="DX504" s="242">
        <f t="shared" si="592"/>
        <v>5.0700000000000002E-2</v>
      </c>
      <c r="DY504" s="242">
        <f t="shared" si="666"/>
        <v>4.2250000000000005E-3</v>
      </c>
      <c r="DZ504" s="238">
        <v>452</v>
      </c>
      <c r="EA504" s="243">
        <f t="shared" si="677"/>
        <v>0</v>
      </c>
      <c r="EB504" s="243">
        <f t="shared" si="678"/>
        <v>0</v>
      </c>
      <c r="EC504" s="243">
        <f t="shared" si="620"/>
        <v>0</v>
      </c>
      <c r="ED504" s="243">
        <f t="shared" si="630"/>
        <v>0</v>
      </c>
      <c r="EE504" s="244">
        <f t="shared" si="667"/>
        <v>985200.18989004719</v>
      </c>
      <c r="EF504" s="249"/>
      <c r="EG504" s="242">
        <f t="shared" si="593"/>
        <v>5.5E-2</v>
      </c>
      <c r="EH504" s="242">
        <f t="shared" si="668"/>
        <v>4.5833333333333334E-3</v>
      </c>
      <c r="EI504" s="238">
        <v>452</v>
      </c>
      <c r="EJ504" s="243">
        <f t="shared" si="679"/>
        <v>6.8943499881527721E-13</v>
      </c>
      <c r="EK504" s="243">
        <f t="shared" si="680"/>
        <v>0</v>
      </c>
      <c r="EL504" s="243">
        <f t="shared" si="621"/>
        <v>-3.1599104112366874E-15</v>
      </c>
      <c r="EM504" s="243">
        <f t="shared" si="631"/>
        <v>3.1599104112366874E-15</v>
      </c>
      <c r="EN504" s="244">
        <f t="shared" si="669"/>
        <v>1028966.0595073986</v>
      </c>
      <c r="EO504" s="249"/>
      <c r="EP504" s="242">
        <f t="shared" si="594"/>
        <v>2.5000000000000001E-2</v>
      </c>
      <c r="EQ504" s="242">
        <f t="shared" si="670"/>
        <v>2.0833333333333333E-3</v>
      </c>
      <c r="ER504" s="238">
        <v>452</v>
      </c>
      <c r="ES504" s="243">
        <f t="shared" si="681"/>
        <v>0</v>
      </c>
      <c r="ET504" s="243">
        <f t="shared" si="682"/>
        <v>0</v>
      </c>
      <c r="EU504" s="243">
        <f t="shared" si="622"/>
        <v>0</v>
      </c>
      <c r="EV504" s="243">
        <f t="shared" si="632"/>
        <v>0</v>
      </c>
      <c r="EW504" s="244">
        <f t="shared" si="671"/>
        <v>853461.14144629624</v>
      </c>
    </row>
    <row r="505" spans="1:153" ht="14.25" customHeight="1" thickBot="1" x14ac:dyDescent="0.25">
      <c r="A505" s="3">
        <f t="shared" si="633"/>
        <v>13755</v>
      </c>
      <c r="B505" s="238">
        <v>453</v>
      </c>
      <c r="C505" s="239">
        <f t="shared" si="634"/>
        <v>-3580.7985615047046</v>
      </c>
      <c r="D505" s="239">
        <f t="shared" si="595"/>
        <v>0</v>
      </c>
      <c r="E505" s="239">
        <f t="shared" si="596"/>
        <v>9.3995962239498496</v>
      </c>
      <c r="F505" s="239">
        <f t="shared" si="597"/>
        <v>-9.3995962239498496</v>
      </c>
      <c r="G505" s="240">
        <f t="shared" si="635"/>
        <v>725485.02829237678</v>
      </c>
      <c r="I505" s="241">
        <f>VLOOKUP(K505,[2]תחזיות!$B$4:$H$1000,5)</f>
        <v>1.3001350500000272E-2</v>
      </c>
      <c r="J505" s="135">
        <f t="shared" si="598"/>
        <v>1.0834458750000227E-3</v>
      </c>
      <c r="K505" s="238">
        <v>453</v>
      </c>
      <c r="L505" s="243">
        <f t="shared" si="636"/>
        <v>0</v>
      </c>
      <c r="M505" s="243">
        <f t="shared" si="623"/>
        <v>0</v>
      </c>
      <c r="N505" s="243">
        <f t="shared" si="599"/>
        <v>0</v>
      </c>
      <c r="O505" s="243">
        <f t="shared" si="600"/>
        <v>0</v>
      </c>
      <c r="P505" s="244">
        <f t="shared" si="637"/>
        <v>306589.56963967456</v>
      </c>
      <c r="Q505" s="245"/>
      <c r="R505" s="241">
        <f>VLOOKUP(T505,[2]תחזיות!$B$4:$H$1000,7)</f>
        <v>2.2102295850000463E-2</v>
      </c>
      <c r="S505" s="135">
        <f t="shared" si="601"/>
        <v>1.8418579875000387E-3</v>
      </c>
      <c r="T505" s="238">
        <v>453</v>
      </c>
      <c r="U505" s="243">
        <f t="shared" si="638"/>
        <v>0</v>
      </c>
      <c r="V505" s="243">
        <f t="shared" si="624"/>
        <v>0</v>
      </c>
      <c r="W505" s="243">
        <f t="shared" si="602"/>
        <v>0</v>
      </c>
      <c r="X505" s="243">
        <f t="shared" si="625"/>
        <v>0</v>
      </c>
      <c r="Y505" s="244">
        <f t="shared" si="639"/>
        <v>343246.08003011072</v>
      </c>
      <c r="Z505" s="246"/>
      <c r="AA505" s="241">
        <f>VLOOKUP(AC505,[2]תחזיות!$B$4:$H$1000,6)</f>
        <v>1.1819409545454792E-2</v>
      </c>
      <c r="AB505" s="135">
        <f t="shared" si="603"/>
        <v>9.8495079545456599E-4</v>
      </c>
      <c r="AC505" s="238">
        <v>453</v>
      </c>
      <c r="AD505" s="243">
        <f t="shared" si="640"/>
        <v>0</v>
      </c>
      <c r="AE505" s="243">
        <f t="shared" si="626"/>
        <v>0</v>
      </c>
      <c r="AF505" s="243">
        <f t="shared" si="604"/>
        <v>0</v>
      </c>
      <c r="AG505" s="243">
        <f t="shared" si="627"/>
        <v>0</v>
      </c>
      <c r="AH505" s="244">
        <f t="shared" si="641"/>
        <v>302220.56829844892</v>
      </c>
      <c r="AI505" s="246"/>
      <c r="AJ505" s="242">
        <f t="shared" si="590"/>
        <v>4.8766666666666597E-2</v>
      </c>
      <c r="AK505" s="242">
        <f t="shared" si="642"/>
        <v>4.0638888888888834E-3</v>
      </c>
      <c r="AL505" s="241">
        <f>VLOOKUP(AN505,[2]תחזיות!$B$4:$H$1000,5)</f>
        <v>1.3001350500000272E-2</v>
      </c>
      <c r="AM505" s="135">
        <f t="shared" si="628"/>
        <v>1.0834458750000227E-3</v>
      </c>
      <c r="AN505" s="238">
        <v>453</v>
      </c>
      <c r="AO505" s="243">
        <f t="shared" si="643"/>
        <v>0</v>
      </c>
      <c r="AP505" s="243">
        <f t="shared" si="672"/>
        <v>0</v>
      </c>
      <c r="AQ505" s="243">
        <f t="shared" si="605"/>
        <v>0</v>
      </c>
      <c r="AR505" s="243">
        <f t="shared" si="644"/>
        <v>0</v>
      </c>
      <c r="AS505" s="244">
        <f t="shared" si="645"/>
        <v>170495.24078473489</v>
      </c>
      <c r="AT505" s="245"/>
      <c r="AU505" s="242">
        <f t="shared" si="591"/>
        <v>5.3666666666666606E-2</v>
      </c>
      <c r="AV505" s="242">
        <f t="shared" si="646"/>
        <v>4.4722222222222168E-3</v>
      </c>
      <c r="AW505" s="241">
        <f>VLOOKUP(AY505,[2]תחזיות!$B$4:$H$1000,7)</f>
        <v>2.2102295850000463E-2</v>
      </c>
      <c r="AX505" s="135">
        <f t="shared" si="606"/>
        <v>1.8418579875000387E-3</v>
      </c>
      <c r="AY505" s="238">
        <v>453</v>
      </c>
      <c r="AZ505" s="243">
        <f t="shared" si="647"/>
        <v>-3.2836618249617905E-11</v>
      </c>
      <c r="BA505" s="243">
        <f t="shared" si="673"/>
        <v>1.5132419649253515E-13</v>
      </c>
      <c r="BB505" s="243">
        <f t="shared" si="607"/>
        <v>2.9817685033110393E-13</v>
      </c>
      <c r="BC505" s="243">
        <f t="shared" si="648"/>
        <v>-1.4685265383856878E-13</v>
      </c>
      <c r="BD505" s="244">
        <f t="shared" si="649"/>
        <v>197884.14681572217</v>
      </c>
      <c r="BE505" s="246"/>
      <c r="BF505" s="246"/>
      <c r="BG505" s="246"/>
      <c r="BH505" s="241">
        <f>VLOOKUP(BJ505,[2]תחזיות!$B$4:$H$1000,6)</f>
        <v>1.1819409545454792E-2</v>
      </c>
      <c r="BI505" s="135">
        <f t="shared" si="608"/>
        <v>9.8495079545456599E-4</v>
      </c>
      <c r="BJ505" s="238">
        <v>453</v>
      </c>
      <c r="BK505" s="243">
        <f t="shared" si="650"/>
        <v>-15.604936966159563</v>
      </c>
      <c r="BL505" s="243">
        <f t="shared" si="674"/>
        <v>8.8143999461635786E-2</v>
      </c>
      <c r="BM505" s="243">
        <f t="shared" si="609"/>
        <v>0.11675305056626152</v>
      </c>
      <c r="BN505" s="243">
        <f t="shared" si="629"/>
        <v>-2.8609051104625735E-2</v>
      </c>
      <c r="BO505" s="244">
        <f t="shared" si="651"/>
        <v>148276.55901072704</v>
      </c>
      <c r="BP505" s="246"/>
      <c r="BQ505" s="247">
        <f>VLOOKUP(BT505,[2]תחזיות!$B$4:$E$1000,2)</f>
        <v>4.7773280000000293E-2</v>
      </c>
      <c r="BR505" s="135">
        <f t="shared" si="610"/>
        <v>3.4811066666666913E-3</v>
      </c>
      <c r="BS505" s="3">
        <f t="shared" si="652"/>
        <v>13755</v>
      </c>
      <c r="BT505" s="238">
        <v>453</v>
      </c>
      <c r="BU505" s="239">
        <f t="shared" si="653"/>
        <v>0</v>
      </c>
      <c r="BV505" s="239">
        <f t="shared" si="461"/>
        <v>0</v>
      </c>
      <c r="BW505" s="239">
        <f t="shared" si="611"/>
        <v>0</v>
      </c>
      <c r="BX505" s="239">
        <f t="shared" si="612"/>
        <v>0</v>
      </c>
      <c r="BY505" s="240">
        <f t="shared" si="654"/>
        <v>839763.63973834575</v>
      </c>
      <c r="CA505" s="247">
        <f>VLOOKUP(CD505,[2]תחזיות!$B$4:$E$1000,4)</f>
        <v>6.3060729600000393E-2</v>
      </c>
      <c r="CB505" s="135">
        <f t="shared" si="613"/>
        <v>4.7550608000000326E-3</v>
      </c>
      <c r="CC505" s="3">
        <f t="shared" si="655"/>
        <v>13755</v>
      </c>
      <c r="CD505" s="238">
        <v>453</v>
      </c>
      <c r="CE505" s="239">
        <f t="shared" si="656"/>
        <v>0</v>
      </c>
      <c r="CF505" s="239">
        <f t="shared" si="657"/>
        <v>0</v>
      </c>
      <c r="CG505" s="239">
        <f t="shared" si="614"/>
        <v>0</v>
      </c>
      <c r="CH505" s="239">
        <f t="shared" si="615"/>
        <v>0</v>
      </c>
      <c r="CI505" s="240">
        <f t="shared" si="658"/>
        <v>952372.2403889132</v>
      </c>
      <c r="CJ505" s="1"/>
      <c r="CK505" s="247">
        <f>VLOOKUP(CN505,[2]תחזיות!$B$4:$E$1000,3)</f>
        <v>4.1541982608695911E-2</v>
      </c>
      <c r="CL505" s="135">
        <f t="shared" si="616"/>
        <v>2.9618318840579929E-3</v>
      </c>
      <c r="CM505" s="3">
        <f t="shared" si="659"/>
        <v>13755</v>
      </c>
      <c r="CN505" s="238">
        <v>453</v>
      </c>
      <c r="CO505" s="239">
        <f t="shared" si="660"/>
        <v>0</v>
      </c>
      <c r="CP505" s="239">
        <f t="shared" si="675"/>
        <v>0</v>
      </c>
      <c r="CQ505" s="239">
        <f t="shared" si="617"/>
        <v>0</v>
      </c>
      <c r="CR505" s="239">
        <f t="shared" si="618"/>
        <v>0</v>
      </c>
      <c r="CS505" s="240">
        <f t="shared" si="661"/>
        <v>799728.65981568617</v>
      </c>
      <c r="CT505" s="1"/>
      <c r="CU505" s="238">
        <v>453</v>
      </c>
      <c r="CV505" s="239">
        <f t="shared" si="587"/>
        <v>-3580.7985615047046</v>
      </c>
      <c r="CW505" s="239">
        <f t="shared" si="587"/>
        <v>0</v>
      </c>
      <c r="CX505" s="239">
        <f t="shared" si="587"/>
        <v>9.3995962239498496</v>
      </c>
      <c r="CY505" s="239">
        <f t="shared" si="587"/>
        <v>-9.3995962239498496</v>
      </c>
      <c r="CZ505" s="239">
        <f t="shared" si="587"/>
        <v>3027533.6683451794</v>
      </c>
      <c r="DB505" s="238">
        <v>453</v>
      </c>
      <c r="DC505" s="239">
        <f t="shared" si="588"/>
        <v>-3580.7985615047364</v>
      </c>
      <c r="DD505" s="239">
        <f t="shared" si="588"/>
        <v>1.5132419649253515E-13</v>
      </c>
      <c r="DE505" s="239">
        <f t="shared" si="588"/>
        <v>9.3995962239501445</v>
      </c>
      <c r="DF505" s="239">
        <f t="shared" si="588"/>
        <v>-9.3995962239499935</v>
      </c>
      <c r="DG505" s="239">
        <f t="shared" si="588"/>
        <v>3247953.555034522</v>
      </c>
      <c r="DH505" s="248"/>
      <c r="DI505" s="238">
        <v>453</v>
      </c>
      <c r="DJ505" s="239">
        <f t="shared" si="589"/>
        <v>-3596.4034984708642</v>
      </c>
      <c r="DK505" s="239">
        <f t="shared" si="589"/>
        <v>8.8143999461635786E-2</v>
      </c>
      <c r="DL505" s="239">
        <f t="shared" si="589"/>
        <v>9.5163492745161111</v>
      </c>
      <c r="DM505" s="239">
        <f t="shared" si="589"/>
        <v>-9.4282052750544754</v>
      </c>
      <c r="DN505" s="239">
        <f t="shared" si="589"/>
        <v>2829171.9568635351</v>
      </c>
      <c r="DP505" s="3">
        <f t="shared" si="662"/>
        <v>13755</v>
      </c>
      <c r="DQ505" s="238">
        <v>453</v>
      </c>
      <c r="DR505" s="239">
        <f t="shared" si="663"/>
        <v>0</v>
      </c>
      <c r="DS505" s="239">
        <f t="shared" si="664"/>
        <v>0</v>
      </c>
      <c r="DT505" s="239">
        <f t="shared" si="619"/>
        <v>0</v>
      </c>
      <c r="DU505" s="239">
        <f t="shared" si="665"/>
        <v>0</v>
      </c>
      <c r="DV505" s="240">
        <f t="shared" si="676"/>
        <v>0</v>
      </c>
      <c r="DX505" s="242">
        <f t="shared" si="592"/>
        <v>5.0700000000000002E-2</v>
      </c>
      <c r="DY505" s="242">
        <f t="shared" si="666"/>
        <v>4.2250000000000005E-3</v>
      </c>
      <c r="DZ505" s="238">
        <v>453</v>
      </c>
      <c r="EA505" s="243">
        <f t="shared" si="677"/>
        <v>0</v>
      </c>
      <c r="EB505" s="243">
        <f t="shared" si="678"/>
        <v>0</v>
      </c>
      <c r="EC505" s="243">
        <f t="shared" si="620"/>
        <v>0</v>
      </c>
      <c r="ED505" s="243">
        <f t="shared" si="630"/>
        <v>0</v>
      </c>
      <c r="EE505" s="244">
        <f t="shared" si="667"/>
        <v>985200.18989004719</v>
      </c>
      <c r="EF505" s="249"/>
      <c r="EG505" s="242">
        <f t="shared" si="593"/>
        <v>5.5E-2</v>
      </c>
      <c r="EH505" s="242">
        <f t="shared" si="668"/>
        <v>4.5833333333333334E-3</v>
      </c>
      <c r="EI505" s="238">
        <v>453</v>
      </c>
      <c r="EJ505" s="243">
        <f t="shared" si="679"/>
        <v>6.925949092265139E-13</v>
      </c>
      <c r="EK505" s="243">
        <f t="shared" si="680"/>
        <v>0</v>
      </c>
      <c r="EL505" s="243">
        <f t="shared" si="621"/>
        <v>-3.1743933339548552E-15</v>
      </c>
      <c r="EM505" s="243">
        <f t="shared" si="631"/>
        <v>3.1743933339548552E-15</v>
      </c>
      <c r="EN505" s="244">
        <f t="shared" si="669"/>
        <v>1028966.0595073986</v>
      </c>
      <c r="EO505" s="249"/>
      <c r="EP505" s="242">
        <f t="shared" si="594"/>
        <v>2.5000000000000001E-2</v>
      </c>
      <c r="EQ505" s="242">
        <f t="shared" si="670"/>
        <v>2.0833333333333333E-3</v>
      </c>
      <c r="ER505" s="238">
        <v>453</v>
      </c>
      <c r="ES505" s="243">
        <f t="shared" si="681"/>
        <v>0</v>
      </c>
      <c r="ET505" s="243">
        <f t="shared" si="682"/>
        <v>0</v>
      </c>
      <c r="EU505" s="243">
        <f t="shared" si="622"/>
        <v>0</v>
      </c>
      <c r="EV505" s="243">
        <f t="shared" si="632"/>
        <v>0</v>
      </c>
      <c r="EW505" s="244">
        <f t="shared" si="671"/>
        <v>853461.14144629624</v>
      </c>
    </row>
    <row r="506" spans="1:153" ht="14.25" customHeight="1" thickBot="1" x14ac:dyDescent="0.25">
      <c r="A506" s="3">
        <f t="shared" si="633"/>
        <v>13786</v>
      </c>
      <c r="B506" s="238">
        <v>454</v>
      </c>
      <c r="C506" s="239">
        <f t="shared" si="634"/>
        <v>-3590.1981577286542</v>
      </c>
      <c r="D506" s="239">
        <f t="shared" si="595"/>
        <v>0</v>
      </c>
      <c r="E506" s="239">
        <f t="shared" si="596"/>
        <v>9.4242701640377184</v>
      </c>
      <c r="F506" s="239">
        <f t="shared" si="597"/>
        <v>-9.4242701640377184</v>
      </c>
      <c r="G506" s="240">
        <f t="shared" si="635"/>
        <v>725485.02829237678</v>
      </c>
      <c r="I506" s="241">
        <f>VLOOKUP(K506,[2]תחזיות!$B$4:$H$1000,5)</f>
        <v>1.3001369000000273E-2</v>
      </c>
      <c r="J506" s="135">
        <f t="shared" si="598"/>
        <v>1.0834474166666894E-3</v>
      </c>
      <c r="K506" s="238">
        <v>454</v>
      </c>
      <c r="L506" s="243">
        <f t="shared" si="636"/>
        <v>0</v>
      </c>
      <c r="M506" s="243">
        <f t="shared" si="623"/>
        <v>0</v>
      </c>
      <c r="N506" s="243">
        <f t="shared" si="599"/>
        <v>0</v>
      </c>
      <c r="O506" s="243">
        <f t="shared" si="600"/>
        <v>0</v>
      </c>
      <c r="P506" s="244">
        <f t="shared" si="637"/>
        <v>306589.56963967456</v>
      </c>
      <c r="Q506" s="245"/>
      <c r="R506" s="241">
        <f>VLOOKUP(T506,[2]תחזיות!$B$4:$H$1000,7)</f>
        <v>2.2102327300000463E-2</v>
      </c>
      <c r="S506" s="135">
        <f t="shared" si="601"/>
        <v>1.841860608333372E-3</v>
      </c>
      <c r="T506" s="238">
        <v>454</v>
      </c>
      <c r="U506" s="243">
        <f t="shared" si="638"/>
        <v>0</v>
      </c>
      <c r="V506" s="243">
        <f t="shared" si="624"/>
        <v>0</v>
      </c>
      <c r="W506" s="243">
        <f t="shared" si="602"/>
        <v>0</v>
      </c>
      <c r="X506" s="243">
        <f t="shared" si="625"/>
        <v>0</v>
      </c>
      <c r="Y506" s="244">
        <f t="shared" si="639"/>
        <v>343246.08003011072</v>
      </c>
      <c r="Z506" s="246"/>
      <c r="AA506" s="241">
        <f>VLOOKUP(AC506,[2]תחזיות!$B$4:$H$1000,6)</f>
        <v>1.1819426363636611E-2</v>
      </c>
      <c r="AB506" s="135">
        <f t="shared" si="603"/>
        <v>9.8495219696971754E-4</v>
      </c>
      <c r="AC506" s="238">
        <v>454</v>
      </c>
      <c r="AD506" s="243">
        <f t="shared" si="640"/>
        <v>0</v>
      </c>
      <c r="AE506" s="243">
        <f t="shared" si="626"/>
        <v>0</v>
      </c>
      <c r="AF506" s="243">
        <f t="shared" si="604"/>
        <v>0</v>
      </c>
      <c r="AG506" s="243">
        <f t="shared" si="627"/>
        <v>0</v>
      </c>
      <c r="AH506" s="244">
        <f t="shared" si="641"/>
        <v>302220.56829844892</v>
      </c>
      <c r="AI506" s="246"/>
      <c r="AJ506" s="242">
        <f t="shared" si="590"/>
        <v>4.8766666666666597E-2</v>
      </c>
      <c r="AK506" s="242">
        <f t="shared" si="642"/>
        <v>4.0638888888888834E-3</v>
      </c>
      <c r="AL506" s="241">
        <f>VLOOKUP(AN506,[2]תחזיות!$B$4:$H$1000,5)</f>
        <v>1.3001369000000273E-2</v>
      </c>
      <c r="AM506" s="135">
        <f t="shared" si="628"/>
        <v>1.0834474166666894E-3</v>
      </c>
      <c r="AN506" s="238">
        <v>454</v>
      </c>
      <c r="AO506" s="243">
        <f t="shared" si="643"/>
        <v>0</v>
      </c>
      <c r="AP506" s="243">
        <f t="shared" si="672"/>
        <v>0</v>
      </c>
      <c r="AQ506" s="243">
        <f t="shared" si="605"/>
        <v>0</v>
      </c>
      <c r="AR506" s="243">
        <f t="shared" si="644"/>
        <v>0</v>
      </c>
      <c r="AS506" s="244">
        <f t="shared" si="645"/>
        <v>170495.24078473489</v>
      </c>
      <c r="AT506" s="245"/>
      <c r="AU506" s="242">
        <f t="shared" si="591"/>
        <v>5.3666666666666606E-2</v>
      </c>
      <c r="AV506" s="242">
        <f t="shared" si="646"/>
        <v>4.4722222222222168E-3</v>
      </c>
      <c r="AW506" s="241">
        <f>VLOOKUP(AY506,[2]תחזיות!$B$4:$H$1000,7)</f>
        <v>2.2102327300000463E-2</v>
      </c>
      <c r="AX506" s="135">
        <f t="shared" si="606"/>
        <v>1.841860608333372E-3</v>
      </c>
      <c r="AY506" s="238">
        <v>454</v>
      </c>
      <c r="AZ506" s="243">
        <f t="shared" si="647"/>
        <v>-3.3195824773808805E-11</v>
      </c>
      <c r="BA506" s="243">
        <f t="shared" si="673"/>
        <v>1.5160291456914242E-13</v>
      </c>
      <c r="BB506" s="243">
        <f t="shared" si="607"/>
        <v>3.0006201980756494E-13</v>
      </c>
      <c r="BC506" s="243">
        <f t="shared" si="648"/>
        <v>-1.4845910523842253E-13</v>
      </c>
      <c r="BD506" s="244">
        <f t="shared" si="649"/>
        <v>197884.14681572217</v>
      </c>
      <c r="BE506" s="246"/>
      <c r="BF506" s="246"/>
      <c r="BG506" s="246"/>
      <c r="BH506" s="241">
        <f>VLOOKUP(BJ506,[2]תחזיות!$B$4:$H$1000,6)</f>
        <v>1.1819426363636611E-2</v>
      </c>
      <c r="BI506" s="135">
        <f t="shared" si="608"/>
        <v>9.8495219696971754E-4</v>
      </c>
      <c r="BJ506" s="238">
        <v>454</v>
      </c>
      <c r="BK506" s="243">
        <f t="shared" si="650"/>
        <v>-15.737175129847877</v>
      </c>
      <c r="BL506" s="243">
        <f t="shared" si="674"/>
        <v>8.8218655487202716E-2</v>
      </c>
      <c r="BM506" s="243">
        <f t="shared" si="609"/>
        <v>0.11707014322525702</v>
      </c>
      <c r="BN506" s="243">
        <f t="shared" si="629"/>
        <v>-2.8851487738054307E-2</v>
      </c>
      <c r="BO506" s="244">
        <f t="shared" si="651"/>
        <v>148276.55901072704</v>
      </c>
      <c r="BP506" s="246"/>
      <c r="BQ506" s="247">
        <f>VLOOKUP(BT506,[2]תחזיות!$B$4:$E$1000,2)</f>
        <v>4.7801580000000295E-2</v>
      </c>
      <c r="BR506" s="135">
        <f t="shared" si="610"/>
        <v>3.4834650000000245E-3</v>
      </c>
      <c r="BS506" s="3">
        <f t="shared" si="652"/>
        <v>13786</v>
      </c>
      <c r="BT506" s="238">
        <v>454</v>
      </c>
      <c r="BU506" s="239">
        <f t="shared" si="653"/>
        <v>0</v>
      </c>
      <c r="BV506" s="239">
        <f t="shared" si="461"/>
        <v>0</v>
      </c>
      <c r="BW506" s="239">
        <f t="shared" si="611"/>
        <v>0</v>
      </c>
      <c r="BX506" s="239">
        <f t="shared" si="612"/>
        <v>0</v>
      </c>
      <c r="BY506" s="240">
        <f t="shared" si="654"/>
        <v>839763.63973834575</v>
      </c>
      <c r="CA506" s="247">
        <f>VLOOKUP(CD506,[2]תחזיות!$B$4:$E$1000,4)</f>
        <v>6.3098085600000395E-2</v>
      </c>
      <c r="CB506" s="135">
        <f t="shared" si="613"/>
        <v>4.7581738000000333E-3</v>
      </c>
      <c r="CC506" s="3">
        <f t="shared" si="655"/>
        <v>13786</v>
      </c>
      <c r="CD506" s="238">
        <v>454</v>
      </c>
      <c r="CE506" s="239">
        <f t="shared" si="656"/>
        <v>0</v>
      </c>
      <c r="CF506" s="239">
        <f t="shared" si="657"/>
        <v>0</v>
      </c>
      <c r="CG506" s="239">
        <f t="shared" si="614"/>
        <v>0</v>
      </c>
      <c r="CH506" s="239">
        <f t="shared" si="615"/>
        <v>0</v>
      </c>
      <c r="CI506" s="240">
        <f t="shared" si="658"/>
        <v>952372.2403889132</v>
      </c>
      <c r="CJ506" s="1"/>
      <c r="CK506" s="247">
        <f>VLOOKUP(CN506,[2]תחזיות!$B$4:$E$1000,3)</f>
        <v>4.1566591304348088E-2</v>
      </c>
      <c r="CL506" s="135">
        <f t="shared" si="616"/>
        <v>2.9638826086956743E-3</v>
      </c>
      <c r="CM506" s="3">
        <f t="shared" si="659"/>
        <v>13786</v>
      </c>
      <c r="CN506" s="238">
        <v>454</v>
      </c>
      <c r="CO506" s="239">
        <f t="shared" si="660"/>
        <v>0</v>
      </c>
      <c r="CP506" s="239">
        <f t="shared" si="675"/>
        <v>0</v>
      </c>
      <c r="CQ506" s="239">
        <f t="shared" si="617"/>
        <v>0</v>
      </c>
      <c r="CR506" s="239">
        <f t="shared" si="618"/>
        <v>0</v>
      </c>
      <c r="CS506" s="240">
        <f t="shared" si="661"/>
        <v>799728.65981568617</v>
      </c>
      <c r="CT506" s="1"/>
      <c r="CU506" s="238">
        <v>454</v>
      </c>
      <c r="CV506" s="239">
        <f t="shared" si="587"/>
        <v>-3590.1981577286542</v>
      </c>
      <c r="CW506" s="239">
        <f t="shared" si="587"/>
        <v>0</v>
      </c>
      <c r="CX506" s="239">
        <f t="shared" si="587"/>
        <v>9.4242701640377184</v>
      </c>
      <c r="CY506" s="239">
        <f t="shared" si="587"/>
        <v>-9.4242701640377184</v>
      </c>
      <c r="CZ506" s="239">
        <f t="shared" si="587"/>
        <v>3027533.6683451794</v>
      </c>
      <c r="DB506" s="238">
        <v>454</v>
      </c>
      <c r="DC506" s="239">
        <f t="shared" si="588"/>
        <v>-3590.1981577286865</v>
      </c>
      <c r="DD506" s="239">
        <f t="shared" si="588"/>
        <v>1.5160291456914242E-13</v>
      </c>
      <c r="DE506" s="239">
        <f t="shared" si="588"/>
        <v>9.4242701640380151</v>
      </c>
      <c r="DF506" s="239">
        <f t="shared" si="588"/>
        <v>-9.4242701640378641</v>
      </c>
      <c r="DG506" s="239">
        <f t="shared" si="588"/>
        <v>3247953.555034522</v>
      </c>
      <c r="DH506" s="248"/>
      <c r="DI506" s="238">
        <v>454</v>
      </c>
      <c r="DJ506" s="239">
        <f t="shared" si="589"/>
        <v>-3605.9353328585021</v>
      </c>
      <c r="DK506" s="239">
        <f t="shared" si="589"/>
        <v>8.8218655487202716E-2</v>
      </c>
      <c r="DL506" s="239">
        <f t="shared" si="589"/>
        <v>9.5413403072629759</v>
      </c>
      <c r="DM506" s="239">
        <f t="shared" si="589"/>
        <v>-9.4531216517757723</v>
      </c>
      <c r="DN506" s="239">
        <f t="shared" si="589"/>
        <v>2829171.9568635351</v>
      </c>
      <c r="DP506" s="3">
        <f t="shared" si="662"/>
        <v>13786</v>
      </c>
      <c r="DQ506" s="238">
        <v>454</v>
      </c>
      <c r="DR506" s="239">
        <f t="shared" si="663"/>
        <v>0</v>
      </c>
      <c r="DS506" s="239">
        <f t="shared" si="664"/>
        <v>0</v>
      </c>
      <c r="DT506" s="239">
        <f t="shared" si="619"/>
        <v>0</v>
      </c>
      <c r="DU506" s="239">
        <f t="shared" si="665"/>
        <v>0</v>
      </c>
      <c r="DV506" s="240">
        <f t="shared" si="676"/>
        <v>0</v>
      </c>
      <c r="DX506" s="242">
        <f t="shared" si="592"/>
        <v>5.0700000000000002E-2</v>
      </c>
      <c r="DY506" s="242">
        <f t="shared" si="666"/>
        <v>4.2250000000000005E-3</v>
      </c>
      <c r="DZ506" s="238">
        <v>454</v>
      </c>
      <c r="EA506" s="243">
        <f t="shared" si="677"/>
        <v>0</v>
      </c>
      <c r="EB506" s="243">
        <f t="shared" si="678"/>
        <v>0</v>
      </c>
      <c r="EC506" s="243">
        <f t="shared" si="620"/>
        <v>0</v>
      </c>
      <c r="ED506" s="243">
        <f t="shared" si="630"/>
        <v>0</v>
      </c>
      <c r="EE506" s="244">
        <f t="shared" si="667"/>
        <v>985200.18989004719</v>
      </c>
      <c r="EF506" s="249"/>
      <c r="EG506" s="242">
        <f t="shared" si="593"/>
        <v>5.5E-2</v>
      </c>
      <c r="EH506" s="242">
        <f t="shared" si="668"/>
        <v>4.5833333333333334E-3</v>
      </c>
      <c r="EI506" s="238">
        <v>454</v>
      </c>
      <c r="EJ506" s="243">
        <f t="shared" si="679"/>
        <v>6.957693025604688E-13</v>
      </c>
      <c r="EK506" s="243">
        <f t="shared" si="680"/>
        <v>0</v>
      </c>
      <c r="EL506" s="243">
        <f t="shared" si="621"/>
        <v>-3.1889426367354822E-15</v>
      </c>
      <c r="EM506" s="243">
        <f t="shared" si="631"/>
        <v>3.1889426367354822E-15</v>
      </c>
      <c r="EN506" s="244">
        <f t="shared" si="669"/>
        <v>1028966.0595073986</v>
      </c>
      <c r="EO506" s="249"/>
      <c r="EP506" s="242">
        <f t="shared" si="594"/>
        <v>2.5000000000000001E-2</v>
      </c>
      <c r="EQ506" s="242">
        <f t="shared" si="670"/>
        <v>2.0833333333333333E-3</v>
      </c>
      <c r="ER506" s="238">
        <v>454</v>
      </c>
      <c r="ES506" s="243">
        <f t="shared" si="681"/>
        <v>0</v>
      </c>
      <c r="ET506" s="243">
        <f t="shared" si="682"/>
        <v>0</v>
      </c>
      <c r="EU506" s="243">
        <f t="shared" si="622"/>
        <v>0</v>
      </c>
      <c r="EV506" s="243">
        <f t="shared" si="632"/>
        <v>0</v>
      </c>
      <c r="EW506" s="244">
        <f t="shared" si="671"/>
        <v>853461.14144629624</v>
      </c>
    </row>
    <row r="507" spans="1:153" ht="14.25" customHeight="1" thickBot="1" x14ac:dyDescent="0.25">
      <c r="A507" s="3">
        <f t="shared" si="633"/>
        <v>13816</v>
      </c>
      <c r="B507" s="238">
        <v>455</v>
      </c>
      <c r="C507" s="239">
        <f t="shared" si="634"/>
        <v>-3599.622427892692</v>
      </c>
      <c r="D507" s="239">
        <f t="shared" si="595"/>
        <v>0</v>
      </c>
      <c r="E507" s="239">
        <f t="shared" si="596"/>
        <v>9.4490088732183164</v>
      </c>
      <c r="F507" s="239">
        <f t="shared" si="597"/>
        <v>-9.4490088732183164</v>
      </c>
      <c r="G507" s="240">
        <f t="shared" si="635"/>
        <v>725485.02829237678</v>
      </c>
      <c r="I507" s="241">
        <f>VLOOKUP(K507,[2]תחזיות!$B$4:$H$1000,5)</f>
        <v>1.3001387500000273E-2</v>
      </c>
      <c r="J507" s="135">
        <f t="shared" si="598"/>
        <v>1.0834489583333561E-3</v>
      </c>
      <c r="K507" s="238">
        <v>455</v>
      </c>
      <c r="L507" s="243">
        <f t="shared" si="636"/>
        <v>0</v>
      </c>
      <c r="M507" s="243">
        <f t="shared" si="623"/>
        <v>0</v>
      </c>
      <c r="N507" s="243">
        <f t="shared" si="599"/>
        <v>0</v>
      </c>
      <c r="O507" s="243">
        <f t="shared" si="600"/>
        <v>0</v>
      </c>
      <c r="P507" s="244">
        <f t="shared" si="637"/>
        <v>306589.56963967456</v>
      </c>
      <c r="Q507" s="245"/>
      <c r="R507" s="241">
        <f>VLOOKUP(T507,[2]תחזיות!$B$4:$H$1000,7)</f>
        <v>2.2102358750000464E-2</v>
      </c>
      <c r="S507" s="135">
        <f t="shared" si="601"/>
        <v>1.8418632291667054E-3</v>
      </c>
      <c r="T507" s="238">
        <v>455</v>
      </c>
      <c r="U507" s="243">
        <f t="shared" si="638"/>
        <v>0</v>
      </c>
      <c r="V507" s="243">
        <f t="shared" si="624"/>
        <v>0</v>
      </c>
      <c r="W507" s="243">
        <f t="shared" si="602"/>
        <v>0</v>
      </c>
      <c r="X507" s="243">
        <f t="shared" si="625"/>
        <v>0</v>
      </c>
      <c r="Y507" s="244">
        <f t="shared" si="639"/>
        <v>343246.08003011072</v>
      </c>
      <c r="Z507" s="246"/>
      <c r="AA507" s="241">
        <f>VLOOKUP(AC507,[2]תחזיות!$B$4:$H$1000,6)</f>
        <v>1.1819443181818429E-2</v>
      </c>
      <c r="AB507" s="135">
        <f t="shared" si="603"/>
        <v>9.8495359848486909E-4</v>
      </c>
      <c r="AC507" s="238">
        <v>455</v>
      </c>
      <c r="AD507" s="243">
        <f t="shared" si="640"/>
        <v>0</v>
      </c>
      <c r="AE507" s="243">
        <f t="shared" si="626"/>
        <v>0</v>
      </c>
      <c r="AF507" s="243">
        <f t="shared" si="604"/>
        <v>0</v>
      </c>
      <c r="AG507" s="243">
        <f t="shared" si="627"/>
        <v>0</v>
      </c>
      <c r="AH507" s="244">
        <f t="shared" si="641"/>
        <v>302220.56829844892</v>
      </c>
      <c r="AI507" s="246"/>
      <c r="AJ507" s="242">
        <f t="shared" si="590"/>
        <v>4.8766666666666597E-2</v>
      </c>
      <c r="AK507" s="242">
        <f t="shared" si="642"/>
        <v>4.0638888888888834E-3</v>
      </c>
      <c r="AL507" s="241">
        <f>VLOOKUP(AN507,[2]תחזיות!$B$4:$H$1000,5)</f>
        <v>1.3001387500000273E-2</v>
      </c>
      <c r="AM507" s="135">
        <f t="shared" si="628"/>
        <v>1.0834489583333561E-3</v>
      </c>
      <c r="AN507" s="238">
        <v>455</v>
      </c>
      <c r="AO507" s="243">
        <f t="shared" si="643"/>
        <v>0</v>
      </c>
      <c r="AP507" s="243">
        <f t="shared" si="672"/>
        <v>0</v>
      </c>
      <c r="AQ507" s="243">
        <f t="shared" si="605"/>
        <v>0</v>
      </c>
      <c r="AR507" s="243">
        <f t="shared" si="644"/>
        <v>0</v>
      </c>
      <c r="AS507" s="244">
        <f t="shared" si="645"/>
        <v>170495.24078473489</v>
      </c>
      <c r="AT507" s="245"/>
      <c r="AU507" s="242">
        <f t="shared" si="591"/>
        <v>5.3666666666666606E-2</v>
      </c>
      <c r="AV507" s="242">
        <f t="shared" si="646"/>
        <v>4.4722222222222168E-3</v>
      </c>
      <c r="AW507" s="241">
        <f>VLOOKUP(AY507,[2]תחזיות!$B$4:$H$1000,7)</f>
        <v>2.2102358750000464E-2</v>
      </c>
      <c r="AX507" s="135">
        <f t="shared" si="606"/>
        <v>1.8418632291667054E-3</v>
      </c>
      <c r="AY507" s="238">
        <v>455</v>
      </c>
      <c r="AZ507" s="243">
        <f t="shared" si="647"/>
        <v>-3.3557581635829863E-11</v>
      </c>
      <c r="BA507" s="243">
        <f t="shared" si="673"/>
        <v>1.5188214640292176E-13</v>
      </c>
      <c r="BB507" s="243">
        <f t="shared" si="607"/>
        <v>3.0195910871871624E-13</v>
      </c>
      <c r="BC507" s="243">
        <f t="shared" si="648"/>
        <v>-1.5007696231579448E-13</v>
      </c>
      <c r="BD507" s="244">
        <f t="shared" si="649"/>
        <v>197884.14681572217</v>
      </c>
      <c r="BE507" s="246"/>
      <c r="BF507" s="246"/>
      <c r="BG507" s="246"/>
      <c r="BH507" s="241">
        <f>VLOOKUP(BJ507,[2]תחזיות!$B$4:$H$1000,6)</f>
        <v>1.1819443181818429E-2</v>
      </c>
      <c r="BI507" s="135">
        <f t="shared" si="608"/>
        <v>9.8495359848486909E-4</v>
      </c>
      <c r="BJ507" s="238">
        <v>455</v>
      </c>
      <c r="BK507" s="243">
        <f t="shared" si="650"/>
        <v>-15.86986096900611</v>
      </c>
      <c r="BL507" s="243">
        <f t="shared" si="674"/>
        <v>8.8293374352332241E-2</v>
      </c>
      <c r="BM507" s="243">
        <f t="shared" si="609"/>
        <v>0.11738811946217664</v>
      </c>
      <c r="BN507" s="243">
        <f t="shared" si="629"/>
        <v>-2.9094745109844399E-2</v>
      </c>
      <c r="BO507" s="244">
        <f t="shared" si="651"/>
        <v>148276.55901072704</v>
      </c>
      <c r="BP507" s="246"/>
      <c r="BQ507" s="247">
        <f>VLOOKUP(BT507,[2]תחזיות!$B$4:$E$1000,2)</f>
        <v>4.7829880000000297E-2</v>
      </c>
      <c r="BR507" s="135">
        <f t="shared" si="610"/>
        <v>3.4858233333333582E-3</v>
      </c>
      <c r="BS507" s="3">
        <f t="shared" si="652"/>
        <v>13816</v>
      </c>
      <c r="BT507" s="238">
        <v>455</v>
      </c>
      <c r="BU507" s="239">
        <f t="shared" si="653"/>
        <v>0</v>
      </c>
      <c r="BV507" s="239">
        <f t="shared" si="461"/>
        <v>0</v>
      </c>
      <c r="BW507" s="239">
        <f t="shared" si="611"/>
        <v>0</v>
      </c>
      <c r="BX507" s="239">
        <f t="shared" si="612"/>
        <v>0</v>
      </c>
      <c r="BY507" s="240">
        <f t="shared" si="654"/>
        <v>839763.63973834575</v>
      </c>
      <c r="CA507" s="247">
        <f>VLOOKUP(CD507,[2]תחזיות!$B$4:$E$1000,4)</f>
        <v>6.3135441600000397E-2</v>
      </c>
      <c r="CB507" s="135">
        <f t="shared" si="613"/>
        <v>4.7612868000000332E-3</v>
      </c>
      <c r="CC507" s="3">
        <f t="shared" si="655"/>
        <v>13816</v>
      </c>
      <c r="CD507" s="238">
        <v>455</v>
      </c>
      <c r="CE507" s="239">
        <f t="shared" si="656"/>
        <v>0</v>
      </c>
      <c r="CF507" s="239">
        <f t="shared" si="657"/>
        <v>0</v>
      </c>
      <c r="CG507" s="239">
        <f t="shared" si="614"/>
        <v>0</v>
      </c>
      <c r="CH507" s="239">
        <f t="shared" si="615"/>
        <v>0</v>
      </c>
      <c r="CI507" s="240">
        <f t="shared" si="658"/>
        <v>952372.2403889132</v>
      </c>
      <c r="CJ507" s="1"/>
      <c r="CK507" s="247">
        <f>VLOOKUP(CN507,[2]תחזיות!$B$4:$E$1000,3)</f>
        <v>4.1591200000000259E-2</v>
      </c>
      <c r="CL507" s="135">
        <f t="shared" si="616"/>
        <v>2.9659333333333549E-3</v>
      </c>
      <c r="CM507" s="3">
        <f t="shared" si="659"/>
        <v>13816</v>
      </c>
      <c r="CN507" s="238">
        <v>455</v>
      </c>
      <c r="CO507" s="239">
        <f t="shared" si="660"/>
        <v>0</v>
      </c>
      <c r="CP507" s="239">
        <f t="shared" si="675"/>
        <v>0</v>
      </c>
      <c r="CQ507" s="239">
        <f t="shared" si="617"/>
        <v>0</v>
      </c>
      <c r="CR507" s="239">
        <f t="shared" si="618"/>
        <v>0</v>
      </c>
      <c r="CS507" s="240">
        <f t="shared" si="661"/>
        <v>799728.65981568617</v>
      </c>
      <c r="CT507" s="1"/>
      <c r="CU507" s="238">
        <v>455</v>
      </c>
      <c r="CV507" s="239">
        <f t="shared" si="587"/>
        <v>-3599.622427892692</v>
      </c>
      <c r="CW507" s="239">
        <f t="shared" si="587"/>
        <v>0</v>
      </c>
      <c r="CX507" s="239">
        <f t="shared" si="587"/>
        <v>9.4490088732183164</v>
      </c>
      <c r="CY507" s="239">
        <f t="shared" si="587"/>
        <v>-9.4490088732183164</v>
      </c>
      <c r="CZ507" s="239">
        <f t="shared" si="587"/>
        <v>3027533.6683451794</v>
      </c>
      <c r="DB507" s="238">
        <v>455</v>
      </c>
      <c r="DC507" s="239">
        <f t="shared" si="588"/>
        <v>-3599.6224278927248</v>
      </c>
      <c r="DD507" s="239">
        <f t="shared" si="588"/>
        <v>1.5188214640292176E-13</v>
      </c>
      <c r="DE507" s="239">
        <f t="shared" si="588"/>
        <v>9.4490088732186148</v>
      </c>
      <c r="DF507" s="239">
        <f t="shared" si="588"/>
        <v>-9.4490088732184621</v>
      </c>
      <c r="DG507" s="239">
        <f t="shared" si="588"/>
        <v>3247953.555034522</v>
      </c>
      <c r="DH507" s="248"/>
      <c r="DI507" s="238">
        <v>455</v>
      </c>
      <c r="DJ507" s="239">
        <f t="shared" si="589"/>
        <v>-3615.4922888616979</v>
      </c>
      <c r="DK507" s="239">
        <f t="shared" si="589"/>
        <v>8.8293374352332241E-2</v>
      </c>
      <c r="DL507" s="239">
        <f t="shared" si="589"/>
        <v>9.5663969926804935</v>
      </c>
      <c r="DM507" s="239">
        <f t="shared" si="589"/>
        <v>-9.4781036183281611</v>
      </c>
      <c r="DN507" s="239">
        <f t="shared" si="589"/>
        <v>2829171.9568635351</v>
      </c>
      <c r="DP507" s="3">
        <f t="shared" si="662"/>
        <v>13816</v>
      </c>
      <c r="DQ507" s="238">
        <v>455</v>
      </c>
      <c r="DR507" s="239">
        <f t="shared" si="663"/>
        <v>0</v>
      </c>
      <c r="DS507" s="239">
        <f t="shared" si="664"/>
        <v>0</v>
      </c>
      <c r="DT507" s="239">
        <f t="shared" si="619"/>
        <v>0</v>
      </c>
      <c r="DU507" s="239">
        <f t="shared" si="665"/>
        <v>0</v>
      </c>
      <c r="DV507" s="240">
        <f t="shared" si="676"/>
        <v>0</v>
      </c>
      <c r="DX507" s="242">
        <f t="shared" si="592"/>
        <v>5.0700000000000002E-2</v>
      </c>
      <c r="DY507" s="242">
        <f t="shared" si="666"/>
        <v>4.2250000000000005E-3</v>
      </c>
      <c r="DZ507" s="238">
        <v>455</v>
      </c>
      <c r="EA507" s="243">
        <f t="shared" si="677"/>
        <v>0</v>
      </c>
      <c r="EB507" s="243">
        <f t="shared" si="678"/>
        <v>0</v>
      </c>
      <c r="EC507" s="243">
        <f t="shared" si="620"/>
        <v>0</v>
      </c>
      <c r="ED507" s="243">
        <f t="shared" si="630"/>
        <v>0</v>
      </c>
      <c r="EE507" s="244">
        <f t="shared" si="667"/>
        <v>985200.18989004719</v>
      </c>
      <c r="EF507" s="249"/>
      <c r="EG507" s="242">
        <f t="shared" si="593"/>
        <v>5.5E-2</v>
      </c>
      <c r="EH507" s="242">
        <f t="shared" si="668"/>
        <v>4.5833333333333334E-3</v>
      </c>
      <c r="EI507" s="238">
        <v>455</v>
      </c>
      <c r="EJ507" s="243">
        <f t="shared" si="679"/>
        <v>6.9895824519720426E-13</v>
      </c>
      <c r="EK507" s="243">
        <f t="shared" si="680"/>
        <v>0</v>
      </c>
      <c r="EL507" s="243">
        <f t="shared" si="621"/>
        <v>-3.2035586238205194E-15</v>
      </c>
      <c r="EM507" s="243">
        <f t="shared" si="631"/>
        <v>3.2035586238205194E-15</v>
      </c>
      <c r="EN507" s="244">
        <f t="shared" si="669"/>
        <v>1028966.0595073986</v>
      </c>
      <c r="EO507" s="249"/>
      <c r="EP507" s="242">
        <f t="shared" si="594"/>
        <v>2.5000000000000001E-2</v>
      </c>
      <c r="EQ507" s="242">
        <f t="shared" si="670"/>
        <v>2.0833333333333333E-3</v>
      </c>
      <c r="ER507" s="238">
        <v>455</v>
      </c>
      <c r="ES507" s="243">
        <f t="shared" si="681"/>
        <v>0</v>
      </c>
      <c r="ET507" s="243">
        <f t="shared" si="682"/>
        <v>0</v>
      </c>
      <c r="EU507" s="243">
        <f t="shared" si="622"/>
        <v>0</v>
      </c>
      <c r="EV507" s="243">
        <f t="shared" si="632"/>
        <v>0</v>
      </c>
      <c r="EW507" s="244">
        <f t="shared" si="671"/>
        <v>853461.14144629624</v>
      </c>
    </row>
    <row r="508" spans="1:153" ht="14.25" customHeight="1" thickBot="1" x14ac:dyDescent="0.25">
      <c r="A508" s="3">
        <f t="shared" si="633"/>
        <v>13847</v>
      </c>
      <c r="B508" s="238">
        <v>456</v>
      </c>
      <c r="C508" s="239">
        <f t="shared" si="634"/>
        <v>-3609.0714367659102</v>
      </c>
      <c r="D508" s="239">
        <f t="shared" si="595"/>
        <v>0</v>
      </c>
      <c r="E508" s="239">
        <f t="shared" si="596"/>
        <v>9.4738125215105153</v>
      </c>
      <c r="F508" s="239">
        <f t="shared" si="597"/>
        <v>-9.4738125215105153</v>
      </c>
      <c r="G508" s="240">
        <f t="shared" si="635"/>
        <v>725485.02829237678</v>
      </c>
      <c r="I508" s="241">
        <f>VLOOKUP(K508,[2]תחזיות!$B$4:$H$1000,5)</f>
        <v>1.3001406000000274E-2</v>
      </c>
      <c r="J508" s="135">
        <f t="shared" si="598"/>
        <v>1.0834505000000228E-3</v>
      </c>
      <c r="K508" s="238">
        <v>456</v>
      </c>
      <c r="L508" s="243">
        <f t="shared" si="636"/>
        <v>0</v>
      </c>
      <c r="M508" s="243">
        <f t="shared" si="623"/>
        <v>0</v>
      </c>
      <c r="N508" s="243">
        <f t="shared" si="599"/>
        <v>0</v>
      </c>
      <c r="O508" s="243">
        <f t="shared" si="600"/>
        <v>0</v>
      </c>
      <c r="P508" s="244">
        <f t="shared" si="637"/>
        <v>306589.56963967456</v>
      </c>
      <c r="Q508" s="245"/>
      <c r="R508" s="241">
        <f>VLOOKUP(T508,[2]תחזיות!$B$4:$H$1000,7)</f>
        <v>2.2102390200000467E-2</v>
      </c>
      <c r="S508" s="135">
        <f t="shared" si="601"/>
        <v>1.8418658500000389E-3</v>
      </c>
      <c r="T508" s="238">
        <v>456</v>
      </c>
      <c r="U508" s="243">
        <f t="shared" si="638"/>
        <v>0</v>
      </c>
      <c r="V508" s="243">
        <f t="shared" si="624"/>
        <v>0</v>
      </c>
      <c r="W508" s="243">
        <f t="shared" si="602"/>
        <v>0</v>
      </c>
      <c r="X508" s="243">
        <f t="shared" si="625"/>
        <v>0</v>
      </c>
      <c r="Y508" s="244">
        <f t="shared" si="639"/>
        <v>343246.08003011072</v>
      </c>
      <c r="Z508" s="246"/>
      <c r="AA508" s="241">
        <f>VLOOKUP(AC508,[2]תחזיות!$B$4:$H$1000,6)</f>
        <v>1.1819460000000248E-2</v>
      </c>
      <c r="AB508" s="135">
        <f t="shared" si="603"/>
        <v>9.8495500000002063E-4</v>
      </c>
      <c r="AC508" s="238">
        <v>456</v>
      </c>
      <c r="AD508" s="243">
        <f t="shared" si="640"/>
        <v>0</v>
      </c>
      <c r="AE508" s="243">
        <f t="shared" si="626"/>
        <v>0</v>
      </c>
      <c r="AF508" s="243">
        <f t="shared" si="604"/>
        <v>0</v>
      </c>
      <c r="AG508" s="243">
        <f t="shared" si="627"/>
        <v>0</v>
      </c>
      <c r="AH508" s="244">
        <f t="shared" si="641"/>
        <v>302220.56829844892</v>
      </c>
      <c r="AI508" s="246"/>
      <c r="AJ508" s="242">
        <f t="shared" si="590"/>
        <v>4.8766666666666597E-2</v>
      </c>
      <c r="AK508" s="242">
        <f t="shared" si="642"/>
        <v>4.0638888888888834E-3</v>
      </c>
      <c r="AL508" s="241">
        <f>VLOOKUP(AN508,[2]תחזיות!$B$4:$H$1000,5)</f>
        <v>1.3001406000000274E-2</v>
      </c>
      <c r="AM508" s="135">
        <f t="shared" si="628"/>
        <v>1.0834505000000228E-3</v>
      </c>
      <c r="AN508" s="238">
        <v>456</v>
      </c>
      <c r="AO508" s="243">
        <f t="shared" si="643"/>
        <v>0</v>
      </c>
      <c r="AP508" s="243">
        <f t="shared" si="672"/>
        <v>0</v>
      </c>
      <c r="AQ508" s="243">
        <f t="shared" si="605"/>
        <v>0</v>
      </c>
      <c r="AR508" s="243">
        <f t="shared" si="644"/>
        <v>0</v>
      </c>
      <c r="AS508" s="244">
        <f t="shared" si="645"/>
        <v>170495.24078473489</v>
      </c>
      <c r="AT508" s="245"/>
      <c r="AU508" s="242">
        <f t="shared" si="591"/>
        <v>5.3666666666666606E-2</v>
      </c>
      <c r="AV508" s="242">
        <f t="shared" si="646"/>
        <v>4.4722222222222168E-3</v>
      </c>
      <c r="AW508" s="241">
        <f>VLOOKUP(AY508,[2]תחזיות!$B$4:$H$1000,7)</f>
        <v>2.2102390200000467E-2</v>
      </c>
      <c r="AX508" s="135">
        <f t="shared" si="606"/>
        <v>1.8418658500000389E-3</v>
      </c>
      <c r="AY508" s="238">
        <v>456</v>
      </c>
      <c r="AZ508" s="243">
        <f t="shared" si="647"/>
        <v>-3.392190547634265E-11</v>
      </c>
      <c r="BA508" s="243">
        <f t="shared" si="673"/>
        <v>1.5216189294160608E-13</v>
      </c>
      <c r="BB508" s="243">
        <f t="shared" si="607"/>
        <v>3.038681924330272E-13</v>
      </c>
      <c r="BC508" s="243">
        <f t="shared" si="648"/>
        <v>-1.5170629949142112E-13</v>
      </c>
      <c r="BD508" s="244">
        <f t="shared" si="649"/>
        <v>197884.14681572217</v>
      </c>
      <c r="BE508" s="246"/>
      <c r="BF508" s="246"/>
      <c r="BG508" s="246"/>
      <c r="BH508" s="241">
        <f>VLOOKUP(BJ508,[2]תחזיות!$B$4:$H$1000,6)</f>
        <v>1.1819460000000248E-2</v>
      </c>
      <c r="BI508" s="135">
        <f t="shared" si="608"/>
        <v>9.8495500000002063E-4</v>
      </c>
      <c r="BJ508" s="238">
        <v>456</v>
      </c>
      <c r="BK508" s="243">
        <f t="shared" si="650"/>
        <v>-16.002995809394221</v>
      </c>
      <c r="BL508" s="243">
        <f t="shared" si="674"/>
        <v>8.8368156116298627E-2</v>
      </c>
      <c r="BM508" s="243">
        <f t="shared" si="609"/>
        <v>0.11770698176685457</v>
      </c>
      <c r="BN508" s="243">
        <f t="shared" si="629"/>
        <v>-2.9338825650555938E-2</v>
      </c>
      <c r="BO508" s="244">
        <f t="shared" si="651"/>
        <v>148276.55901072704</v>
      </c>
      <c r="BP508" s="246"/>
      <c r="BQ508" s="247">
        <f>VLOOKUP(BT508,[2]תחזיות!$B$4:$E$1000,2)</f>
        <v>4.7858180000000299E-2</v>
      </c>
      <c r="BR508" s="135">
        <f t="shared" si="610"/>
        <v>3.4881816666666918E-3</v>
      </c>
      <c r="BS508" s="3">
        <f t="shared" si="652"/>
        <v>13847</v>
      </c>
      <c r="BT508" s="238">
        <v>456</v>
      </c>
      <c r="BU508" s="239">
        <f t="shared" si="653"/>
        <v>0</v>
      </c>
      <c r="BV508" s="239">
        <f t="shared" si="461"/>
        <v>0</v>
      </c>
      <c r="BW508" s="239">
        <f t="shared" si="611"/>
        <v>0</v>
      </c>
      <c r="BX508" s="239">
        <f t="shared" si="612"/>
        <v>0</v>
      </c>
      <c r="BY508" s="240">
        <f t="shared" si="654"/>
        <v>839763.63973834575</v>
      </c>
      <c r="CA508" s="247">
        <f>VLOOKUP(CD508,[2]תחזיות!$B$4:$E$1000,4)</f>
        <v>6.3172797600000399E-2</v>
      </c>
      <c r="CB508" s="135">
        <f t="shared" si="613"/>
        <v>4.7643998000000331E-3</v>
      </c>
      <c r="CC508" s="3">
        <f t="shared" si="655"/>
        <v>13847</v>
      </c>
      <c r="CD508" s="238">
        <v>456</v>
      </c>
      <c r="CE508" s="239">
        <f t="shared" si="656"/>
        <v>0</v>
      </c>
      <c r="CF508" s="239">
        <f t="shared" si="657"/>
        <v>0</v>
      </c>
      <c r="CG508" s="239">
        <f t="shared" si="614"/>
        <v>0</v>
      </c>
      <c r="CH508" s="239">
        <f t="shared" si="615"/>
        <v>0</v>
      </c>
      <c r="CI508" s="240">
        <f t="shared" si="658"/>
        <v>952372.2403889132</v>
      </c>
      <c r="CJ508" s="1"/>
      <c r="CK508" s="247">
        <f>VLOOKUP(CN508,[2]תחזיות!$B$4:$E$1000,3)</f>
        <v>4.1615808695652436E-2</v>
      </c>
      <c r="CL508" s="135">
        <f t="shared" si="616"/>
        <v>2.9679840579710363E-3</v>
      </c>
      <c r="CM508" s="3">
        <f t="shared" si="659"/>
        <v>13847</v>
      </c>
      <c r="CN508" s="238">
        <v>456</v>
      </c>
      <c r="CO508" s="239">
        <f t="shared" si="660"/>
        <v>0</v>
      </c>
      <c r="CP508" s="239">
        <f t="shared" si="675"/>
        <v>0</v>
      </c>
      <c r="CQ508" s="239">
        <f t="shared" si="617"/>
        <v>0</v>
      </c>
      <c r="CR508" s="239">
        <f t="shared" si="618"/>
        <v>0</v>
      </c>
      <c r="CS508" s="240">
        <f t="shared" si="661"/>
        <v>799728.65981568617</v>
      </c>
      <c r="CT508" s="1"/>
      <c r="CU508" s="238">
        <v>456</v>
      </c>
      <c r="CV508" s="239">
        <f t="shared" si="587"/>
        <v>-3609.0714367659102</v>
      </c>
      <c r="CW508" s="239">
        <f t="shared" si="587"/>
        <v>0</v>
      </c>
      <c r="CX508" s="239">
        <f t="shared" si="587"/>
        <v>9.4738125215105153</v>
      </c>
      <c r="CY508" s="239">
        <f t="shared" si="587"/>
        <v>-9.4738125215105153</v>
      </c>
      <c r="CZ508" s="239">
        <f t="shared" si="587"/>
        <v>3027533.6683451794</v>
      </c>
      <c r="DB508" s="238">
        <v>456</v>
      </c>
      <c r="DC508" s="239">
        <f t="shared" si="588"/>
        <v>-3609.0714367659434</v>
      </c>
      <c r="DD508" s="239">
        <f t="shared" si="588"/>
        <v>1.5216189294160608E-13</v>
      </c>
      <c r="DE508" s="239">
        <f t="shared" si="588"/>
        <v>9.4738125215108155</v>
      </c>
      <c r="DF508" s="239">
        <f t="shared" si="588"/>
        <v>-9.4738125215106628</v>
      </c>
      <c r="DG508" s="239">
        <f t="shared" si="588"/>
        <v>3247953.555034522</v>
      </c>
      <c r="DH508" s="248"/>
      <c r="DI508" s="238">
        <v>456</v>
      </c>
      <c r="DJ508" s="239">
        <f t="shared" si="589"/>
        <v>-3625.0744325753044</v>
      </c>
      <c r="DK508" s="239">
        <f t="shared" si="589"/>
        <v>8.8368156116298627E-2</v>
      </c>
      <c r="DL508" s="239">
        <f t="shared" si="589"/>
        <v>9.5915195032773699</v>
      </c>
      <c r="DM508" s="239">
        <f t="shared" si="589"/>
        <v>-9.5031513471610705</v>
      </c>
      <c r="DN508" s="239">
        <f t="shared" si="589"/>
        <v>2829171.9568635351</v>
      </c>
      <c r="DP508" s="3">
        <f t="shared" si="662"/>
        <v>13847</v>
      </c>
      <c r="DQ508" s="238">
        <v>456</v>
      </c>
      <c r="DR508" s="239">
        <f t="shared" si="663"/>
        <v>0</v>
      </c>
      <c r="DS508" s="239">
        <f t="shared" si="664"/>
        <v>0</v>
      </c>
      <c r="DT508" s="239">
        <f t="shared" si="619"/>
        <v>0</v>
      </c>
      <c r="DU508" s="239">
        <f t="shared" si="665"/>
        <v>0</v>
      </c>
      <c r="DV508" s="240">
        <f t="shared" si="676"/>
        <v>0</v>
      </c>
      <c r="DX508" s="242">
        <f t="shared" si="592"/>
        <v>5.0700000000000002E-2</v>
      </c>
      <c r="DY508" s="242">
        <f t="shared" si="666"/>
        <v>4.2250000000000005E-3</v>
      </c>
      <c r="DZ508" s="238">
        <v>456</v>
      </c>
      <c r="EA508" s="243">
        <f t="shared" si="677"/>
        <v>0</v>
      </c>
      <c r="EB508" s="243">
        <f t="shared" si="678"/>
        <v>0</v>
      </c>
      <c r="EC508" s="243">
        <f t="shared" si="620"/>
        <v>0</v>
      </c>
      <c r="ED508" s="243">
        <f t="shared" si="630"/>
        <v>0</v>
      </c>
      <c r="EE508" s="244">
        <f t="shared" si="667"/>
        <v>985200.18989004719</v>
      </c>
      <c r="EF508" s="249"/>
      <c r="EG508" s="242">
        <f t="shared" si="593"/>
        <v>5.5E-2</v>
      </c>
      <c r="EH508" s="242">
        <f t="shared" si="668"/>
        <v>4.5833333333333334E-3</v>
      </c>
      <c r="EI508" s="238">
        <v>456</v>
      </c>
      <c r="EJ508" s="243">
        <f t="shared" si="679"/>
        <v>7.0216180382102476E-13</v>
      </c>
      <c r="EK508" s="243">
        <f t="shared" si="680"/>
        <v>0</v>
      </c>
      <c r="EL508" s="243">
        <f t="shared" si="621"/>
        <v>-3.2182416008463635E-15</v>
      </c>
      <c r="EM508" s="243">
        <f t="shared" si="631"/>
        <v>3.2182416008463635E-15</v>
      </c>
      <c r="EN508" s="244">
        <f t="shared" si="669"/>
        <v>1028966.0595073986</v>
      </c>
      <c r="EO508" s="249"/>
      <c r="EP508" s="242">
        <f t="shared" si="594"/>
        <v>2.5000000000000001E-2</v>
      </c>
      <c r="EQ508" s="242">
        <f t="shared" si="670"/>
        <v>2.0833333333333333E-3</v>
      </c>
      <c r="ER508" s="238">
        <v>456</v>
      </c>
      <c r="ES508" s="243">
        <f t="shared" si="681"/>
        <v>0</v>
      </c>
      <c r="ET508" s="243">
        <f t="shared" si="682"/>
        <v>0</v>
      </c>
      <c r="EU508" s="243">
        <f t="shared" si="622"/>
        <v>0</v>
      </c>
      <c r="EV508" s="243">
        <f t="shared" si="632"/>
        <v>0</v>
      </c>
      <c r="EW508" s="244">
        <f t="shared" si="671"/>
        <v>853461.14144629624</v>
      </c>
    </row>
    <row r="509" spans="1:153" ht="14.25" customHeight="1" thickBot="1" x14ac:dyDescent="0.25">
      <c r="A509" s="3">
        <f t="shared" si="633"/>
        <v>13877</v>
      </c>
      <c r="B509" s="238">
        <v>457</v>
      </c>
      <c r="C509" s="239">
        <f t="shared" si="634"/>
        <v>-3618.5452492874206</v>
      </c>
      <c r="D509" s="239">
        <f t="shared" si="595"/>
        <v>0</v>
      </c>
      <c r="E509" s="239">
        <f t="shared" si="596"/>
        <v>9.498681279379479</v>
      </c>
      <c r="F509" s="239">
        <f t="shared" si="597"/>
        <v>-9.498681279379479</v>
      </c>
      <c r="G509" s="240">
        <f t="shared" si="635"/>
        <v>725485.02829237678</v>
      </c>
      <c r="I509" s="241">
        <f>VLOOKUP(K509,[2]תחזיות!$B$4:$H$1000,5)</f>
        <v>1.3001424500000275E-2</v>
      </c>
      <c r="J509" s="135">
        <f t="shared" si="598"/>
        <v>1.0834520416666896E-3</v>
      </c>
      <c r="K509" s="238">
        <v>457</v>
      </c>
      <c r="L509" s="243">
        <f t="shared" si="636"/>
        <v>0</v>
      </c>
      <c r="M509" s="243">
        <f t="shared" si="623"/>
        <v>0</v>
      </c>
      <c r="N509" s="243">
        <f t="shared" si="599"/>
        <v>0</v>
      </c>
      <c r="O509" s="243">
        <f t="shared" si="600"/>
        <v>0</v>
      </c>
      <c r="P509" s="244">
        <f t="shared" si="637"/>
        <v>306589.56963967456</v>
      </c>
      <c r="Q509" s="245"/>
      <c r="R509" s="241">
        <f>VLOOKUP(T509,[2]תחזיות!$B$4:$H$1000,7)</f>
        <v>2.2102421650000467E-2</v>
      </c>
      <c r="S509" s="135">
        <f t="shared" si="601"/>
        <v>1.8418684708333723E-3</v>
      </c>
      <c r="T509" s="238">
        <v>457</v>
      </c>
      <c r="U509" s="243">
        <f t="shared" si="638"/>
        <v>0</v>
      </c>
      <c r="V509" s="243">
        <f t="shared" si="624"/>
        <v>0</v>
      </c>
      <c r="W509" s="243">
        <f t="shared" si="602"/>
        <v>0</v>
      </c>
      <c r="X509" s="243">
        <f t="shared" si="625"/>
        <v>0</v>
      </c>
      <c r="Y509" s="244">
        <f t="shared" si="639"/>
        <v>343246.08003011072</v>
      </c>
      <c r="Z509" s="246"/>
      <c r="AA509" s="241">
        <f>VLOOKUP(AC509,[2]תחזיות!$B$4:$H$1000,6)</f>
        <v>1.1819476818182068E-2</v>
      </c>
      <c r="AB509" s="135">
        <f t="shared" si="603"/>
        <v>9.8495640151517239E-4</v>
      </c>
      <c r="AC509" s="238">
        <v>457</v>
      </c>
      <c r="AD509" s="243">
        <f t="shared" si="640"/>
        <v>0</v>
      </c>
      <c r="AE509" s="243">
        <f t="shared" si="626"/>
        <v>0</v>
      </c>
      <c r="AF509" s="243">
        <f t="shared" si="604"/>
        <v>0</v>
      </c>
      <c r="AG509" s="243">
        <f t="shared" si="627"/>
        <v>0</v>
      </c>
      <c r="AH509" s="244">
        <f t="shared" si="641"/>
        <v>302220.56829844892</v>
      </c>
      <c r="AI509" s="246"/>
      <c r="AJ509" s="242">
        <f t="shared" si="590"/>
        <v>4.8766666666666597E-2</v>
      </c>
      <c r="AK509" s="242">
        <f t="shared" si="642"/>
        <v>4.0638888888888834E-3</v>
      </c>
      <c r="AL509" s="241">
        <f>VLOOKUP(AN509,[2]תחזיות!$B$4:$H$1000,5)</f>
        <v>1.3001424500000275E-2</v>
      </c>
      <c r="AM509" s="135">
        <f t="shared" si="628"/>
        <v>1.0834520416666896E-3</v>
      </c>
      <c r="AN509" s="238">
        <v>457</v>
      </c>
      <c r="AO509" s="243">
        <f t="shared" si="643"/>
        <v>0</v>
      </c>
      <c r="AP509" s="243">
        <f t="shared" si="672"/>
        <v>0</v>
      </c>
      <c r="AQ509" s="243">
        <f t="shared" si="605"/>
        <v>0</v>
      </c>
      <c r="AR509" s="243">
        <f t="shared" si="644"/>
        <v>0</v>
      </c>
      <c r="AS509" s="244">
        <f t="shared" si="645"/>
        <v>170495.24078473489</v>
      </c>
      <c r="AT509" s="245"/>
      <c r="AU509" s="242">
        <f t="shared" si="591"/>
        <v>5.3666666666666606E-2</v>
      </c>
      <c r="AV509" s="242">
        <f t="shared" si="646"/>
        <v>4.4722222222222168E-3</v>
      </c>
      <c r="AW509" s="241">
        <f>VLOOKUP(AY509,[2]תחזיות!$B$4:$H$1000,7)</f>
        <v>2.2102421650000467E-2</v>
      </c>
      <c r="AX509" s="135">
        <f t="shared" si="606"/>
        <v>1.8418684708333723E-3</v>
      </c>
      <c r="AY509" s="238">
        <v>457</v>
      </c>
      <c r="AZ509" s="243">
        <f t="shared" si="647"/>
        <v>-3.4288813042186074E-11</v>
      </c>
      <c r="BA509" s="243">
        <f t="shared" si="673"/>
        <v>1.5244215513467757E-13</v>
      </c>
      <c r="BB509" s="243">
        <f t="shared" si="607"/>
        <v>3.0578934679556509E-13</v>
      </c>
      <c r="BC509" s="243">
        <f t="shared" si="648"/>
        <v>-1.5334719166088753E-13</v>
      </c>
      <c r="BD509" s="244">
        <f t="shared" si="649"/>
        <v>197884.14681572217</v>
      </c>
      <c r="BE509" s="246"/>
      <c r="BF509" s="246"/>
      <c r="BG509" s="246"/>
      <c r="BH509" s="241">
        <f>VLOOKUP(BJ509,[2]תחזיות!$B$4:$H$1000,6)</f>
        <v>1.1819476818182068E-2</v>
      </c>
      <c r="BI509" s="135">
        <f t="shared" si="608"/>
        <v>9.8495640151517239E-4</v>
      </c>
      <c r="BJ509" s="238">
        <v>457</v>
      </c>
      <c r="BK509" s="243">
        <f t="shared" si="650"/>
        <v>-16.136580980572155</v>
      </c>
      <c r="BL509" s="243">
        <f t="shared" si="674"/>
        <v>8.8443000838313288E-2</v>
      </c>
      <c r="BM509" s="243">
        <f t="shared" si="609"/>
        <v>0.11802673263602877</v>
      </c>
      <c r="BN509" s="243">
        <f t="shared" si="629"/>
        <v>-2.9583731797715482E-2</v>
      </c>
      <c r="BO509" s="244">
        <f t="shared" si="651"/>
        <v>148276.55901072704</v>
      </c>
      <c r="BP509" s="246"/>
      <c r="BQ509" s="247">
        <f>VLOOKUP(BT509,[2]תחזיות!$B$4:$E$1000,2)</f>
        <v>4.78864800000003E-2</v>
      </c>
      <c r="BR509" s="135">
        <f t="shared" si="610"/>
        <v>3.490540000000025E-3</v>
      </c>
      <c r="BS509" s="3">
        <f t="shared" si="652"/>
        <v>13877</v>
      </c>
      <c r="BT509" s="238">
        <v>457</v>
      </c>
      <c r="BU509" s="239">
        <f t="shared" si="653"/>
        <v>0</v>
      </c>
      <c r="BV509" s="239">
        <f t="shared" si="461"/>
        <v>0</v>
      </c>
      <c r="BW509" s="239">
        <f t="shared" si="611"/>
        <v>0</v>
      </c>
      <c r="BX509" s="239">
        <f t="shared" si="612"/>
        <v>0</v>
      </c>
      <c r="BY509" s="240">
        <f t="shared" si="654"/>
        <v>839763.63973834575</v>
      </c>
      <c r="CA509" s="247">
        <f>VLOOKUP(CD509,[2]תחזיות!$B$4:$E$1000,4)</f>
        <v>6.3210153600000402E-2</v>
      </c>
      <c r="CB509" s="135">
        <f t="shared" si="613"/>
        <v>4.7675128000000339E-3</v>
      </c>
      <c r="CC509" s="3">
        <f t="shared" si="655"/>
        <v>13877</v>
      </c>
      <c r="CD509" s="238">
        <v>457</v>
      </c>
      <c r="CE509" s="239">
        <f t="shared" si="656"/>
        <v>0</v>
      </c>
      <c r="CF509" s="239">
        <f t="shared" si="657"/>
        <v>0</v>
      </c>
      <c r="CG509" s="239">
        <f t="shared" si="614"/>
        <v>0</v>
      </c>
      <c r="CH509" s="239">
        <f t="shared" si="615"/>
        <v>0</v>
      </c>
      <c r="CI509" s="240">
        <f t="shared" si="658"/>
        <v>952372.2403889132</v>
      </c>
      <c r="CJ509" s="1"/>
      <c r="CK509" s="247">
        <f>VLOOKUP(CN509,[2]תחזיות!$B$4:$E$1000,3)</f>
        <v>4.1640417391304613E-2</v>
      </c>
      <c r="CL509" s="135">
        <f t="shared" si="616"/>
        <v>2.9700347826087177E-3</v>
      </c>
      <c r="CM509" s="3">
        <f t="shared" si="659"/>
        <v>13877</v>
      </c>
      <c r="CN509" s="238">
        <v>457</v>
      </c>
      <c r="CO509" s="239">
        <f t="shared" si="660"/>
        <v>0</v>
      </c>
      <c r="CP509" s="239">
        <f t="shared" si="675"/>
        <v>0</v>
      </c>
      <c r="CQ509" s="239">
        <f t="shared" si="617"/>
        <v>0</v>
      </c>
      <c r="CR509" s="239">
        <f t="shared" si="618"/>
        <v>0</v>
      </c>
      <c r="CS509" s="240">
        <f t="shared" si="661"/>
        <v>799728.65981568617</v>
      </c>
      <c r="CT509" s="1"/>
      <c r="CU509" s="238">
        <v>457</v>
      </c>
      <c r="CV509" s="239">
        <f t="shared" si="587"/>
        <v>-3618.5452492874206</v>
      </c>
      <c r="CW509" s="239">
        <f t="shared" si="587"/>
        <v>0</v>
      </c>
      <c r="CX509" s="239">
        <f t="shared" si="587"/>
        <v>9.498681279379479</v>
      </c>
      <c r="CY509" s="239">
        <f t="shared" si="587"/>
        <v>-9.498681279379479</v>
      </c>
      <c r="CZ509" s="239">
        <f t="shared" si="587"/>
        <v>3027533.6683451794</v>
      </c>
      <c r="DB509" s="238">
        <v>457</v>
      </c>
      <c r="DC509" s="239">
        <f t="shared" si="588"/>
        <v>-3618.5452492874538</v>
      </c>
      <c r="DD509" s="239">
        <f t="shared" si="588"/>
        <v>1.5244215513467757E-13</v>
      </c>
      <c r="DE509" s="239">
        <f t="shared" si="588"/>
        <v>9.498681279379781</v>
      </c>
      <c r="DF509" s="239">
        <f t="shared" si="588"/>
        <v>-9.4986812793796283</v>
      </c>
      <c r="DG509" s="239">
        <f t="shared" si="588"/>
        <v>3247953.555034522</v>
      </c>
      <c r="DH509" s="248"/>
      <c r="DI509" s="238">
        <v>457</v>
      </c>
      <c r="DJ509" s="239">
        <f t="shared" si="589"/>
        <v>-3634.6818302679926</v>
      </c>
      <c r="DK509" s="239">
        <f t="shared" si="589"/>
        <v>8.8443000838313288E-2</v>
      </c>
      <c r="DL509" s="239">
        <f t="shared" si="589"/>
        <v>9.6167080120155077</v>
      </c>
      <c r="DM509" s="239">
        <f t="shared" si="589"/>
        <v>-9.5282650111771954</v>
      </c>
      <c r="DN509" s="239">
        <f t="shared" si="589"/>
        <v>2829171.9568635351</v>
      </c>
      <c r="DP509" s="3">
        <f t="shared" si="662"/>
        <v>13877</v>
      </c>
      <c r="DQ509" s="238">
        <v>457</v>
      </c>
      <c r="DR509" s="239">
        <f t="shared" si="663"/>
        <v>0</v>
      </c>
      <c r="DS509" s="239">
        <f t="shared" si="664"/>
        <v>0</v>
      </c>
      <c r="DT509" s="239">
        <f t="shared" si="619"/>
        <v>0</v>
      </c>
      <c r="DU509" s="239">
        <f t="shared" si="665"/>
        <v>0</v>
      </c>
      <c r="DV509" s="240">
        <f t="shared" si="676"/>
        <v>0</v>
      </c>
      <c r="DX509" s="242">
        <f t="shared" si="592"/>
        <v>5.0700000000000002E-2</v>
      </c>
      <c r="DY509" s="242">
        <f t="shared" si="666"/>
        <v>4.2250000000000005E-3</v>
      </c>
      <c r="DZ509" s="238">
        <v>457</v>
      </c>
      <c r="EA509" s="243">
        <f t="shared" si="677"/>
        <v>0</v>
      </c>
      <c r="EB509" s="243">
        <f t="shared" si="678"/>
        <v>0</v>
      </c>
      <c r="EC509" s="243">
        <f t="shared" si="620"/>
        <v>0</v>
      </c>
      <c r="ED509" s="243">
        <f t="shared" si="630"/>
        <v>0</v>
      </c>
      <c r="EE509" s="244">
        <f t="shared" si="667"/>
        <v>985200.18989004719</v>
      </c>
      <c r="EF509" s="249"/>
      <c r="EG509" s="242">
        <f t="shared" si="593"/>
        <v>5.5E-2</v>
      </c>
      <c r="EH509" s="242">
        <f t="shared" si="668"/>
        <v>4.5833333333333334E-3</v>
      </c>
      <c r="EI509" s="238">
        <v>457</v>
      </c>
      <c r="EJ509" s="243">
        <f t="shared" si="679"/>
        <v>7.0538004542187115E-13</v>
      </c>
      <c r="EK509" s="243">
        <f t="shared" si="680"/>
        <v>0</v>
      </c>
      <c r="EL509" s="243">
        <f t="shared" si="621"/>
        <v>-3.2329918748502428E-15</v>
      </c>
      <c r="EM509" s="243">
        <f t="shared" si="631"/>
        <v>3.2329918748502428E-15</v>
      </c>
      <c r="EN509" s="244">
        <f t="shared" si="669"/>
        <v>1028966.0595073986</v>
      </c>
      <c r="EO509" s="249"/>
      <c r="EP509" s="242">
        <f t="shared" si="594"/>
        <v>2.5000000000000001E-2</v>
      </c>
      <c r="EQ509" s="242">
        <f t="shared" si="670"/>
        <v>2.0833333333333333E-3</v>
      </c>
      <c r="ER509" s="238">
        <v>457</v>
      </c>
      <c r="ES509" s="243">
        <f t="shared" si="681"/>
        <v>0</v>
      </c>
      <c r="ET509" s="243">
        <f t="shared" si="682"/>
        <v>0</v>
      </c>
      <c r="EU509" s="243">
        <f t="shared" si="622"/>
        <v>0</v>
      </c>
      <c r="EV509" s="243">
        <f t="shared" si="632"/>
        <v>0</v>
      </c>
      <c r="EW509" s="244">
        <f t="shared" si="671"/>
        <v>853461.14144629624</v>
      </c>
    </row>
    <row r="510" spans="1:153" ht="14.25" customHeight="1" thickBot="1" x14ac:dyDescent="0.25">
      <c r="A510" s="3">
        <f t="shared" si="633"/>
        <v>13908</v>
      </c>
      <c r="B510" s="238">
        <v>458</v>
      </c>
      <c r="C510" s="239">
        <f t="shared" si="634"/>
        <v>-3628.0439305668001</v>
      </c>
      <c r="D510" s="239">
        <f t="shared" si="595"/>
        <v>0</v>
      </c>
      <c r="E510" s="239">
        <f t="shared" si="596"/>
        <v>9.5236153177378515</v>
      </c>
      <c r="F510" s="239">
        <f t="shared" si="597"/>
        <v>-9.5236153177378515</v>
      </c>
      <c r="G510" s="240">
        <f t="shared" si="635"/>
        <v>725485.02829237678</v>
      </c>
      <c r="I510" s="241">
        <f>VLOOKUP(K510,[2]תחזיות!$B$4:$H$1000,5)</f>
        <v>1.3001443000000276E-2</v>
      </c>
      <c r="J510" s="135">
        <f t="shared" si="598"/>
        <v>1.0834535833333563E-3</v>
      </c>
      <c r="K510" s="238">
        <v>458</v>
      </c>
      <c r="L510" s="243">
        <f t="shared" si="636"/>
        <v>0</v>
      </c>
      <c r="M510" s="243">
        <f t="shared" si="623"/>
        <v>0</v>
      </c>
      <c r="N510" s="243">
        <f t="shared" si="599"/>
        <v>0</v>
      </c>
      <c r="O510" s="243">
        <f t="shared" si="600"/>
        <v>0</v>
      </c>
      <c r="P510" s="244">
        <f t="shared" si="637"/>
        <v>306589.56963967456</v>
      </c>
      <c r="Q510" s="245"/>
      <c r="R510" s="241">
        <f>VLOOKUP(T510,[2]תחזיות!$B$4:$H$1000,7)</f>
        <v>2.2102453100000467E-2</v>
      </c>
      <c r="S510" s="135">
        <f t="shared" si="601"/>
        <v>1.8418710916667056E-3</v>
      </c>
      <c r="T510" s="238">
        <v>458</v>
      </c>
      <c r="U510" s="243">
        <f t="shared" si="638"/>
        <v>0</v>
      </c>
      <c r="V510" s="243">
        <f t="shared" si="624"/>
        <v>0</v>
      </c>
      <c r="W510" s="243">
        <f t="shared" si="602"/>
        <v>0</v>
      </c>
      <c r="X510" s="243">
        <f t="shared" si="625"/>
        <v>0</v>
      </c>
      <c r="Y510" s="244">
        <f t="shared" si="639"/>
        <v>343246.08003011072</v>
      </c>
      <c r="Z510" s="246"/>
      <c r="AA510" s="241">
        <f>VLOOKUP(AC510,[2]תחזיות!$B$4:$H$1000,6)</f>
        <v>1.1819493636363886E-2</v>
      </c>
      <c r="AB510" s="135">
        <f t="shared" si="603"/>
        <v>9.8495780303032372E-4</v>
      </c>
      <c r="AC510" s="238">
        <v>458</v>
      </c>
      <c r="AD510" s="243">
        <f t="shared" si="640"/>
        <v>0</v>
      </c>
      <c r="AE510" s="243">
        <f t="shared" si="626"/>
        <v>0</v>
      </c>
      <c r="AF510" s="243">
        <f t="shared" si="604"/>
        <v>0</v>
      </c>
      <c r="AG510" s="243">
        <f t="shared" si="627"/>
        <v>0</v>
      </c>
      <c r="AH510" s="244">
        <f t="shared" si="641"/>
        <v>302220.56829844892</v>
      </c>
      <c r="AI510" s="246"/>
      <c r="AJ510" s="242">
        <f t="shared" si="590"/>
        <v>4.8766666666666597E-2</v>
      </c>
      <c r="AK510" s="242">
        <f t="shared" si="642"/>
        <v>4.0638888888888834E-3</v>
      </c>
      <c r="AL510" s="241">
        <f>VLOOKUP(AN510,[2]תחזיות!$B$4:$H$1000,5)</f>
        <v>1.3001443000000276E-2</v>
      </c>
      <c r="AM510" s="135">
        <f t="shared" si="628"/>
        <v>1.0834535833333563E-3</v>
      </c>
      <c r="AN510" s="238">
        <v>458</v>
      </c>
      <c r="AO510" s="243">
        <f t="shared" si="643"/>
        <v>0</v>
      </c>
      <c r="AP510" s="243">
        <f t="shared" si="672"/>
        <v>0</v>
      </c>
      <c r="AQ510" s="243">
        <f t="shared" si="605"/>
        <v>0</v>
      </c>
      <c r="AR510" s="243">
        <f t="shared" si="644"/>
        <v>0</v>
      </c>
      <c r="AS510" s="244">
        <f t="shared" si="645"/>
        <v>170495.24078473489</v>
      </c>
      <c r="AT510" s="245"/>
      <c r="AU510" s="242">
        <f t="shared" si="591"/>
        <v>5.3666666666666606E-2</v>
      </c>
      <c r="AV510" s="242">
        <f t="shared" si="646"/>
        <v>4.4722222222222168E-3</v>
      </c>
      <c r="AW510" s="241">
        <f>VLOOKUP(AY510,[2]תחזיות!$B$4:$H$1000,7)</f>
        <v>2.2102453100000467E-2</v>
      </c>
      <c r="AX510" s="135">
        <f t="shared" si="606"/>
        <v>1.8418710916667056E-3</v>
      </c>
      <c r="AY510" s="238">
        <v>458</v>
      </c>
      <c r="AZ510" s="243">
        <f t="shared" si="647"/>
        <v>-3.4658321187049609E-11</v>
      </c>
      <c r="BA510" s="243">
        <f t="shared" si="673"/>
        <v>1.5272293393337146E-13</v>
      </c>
      <c r="BB510" s="243">
        <f t="shared" si="607"/>
        <v>3.0772264813100978E-13</v>
      </c>
      <c r="BC510" s="243">
        <f t="shared" si="648"/>
        <v>-1.5499971419763834E-13</v>
      </c>
      <c r="BD510" s="244">
        <f t="shared" si="649"/>
        <v>197884.14681572217</v>
      </c>
      <c r="BE510" s="246"/>
      <c r="BF510" s="246"/>
      <c r="BG510" s="246"/>
      <c r="BH510" s="241">
        <f>VLOOKUP(BJ510,[2]תחזיות!$B$4:$H$1000,6)</f>
        <v>1.1819493636363886E-2</v>
      </c>
      <c r="BI510" s="135">
        <f t="shared" si="608"/>
        <v>9.8495780303032372E-4</v>
      </c>
      <c r="BJ510" s="238">
        <v>458</v>
      </c>
      <c r="BK510" s="243">
        <f t="shared" si="650"/>
        <v>-16.270617815910505</v>
      </c>
      <c r="BL510" s="243">
        <f t="shared" si="674"/>
        <v>8.8517908577527643E-2</v>
      </c>
      <c r="BM510" s="243">
        <f t="shared" si="609"/>
        <v>0.11834737457336343</v>
      </c>
      <c r="BN510" s="243">
        <f t="shared" si="629"/>
        <v>-2.9829465995835788E-2</v>
      </c>
      <c r="BO510" s="244">
        <f t="shared" si="651"/>
        <v>148276.55901072704</v>
      </c>
      <c r="BP510" s="246"/>
      <c r="BQ510" s="247">
        <f>VLOOKUP(BT510,[2]תחזיות!$B$4:$E$1000,2)</f>
        <v>4.7914780000000302E-2</v>
      </c>
      <c r="BR510" s="135">
        <f t="shared" si="610"/>
        <v>3.4928983333333587E-3</v>
      </c>
      <c r="BS510" s="3">
        <f t="shared" si="652"/>
        <v>13908</v>
      </c>
      <c r="BT510" s="238">
        <v>458</v>
      </c>
      <c r="BU510" s="239">
        <f t="shared" si="653"/>
        <v>0</v>
      </c>
      <c r="BV510" s="239">
        <f t="shared" si="461"/>
        <v>0</v>
      </c>
      <c r="BW510" s="239">
        <f t="shared" si="611"/>
        <v>0</v>
      </c>
      <c r="BX510" s="239">
        <f t="shared" si="612"/>
        <v>0</v>
      </c>
      <c r="BY510" s="240">
        <f t="shared" si="654"/>
        <v>839763.63973834575</v>
      </c>
      <c r="CA510" s="247">
        <f>VLOOKUP(CD510,[2]תחזיות!$B$4:$E$1000,4)</f>
        <v>6.3247509600000404E-2</v>
      </c>
      <c r="CB510" s="135">
        <f t="shared" si="613"/>
        <v>4.7706258000000338E-3</v>
      </c>
      <c r="CC510" s="3">
        <f t="shared" si="655"/>
        <v>13908</v>
      </c>
      <c r="CD510" s="238">
        <v>458</v>
      </c>
      <c r="CE510" s="239">
        <f t="shared" si="656"/>
        <v>0</v>
      </c>
      <c r="CF510" s="239">
        <f t="shared" si="657"/>
        <v>0</v>
      </c>
      <c r="CG510" s="239">
        <f t="shared" si="614"/>
        <v>0</v>
      </c>
      <c r="CH510" s="239">
        <f t="shared" si="615"/>
        <v>0</v>
      </c>
      <c r="CI510" s="240">
        <f t="shared" si="658"/>
        <v>952372.2403889132</v>
      </c>
      <c r="CJ510" s="1"/>
      <c r="CK510" s="247">
        <f>VLOOKUP(CN510,[2]תחזיות!$B$4:$E$1000,3)</f>
        <v>4.166502608695679E-2</v>
      </c>
      <c r="CL510" s="135">
        <f t="shared" si="616"/>
        <v>2.9720855072463991E-3</v>
      </c>
      <c r="CM510" s="3">
        <f t="shared" si="659"/>
        <v>13908</v>
      </c>
      <c r="CN510" s="238">
        <v>458</v>
      </c>
      <c r="CO510" s="239">
        <f t="shared" si="660"/>
        <v>0</v>
      </c>
      <c r="CP510" s="239">
        <f t="shared" si="675"/>
        <v>0</v>
      </c>
      <c r="CQ510" s="239">
        <f t="shared" si="617"/>
        <v>0</v>
      </c>
      <c r="CR510" s="239">
        <f t="shared" si="618"/>
        <v>0</v>
      </c>
      <c r="CS510" s="240">
        <f t="shared" si="661"/>
        <v>799728.65981568617</v>
      </c>
      <c r="CT510" s="1"/>
      <c r="CU510" s="238">
        <v>458</v>
      </c>
      <c r="CV510" s="239">
        <f t="shared" si="587"/>
        <v>-3628.0439305668001</v>
      </c>
      <c r="CW510" s="239">
        <f t="shared" si="587"/>
        <v>0</v>
      </c>
      <c r="CX510" s="239">
        <f t="shared" si="587"/>
        <v>9.5236153177378515</v>
      </c>
      <c r="CY510" s="239">
        <f t="shared" si="587"/>
        <v>-9.5236153177378515</v>
      </c>
      <c r="CZ510" s="239">
        <f t="shared" si="587"/>
        <v>3027533.6683451794</v>
      </c>
      <c r="DB510" s="238">
        <v>458</v>
      </c>
      <c r="DC510" s="239">
        <f t="shared" si="588"/>
        <v>-3628.0439305668338</v>
      </c>
      <c r="DD510" s="239">
        <f t="shared" si="588"/>
        <v>1.5272293393337146E-13</v>
      </c>
      <c r="DE510" s="239">
        <f t="shared" si="588"/>
        <v>9.5236153177381553</v>
      </c>
      <c r="DF510" s="239">
        <f t="shared" si="588"/>
        <v>-9.5236153177380025</v>
      </c>
      <c r="DG510" s="239">
        <f t="shared" si="588"/>
        <v>3247953.555034522</v>
      </c>
      <c r="DH510" s="248"/>
      <c r="DI510" s="238">
        <v>458</v>
      </c>
      <c r="DJ510" s="239">
        <f t="shared" si="589"/>
        <v>-3644.3145483827107</v>
      </c>
      <c r="DK510" s="239">
        <f t="shared" si="589"/>
        <v>8.8517908577527643E-2</v>
      </c>
      <c r="DL510" s="239">
        <f t="shared" si="589"/>
        <v>9.6419626923112158</v>
      </c>
      <c r="DM510" s="239">
        <f t="shared" si="589"/>
        <v>-9.5534447837336867</v>
      </c>
      <c r="DN510" s="239">
        <f t="shared" si="589"/>
        <v>2829171.9568635351</v>
      </c>
      <c r="DP510" s="3">
        <f t="shared" si="662"/>
        <v>13908</v>
      </c>
      <c r="DQ510" s="238">
        <v>458</v>
      </c>
      <c r="DR510" s="239">
        <f t="shared" si="663"/>
        <v>0</v>
      </c>
      <c r="DS510" s="239">
        <f t="shared" si="664"/>
        <v>0</v>
      </c>
      <c r="DT510" s="239">
        <f t="shared" si="619"/>
        <v>0</v>
      </c>
      <c r="DU510" s="239">
        <f t="shared" si="665"/>
        <v>0</v>
      </c>
      <c r="DV510" s="240">
        <f t="shared" si="676"/>
        <v>0</v>
      </c>
      <c r="DX510" s="242">
        <f t="shared" si="592"/>
        <v>5.0700000000000002E-2</v>
      </c>
      <c r="DY510" s="242">
        <f t="shared" si="666"/>
        <v>4.2250000000000005E-3</v>
      </c>
      <c r="DZ510" s="238">
        <v>458</v>
      </c>
      <c r="EA510" s="243">
        <f t="shared" si="677"/>
        <v>0</v>
      </c>
      <c r="EB510" s="243">
        <f t="shared" si="678"/>
        <v>0</v>
      </c>
      <c r="EC510" s="243">
        <f t="shared" si="620"/>
        <v>0</v>
      </c>
      <c r="ED510" s="243">
        <f t="shared" si="630"/>
        <v>0</v>
      </c>
      <c r="EE510" s="244">
        <f t="shared" si="667"/>
        <v>985200.18989004719</v>
      </c>
      <c r="EF510" s="249"/>
      <c r="EG510" s="242">
        <f t="shared" si="593"/>
        <v>5.5E-2</v>
      </c>
      <c r="EH510" s="242">
        <f t="shared" si="668"/>
        <v>4.5833333333333334E-3</v>
      </c>
      <c r="EI510" s="238">
        <v>458</v>
      </c>
      <c r="EJ510" s="243">
        <f t="shared" si="679"/>
        <v>7.0861303729672136E-13</v>
      </c>
      <c r="EK510" s="243">
        <f t="shared" si="680"/>
        <v>0</v>
      </c>
      <c r="EL510" s="243">
        <f t="shared" si="621"/>
        <v>-3.2478097542766397E-15</v>
      </c>
      <c r="EM510" s="243">
        <f t="shared" si="631"/>
        <v>3.2478097542766397E-15</v>
      </c>
      <c r="EN510" s="244">
        <f t="shared" si="669"/>
        <v>1028966.0595073986</v>
      </c>
      <c r="EO510" s="249"/>
      <c r="EP510" s="242">
        <f t="shared" si="594"/>
        <v>2.5000000000000001E-2</v>
      </c>
      <c r="EQ510" s="242">
        <f t="shared" si="670"/>
        <v>2.0833333333333333E-3</v>
      </c>
      <c r="ER510" s="238">
        <v>458</v>
      </c>
      <c r="ES510" s="243">
        <f t="shared" si="681"/>
        <v>0</v>
      </c>
      <c r="ET510" s="243">
        <f t="shared" si="682"/>
        <v>0</v>
      </c>
      <c r="EU510" s="243">
        <f t="shared" si="622"/>
        <v>0</v>
      </c>
      <c r="EV510" s="243">
        <f t="shared" si="632"/>
        <v>0</v>
      </c>
      <c r="EW510" s="244">
        <f t="shared" si="671"/>
        <v>853461.14144629624</v>
      </c>
    </row>
    <row r="511" spans="1:153" ht="14.25" customHeight="1" thickBot="1" x14ac:dyDescent="0.25">
      <c r="A511" s="3">
        <f t="shared" si="633"/>
        <v>13939</v>
      </c>
      <c r="B511" s="238">
        <v>459</v>
      </c>
      <c r="C511" s="239">
        <f t="shared" si="634"/>
        <v>-3637.567545884538</v>
      </c>
      <c r="D511" s="239">
        <f t="shared" si="595"/>
        <v>0</v>
      </c>
      <c r="E511" s="239">
        <f t="shared" si="596"/>
        <v>9.5486148079469135</v>
      </c>
      <c r="F511" s="239">
        <f t="shared" si="597"/>
        <v>-9.5486148079469135</v>
      </c>
      <c r="G511" s="240">
        <f t="shared" si="635"/>
        <v>725485.02829237678</v>
      </c>
      <c r="I511" s="241">
        <f>VLOOKUP(K511,[2]תחזיות!$B$4:$H$1000,5)</f>
        <v>1.3001461500000276E-2</v>
      </c>
      <c r="J511" s="135">
        <f t="shared" si="598"/>
        <v>1.083455125000023E-3</v>
      </c>
      <c r="K511" s="238">
        <v>459</v>
      </c>
      <c r="L511" s="243">
        <f t="shared" si="636"/>
        <v>0</v>
      </c>
      <c r="M511" s="243">
        <f t="shared" si="623"/>
        <v>0</v>
      </c>
      <c r="N511" s="243">
        <f t="shared" si="599"/>
        <v>0</v>
      </c>
      <c r="O511" s="243">
        <f t="shared" si="600"/>
        <v>0</v>
      </c>
      <c r="P511" s="244">
        <f t="shared" si="637"/>
        <v>306589.56963967456</v>
      </c>
      <c r="Q511" s="245"/>
      <c r="R511" s="241">
        <f>VLOOKUP(T511,[2]תחזיות!$B$4:$H$1000,7)</f>
        <v>2.2102484550000467E-2</v>
      </c>
      <c r="S511" s="135">
        <f t="shared" si="601"/>
        <v>1.841873712500039E-3</v>
      </c>
      <c r="T511" s="238">
        <v>459</v>
      </c>
      <c r="U511" s="243">
        <f t="shared" si="638"/>
        <v>0</v>
      </c>
      <c r="V511" s="243">
        <f t="shared" si="624"/>
        <v>0</v>
      </c>
      <c r="W511" s="243">
        <f t="shared" si="602"/>
        <v>0</v>
      </c>
      <c r="X511" s="243">
        <f t="shared" si="625"/>
        <v>0</v>
      </c>
      <c r="Y511" s="244">
        <f t="shared" si="639"/>
        <v>343246.08003011072</v>
      </c>
      <c r="Z511" s="246"/>
      <c r="AA511" s="241">
        <f>VLOOKUP(AC511,[2]תחזיות!$B$4:$H$1000,6)</f>
        <v>1.1819510454545705E-2</v>
      </c>
      <c r="AB511" s="135">
        <f t="shared" si="603"/>
        <v>9.8495920454547549E-4</v>
      </c>
      <c r="AC511" s="238">
        <v>459</v>
      </c>
      <c r="AD511" s="243">
        <f t="shared" si="640"/>
        <v>0</v>
      </c>
      <c r="AE511" s="243">
        <f t="shared" si="626"/>
        <v>0</v>
      </c>
      <c r="AF511" s="243">
        <f t="shared" si="604"/>
        <v>0</v>
      </c>
      <c r="AG511" s="243">
        <f t="shared" si="627"/>
        <v>0</v>
      </c>
      <c r="AH511" s="244">
        <f t="shared" si="641"/>
        <v>302220.56829844892</v>
      </c>
      <c r="AI511" s="246"/>
      <c r="AJ511" s="242">
        <f t="shared" si="590"/>
        <v>4.8766666666666597E-2</v>
      </c>
      <c r="AK511" s="242">
        <f t="shared" si="642"/>
        <v>4.0638888888888834E-3</v>
      </c>
      <c r="AL511" s="241">
        <f>VLOOKUP(AN511,[2]תחזיות!$B$4:$H$1000,5)</f>
        <v>1.3001461500000276E-2</v>
      </c>
      <c r="AM511" s="135">
        <f t="shared" si="628"/>
        <v>1.083455125000023E-3</v>
      </c>
      <c r="AN511" s="238">
        <v>459</v>
      </c>
      <c r="AO511" s="243">
        <f t="shared" si="643"/>
        <v>0</v>
      </c>
      <c r="AP511" s="243">
        <f t="shared" si="672"/>
        <v>0</v>
      </c>
      <c r="AQ511" s="243">
        <f t="shared" si="605"/>
        <v>0</v>
      </c>
      <c r="AR511" s="243">
        <f t="shared" si="644"/>
        <v>0</v>
      </c>
      <c r="AS511" s="244">
        <f t="shared" si="645"/>
        <v>170495.24078473489</v>
      </c>
      <c r="AT511" s="245"/>
      <c r="AU511" s="242">
        <f t="shared" si="591"/>
        <v>5.3666666666666606E-2</v>
      </c>
      <c r="AV511" s="242">
        <f t="shared" si="646"/>
        <v>4.4722222222222168E-3</v>
      </c>
      <c r="AW511" s="241">
        <f>VLOOKUP(AY511,[2]תחזיות!$B$4:$H$1000,7)</f>
        <v>2.2102484550000467E-2</v>
      </c>
      <c r="AX511" s="135">
        <f t="shared" si="606"/>
        <v>1.841873712500039E-3</v>
      </c>
      <c r="AY511" s="238">
        <v>459</v>
      </c>
      <c r="AZ511" s="243">
        <f t="shared" si="647"/>
        <v>-3.5030446872150765E-11</v>
      </c>
      <c r="BA511" s="243">
        <f t="shared" si="673"/>
        <v>1.5300423029067923E-13</v>
      </c>
      <c r="BB511" s="243">
        <f t="shared" si="607"/>
        <v>3.0966817324668663E-13</v>
      </c>
      <c r="BC511" s="243">
        <f t="shared" si="648"/>
        <v>-1.566639429560074E-13</v>
      </c>
      <c r="BD511" s="244">
        <f t="shared" si="649"/>
        <v>197884.14681572217</v>
      </c>
      <c r="BE511" s="246"/>
      <c r="BF511" s="246"/>
      <c r="BG511" s="246"/>
      <c r="BH511" s="241">
        <f>VLOOKUP(BJ511,[2]תחזיות!$B$4:$H$1000,6)</f>
        <v>1.1819510454545705E-2</v>
      </c>
      <c r="BI511" s="135">
        <f t="shared" si="608"/>
        <v>9.8495920454547549E-4</v>
      </c>
      <c r="BJ511" s="238">
        <v>459</v>
      </c>
      <c r="BK511" s="243">
        <f t="shared" si="650"/>
        <v>-16.40510765260121</v>
      </c>
      <c r="BL511" s="243">
        <f t="shared" si="674"/>
        <v>8.8592879393035937E-2</v>
      </c>
      <c r="BM511" s="243">
        <f t="shared" si="609"/>
        <v>0.11866891008947135</v>
      </c>
      <c r="BN511" s="243">
        <f t="shared" si="629"/>
        <v>-3.0076030696435413E-2</v>
      </c>
      <c r="BO511" s="244">
        <f t="shared" si="651"/>
        <v>148276.55901072704</v>
      </c>
      <c r="BP511" s="246"/>
      <c r="BQ511" s="247">
        <f>VLOOKUP(BT511,[2]תחזיות!$B$4:$E$1000,2)</f>
        <v>4.7943080000000304E-2</v>
      </c>
      <c r="BR511" s="135">
        <f t="shared" si="610"/>
        <v>3.4952566666666923E-3</v>
      </c>
      <c r="BS511" s="3">
        <f t="shared" si="652"/>
        <v>13939</v>
      </c>
      <c r="BT511" s="238">
        <v>459</v>
      </c>
      <c r="BU511" s="239">
        <f t="shared" si="653"/>
        <v>0</v>
      </c>
      <c r="BV511" s="239">
        <f t="shared" si="461"/>
        <v>0</v>
      </c>
      <c r="BW511" s="239">
        <f t="shared" si="611"/>
        <v>0</v>
      </c>
      <c r="BX511" s="239">
        <f t="shared" si="612"/>
        <v>0</v>
      </c>
      <c r="BY511" s="240">
        <f t="shared" si="654"/>
        <v>839763.63973834575</v>
      </c>
      <c r="CA511" s="247">
        <f>VLOOKUP(CD511,[2]תחזיות!$B$4:$E$1000,4)</f>
        <v>6.3284865600000406E-2</v>
      </c>
      <c r="CB511" s="135">
        <f t="shared" si="613"/>
        <v>4.7737388000000337E-3</v>
      </c>
      <c r="CC511" s="3">
        <f t="shared" si="655"/>
        <v>13939</v>
      </c>
      <c r="CD511" s="238">
        <v>459</v>
      </c>
      <c r="CE511" s="239">
        <f t="shared" si="656"/>
        <v>0</v>
      </c>
      <c r="CF511" s="239">
        <f t="shared" si="657"/>
        <v>0</v>
      </c>
      <c r="CG511" s="239">
        <f t="shared" si="614"/>
        <v>0</v>
      </c>
      <c r="CH511" s="239">
        <f t="shared" si="615"/>
        <v>0</v>
      </c>
      <c r="CI511" s="240">
        <f t="shared" si="658"/>
        <v>952372.2403889132</v>
      </c>
      <c r="CJ511" s="1"/>
      <c r="CK511" s="247">
        <f>VLOOKUP(CN511,[2]תחזיות!$B$4:$E$1000,3)</f>
        <v>4.1689634782608967E-2</v>
      </c>
      <c r="CL511" s="135">
        <f t="shared" si="616"/>
        <v>2.9741362318840806E-3</v>
      </c>
      <c r="CM511" s="3">
        <f t="shared" si="659"/>
        <v>13939</v>
      </c>
      <c r="CN511" s="238">
        <v>459</v>
      </c>
      <c r="CO511" s="239">
        <f t="shared" si="660"/>
        <v>0</v>
      </c>
      <c r="CP511" s="239">
        <f t="shared" si="675"/>
        <v>0</v>
      </c>
      <c r="CQ511" s="239">
        <f t="shared" si="617"/>
        <v>0</v>
      </c>
      <c r="CR511" s="239">
        <f t="shared" si="618"/>
        <v>0</v>
      </c>
      <c r="CS511" s="240">
        <f t="shared" si="661"/>
        <v>799728.65981568617</v>
      </c>
      <c r="CT511" s="1"/>
      <c r="CU511" s="238">
        <v>459</v>
      </c>
      <c r="CV511" s="239">
        <f t="shared" si="587"/>
        <v>-3637.567545884538</v>
      </c>
      <c r="CW511" s="239">
        <f t="shared" si="587"/>
        <v>0</v>
      </c>
      <c r="CX511" s="239">
        <f t="shared" si="587"/>
        <v>9.5486148079469135</v>
      </c>
      <c r="CY511" s="239">
        <f t="shared" si="587"/>
        <v>-9.5486148079469135</v>
      </c>
      <c r="CZ511" s="239">
        <f t="shared" si="587"/>
        <v>3027533.6683451794</v>
      </c>
      <c r="DB511" s="238">
        <v>459</v>
      </c>
      <c r="DC511" s="239">
        <f t="shared" si="588"/>
        <v>-3637.5675458845722</v>
      </c>
      <c r="DD511" s="239">
        <f t="shared" si="588"/>
        <v>1.5300423029067923E-13</v>
      </c>
      <c r="DE511" s="239">
        <f t="shared" si="588"/>
        <v>9.5486148079472191</v>
      </c>
      <c r="DF511" s="239">
        <f t="shared" si="588"/>
        <v>-9.5486148079470663</v>
      </c>
      <c r="DG511" s="239">
        <f t="shared" si="588"/>
        <v>3247953.555034522</v>
      </c>
      <c r="DH511" s="248"/>
      <c r="DI511" s="238">
        <v>459</v>
      </c>
      <c r="DJ511" s="239">
        <f t="shared" si="589"/>
        <v>-3653.9726535371392</v>
      </c>
      <c r="DK511" s="239">
        <f t="shared" si="589"/>
        <v>8.8592879393035937E-2</v>
      </c>
      <c r="DL511" s="239">
        <f t="shared" si="589"/>
        <v>9.6672837180363853</v>
      </c>
      <c r="DM511" s="239">
        <f t="shared" si="589"/>
        <v>-9.5786908386433485</v>
      </c>
      <c r="DN511" s="239">
        <f t="shared" si="589"/>
        <v>2829171.9568635351</v>
      </c>
      <c r="DP511" s="3">
        <f t="shared" si="662"/>
        <v>13939</v>
      </c>
      <c r="DQ511" s="238">
        <v>459</v>
      </c>
      <c r="DR511" s="239">
        <f t="shared" si="663"/>
        <v>0</v>
      </c>
      <c r="DS511" s="239">
        <f t="shared" si="664"/>
        <v>0</v>
      </c>
      <c r="DT511" s="239">
        <f t="shared" si="619"/>
        <v>0</v>
      </c>
      <c r="DU511" s="239">
        <f t="shared" si="665"/>
        <v>0</v>
      </c>
      <c r="DV511" s="240">
        <f t="shared" si="676"/>
        <v>0</v>
      </c>
      <c r="DX511" s="242">
        <f t="shared" si="592"/>
        <v>5.0700000000000002E-2</v>
      </c>
      <c r="DY511" s="242">
        <f t="shared" si="666"/>
        <v>4.2250000000000005E-3</v>
      </c>
      <c r="DZ511" s="238">
        <v>459</v>
      </c>
      <c r="EA511" s="243">
        <f t="shared" si="677"/>
        <v>0</v>
      </c>
      <c r="EB511" s="243">
        <f t="shared" si="678"/>
        <v>0</v>
      </c>
      <c r="EC511" s="243">
        <f t="shared" si="620"/>
        <v>0</v>
      </c>
      <c r="ED511" s="243">
        <f t="shared" si="630"/>
        <v>0</v>
      </c>
      <c r="EE511" s="244">
        <f t="shared" si="667"/>
        <v>985200.18989004719</v>
      </c>
      <c r="EF511" s="249"/>
      <c r="EG511" s="242">
        <f t="shared" si="593"/>
        <v>5.5E-2</v>
      </c>
      <c r="EH511" s="242">
        <f t="shared" si="668"/>
        <v>4.5833333333333334E-3</v>
      </c>
      <c r="EI511" s="238">
        <v>459</v>
      </c>
      <c r="EJ511" s="243">
        <f t="shared" si="679"/>
        <v>7.1186084705099796E-13</v>
      </c>
      <c r="EK511" s="243">
        <f t="shared" si="680"/>
        <v>0</v>
      </c>
      <c r="EL511" s="243">
        <f t="shared" si="621"/>
        <v>-3.2626955489837408E-15</v>
      </c>
      <c r="EM511" s="243">
        <f t="shared" si="631"/>
        <v>3.2626955489837408E-15</v>
      </c>
      <c r="EN511" s="244">
        <f t="shared" si="669"/>
        <v>1028966.0595073986</v>
      </c>
      <c r="EO511" s="249"/>
      <c r="EP511" s="242">
        <f t="shared" si="594"/>
        <v>2.5000000000000001E-2</v>
      </c>
      <c r="EQ511" s="242">
        <f t="shared" si="670"/>
        <v>2.0833333333333333E-3</v>
      </c>
      <c r="ER511" s="238">
        <v>459</v>
      </c>
      <c r="ES511" s="243">
        <f t="shared" si="681"/>
        <v>0</v>
      </c>
      <c r="ET511" s="243">
        <f t="shared" si="682"/>
        <v>0</v>
      </c>
      <c r="EU511" s="243">
        <f t="shared" si="622"/>
        <v>0</v>
      </c>
      <c r="EV511" s="243">
        <f t="shared" si="632"/>
        <v>0</v>
      </c>
      <c r="EW511" s="244">
        <f t="shared" si="671"/>
        <v>853461.14144629624</v>
      </c>
    </row>
    <row r="512" spans="1:153" ht="14.25" customHeight="1" thickBot="1" x14ac:dyDescent="0.25">
      <c r="A512" s="3">
        <f t="shared" si="633"/>
        <v>13967</v>
      </c>
      <c r="B512" s="238">
        <v>460</v>
      </c>
      <c r="C512" s="239">
        <f t="shared" si="634"/>
        <v>-3647.1161606924848</v>
      </c>
      <c r="D512" s="239">
        <f t="shared" si="595"/>
        <v>0</v>
      </c>
      <c r="E512" s="239">
        <f t="shared" si="596"/>
        <v>9.5736799218177726</v>
      </c>
      <c r="F512" s="239">
        <f t="shared" si="597"/>
        <v>-9.5736799218177726</v>
      </c>
      <c r="G512" s="240">
        <f t="shared" si="635"/>
        <v>725485.02829237678</v>
      </c>
      <c r="I512" s="241">
        <f>VLOOKUP(K512,[2]תחזיות!$B$4:$H$1000,5)</f>
        <v>1.3001480000000277E-2</v>
      </c>
      <c r="J512" s="135">
        <f t="shared" si="598"/>
        <v>1.0834566666666897E-3</v>
      </c>
      <c r="K512" s="238">
        <v>460</v>
      </c>
      <c r="L512" s="243">
        <f t="shared" si="636"/>
        <v>0</v>
      </c>
      <c r="M512" s="243">
        <f t="shared" si="623"/>
        <v>0</v>
      </c>
      <c r="N512" s="243">
        <f t="shared" si="599"/>
        <v>0</v>
      </c>
      <c r="O512" s="243">
        <f t="shared" si="600"/>
        <v>0</v>
      </c>
      <c r="P512" s="244">
        <f t="shared" si="637"/>
        <v>306589.56963967456</v>
      </c>
      <c r="Q512" s="245"/>
      <c r="R512" s="241">
        <f>VLOOKUP(T512,[2]תחזיות!$B$4:$H$1000,7)</f>
        <v>2.2102516000000471E-2</v>
      </c>
      <c r="S512" s="135">
        <f t="shared" si="601"/>
        <v>1.8418763333333725E-3</v>
      </c>
      <c r="T512" s="238">
        <v>460</v>
      </c>
      <c r="U512" s="243">
        <f t="shared" si="638"/>
        <v>0</v>
      </c>
      <c r="V512" s="243">
        <f t="shared" si="624"/>
        <v>0</v>
      </c>
      <c r="W512" s="243">
        <f t="shared" si="602"/>
        <v>0</v>
      </c>
      <c r="X512" s="243">
        <f t="shared" si="625"/>
        <v>0</v>
      </c>
      <c r="Y512" s="244">
        <f t="shared" si="639"/>
        <v>343246.08003011072</v>
      </c>
      <c r="Z512" s="246"/>
      <c r="AA512" s="241">
        <f>VLOOKUP(AC512,[2]תחזיות!$B$4:$H$1000,6)</f>
        <v>1.1819527272727523E-2</v>
      </c>
      <c r="AB512" s="135">
        <f t="shared" si="603"/>
        <v>9.8496060606062682E-4</v>
      </c>
      <c r="AC512" s="238">
        <v>460</v>
      </c>
      <c r="AD512" s="243">
        <f t="shared" si="640"/>
        <v>0</v>
      </c>
      <c r="AE512" s="243">
        <f t="shared" si="626"/>
        <v>0</v>
      </c>
      <c r="AF512" s="243">
        <f t="shared" si="604"/>
        <v>0</v>
      </c>
      <c r="AG512" s="243">
        <f t="shared" si="627"/>
        <v>0</v>
      </c>
      <c r="AH512" s="244">
        <f t="shared" si="641"/>
        <v>302220.56829844892</v>
      </c>
      <c r="AI512" s="246"/>
      <c r="AJ512" s="242">
        <f t="shared" si="590"/>
        <v>4.8766666666666597E-2</v>
      </c>
      <c r="AK512" s="242">
        <f t="shared" si="642"/>
        <v>4.0638888888888834E-3</v>
      </c>
      <c r="AL512" s="241">
        <f>VLOOKUP(AN512,[2]תחזיות!$B$4:$H$1000,5)</f>
        <v>1.3001480000000277E-2</v>
      </c>
      <c r="AM512" s="135">
        <f t="shared" si="628"/>
        <v>1.0834566666666897E-3</v>
      </c>
      <c r="AN512" s="238">
        <v>460</v>
      </c>
      <c r="AO512" s="243">
        <f t="shared" si="643"/>
        <v>0</v>
      </c>
      <c r="AP512" s="243">
        <f t="shared" si="672"/>
        <v>0</v>
      </c>
      <c r="AQ512" s="243">
        <f t="shared" si="605"/>
        <v>0</v>
      </c>
      <c r="AR512" s="243">
        <f t="shared" si="644"/>
        <v>0</v>
      </c>
      <c r="AS512" s="244">
        <f t="shared" si="645"/>
        <v>170495.24078473489</v>
      </c>
      <c r="AT512" s="245"/>
      <c r="AU512" s="242">
        <f t="shared" si="591"/>
        <v>5.3666666666666606E-2</v>
      </c>
      <c r="AV512" s="242">
        <f t="shared" si="646"/>
        <v>4.4722222222222168E-3</v>
      </c>
      <c r="AW512" s="241">
        <f>VLOOKUP(AY512,[2]תחזיות!$B$4:$H$1000,7)</f>
        <v>2.2102516000000471E-2</v>
      </c>
      <c r="AX512" s="135">
        <f t="shared" si="606"/>
        <v>1.8418763333333725E-3</v>
      </c>
      <c r="AY512" s="238">
        <v>460</v>
      </c>
      <c r="AZ512" s="243">
        <f t="shared" si="647"/>
        <v>-3.540520716691685E-11</v>
      </c>
      <c r="BA512" s="243">
        <f t="shared" si="673"/>
        <v>1.5328604516135159E-13</v>
      </c>
      <c r="BB512" s="243">
        <f t="shared" si="607"/>
        <v>3.1162599943561843E-13</v>
      </c>
      <c r="BC512" s="243">
        <f t="shared" si="648"/>
        <v>-1.5833995427426682E-13</v>
      </c>
      <c r="BD512" s="244">
        <f t="shared" si="649"/>
        <v>197884.14681572217</v>
      </c>
      <c r="BE512" s="246"/>
      <c r="BF512" s="246"/>
      <c r="BG512" s="246"/>
      <c r="BH512" s="241">
        <f>VLOOKUP(BJ512,[2]תחזיות!$B$4:$H$1000,6)</f>
        <v>1.1819527272727523E-2</v>
      </c>
      <c r="BI512" s="135">
        <f t="shared" si="608"/>
        <v>9.8496060606062682E-4</v>
      </c>
      <c r="BJ512" s="238">
        <v>460</v>
      </c>
      <c r="BK512" s="243">
        <f t="shared" si="650"/>
        <v>-16.540051831668279</v>
      </c>
      <c r="BL512" s="243">
        <f t="shared" si="674"/>
        <v>8.8667913343877636E-2</v>
      </c>
      <c r="BM512" s="243">
        <f t="shared" si="609"/>
        <v>0.11899134170193601</v>
      </c>
      <c r="BN512" s="243">
        <f t="shared" si="629"/>
        <v>-3.0323428358058371E-2</v>
      </c>
      <c r="BO512" s="244">
        <f t="shared" si="651"/>
        <v>148276.55901072704</v>
      </c>
      <c r="BP512" s="246"/>
      <c r="BQ512" s="247">
        <f>VLOOKUP(BT512,[2]תחזיות!$B$4:$E$1000,2)</f>
        <v>4.7971380000000306E-2</v>
      </c>
      <c r="BR512" s="135">
        <f t="shared" si="610"/>
        <v>3.4976150000000255E-3</v>
      </c>
      <c r="BS512" s="3">
        <f t="shared" si="652"/>
        <v>13967</v>
      </c>
      <c r="BT512" s="238">
        <v>460</v>
      </c>
      <c r="BU512" s="239">
        <f t="shared" si="653"/>
        <v>0</v>
      </c>
      <c r="BV512" s="239">
        <f t="shared" si="461"/>
        <v>0</v>
      </c>
      <c r="BW512" s="239">
        <f t="shared" si="611"/>
        <v>0</v>
      </c>
      <c r="BX512" s="239">
        <f t="shared" si="612"/>
        <v>0</v>
      </c>
      <c r="BY512" s="240">
        <f t="shared" si="654"/>
        <v>839763.63973834575</v>
      </c>
      <c r="CA512" s="247">
        <f>VLOOKUP(CD512,[2]תחזיות!$B$4:$E$1000,4)</f>
        <v>6.3322221600000408E-2</v>
      </c>
      <c r="CB512" s="135">
        <f t="shared" si="613"/>
        <v>4.7768518000000345E-3</v>
      </c>
      <c r="CC512" s="3">
        <f t="shared" si="655"/>
        <v>13967</v>
      </c>
      <c r="CD512" s="238">
        <v>460</v>
      </c>
      <c r="CE512" s="239">
        <f t="shared" si="656"/>
        <v>0</v>
      </c>
      <c r="CF512" s="239">
        <f t="shared" si="657"/>
        <v>0</v>
      </c>
      <c r="CG512" s="239">
        <f t="shared" si="614"/>
        <v>0</v>
      </c>
      <c r="CH512" s="239">
        <f t="shared" si="615"/>
        <v>0</v>
      </c>
      <c r="CI512" s="240">
        <f t="shared" si="658"/>
        <v>952372.2403889132</v>
      </c>
      <c r="CJ512" s="1"/>
      <c r="CK512" s="247">
        <f>VLOOKUP(CN512,[2]תחזיות!$B$4:$E$1000,3)</f>
        <v>4.1714243478261137E-2</v>
      </c>
      <c r="CL512" s="135">
        <f t="shared" si="616"/>
        <v>2.9761869565217616E-3</v>
      </c>
      <c r="CM512" s="3">
        <f t="shared" si="659"/>
        <v>13967</v>
      </c>
      <c r="CN512" s="238">
        <v>460</v>
      </c>
      <c r="CO512" s="239">
        <f t="shared" si="660"/>
        <v>0</v>
      </c>
      <c r="CP512" s="239">
        <f t="shared" si="675"/>
        <v>0</v>
      </c>
      <c r="CQ512" s="239">
        <f t="shared" si="617"/>
        <v>0</v>
      </c>
      <c r="CR512" s="239">
        <f t="shared" si="618"/>
        <v>0</v>
      </c>
      <c r="CS512" s="240">
        <f t="shared" si="661"/>
        <v>799728.65981568617</v>
      </c>
      <c r="CT512" s="1"/>
      <c r="CU512" s="238">
        <v>460</v>
      </c>
      <c r="CV512" s="239">
        <f t="shared" si="587"/>
        <v>-3647.1161606924848</v>
      </c>
      <c r="CW512" s="239">
        <f t="shared" si="587"/>
        <v>0</v>
      </c>
      <c r="CX512" s="239">
        <f t="shared" si="587"/>
        <v>9.5736799218177726</v>
      </c>
      <c r="CY512" s="239">
        <f t="shared" si="587"/>
        <v>-9.5736799218177726</v>
      </c>
      <c r="CZ512" s="239">
        <f t="shared" si="587"/>
        <v>3027533.6683451794</v>
      </c>
      <c r="DB512" s="238">
        <v>460</v>
      </c>
      <c r="DC512" s="239">
        <f t="shared" si="588"/>
        <v>-3647.1161606925193</v>
      </c>
      <c r="DD512" s="239">
        <f t="shared" si="588"/>
        <v>1.5328604516135159E-13</v>
      </c>
      <c r="DE512" s="239">
        <f t="shared" si="588"/>
        <v>9.5736799218180799</v>
      </c>
      <c r="DF512" s="239">
        <f t="shared" si="588"/>
        <v>-9.5736799218179272</v>
      </c>
      <c r="DG512" s="239">
        <f t="shared" si="588"/>
        <v>3247953.555034522</v>
      </c>
      <c r="DH512" s="248"/>
      <c r="DI512" s="238">
        <v>460</v>
      </c>
      <c r="DJ512" s="239">
        <f t="shared" si="589"/>
        <v>-3663.656212524153</v>
      </c>
      <c r="DK512" s="239">
        <f t="shared" si="589"/>
        <v>8.8667913343877636E-2</v>
      </c>
      <c r="DL512" s="239">
        <f t="shared" si="589"/>
        <v>9.6926712635197081</v>
      </c>
      <c r="DM512" s="239">
        <f t="shared" si="589"/>
        <v>-9.6040033501758302</v>
      </c>
      <c r="DN512" s="239">
        <f t="shared" si="589"/>
        <v>2829171.9568635351</v>
      </c>
      <c r="DP512" s="3">
        <f t="shared" si="662"/>
        <v>13967</v>
      </c>
      <c r="DQ512" s="238">
        <v>460</v>
      </c>
      <c r="DR512" s="239">
        <f t="shared" si="663"/>
        <v>0</v>
      </c>
      <c r="DS512" s="239">
        <f t="shared" si="664"/>
        <v>0</v>
      </c>
      <c r="DT512" s="239">
        <f t="shared" si="619"/>
        <v>0</v>
      </c>
      <c r="DU512" s="239">
        <f t="shared" si="665"/>
        <v>0</v>
      </c>
      <c r="DV512" s="240">
        <f t="shared" si="676"/>
        <v>0</v>
      </c>
      <c r="DX512" s="242">
        <f t="shared" si="592"/>
        <v>5.0700000000000002E-2</v>
      </c>
      <c r="DY512" s="242">
        <f t="shared" si="666"/>
        <v>4.2250000000000005E-3</v>
      </c>
      <c r="DZ512" s="238">
        <v>460</v>
      </c>
      <c r="EA512" s="243">
        <f t="shared" si="677"/>
        <v>0</v>
      </c>
      <c r="EB512" s="243">
        <f t="shared" si="678"/>
        <v>0</v>
      </c>
      <c r="EC512" s="243">
        <f t="shared" si="620"/>
        <v>0</v>
      </c>
      <c r="ED512" s="243">
        <f t="shared" si="630"/>
        <v>0</v>
      </c>
      <c r="EE512" s="244">
        <f t="shared" si="667"/>
        <v>985200.18989004719</v>
      </c>
      <c r="EF512" s="249"/>
      <c r="EG512" s="242">
        <f t="shared" si="593"/>
        <v>5.5E-2</v>
      </c>
      <c r="EH512" s="242">
        <f t="shared" si="668"/>
        <v>4.5833333333333334E-3</v>
      </c>
      <c r="EI512" s="238">
        <v>460</v>
      </c>
      <c r="EJ512" s="243">
        <f t="shared" si="679"/>
        <v>7.1512354259998167E-13</v>
      </c>
      <c r="EK512" s="243">
        <f t="shared" si="680"/>
        <v>0</v>
      </c>
      <c r="EL512" s="243">
        <f t="shared" si="621"/>
        <v>-3.2776495702499159E-15</v>
      </c>
      <c r="EM512" s="243">
        <f t="shared" si="631"/>
        <v>3.2776495702499159E-15</v>
      </c>
      <c r="EN512" s="244">
        <f t="shared" si="669"/>
        <v>1028966.0595073986</v>
      </c>
      <c r="EO512" s="249"/>
      <c r="EP512" s="242">
        <f t="shared" si="594"/>
        <v>2.5000000000000001E-2</v>
      </c>
      <c r="EQ512" s="242">
        <f t="shared" si="670"/>
        <v>2.0833333333333333E-3</v>
      </c>
      <c r="ER512" s="238">
        <v>460</v>
      </c>
      <c r="ES512" s="243">
        <f t="shared" si="681"/>
        <v>0</v>
      </c>
      <c r="ET512" s="243">
        <f t="shared" si="682"/>
        <v>0</v>
      </c>
      <c r="EU512" s="243">
        <f t="shared" si="622"/>
        <v>0</v>
      </c>
      <c r="EV512" s="243">
        <f t="shared" si="632"/>
        <v>0</v>
      </c>
      <c r="EW512" s="244">
        <f t="shared" si="671"/>
        <v>853461.14144629624</v>
      </c>
    </row>
    <row r="513" spans="1:153" ht="14.25" customHeight="1" thickBot="1" x14ac:dyDescent="0.25">
      <c r="A513" s="3">
        <f t="shared" si="633"/>
        <v>13998</v>
      </c>
      <c r="B513" s="238">
        <v>461</v>
      </c>
      <c r="C513" s="239">
        <f t="shared" si="634"/>
        <v>-3656.6898406143027</v>
      </c>
      <c r="D513" s="239">
        <f t="shared" si="595"/>
        <v>0</v>
      </c>
      <c r="E513" s="239">
        <f t="shared" si="596"/>
        <v>9.5988108316125444</v>
      </c>
      <c r="F513" s="239">
        <f t="shared" si="597"/>
        <v>-9.5988108316125444</v>
      </c>
      <c r="G513" s="240">
        <f t="shared" si="635"/>
        <v>725485.02829237678</v>
      </c>
      <c r="I513" s="241">
        <f>VLOOKUP(K513,[2]תחזיות!$B$4:$H$1000,5)</f>
        <v>1.3001498500000278E-2</v>
      </c>
      <c r="J513" s="135">
        <f t="shared" si="598"/>
        <v>1.0834582083333565E-3</v>
      </c>
      <c r="K513" s="238">
        <v>461</v>
      </c>
      <c r="L513" s="243">
        <f t="shared" si="636"/>
        <v>0</v>
      </c>
      <c r="M513" s="243">
        <f t="shared" si="623"/>
        <v>0</v>
      </c>
      <c r="N513" s="243">
        <f t="shared" si="599"/>
        <v>0</v>
      </c>
      <c r="O513" s="243">
        <f t="shared" si="600"/>
        <v>0</v>
      </c>
      <c r="P513" s="244">
        <f t="shared" si="637"/>
        <v>306589.56963967456</v>
      </c>
      <c r="Q513" s="245"/>
      <c r="R513" s="241">
        <f>VLOOKUP(T513,[2]תחזיות!$B$4:$H$1000,7)</f>
        <v>2.2102547450000471E-2</v>
      </c>
      <c r="S513" s="135">
        <f t="shared" si="601"/>
        <v>1.8418789541667059E-3</v>
      </c>
      <c r="T513" s="238">
        <v>461</v>
      </c>
      <c r="U513" s="243">
        <f t="shared" si="638"/>
        <v>0</v>
      </c>
      <c r="V513" s="243">
        <f t="shared" si="624"/>
        <v>0</v>
      </c>
      <c r="W513" s="243">
        <f t="shared" si="602"/>
        <v>0</v>
      </c>
      <c r="X513" s="243">
        <f t="shared" si="625"/>
        <v>0</v>
      </c>
      <c r="Y513" s="244">
        <f t="shared" si="639"/>
        <v>343246.08003011072</v>
      </c>
      <c r="Z513" s="246"/>
      <c r="AA513" s="241">
        <f>VLOOKUP(AC513,[2]תחזיות!$B$4:$H$1000,6)</f>
        <v>1.1819544090909342E-2</v>
      </c>
      <c r="AB513" s="135">
        <f t="shared" si="603"/>
        <v>9.8496200757577858E-4</v>
      </c>
      <c r="AC513" s="238">
        <v>461</v>
      </c>
      <c r="AD513" s="243">
        <f t="shared" si="640"/>
        <v>0</v>
      </c>
      <c r="AE513" s="243">
        <f t="shared" si="626"/>
        <v>0</v>
      </c>
      <c r="AF513" s="243">
        <f t="shared" si="604"/>
        <v>0</v>
      </c>
      <c r="AG513" s="243">
        <f t="shared" si="627"/>
        <v>0</v>
      </c>
      <c r="AH513" s="244">
        <f t="shared" si="641"/>
        <v>302220.56829844892</v>
      </c>
      <c r="AI513" s="246"/>
      <c r="AJ513" s="242">
        <f t="shared" si="590"/>
        <v>4.8766666666666597E-2</v>
      </c>
      <c r="AK513" s="242">
        <f t="shared" si="642"/>
        <v>4.0638888888888834E-3</v>
      </c>
      <c r="AL513" s="241">
        <f>VLOOKUP(AN513,[2]תחזיות!$B$4:$H$1000,5)</f>
        <v>1.3001498500000278E-2</v>
      </c>
      <c r="AM513" s="135">
        <f t="shared" si="628"/>
        <v>1.0834582083333565E-3</v>
      </c>
      <c r="AN513" s="238">
        <v>461</v>
      </c>
      <c r="AO513" s="243">
        <f t="shared" si="643"/>
        <v>0</v>
      </c>
      <c r="AP513" s="243">
        <f t="shared" si="672"/>
        <v>0</v>
      </c>
      <c r="AQ513" s="243">
        <f t="shared" si="605"/>
        <v>0</v>
      </c>
      <c r="AR513" s="243">
        <f t="shared" si="644"/>
        <v>0</v>
      </c>
      <c r="AS513" s="244">
        <f t="shared" si="645"/>
        <v>170495.24078473489</v>
      </c>
      <c r="AT513" s="245"/>
      <c r="AU513" s="242">
        <f t="shared" si="591"/>
        <v>5.3666666666666606E-2</v>
      </c>
      <c r="AV513" s="242">
        <f t="shared" si="646"/>
        <v>4.4722222222222168E-3</v>
      </c>
      <c r="AW513" s="241">
        <f>VLOOKUP(AY513,[2]תחזיות!$B$4:$H$1000,7)</f>
        <v>2.2102547450000471E-2</v>
      </c>
      <c r="AX513" s="135">
        <f t="shared" si="606"/>
        <v>1.8418789541667059E-3</v>
      </c>
      <c r="AY513" s="238">
        <v>461</v>
      </c>
      <c r="AZ513" s="243">
        <f t="shared" si="647"/>
        <v>-3.5782619249671056E-11</v>
      </c>
      <c r="BA513" s="243">
        <f t="shared" si="673"/>
        <v>1.5356837950190175E-13</v>
      </c>
      <c r="BB513" s="243">
        <f t="shared" si="607"/>
        <v>3.1359620447959714E-13</v>
      </c>
      <c r="BC513" s="243">
        <f t="shared" si="648"/>
        <v>-1.6002782497769536E-13</v>
      </c>
      <c r="BD513" s="244">
        <f t="shared" si="649"/>
        <v>197884.14681572217</v>
      </c>
      <c r="BE513" s="246"/>
      <c r="BF513" s="246"/>
      <c r="BG513" s="246"/>
      <c r="BH513" s="241">
        <f>VLOOKUP(BJ513,[2]תחזיות!$B$4:$H$1000,6)</f>
        <v>1.1819544090909342E-2</v>
      </c>
      <c r="BI513" s="135">
        <f t="shared" si="608"/>
        <v>9.8496200757577858E-4</v>
      </c>
      <c r="BJ513" s="238">
        <v>461</v>
      </c>
      <c r="BK513" s="243">
        <f t="shared" si="650"/>
        <v>-16.675451697978549</v>
      </c>
      <c r="BL513" s="243">
        <f t="shared" si="674"/>
        <v>8.8743010489040403E-2</v>
      </c>
      <c r="BM513" s="243">
        <f t="shared" si="609"/>
        <v>0.11931467193533427</v>
      </c>
      <c r="BN513" s="243">
        <f t="shared" si="629"/>
        <v>-3.0571661446293863E-2</v>
      </c>
      <c r="BO513" s="244">
        <f t="shared" si="651"/>
        <v>148276.55901072704</v>
      </c>
      <c r="BP513" s="246"/>
      <c r="BQ513" s="247">
        <f>VLOOKUP(BT513,[2]תחזיות!$B$4:$E$1000,2)</f>
        <v>4.7999680000000308E-2</v>
      </c>
      <c r="BR513" s="135">
        <f t="shared" si="610"/>
        <v>3.4999733333333592E-3</v>
      </c>
      <c r="BS513" s="3">
        <f t="shared" si="652"/>
        <v>13998</v>
      </c>
      <c r="BT513" s="238">
        <v>461</v>
      </c>
      <c r="BU513" s="239">
        <f t="shared" si="653"/>
        <v>0</v>
      </c>
      <c r="BV513" s="239">
        <f t="shared" si="461"/>
        <v>0</v>
      </c>
      <c r="BW513" s="239">
        <f t="shared" si="611"/>
        <v>0</v>
      </c>
      <c r="BX513" s="239">
        <f t="shared" si="612"/>
        <v>0</v>
      </c>
      <c r="BY513" s="240">
        <f t="shared" si="654"/>
        <v>839763.63973834575</v>
      </c>
      <c r="CA513" s="247">
        <f>VLOOKUP(CD513,[2]תחזיות!$B$4:$E$1000,4)</f>
        <v>6.3359577600000411E-2</v>
      </c>
      <c r="CB513" s="135">
        <f t="shared" si="613"/>
        <v>4.7799648000000344E-3</v>
      </c>
      <c r="CC513" s="3">
        <f t="shared" si="655"/>
        <v>13998</v>
      </c>
      <c r="CD513" s="238">
        <v>461</v>
      </c>
      <c r="CE513" s="239">
        <f t="shared" si="656"/>
        <v>0</v>
      </c>
      <c r="CF513" s="239">
        <f t="shared" si="657"/>
        <v>0</v>
      </c>
      <c r="CG513" s="239">
        <f t="shared" si="614"/>
        <v>0</v>
      </c>
      <c r="CH513" s="239">
        <f t="shared" si="615"/>
        <v>0</v>
      </c>
      <c r="CI513" s="240">
        <f t="shared" si="658"/>
        <v>952372.2403889132</v>
      </c>
      <c r="CJ513" s="1"/>
      <c r="CK513" s="247">
        <f>VLOOKUP(CN513,[2]תחזיות!$B$4:$E$1000,3)</f>
        <v>4.1738852173913314E-2</v>
      </c>
      <c r="CL513" s="135">
        <f t="shared" si="616"/>
        <v>2.978237681159443E-3</v>
      </c>
      <c r="CM513" s="3">
        <f t="shared" si="659"/>
        <v>13998</v>
      </c>
      <c r="CN513" s="238">
        <v>461</v>
      </c>
      <c r="CO513" s="239">
        <f t="shared" si="660"/>
        <v>0</v>
      </c>
      <c r="CP513" s="239">
        <f t="shared" si="675"/>
        <v>0</v>
      </c>
      <c r="CQ513" s="239">
        <f t="shared" si="617"/>
        <v>0</v>
      </c>
      <c r="CR513" s="239">
        <f t="shared" si="618"/>
        <v>0</v>
      </c>
      <c r="CS513" s="240">
        <f t="shared" si="661"/>
        <v>799728.65981568617</v>
      </c>
      <c r="CT513" s="1"/>
      <c r="CU513" s="238">
        <v>461</v>
      </c>
      <c r="CV513" s="239">
        <f t="shared" si="587"/>
        <v>-3656.6898406143027</v>
      </c>
      <c r="CW513" s="239">
        <f t="shared" si="587"/>
        <v>0</v>
      </c>
      <c r="CX513" s="239">
        <f t="shared" si="587"/>
        <v>9.5988108316125444</v>
      </c>
      <c r="CY513" s="239">
        <f t="shared" si="587"/>
        <v>-9.5988108316125444</v>
      </c>
      <c r="CZ513" s="239">
        <f t="shared" si="587"/>
        <v>3027533.6683451794</v>
      </c>
      <c r="DB513" s="238">
        <v>461</v>
      </c>
      <c r="DC513" s="239">
        <f t="shared" si="588"/>
        <v>-3656.6898406143378</v>
      </c>
      <c r="DD513" s="239">
        <f t="shared" si="588"/>
        <v>1.5356837950190175E-13</v>
      </c>
      <c r="DE513" s="239">
        <f t="shared" si="588"/>
        <v>9.5988108316128553</v>
      </c>
      <c r="DF513" s="239">
        <f t="shared" si="588"/>
        <v>-9.5988108316127008</v>
      </c>
      <c r="DG513" s="239">
        <f t="shared" si="588"/>
        <v>3247953.555034522</v>
      </c>
      <c r="DH513" s="248"/>
      <c r="DI513" s="238">
        <v>461</v>
      </c>
      <c r="DJ513" s="239">
        <f t="shared" si="589"/>
        <v>-3673.3652923122813</v>
      </c>
      <c r="DK513" s="239">
        <f t="shared" si="589"/>
        <v>8.8743010489040403E-2</v>
      </c>
      <c r="DL513" s="239">
        <f t="shared" si="589"/>
        <v>9.7181255035478795</v>
      </c>
      <c r="DM513" s="239">
        <f t="shared" si="589"/>
        <v>-9.6293824930588379</v>
      </c>
      <c r="DN513" s="239">
        <f t="shared" si="589"/>
        <v>2829171.9568635351</v>
      </c>
      <c r="DP513" s="3">
        <f t="shared" si="662"/>
        <v>13998</v>
      </c>
      <c r="DQ513" s="238">
        <v>461</v>
      </c>
      <c r="DR513" s="239">
        <f t="shared" si="663"/>
        <v>0</v>
      </c>
      <c r="DS513" s="239">
        <f t="shared" si="664"/>
        <v>0</v>
      </c>
      <c r="DT513" s="239">
        <f t="shared" si="619"/>
        <v>0</v>
      </c>
      <c r="DU513" s="239">
        <f t="shared" si="665"/>
        <v>0</v>
      </c>
      <c r="DV513" s="240">
        <f t="shared" si="676"/>
        <v>0</v>
      </c>
      <c r="DX513" s="242">
        <f t="shared" si="592"/>
        <v>5.0700000000000002E-2</v>
      </c>
      <c r="DY513" s="242">
        <f t="shared" si="666"/>
        <v>4.2250000000000005E-3</v>
      </c>
      <c r="DZ513" s="238">
        <v>461</v>
      </c>
      <c r="EA513" s="243">
        <f t="shared" si="677"/>
        <v>0</v>
      </c>
      <c r="EB513" s="243">
        <f t="shared" si="678"/>
        <v>0</v>
      </c>
      <c r="EC513" s="243">
        <f t="shared" si="620"/>
        <v>0</v>
      </c>
      <c r="ED513" s="243">
        <f t="shared" si="630"/>
        <v>0</v>
      </c>
      <c r="EE513" s="244">
        <f t="shared" si="667"/>
        <v>985200.18989004719</v>
      </c>
      <c r="EF513" s="249"/>
      <c r="EG513" s="242">
        <f t="shared" si="593"/>
        <v>5.5E-2</v>
      </c>
      <c r="EH513" s="242">
        <f t="shared" si="668"/>
        <v>4.5833333333333334E-3</v>
      </c>
      <c r="EI513" s="238">
        <v>461</v>
      </c>
      <c r="EJ513" s="243">
        <f t="shared" si="679"/>
        <v>7.1840119217023157E-13</v>
      </c>
      <c r="EK513" s="243">
        <f t="shared" si="680"/>
        <v>0</v>
      </c>
      <c r="EL513" s="243">
        <f t="shared" si="621"/>
        <v>-3.2926721307802279E-15</v>
      </c>
      <c r="EM513" s="243">
        <f t="shared" si="631"/>
        <v>3.2926721307802279E-15</v>
      </c>
      <c r="EN513" s="244">
        <f t="shared" si="669"/>
        <v>1028966.0595073986</v>
      </c>
      <c r="EO513" s="249"/>
      <c r="EP513" s="242">
        <f t="shared" si="594"/>
        <v>2.5000000000000001E-2</v>
      </c>
      <c r="EQ513" s="242">
        <f t="shared" si="670"/>
        <v>2.0833333333333333E-3</v>
      </c>
      <c r="ER513" s="238">
        <v>461</v>
      </c>
      <c r="ES513" s="243">
        <f t="shared" si="681"/>
        <v>0</v>
      </c>
      <c r="ET513" s="243">
        <f t="shared" si="682"/>
        <v>0</v>
      </c>
      <c r="EU513" s="243">
        <f t="shared" si="622"/>
        <v>0</v>
      </c>
      <c r="EV513" s="243">
        <f t="shared" si="632"/>
        <v>0</v>
      </c>
      <c r="EW513" s="244">
        <f t="shared" si="671"/>
        <v>853461.14144629624</v>
      </c>
    </row>
    <row r="514" spans="1:153" ht="14.25" customHeight="1" thickBot="1" x14ac:dyDescent="0.25">
      <c r="A514" s="3">
        <f t="shared" si="633"/>
        <v>14028</v>
      </c>
      <c r="B514" s="238">
        <v>462</v>
      </c>
      <c r="C514" s="239">
        <f t="shared" si="634"/>
        <v>-3666.2886514459151</v>
      </c>
      <c r="D514" s="239">
        <f t="shared" si="595"/>
        <v>0</v>
      </c>
      <c r="E514" s="239">
        <f t="shared" si="596"/>
        <v>9.624007710045527</v>
      </c>
      <c r="F514" s="239">
        <f t="shared" si="597"/>
        <v>-9.624007710045527</v>
      </c>
      <c r="G514" s="240">
        <f t="shared" si="635"/>
        <v>725485.02829237678</v>
      </c>
      <c r="I514" s="241">
        <f>VLOOKUP(K514,[2]תחזיות!$B$4:$H$1000,5)</f>
        <v>1.3001517000000278E-2</v>
      </c>
      <c r="J514" s="135">
        <f t="shared" si="598"/>
        <v>1.0834597500000232E-3</v>
      </c>
      <c r="K514" s="238">
        <v>462</v>
      </c>
      <c r="L514" s="243">
        <f t="shared" si="636"/>
        <v>0</v>
      </c>
      <c r="M514" s="243">
        <f t="shared" si="623"/>
        <v>0</v>
      </c>
      <c r="N514" s="243">
        <f t="shared" si="599"/>
        <v>0</v>
      </c>
      <c r="O514" s="243">
        <f t="shared" si="600"/>
        <v>0</v>
      </c>
      <c r="P514" s="244">
        <f t="shared" si="637"/>
        <v>306589.56963967456</v>
      </c>
      <c r="Q514" s="245"/>
      <c r="R514" s="241">
        <f>VLOOKUP(T514,[2]תחזיות!$B$4:$H$1000,7)</f>
        <v>2.2102578900000471E-2</v>
      </c>
      <c r="S514" s="135">
        <f t="shared" si="601"/>
        <v>1.8418815750000392E-3</v>
      </c>
      <c r="T514" s="238">
        <v>462</v>
      </c>
      <c r="U514" s="243">
        <f t="shared" si="638"/>
        <v>0</v>
      </c>
      <c r="V514" s="243">
        <f t="shared" si="624"/>
        <v>0</v>
      </c>
      <c r="W514" s="243">
        <f t="shared" si="602"/>
        <v>0</v>
      </c>
      <c r="X514" s="243">
        <f t="shared" si="625"/>
        <v>0</v>
      </c>
      <c r="Y514" s="244">
        <f t="shared" si="639"/>
        <v>343246.08003011072</v>
      </c>
      <c r="Z514" s="246"/>
      <c r="AA514" s="241">
        <f>VLOOKUP(AC514,[2]תחזיות!$B$4:$H$1000,6)</f>
        <v>1.1819560909091162E-2</v>
      </c>
      <c r="AB514" s="135">
        <f t="shared" si="603"/>
        <v>9.8496340909093013E-4</v>
      </c>
      <c r="AC514" s="238">
        <v>462</v>
      </c>
      <c r="AD514" s="243">
        <f t="shared" si="640"/>
        <v>0</v>
      </c>
      <c r="AE514" s="243">
        <f t="shared" si="626"/>
        <v>0</v>
      </c>
      <c r="AF514" s="243">
        <f t="shared" si="604"/>
        <v>0</v>
      </c>
      <c r="AG514" s="243">
        <f t="shared" si="627"/>
        <v>0</v>
      </c>
      <c r="AH514" s="244">
        <f t="shared" si="641"/>
        <v>302220.56829844892</v>
      </c>
      <c r="AI514" s="246"/>
      <c r="AJ514" s="242">
        <f t="shared" si="590"/>
        <v>4.8766666666666597E-2</v>
      </c>
      <c r="AK514" s="242">
        <f t="shared" si="642"/>
        <v>4.0638888888888834E-3</v>
      </c>
      <c r="AL514" s="241">
        <f>VLOOKUP(AN514,[2]תחזיות!$B$4:$H$1000,5)</f>
        <v>1.3001517000000278E-2</v>
      </c>
      <c r="AM514" s="135">
        <f t="shared" si="628"/>
        <v>1.0834597500000232E-3</v>
      </c>
      <c r="AN514" s="238">
        <v>462</v>
      </c>
      <c r="AO514" s="243">
        <f t="shared" si="643"/>
        <v>0</v>
      </c>
      <c r="AP514" s="243">
        <f t="shared" si="672"/>
        <v>0</v>
      </c>
      <c r="AQ514" s="243">
        <f t="shared" si="605"/>
        <v>0</v>
      </c>
      <c r="AR514" s="243">
        <f t="shared" si="644"/>
        <v>0</v>
      </c>
      <c r="AS514" s="244">
        <f t="shared" si="645"/>
        <v>170495.24078473489</v>
      </c>
      <c r="AT514" s="245"/>
      <c r="AU514" s="242">
        <f t="shared" si="591"/>
        <v>5.3666666666666606E-2</v>
      </c>
      <c r="AV514" s="242">
        <f t="shared" si="646"/>
        <v>4.4722222222222168E-3</v>
      </c>
      <c r="AW514" s="241">
        <f>VLOOKUP(AY514,[2]תחזיות!$B$4:$H$1000,7)</f>
        <v>2.2102578900000471E-2</v>
      </c>
      <c r="AX514" s="135">
        <f t="shared" si="606"/>
        <v>1.8418815750000392E-3</v>
      </c>
      <c r="AY514" s="238">
        <v>462</v>
      </c>
      <c r="AZ514" s="243">
        <f t="shared" si="647"/>
        <v>-3.6162700408322887E-11</v>
      </c>
      <c r="BA514" s="243">
        <f t="shared" si="673"/>
        <v>1.5385123427060886E-13</v>
      </c>
      <c r="BB514" s="243">
        <f t="shared" si="607"/>
        <v>3.1557886665227492E-13</v>
      </c>
      <c r="BC514" s="243">
        <f t="shared" si="648"/>
        <v>-1.6172763238166606E-13</v>
      </c>
      <c r="BD514" s="244">
        <f t="shared" si="649"/>
        <v>197884.14681572217</v>
      </c>
      <c r="BE514" s="246"/>
      <c r="BF514" s="246"/>
      <c r="BG514" s="246"/>
      <c r="BH514" s="241">
        <f>VLOOKUP(BJ514,[2]תחזיות!$B$4:$H$1000,6)</f>
        <v>1.1819560909091162E-2</v>
      </c>
      <c r="BI514" s="135">
        <f t="shared" si="608"/>
        <v>9.8496340909093013E-4</v>
      </c>
      <c r="BJ514" s="238">
        <v>462</v>
      </c>
      <c r="BK514" s="243">
        <f t="shared" si="650"/>
        <v>-16.811308600252477</v>
      </c>
      <c r="BL514" s="243">
        <f t="shared" si="674"/>
        <v>8.8818170887462231E-2</v>
      </c>
      <c r="BM514" s="243">
        <f t="shared" si="609"/>
        <v>0.11963890332125829</v>
      </c>
      <c r="BN514" s="243">
        <f t="shared" si="629"/>
        <v>-3.0820732433796065E-2</v>
      </c>
      <c r="BO514" s="244">
        <f t="shared" si="651"/>
        <v>148276.55901072704</v>
      </c>
      <c r="BP514" s="246"/>
      <c r="BQ514" s="247">
        <f>VLOOKUP(BT514,[2]תחזיות!$B$4:$E$1000,2)</f>
        <v>4.802798000000031E-2</v>
      </c>
      <c r="BR514" s="135">
        <f t="shared" si="610"/>
        <v>3.5023316666666928E-3</v>
      </c>
      <c r="BS514" s="3">
        <f t="shared" si="652"/>
        <v>14028</v>
      </c>
      <c r="BT514" s="238">
        <v>462</v>
      </c>
      <c r="BU514" s="239">
        <f t="shared" si="653"/>
        <v>0</v>
      </c>
      <c r="BV514" s="239">
        <f t="shared" si="461"/>
        <v>0</v>
      </c>
      <c r="BW514" s="239">
        <f t="shared" si="611"/>
        <v>0</v>
      </c>
      <c r="BX514" s="239">
        <f t="shared" si="612"/>
        <v>0</v>
      </c>
      <c r="BY514" s="240">
        <f t="shared" si="654"/>
        <v>839763.63973834575</v>
      </c>
      <c r="CA514" s="247">
        <f>VLOOKUP(CD514,[2]תחזיות!$B$4:$E$1000,4)</f>
        <v>6.3396933600000413E-2</v>
      </c>
      <c r="CB514" s="135">
        <f t="shared" si="613"/>
        <v>4.7830778000000343E-3</v>
      </c>
      <c r="CC514" s="3">
        <f t="shared" si="655"/>
        <v>14028</v>
      </c>
      <c r="CD514" s="238">
        <v>462</v>
      </c>
      <c r="CE514" s="239">
        <f t="shared" si="656"/>
        <v>0</v>
      </c>
      <c r="CF514" s="239">
        <f t="shared" si="657"/>
        <v>0</v>
      </c>
      <c r="CG514" s="239">
        <f t="shared" si="614"/>
        <v>0</v>
      </c>
      <c r="CH514" s="239">
        <f t="shared" si="615"/>
        <v>0</v>
      </c>
      <c r="CI514" s="240">
        <f t="shared" si="658"/>
        <v>952372.2403889132</v>
      </c>
      <c r="CJ514" s="1"/>
      <c r="CK514" s="247">
        <f>VLOOKUP(CN514,[2]תחזיות!$B$4:$E$1000,3)</f>
        <v>4.1763460869565491E-2</v>
      </c>
      <c r="CL514" s="135">
        <f t="shared" si="616"/>
        <v>2.9802884057971244E-3</v>
      </c>
      <c r="CM514" s="3">
        <f t="shared" si="659"/>
        <v>14028</v>
      </c>
      <c r="CN514" s="238">
        <v>462</v>
      </c>
      <c r="CO514" s="239">
        <f t="shared" si="660"/>
        <v>0</v>
      </c>
      <c r="CP514" s="239">
        <f t="shared" si="675"/>
        <v>0</v>
      </c>
      <c r="CQ514" s="239">
        <f t="shared" si="617"/>
        <v>0</v>
      </c>
      <c r="CR514" s="239">
        <f t="shared" si="618"/>
        <v>0</v>
      </c>
      <c r="CS514" s="240">
        <f t="shared" si="661"/>
        <v>799728.65981568617</v>
      </c>
      <c r="CT514" s="1"/>
      <c r="CU514" s="238">
        <v>462</v>
      </c>
      <c r="CV514" s="239">
        <f t="shared" si="587"/>
        <v>-3666.2886514459151</v>
      </c>
      <c r="CW514" s="239">
        <f t="shared" si="587"/>
        <v>0</v>
      </c>
      <c r="CX514" s="239">
        <f t="shared" si="587"/>
        <v>9.624007710045527</v>
      </c>
      <c r="CY514" s="239">
        <f t="shared" si="587"/>
        <v>-9.624007710045527</v>
      </c>
      <c r="CZ514" s="239">
        <f t="shared" si="587"/>
        <v>3027533.6683451794</v>
      </c>
      <c r="DB514" s="238">
        <v>462</v>
      </c>
      <c r="DC514" s="239">
        <f t="shared" si="588"/>
        <v>-3666.2886514459506</v>
      </c>
      <c r="DD514" s="239">
        <f t="shared" si="588"/>
        <v>1.5385123427060886E-13</v>
      </c>
      <c r="DE514" s="239">
        <f t="shared" si="588"/>
        <v>9.6240077100458397</v>
      </c>
      <c r="DF514" s="239">
        <f t="shared" si="588"/>
        <v>-9.6240077100456851</v>
      </c>
      <c r="DG514" s="239">
        <f t="shared" si="588"/>
        <v>3247953.555034522</v>
      </c>
      <c r="DH514" s="248"/>
      <c r="DI514" s="238">
        <v>462</v>
      </c>
      <c r="DJ514" s="239">
        <f t="shared" si="589"/>
        <v>-3683.0999600461678</v>
      </c>
      <c r="DK514" s="239">
        <f t="shared" si="589"/>
        <v>8.8818170887462231E-2</v>
      </c>
      <c r="DL514" s="239">
        <f t="shared" si="589"/>
        <v>9.7436466133667849</v>
      </c>
      <c r="DM514" s="239">
        <f t="shared" si="589"/>
        <v>-9.6548284424793227</v>
      </c>
      <c r="DN514" s="239">
        <f t="shared" si="589"/>
        <v>2829171.9568635351</v>
      </c>
      <c r="DP514" s="3">
        <f t="shared" si="662"/>
        <v>14028</v>
      </c>
      <c r="DQ514" s="238">
        <v>462</v>
      </c>
      <c r="DR514" s="239">
        <f t="shared" si="663"/>
        <v>0</v>
      </c>
      <c r="DS514" s="239">
        <f t="shared" si="664"/>
        <v>0</v>
      </c>
      <c r="DT514" s="239">
        <f t="shared" si="619"/>
        <v>0</v>
      </c>
      <c r="DU514" s="239">
        <f t="shared" si="665"/>
        <v>0</v>
      </c>
      <c r="DV514" s="240">
        <f t="shared" si="676"/>
        <v>0</v>
      </c>
      <c r="DX514" s="242">
        <f t="shared" si="592"/>
        <v>5.0700000000000002E-2</v>
      </c>
      <c r="DY514" s="242">
        <f t="shared" si="666"/>
        <v>4.2250000000000005E-3</v>
      </c>
      <c r="DZ514" s="238">
        <v>462</v>
      </c>
      <c r="EA514" s="243">
        <f t="shared" si="677"/>
        <v>0</v>
      </c>
      <c r="EB514" s="243">
        <f t="shared" si="678"/>
        <v>0</v>
      </c>
      <c r="EC514" s="243">
        <f t="shared" si="620"/>
        <v>0</v>
      </c>
      <c r="ED514" s="243">
        <f t="shared" si="630"/>
        <v>0</v>
      </c>
      <c r="EE514" s="244">
        <f t="shared" si="667"/>
        <v>985200.18989004719</v>
      </c>
      <c r="EF514" s="249"/>
      <c r="EG514" s="242">
        <f t="shared" si="593"/>
        <v>5.5E-2</v>
      </c>
      <c r="EH514" s="242">
        <f t="shared" si="668"/>
        <v>4.5833333333333334E-3</v>
      </c>
      <c r="EI514" s="238">
        <v>462</v>
      </c>
      <c r="EJ514" s="243">
        <f t="shared" si="679"/>
        <v>7.2169386430101184E-13</v>
      </c>
      <c r="EK514" s="243">
        <f t="shared" si="680"/>
        <v>0</v>
      </c>
      <c r="EL514" s="243">
        <f t="shared" si="621"/>
        <v>-3.3077635447129711E-15</v>
      </c>
      <c r="EM514" s="243">
        <f t="shared" si="631"/>
        <v>3.3077635447129711E-15</v>
      </c>
      <c r="EN514" s="244">
        <f t="shared" si="669"/>
        <v>1028966.0595073986</v>
      </c>
      <c r="EO514" s="249"/>
      <c r="EP514" s="242">
        <f t="shared" si="594"/>
        <v>2.5000000000000001E-2</v>
      </c>
      <c r="EQ514" s="242">
        <f t="shared" si="670"/>
        <v>2.0833333333333333E-3</v>
      </c>
      <c r="ER514" s="238">
        <v>462</v>
      </c>
      <c r="ES514" s="243">
        <f t="shared" si="681"/>
        <v>0</v>
      </c>
      <c r="ET514" s="243">
        <f t="shared" si="682"/>
        <v>0</v>
      </c>
      <c r="EU514" s="243">
        <f t="shared" si="622"/>
        <v>0</v>
      </c>
      <c r="EV514" s="243">
        <f t="shared" si="632"/>
        <v>0</v>
      </c>
      <c r="EW514" s="244">
        <f t="shared" si="671"/>
        <v>853461.14144629624</v>
      </c>
    </row>
    <row r="515" spans="1:153" ht="14.25" customHeight="1" thickBot="1" x14ac:dyDescent="0.25">
      <c r="A515" s="3">
        <f t="shared" si="633"/>
        <v>14059</v>
      </c>
      <c r="B515" s="238">
        <v>463</v>
      </c>
      <c r="C515" s="239">
        <f t="shared" si="634"/>
        <v>-3675.9126591559607</v>
      </c>
      <c r="D515" s="239">
        <f t="shared" si="595"/>
        <v>0</v>
      </c>
      <c r="E515" s="239">
        <f t="shared" si="596"/>
        <v>9.6492707302843979</v>
      </c>
      <c r="F515" s="239">
        <f t="shared" si="597"/>
        <v>-9.6492707302843979</v>
      </c>
      <c r="G515" s="240">
        <f t="shared" si="635"/>
        <v>725485.02829237678</v>
      </c>
      <c r="I515" s="241">
        <f>VLOOKUP(K515,[2]תחזיות!$B$4:$H$1000,5)</f>
        <v>1.3001535500000279E-2</v>
      </c>
      <c r="J515" s="135">
        <f t="shared" si="598"/>
        <v>1.0834612916666899E-3</v>
      </c>
      <c r="K515" s="238">
        <v>463</v>
      </c>
      <c r="L515" s="243">
        <f t="shared" si="636"/>
        <v>0</v>
      </c>
      <c r="M515" s="243">
        <f t="shared" si="623"/>
        <v>0</v>
      </c>
      <c r="N515" s="243">
        <f t="shared" si="599"/>
        <v>0</v>
      </c>
      <c r="O515" s="243">
        <f t="shared" si="600"/>
        <v>0</v>
      </c>
      <c r="P515" s="244">
        <f t="shared" si="637"/>
        <v>306589.56963967456</v>
      </c>
      <c r="Q515" s="245"/>
      <c r="R515" s="241">
        <f>VLOOKUP(T515,[2]תחזיות!$B$4:$H$1000,7)</f>
        <v>2.2102610350000475E-2</v>
      </c>
      <c r="S515" s="135">
        <f t="shared" si="601"/>
        <v>1.841884195833373E-3</v>
      </c>
      <c r="T515" s="238">
        <v>463</v>
      </c>
      <c r="U515" s="243">
        <f t="shared" si="638"/>
        <v>0</v>
      </c>
      <c r="V515" s="243">
        <f t="shared" si="624"/>
        <v>0</v>
      </c>
      <c r="W515" s="243">
        <f t="shared" si="602"/>
        <v>0</v>
      </c>
      <c r="X515" s="243">
        <f t="shared" si="625"/>
        <v>0</v>
      </c>
      <c r="Y515" s="244">
        <f t="shared" si="639"/>
        <v>343246.08003011072</v>
      </c>
      <c r="Z515" s="246"/>
      <c r="AA515" s="241">
        <f>VLOOKUP(AC515,[2]תחזיות!$B$4:$H$1000,6)</f>
        <v>1.1819577727272979E-2</v>
      </c>
      <c r="AB515" s="135">
        <f t="shared" si="603"/>
        <v>9.8496481060608167E-4</v>
      </c>
      <c r="AC515" s="238">
        <v>463</v>
      </c>
      <c r="AD515" s="243">
        <f t="shared" si="640"/>
        <v>0</v>
      </c>
      <c r="AE515" s="243">
        <f t="shared" si="626"/>
        <v>0</v>
      </c>
      <c r="AF515" s="243">
        <f t="shared" si="604"/>
        <v>0</v>
      </c>
      <c r="AG515" s="243">
        <f t="shared" si="627"/>
        <v>0</v>
      </c>
      <c r="AH515" s="244">
        <f t="shared" si="641"/>
        <v>302220.56829844892</v>
      </c>
      <c r="AI515" s="246"/>
      <c r="AJ515" s="242">
        <f t="shared" si="590"/>
        <v>4.8766666666666597E-2</v>
      </c>
      <c r="AK515" s="242">
        <f t="shared" si="642"/>
        <v>4.0638888888888834E-3</v>
      </c>
      <c r="AL515" s="241">
        <f>VLOOKUP(AN515,[2]תחזיות!$B$4:$H$1000,5)</f>
        <v>1.3001535500000279E-2</v>
      </c>
      <c r="AM515" s="135">
        <f t="shared" si="628"/>
        <v>1.0834612916666899E-3</v>
      </c>
      <c r="AN515" s="238">
        <v>463</v>
      </c>
      <c r="AO515" s="243">
        <f t="shared" si="643"/>
        <v>0</v>
      </c>
      <c r="AP515" s="243">
        <f t="shared" si="672"/>
        <v>0</v>
      </c>
      <c r="AQ515" s="243">
        <f t="shared" si="605"/>
        <v>0</v>
      </c>
      <c r="AR515" s="243">
        <f t="shared" si="644"/>
        <v>0</v>
      </c>
      <c r="AS515" s="244">
        <f t="shared" si="645"/>
        <v>170495.24078473489</v>
      </c>
      <c r="AT515" s="245"/>
      <c r="AU515" s="242">
        <f t="shared" si="591"/>
        <v>5.3666666666666606E-2</v>
      </c>
      <c r="AV515" s="242">
        <f t="shared" si="646"/>
        <v>4.4722222222222168E-3</v>
      </c>
      <c r="AW515" s="241">
        <f>VLOOKUP(AY515,[2]תחזיות!$B$4:$H$1000,7)</f>
        <v>2.2102610350000475E-2</v>
      </c>
      <c r="AX515" s="135">
        <f t="shared" si="606"/>
        <v>1.841884195833373E-3</v>
      </c>
      <c r="AY515" s="238">
        <v>463</v>
      </c>
      <c r="AZ515" s="243">
        <f t="shared" si="647"/>
        <v>-3.6545468041062933E-11</v>
      </c>
      <c r="BA515" s="243">
        <f t="shared" si="673"/>
        <v>1.5413461042752135E-13</v>
      </c>
      <c r="BB515" s="243">
        <f t="shared" si="607"/>
        <v>3.1757406472227479E-13</v>
      </c>
      <c r="BC515" s="243">
        <f t="shared" si="648"/>
        <v>-1.6343945429475347E-13</v>
      </c>
      <c r="BD515" s="244">
        <f t="shared" si="649"/>
        <v>197884.14681572217</v>
      </c>
      <c r="BE515" s="246"/>
      <c r="BF515" s="246"/>
      <c r="BG515" s="246"/>
      <c r="BH515" s="241">
        <f>VLOOKUP(BJ515,[2]תחזיות!$B$4:$H$1000,6)</f>
        <v>1.1819577727272979E-2</v>
      </c>
      <c r="BI515" s="135">
        <f t="shared" si="608"/>
        <v>9.8496481060608167E-4</v>
      </c>
      <c r="BJ515" s="238">
        <v>463</v>
      </c>
      <c r="BK515" s="243">
        <f t="shared" si="650"/>
        <v>-16.947623891074979</v>
      </c>
      <c r="BL515" s="243">
        <f t="shared" si="674"/>
        <v>8.8893394598034123E-2</v>
      </c>
      <c r="BM515" s="243">
        <f t="shared" si="609"/>
        <v>0.11996403839833811</v>
      </c>
      <c r="BN515" s="243">
        <f t="shared" si="629"/>
        <v>-3.1070643800303985E-2</v>
      </c>
      <c r="BO515" s="244">
        <f t="shared" si="651"/>
        <v>148276.55901072704</v>
      </c>
      <c r="BP515" s="246"/>
      <c r="BQ515" s="247">
        <f>VLOOKUP(BT515,[2]תחזיות!$B$4:$E$1000,2)</f>
        <v>4.8056280000000312E-2</v>
      </c>
      <c r="BR515" s="135">
        <f t="shared" si="610"/>
        <v>3.504690000000026E-3</v>
      </c>
      <c r="BS515" s="3">
        <f t="shared" si="652"/>
        <v>14059</v>
      </c>
      <c r="BT515" s="238">
        <v>463</v>
      </c>
      <c r="BU515" s="239">
        <f t="shared" si="653"/>
        <v>0</v>
      </c>
      <c r="BV515" s="239">
        <f t="shared" si="461"/>
        <v>0</v>
      </c>
      <c r="BW515" s="239">
        <f t="shared" si="611"/>
        <v>0</v>
      </c>
      <c r="BX515" s="239">
        <f t="shared" si="612"/>
        <v>0</v>
      </c>
      <c r="BY515" s="240">
        <f t="shared" si="654"/>
        <v>839763.63973834575</v>
      </c>
      <c r="CA515" s="247">
        <f>VLOOKUP(CD515,[2]תחזיות!$B$4:$E$1000,4)</f>
        <v>6.3434289600000415E-2</v>
      </c>
      <c r="CB515" s="135">
        <f t="shared" si="613"/>
        <v>4.786190800000035E-3</v>
      </c>
      <c r="CC515" s="3">
        <f t="shared" si="655"/>
        <v>14059</v>
      </c>
      <c r="CD515" s="238">
        <v>463</v>
      </c>
      <c r="CE515" s="239">
        <f t="shared" si="656"/>
        <v>0</v>
      </c>
      <c r="CF515" s="239">
        <f t="shared" si="657"/>
        <v>0</v>
      </c>
      <c r="CG515" s="239">
        <f t="shared" si="614"/>
        <v>0</v>
      </c>
      <c r="CH515" s="239">
        <f t="shared" si="615"/>
        <v>0</v>
      </c>
      <c r="CI515" s="240">
        <f t="shared" si="658"/>
        <v>952372.2403889132</v>
      </c>
      <c r="CJ515" s="1"/>
      <c r="CK515" s="247">
        <f>VLOOKUP(CN515,[2]תחזיות!$B$4:$E$1000,3)</f>
        <v>4.1788069565217668E-2</v>
      </c>
      <c r="CL515" s="135">
        <f t="shared" si="616"/>
        <v>2.9823391304348058E-3</v>
      </c>
      <c r="CM515" s="3">
        <f t="shared" si="659"/>
        <v>14059</v>
      </c>
      <c r="CN515" s="238">
        <v>463</v>
      </c>
      <c r="CO515" s="239">
        <f t="shared" si="660"/>
        <v>0</v>
      </c>
      <c r="CP515" s="239">
        <f t="shared" si="675"/>
        <v>0</v>
      </c>
      <c r="CQ515" s="239">
        <f t="shared" si="617"/>
        <v>0</v>
      </c>
      <c r="CR515" s="239">
        <f t="shared" si="618"/>
        <v>0</v>
      </c>
      <c r="CS515" s="240">
        <f t="shared" si="661"/>
        <v>799728.65981568617</v>
      </c>
      <c r="CT515" s="1"/>
      <c r="CU515" s="238">
        <v>463</v>
      </c>
      <c r="CV515" s="239">
        <f t="shared" si="587"/>
        <v>-3675.9126591559607</v>
      </c>
      <c r="CW515" s="239">
        <f t="shared" si="587"/>
        <v>0</v>
      </c>
      <c r="CX515" s="239">
        <f t="shared" si="587"/>
        <v>9.6492707302843979</v>
      </c>
      <c r="CY515" s="239">
        <f t="shared" si="587"/>
        <v>-9.6492707302843979</v>
      </c>
      <c r="CZ515" s="239">
        <f t="shared" si="587"/>
        <v>3027533.6683451794</v>
      </c>
      <c r="DB515" s="238">
        <v>463</v>
      </c>
      <c r="DC515" s="239">
        <f t="shared" si="588"/>
        <v>-3675.9126591559962</v>
      </c>
      <c r="DD515" s="239">
        <f t="shared" si="588"/>
        <v>1.5413461042752135E-13</v>
      </c>
      <c r="DE515" s="239">
        <f t="shared" si="588"/>
        <v>9.6492707302847123</v>
      </c>
      <c r="DF515" s="239">
        <f t="shared" si="588"/>
        <v>-9.6492707302845577</v>
      </c>
      <c r="DG515" s="239">
        <f t="shared" si="588"/>
        <v>3247953.555034522</v>
      </c>
      <c r="DH515" s="248"/>
      <c r="DI515" s="238">
        <v>463</v>
      </c>
      <c r="DJ515" s="239">
        <f t="shared" si="589"/>
        <v>-3692.8602830470359</v>
      </c>
      <c r="DK515" s="239">
        <f t="shared" si="589"/>
        <v>8.8893394598034123E-2</v>
      </c>
      <c r="DL515" s="239">
        <f t="shared" si="589"/>
        <v>9.7692347686827361</v>
      </c>
      <c r="DM515" s="239">
        <f t="shared" si="589"/>
        <v>-9.6803413740847013</v>
      </c>
      <c r="DN515" s="239">
        <f t="shared" si="589"/>
        <v>2829171.9568635351</v>
      </c>
      <c r="DP515" s="3">
        <f t="shared" si="662"/>
        <v>14059</v>
      </c>
      <c r="DQ515" s="238">
        <v>463</v>
      </c>
      <c r="DR515" s="239">
        <f t="shared" si="663"/>
        <v>0</v>
      </c>
      <c r="DS515" s="239">
        <f t="shared" si="664"/>
        <v>0</v>
      </c>
      <c r="DT515" s="239">
        <f t="shared" si="619"/>
        <v>0</v>
      </c>
      <c r="DU515" s="239">
        <f t="shared" si="665"/>
        <v>0</v>
      </c>
      <c r="DV515" s="240">
        <f t="shared" si="676"/>
        <v>0</v>
      </c>
      <c r="DX515" s="242">
        <f t="shared" si="592"/>
        <v>5.0700000000000002E-2</v>
      </c>
      <c r="DY515" s="242">
        <f t="shared" si="666"/>
        <v>4.2250000000000005E-3</v>
      </c>
      <c r="DZ515" s="238">
        <v>463</v>
      </c>
      <c r="EA515" s="243">
        <f t="shared" si="677"/>
        <v>0</v>
      </c>
      <c r="EB515" s="243">
        <f t="shared" si="678"/>
        <v>0</v>
      </c>
      <c r="EC515" s="243">
        <f t="shared" si="620"/>
        <v>0</v>
      </c>
      <c r="ED515" s="243">
        <f t="shared" si="630"/>
        <v>0</v>
      </c>
      <c r="EE515" s="244">
        <f t="shared" si="667"/>
        <v>985200.18989004719</v>
      </c>
      <c r="EF515" s="249"/>
      <c r="EG515" s="242">
        <f t="shared" si="593"/>
        <v>5.5E-2</v>
      </c>
      <c r="EH515" s="242">
        <f t="shared" si="668"/>
        <v>4.5833333333333334E-3</v>
      </c>
      <c r="EI515" s="238">
        <v>463</v>
      </c>
      <c r="EJ515" s="243">
        <f t="shared" si="679"/>
        <v>7.2500162784572483E-13</v>
      </c>
      <c r="EK515" s="243">
        <f t="shared" si="680"/>
        <v>0</v>
      </c>
      <c r="EL515" s="243">
        <f t="shared" si="621"/>
        <v>-3.3229241276262387E-15</v>
      </c>
      <c r="EM515" s="243">
        <f t="shared" si="631"/>
        <v>3.3229241276262387E-15</v>
      </c>
      <c r="EN515" s="244">
        <f t="shared" si="669"/>
        <v>1028966.0595073986</v>
      </c>
      <c r="EO515" s="249"/>
      <c r="EP515" s="242">
        <f t="shared" si="594"/>
        <v>2.5000000000000001E-2</v>
      </c>
      <c r="EQ515" s="242">
        <f t="shared" si="670"/>
        <v>2.0833333333333333E-3</v>
      </c>
      <c r="ER515" s="238">
        <v>463</v>
      </c>
      <c r="ES515" s="243">
        <f t="shared" si="681"/>
        <v>0</v>
      </c>
      <c r="ET515" s="243">
        <f t="shared" si="682"/>
        <v>0</v>
      </c>
      <c r="EU515" s="243">
        <f t="shared" si="622"/>
        <v>0</v>
      </c>
      <c r="EV515" s="243">
        <f t="shared" si="632"/>
        <v>0</v>
      </c>
      <c r="EW515" s="244">
        <f t="shared" si="671"/>
        <v>853461.14144629624</v>
      </c>
    </row>
    <row r="516" spans="1:153" ht="14.25" customHeight="1" thickBot="1" x14ac:dyDescent="0.25">
      <c r="A516" s="3">
        <f t="shared" si="633"/>
        <v>14089</v>
      </c>
      <c r="B516" s="238">
        <v>464</v>
      </c>
      <c r="C516" s="239">
        <f t="shared" si="634"/>
        <v>-3685.5619298862453</v>
      </c>
      <c r="D516" s="239">
        <f t="shared" si="595"/>
        <v>0</v>
      </c>
      <c r="E516" s="239">
        <f t="shared" si="596"/>
        <v>9.6746000659513935</v>
      </c>
      <c r="F516" s="239">
        <f t="shared" si="597"/>
        <v>-9.6746000659513935</v>
      </c>
      <c r="G516" s="240">
        <f t="shared" si="635"/>
        <v>725485.02829237678</v>
      </c>
      <c r="I516" s="241">
        <f>VLOOKUP(K516,[2]תחזיות!$B$4:$H$1000,5)</f>
        <v>1.300155400000028E-2</v>
      </c>
      <c r="J516" s="135">
        <f t="shared" si="598"/>
        <v>1.0834628333333566E-3</v>
      </c>
      <c r="K516" s="238">
        <v>464</v>
      </c>
      <c r="L516" s="243">
        <f t="shared" si="636"/>
        <v>0</v>
      </c>
      <c r="M516" s="243">
        <f t="shared" si="623"/>
        <v>0</v>
      </c>
      <c r="N516" s="243">
        <f t="shared" si="599"/>
        <v>0</v>
      </c>
      <c r="O516" s="243">
        <f t="shared" si="600"/>
        <v>0</v>
      </c>
      <c r="P516" s="244">
        <f t="shared" si="637"/>
        <v>306589.56963967456</v>
      </c>
      <c r="Q516" s="245"/>
      <c r="R516" s="241">
        <f>VLOOKUP(T516,[2]תחזיות!$B$4:$H$1000,7)</f>
        <v>2.2102641800000475E-2</v>
      </c>
      <c r="S516" s="135">
        <f t="shared" si="601"/>
        <v>1.8418868166667063E-3</v>
      </c>
      <c r="T516" s="238">
        <v>464</v>
      </c>
      <c r="U516" s="243">
        <f t="shared" si="638"/>
        <v>0</v>
      </c>
      <c r="V516" s="243">
        <f t="shared" si="624"/>
        <v>0</v>
      </c>
      <c r="W516" s="243">
        <f t="shared" si="602"/>
        <v>0</v>
      </c>
      <c r="X516" s="243">
        <f t="shared" si="625"/>
        <v>0</v>
      </c>
      <c r="Y516" s="244">
        <f t="shared" si="639"/>
        <v>343246.08003011072</v>
      </c>
      <c r="Z516" s="246"/>
      <c r="AA516" s="241">
        <f>VLOOKUP(AC516,[2]תחזיות!$B$4:$H$1000,6)</f>
        <v>1.1819594545454799E-2</v>
      </c>
      <c r="AB516" s="135">
        <f t="shared" si="603"/>
        <v>9.8496621212123322E-4</v>
      </c>
      <c r="AC516" s="238">
        <v>464</v>
      </c>
      <c r="AD516" s="243">
        <f t="shared" si="640"/>
        <v>0</v>
      </c>
      <c r="AE516" s="243">
        <f t="shared" si="626"/>
        <v>0</v>
      </c>
      <c r="AF516" s="243">
        <f t="shared" si="604"/>
        <v>0</v>
      </c>
      <c r="AG516" s="243">
        <f t="shared" si="627"/>
        <v>0</v>
      </c>
      <c r="AH516" s="244">
        <f t="shared" si="641"/>
        <v>302220.56829844892</v>
      </c>
      <c r="AI516" s="246"/>
      <c r="AJ516" s="242">
        <f t="shared" si="590"/>
        <v>4.8766666666666597E-2</v>
      </c>
      <c r="AK516" s="242">
        <f t="shared" si="642"/>
        <v>4.0638888888888834E-3</v>
      </c>
      <c r="AL516" s="241">
        <f>VLOOKUP(AN516,[2]תחזיות!$B$4:$H$1000,5)</f>
        <v>1.300155400000028E-2</v>
      </c>
      <c r="AM516" s="135">
        <f t="shared" si="628"/>
        <v>1.0834628333333566E-3</v>
      </c>
      <c r="AN516" s="238">
        <v>464</v>
      </c>
      <c r="AO516" s="243">
        <f t="shared" si="643"/>
        <v>0</v>
      </c>
      <c r="AP516" s="243">
        <f t="shared" si="672"/>
        <v>0</v>
      </c>
      <c r="AQ516" s="243">
        <f t="shared" si="605"/>
        <v>0</v>
      </c>
      <c r="AR516" s="243">
        <f t="shared" si="644"/>
        <v>0</v>
      </c>
      <c r="AS516" s="244">
        <f t="shared" si="645"/>
        <v>170495.24078473489</v>
      </c>
      <c r="AT516" s="245"/>
      <c r="AU516" s="242">
        <f t="shared" si="591"/>
        <v>5.3666666666666606E-2</v>
      </c>
      <c r="AV516" s="242">
        <f t="shared" si="646"/>
        <v>4.4722222222222168E-3</v>
      </c>
      <c r="AW516" s="241">
        <f>VLOOKUP(AY516,[2]תחזיות!$B$4:$H$1000,7)</f>
        <v>2.2102641800000475E-2</v>
      </c>
      <c r="AX516" s="135">
        <f t="shared" si="606"/>
        <v>1.8418868166667063E-3</v>
      </c>
      <c r="AY516" s="238">
        <v>464</v>
      </c>
      <c r="AZ516" s="243">
        <f t="shared" si="647"/>
        <v>-3.6930939657062087E-11</v>
      </c>
      <c r="BA516" s="243">
        <f t="shared" si="673"/>
        <v>1.5441850893445984E-13</v>
      </c>
      <c r="BB516" s="243">
        <f t="shared" si="607"/>
        <v>3.1958187795632065E-13</v>
      </c>
      <c r="BC516" s="243">
        <f t="shared" si="648"/>
        <v>-1.6516336902186081E-13</v>
      </c>
      <c r="BD516" s="244">
        <f t="shared" si="649"/>
        <v>197884.14681572217</v>
      </c>
      <c r="BE516" s="246"/>
      <c r="BF516" s="246"/>
      <c r="BG516" s="246"/>
      <c r="BH516" s="241">
        <f>VLOOKUP(BJ516,[2]תחזיות!$B$4:$H$1000,6)</f>
        <v>1.1819594545454799E-2</v>
      </c>
      <c r="BI516" s="135">
        <f t="shared" si="608"/>
        <v>9.8496621212123322E-4</v>
      </c>
      <c r="BJ516" s="238">
        <v>464</v>
      </c>
      <c r="BK516" s="243">
        <f t="shared" si="650"/>
        <v>-17.084398926906257</v>
      </c>
      <c r="BL516" s="243">
        <f t="shared" si="674"/>
        <v>8.8968681679602188E-2</v>
      </c>
      <c r="BM516" s="243">
        <f t="shared" si="609"/>
        <v>0.12029007971226352</v>
      </c>
      <c r="BN516" s="243">
        <f t="shared" si="629"/>
        <v>-3.1321398032661325E-2</v>
      </c>
      <c r="BO516" s="244">
        <f t="shared" si="651"/>
        <v>148276.55901072704</v>
      </c>
      <c r="BP516" s="246"/>
      <c r="BQ516" s="247">
        <f>VLOOKUP(BT516,[2]תחזיות!$B$4:$E$1000,2)</f>
        <v>4.8084580000000314E-2</v>
      </c>
      <c r="BR516" s="135">
        <f t="shared" si="610"/>
        <v>3.5070483333333596E-3</v>
      </c>
      <c r="BS516" s="3">
        <f t="shared" si="652"/>
        <v>14089</v>
      </c>
      <c r="BT516" s="238">
        <v>464</v>
      </c>
      <c r="BU516" s="239">
        <f t="shared" si="653"/>
        <v>0</v>
      </c>
      <c r="BV516" s="239">
        <f t="shared" si="461"/>
        <v>0</v>
      </c>
      <c r="BW516" s="239">
        <f t="shared" si="611"/>
        <v>0</v>
      </c>
      <c r="BX516" s="239">
        <f t="shared" si="612"/>
        <v>0</v>
      </c>
      <c r="BY516" s="240">
        <f t="shared" si="654"/>
        <v>839763.63973834575</v>
      </c>
      <c r="CA516" s="247">
        <f>VLOOKUP(CD516,[2]תחזיות!$B$4:$E$1000,4)</f>
        <v>6.3471645600000418E-2</v>
      </c>
      <c r="CB516" s="135">
        <f t="shared" si="613"/>
        <v>4.7893038000000349E-3</v>
      </c>
      <c r="CC516" s="3">
        <f t="shared" si="655"/>
        <v>14089</v>
      </c>
      <c r="CD516" s="238">
        <v>464</v>
      </c>
      <c r="CE516" s="239">
        <f t="shared" si="656"/>
        <v>0</v>
      </c>
      <c r="CF516" s="239">
        <f t="shared" si="657"/>
        <v>0</v>
      </c>
      <c r="CG516" s="239">
        <f t="shared" si="614"/>
        <v>0</v>
      </c>
      <c r="CH516" s="239">
        <f t="shared" si="615"/>
        <v>0</v>
      </c>
      <c r="CI516" s="240">
        <f t="shared" si="658"/>
        <v>952372.2403889132</v>
      </c>
      <c r="CJ516" s="1"/>
      <c r="CK516" s="247">
        <f>VLOOKUP(CN516,[2]תחזיות!$B$4:$E$1000,3)</f>
        <v>4.1812678260869839E-2</v>
      </c>
      <c r="CL516" s="135">
        <f t="shared" si="616"/>
        <v>2.9843898550724868E-3</v>
      </c>
      <c r="CM516" s="3">
        <f t="shared" si="659"/>
        <v>14089</v>
      </c>
      <c r="CN516" s="238">
        <v>464</v>
      </c>
      <c r="CO516" s="239">
        <f t="shared" si="660"/>
        <v>0</v>
      </c>
      <c r="CP516" s="239">
        <f t="shared" si="675"/>
        <v>0</v>
      </c>
      <c r="CQ516" s="239">
        <f t="shared" si="617"/>
        <v>0</v>
      </c>
      <c r="CR516" s="239">
        <f t="shared" si="618"/>
        <v>0</v>
      </c>
      <c r="CS516" s="240">
        <f t="shared" si="661"/>
        <v>799728.65981568617</v>
      </c>
      <c r="CT516" s="1"/>
      <c r="CU516" s="238">
        <v>464</v>
      </c>
      <c r="CV516" s="239">
        <f t="shared" si="587"/>
        <v>-3685.5619298862453</v>
      </c>
      <c r="CW516" s="239">
        <f t="shared" si="587"/>
        <v>0</v>
      </c>
      <c r="CX516" s="239">
        <f t="shared" si="587"/>
        <v>9.6746000659513935</v>
      </c>
      <c r="CY516" s="239">
        <f t="shared" si="587"/>
        <v>-9.6746000659513935</v>
      </c>
      <c r="CZ516" s="239">
        <f t="shared" si="587"/>
        <v>3027533.6683451794</v>
      </c>
      <c r="DB516" s="238">
        <v>464</v>
      </c>
      <c r="DC516" s="239">
        <f t="shared" si="588"/>
        <v>-3685.5619298862812</v>
      </c>
      <c r="DD516" s="239">
        <f t="shared" si="588"/>
        <v>1.5441850893445984E-13</v>
      </c>
      <c r="DE516" s="239">
        <f t="shared" si="588"/>
        <v>9.6746000659517097</v>
      </c>
      <c r="DF516" s="239">
        <f t="shared" si="588"/>
        <v>-9.6746000659515552</v>
      </c>
      <c r="DG516" s="239">
        <f t="shared" si="588"/>
        <v>3247953.555034522</v>
      </c>
      <c r="DH516" s="248"/>
      <c r="DI516" s="238">
        <v>464</v>
      </c>
      <c r="DJ516" s="239">
        <f t="shared" si="589"/>
        <v>-3702.6463288131513</v>
      </c>
      <c r="DK516" s="239">
        <f t="shared" si="589"/>
        <v>8.8968681679602188E-2</v>
      </c>
      <c r="DL516" s="239">
        <f t="shared" si="589"/>
        <v>9.7948901456636577</v>
      </c>
      <c r="DM516" s="239">
        <f t="shared" si="589"/>
        <v>-9.7059214639840548</v>
      </c>
      <c r="DN516" s="239">
        <f t="shared" si="589"/>
        <v>2829171.9568635351</v>
      </c>
      <c r="DP516" s="3">
        <f t="shared" si="662"/>
        <v>14089</v>
      </c>
      <c r="DQ516" s="238">
        <v>464</v>
      </c>
      <c r="DR516" s="239">
        <f t="shared" si="663"/>
        <v>0</v>
      </c>
      <c r="DS516" s="239">
        <f t="shared" si="664"/>
        <v>0</v>
      </c>
      <c r="DT516" s="239">
        <f t="shared" si="619"/>
        <v>0</v>
      </c>
      <c r="DU516" s="239">
        <f t="shared" si="665"/>
        <v>0</v>
      </c>
      <c r="DV516" s="240">
        <f t="shared" si="676"/>
        <v>0</v>
      </c>
      <c r="DX516" s="242">
        <f t="shared" si="592"/>
        <v>5.0700000000000002E-2</v>
      </c>
      <c r="DY516" s="242">
        <f t="shared" si="666"/>
        <v>4.2250000000000005E-3</v>
      </c>
      <c r="DZ516" s="238">
        <v>464</v>
      </c>
      <c r="EA516" s="243">
        <f t="shared" si="677"/>
        <v>0</v>
      </c>
      <c r="EB516" s="243">
        <f t="shared" si="678"/>
        <v>0</v>
      </c>
      <c r="EC516" s="243">
        <f t="shared" si="620"/>
        <v>0</v>
      </c>
      <c r="ED516" s="243">
        <f t="shared" si="630"/>
        <v>0</v>
      </c>
      <c r="EE516" s="244">
        <f t="shared" si="667"/>
        <v>985200.18989004719</v>
      </c>
      <c r="EF516" s="249"/>
      <c r="EG516" s="242">
        <f t="shared" si="593"/>
        <v>5.5E-2</v>
      </c>
      <c r="EH516" s="242">
        <f t="shared" si="668"/>
        <v>4.5833333333333334E-3</v>
      </c>
      <c r="EI516" s="238">
        <v>464</v>
      </c>
      <c r="EJ516" s="243">
        <f t="shared" si="679"/>
        <v>7.283245519733511E-13</v>
      </c>
      <c r="EK516" s="243">
        <f t="shared" si="680"/>
        <v>0</v>
      </c>
      <c r="EL516" s="243">
        <f t="shared" si="621"/>
        <v>-3.3381541965445258E-15</v>
      </c>
      <c r="EM516" s="243">
        <f t="shared" si="631"/>
        <v>3.3381541965445258E-15</v>
      </c>
      <c r="EN516" s="244">
        <f t="shared" si="669"/>
        <v>1028966.0595073986</v>
      </c>
      <c r="EO516" s="249"/>
      <c r="EP516" s="242">
        <f t="shared" si="594"/>
        <v>2.5000000000000001E-2</v>
      </c>
      <c r="EQ516" s="242">
        <f t="shared" si="670"/>
        <v>2.0833333333333333E-3</v>
      </c>
      <c r="ER516" s="238">
        <v>464</v>
      </c>
      <c r="ES516" s="243">
        <f t="shared" si="681"/>
        <v>0</v>
      </c>
      <c r="ET516" s="243">
        <f t="shared" si="682"/>
        <v>0</v>
      </c>
      <c r="EU516" s="243">
        <f t="shared" si="622"/>
        <v>0</v>
      </c>
      <c r="EV516" s="243">
        <f t="shared" si="632"/>
        <v>0</v>
      </c>
      <c r="EW516" s="244">
        <f t="shared" si="671"/>
        <v>853461.14144629624</v>
      </c>
    </row>
    <row r="517" spans="1:153" ht="14.25" customHeight="1" thickBot="1" x14ac:dyDescent="0.25">
      <c r="A517" s="3">
        <f t="shared" si="633"/>
        <v>14120</v>
      </c>
      <c r="B517" s="238">
        <v>465</v>
      </c>
      <c r="C517" s="239">
        <f t="shared" si="634"/>
        <v>-3695.2365299521966</v>
      </c>
      <c r="D517" s="239">
        <f t="shared" si="595"/>
        <v>0</v>
      </c>
      <c r="E517" s="239">
        <f t="shared" si="596"/>
        <v>9.6999958911245159</v>
      </c>
      <c r="F517" s="239">
        <f t="shared" si="597"/>
        <v>-9.6999958911245159</v>
      </c>
      <c r="G517" s="240">
        <f t="shared" si="635"/>
        <v>725485.02829237678</v>
      </c>
      <c r="I517" s="241">
        <f>VLOOKUP(K517,[2]תחזיות!$B$4:$H$1000,5)</f>
        <v>1.300157250000028E-2</v>
      </c>
      <c r="J517" s="135">
        <f t="shared" si="598"/>
        <v>1.0834643750000233E-3</v>
      </c>
      <c r="K517" s="238">
        <v>465</v>
      </c>
      <c r="L517" s="243">
        <f t="shared" si="636"/>
        <v>0</v>
      </c>
      <c r="M517" s="243">
        <f t="shared" si="623"/>
        <v>0</v>
      </c>
      <c r="N517" s="243">
        <f t="shared" si="599"/>
        <v>0</v>
      </c>
      <c r="O517" s="243">
        <f t="shared" si="600"/>
        <v>0</v>
      </c>
      <c r="P517" s="244">
        <f t="shared" si="637"/>
        <v>306589.56963967456</v>
      </c>
      <c r="Q517" s="245"/>
      <c r="R517" s="241">
        <f>VLOOKUP(T517,[2]תחזיות!$B$4:$H$1000,7)</f>
        <v>2.2102673250000475E-2</v>
      </c>
      <c r="S517" s="135">
        <f t="shared" si="601"/>
        <v>1.8418894375000397E-3</v>
      </c>
      <c r="T517" s="238">
        <v>465</v>
      </c>
      <c r="U517" s="243">
        <f t="shared" si="638"/>
        <v>0</v>
      </c>
      <c r="V517" s="243">
        <f t="shared" si="624"/>
        <v>0</v>
      </c>
      <c r="W517" s="243">
        <f t="shared" si="602"/>
        <v>0</v>
      </c>
      <c r="X517" s="243">
        <f t="shared" si="625"/>
        <v>0</v>
      </c>
      <c r="Y517" s="244">
        <f t="shared" si="639"/>
        <v>343246.08003011072</v>
      </c>
      <c r="Z517" s="246"/>
      <c r="AA517" s="241">
        <f>VLOOKUP(AC517,[2]תחזיות!$B$4:$H$1000,6)</f>
        <v>1.1819611363636618E-2</v>
      </c>
      <c r="AB517" s="135">
        <f t="shared" si="603"/>
        <v>9.8496761363638476E-4</v>
      </c>
      <c r="AC517" s="238">
        <v>465</v>
      </c>
      <c r="AD517" s="243">
        <f t="shared" si="640"/>
        <v>0</v>
      </c>
      <c r="AE517" s="243">
        <f t="shared" si="626"/>
        <v>0</v>
      </c>
      <c r="AF517" s="243">
        <f t="shared" si="604"/>
        <v>0</v>
      </c>
      <c r="AG517" s="243">
        <f t="shared" si="627"/>
        <v>0</v>
      </c>
      <c r="AH517" s="244">
        <f t="shared" si="641"/>
        <v>302220.56829844892</v>
      </c>
      <c r="AI517" s="246"/>
      <c r="AJ517" s="242">
        <f t="shared" si="590"/>
        <v>4.8766666666666597E-2</v>
      </c>
      <c r="AK517" s="242">
        <f t="shared" si="642"/>
        <v>4.0638888888888834E-3</v>
      </c>
      <c r="AL517" s="241">
        <f>VLOOKUP(AN517,[2]תחזיות!$B$4:$H$1000,5)</f>
        <v>1.300157250000028E-2</v>
      </c>
      <c r="AM517" s="135">
        <f t="shared" si="628"/>
        <v>1.0834643750000233E-3</v>
      </c>
      <c r="AN517" s="238">
        <v>465</v>
      </c>
      <c r="AO517" s="243">
        <f t="shared" si="643"/>
        <v>0</v>
      </c>
      <c r="AP517" s="243">
        <f t="shared" si="672"/>
        <v>0</v>
      </c>
      <c r="AQ517" s="243">
        <f t="shared" si="605"/>
        <v>0</v>
      </c>
      <c r="AR517" s="243">
        <f t="shared" si="644"/>
        <v>0</v>
      </c>
      <c r="AS517" s="244">
        <f t="shared" si="645"/>
        <v>170495.24078473489</v>
      </c>
      <c r="AT517" s="245"/>
      <c r="AU517" s="242">
        <f t="shared" si="591"/>
        <v>5.3666666666666606E-2</v>
      </c>
      <c r="AV517" s="242">
        <f t="shared" si="646"/>
        <v>4.4722222222222168E-3</v>
      </c>
      <c r="AW517" s="241">
        <f>VLOOKUP(AY517,[2]תחזיות!$B$4:$H$1000,7)</f>
        <v>2.2102673250000475E-2</v>
      </c>
      <c r="AX517" s="135">
        <f t="shared" si="606"/>
        <v>1.8418894375000397E-3</v>
      </c>
      <c r="AY517" s="238">
        <v>465</v>
      </c>
      <c r="AZ517" s="243">
        <f t="shared" si="647"/>
        <v>-3.7319132877175128E-11</v>
      </c>
      <c r="BA517" s="243">
        <f t="shared" si="673"/>
        <v>1.5470293075502079E-13</v>
      </c>
      <c r="BB517" s="243">
        <f t="shared" si="607"/>
        <v>3.2160238612238716E-13</v>
      </c>
      <c r="BC517" s="243">
        <f t="shared" si="648"/>
        <v>-1.6689945536736634E-13</v>
      </c>
      <c r="BD517" s="244">
        <f t="shared" si="649"/>
        <v>197884.14681572217</v>
      </c>
      <c r="BE517" s="246"/>
      <c r="BF517" s="246"/>
      <c r="BG517" s="246"/>
      <c r="BH517" s="241">
        <f>VLOOKUP(BJ517,[2]תחזיות!$B$4:$H$1000,6)</f>
        <v>1.1819611363636618E-2</v>
      </c>
      <c r="BI517" s="135">
        <f t="shared" si="608"/>
        <v>9.8496761363638476E-4</v>
      </c>
      <c r="BJ517" s="238">
        <v>465</v>
      </c>
      <c r="BK517" s="243">
        <f t="shared" si="650"/>
        <v>-17.221635068092723</v>
      </c>
      <c r="BL517" s="243">
        <f t="shared" si="674"/>
        <v>8.9044032190970138E-2</v>
      </c>
      <c r="BM517" s="243">
        <f t="shared" si="609"/>
        <v>0.12061702981580666</v>
      </c>
      <c r="BN517" s="243">
        <f t="shared" si="629"/>
        <v>-3.1572997624836514E-2</v>
      </c>
      <c r="BO517" s="244">
        <f t="shared" si="651"/>
        <v>148276.55901072704</v>
      </c>
      <c r="BP517" s="246"/>
      <c r="BQ517" s="247">
        <f>VLOOKUP(BT517,[2]תחזיות!$B$4:$E$1000,2)</f>
        <v>4.8112880000000316E-2</v>
      </c>
      <c r="BR517" s="135">
        <f t="shared" si="610"/>
        <v>3.5094066666666933E-3</v>
      </c>
      <c r="BS517" s="3">
        <f t="shared" si="652"/>
        <v>14120</v>
      </c>
      <c r="BT517" s="238">
        <v>465</v>
      </c>
      <c r="BU517" s="239">
        <f t="shared" si="653"/>
        <v>0</v>
      </c>
      <c r="BV517" s="239">
        <f t="shared" si="461"/>
        <v>0</v>
      </c>
      <c r="BW517" s="239">
        <f t="shared" si="611"/>
        <v>0</v>
      </c>
      <c r="BX517" s="239">
        <f t="shared" si="612"/>
        <v>0</v>
      </c>
      <c r="BY517" s="240">
        <f t="shared" si="654"/>
        <v>839763.63973834575</v>
      </c>
      <c r="CA517" s="247">
        <f>VLOOKUP(CD517,[2]תחזיות!$B$4:$E$1000,4)</f>
        <v>6.350900160000042E-2</v>
      </c>
      <c r="CB517" s="135">
        <f t="shared" si="613"/>
        <v>4.7924168000000348E-3</v>
      </c>
      <c r="CC517" s="3">
        <f t="shared" si="655"/>
        <v>14120</v>
      </c>
      <c r="CD517" s="238">
        <v>465</v>
      </c>
      <c r="CE517" s="239">
        <f t="shared" si="656"/>
        <v>0</v>
      </c>
      <c r="CF517" s="239">
        <f t="shared" si="657"/>
        <v>0</v>
      </c>
      <c r="CG517" s="239">
        <f t="shared" si="614"/>
        <v>0</v>
      </c>
      <c r="CH517" s="239">
        <f t="shared" si="615"/>
        <v>0</v>
      </c>
      <c r="CI517" s="240">
        <f t="shared" si="658"/>
        <v>952372.2403889132</v>
      </c>
      <c r="CJ517" s="1"/>
      <c r="CK517" s="247">
        <f>VLOOKUP(CN517,[2]תחזיות!$B$4:$E$1000,3)</f>
        <v>4.1837286956522016E-2</v>
      </c>
      <c r="CL517" s="135">
        <f t="shared" si="616"/>
        <v>2.9864405797101683E-3</v>
      </c>
      <c r="CM517" s="3">
        <f t="shared" si="659"/>
        <v>14120</v>
      </c>
      <c r="CN517" s="238">
        <v>465</v>
      </c>
      <c r="CO517" s="239">
        <f t="shared" si="660"/>
        <v>0</v>
      </c>
      <c r="CP517" s="239">
        <f t="shared" si="675"/>
        <v>0</v>
      </c>
      <c r="CQ517" s="239">
        <f t="shared" si="617"/>
        <v>0</v>
      </c>
      <c r="CR517" s="239">
        <f t="shared" si="618"/>
        <v>0</v>
      </c>
      <c r="CS517" s="240">
        <f t="shared" si="661"/>
        <v>799728.65981568617</v>
      </c>
      <c r="CT517" s="1"/>
      <c r="CU517" s="238">
        <v>465</v>
      </c>
      <c r="CV517" s="239">
        <f t="shared" si="587"/>
        <v>-3695.2365299521966</v>
      </c>
      <c r="CW517" s="239">
        <f t="shared" si="587"/>
        <v>0</v>
      </c>
      <c r="CX517" s="239">
        <f t="shared" si="587"/>
        <v>9.6999958911245159</v>
      </c>
      <c r="CY517" s="239">
        <f t="shared" si="587"/>
        <v>-9.6999958911245159</v>
      </c>
      <c r="CZ517" s="239">
        <f t="shared" si="587"/>
        <v>3027533.6683451794</v>
      </c>
      <c r="DB517" s="238">
        <v>465</v>
      </c>
      <c r="DC517" s="239">
        <f t="shared" si="588"/>
        <v>-3695.236529952233</v>
      </c>
      <c r="DD517" s="239">
        <f t="shared" si="588"/>
        <v>1.5470293075502079E-13</v>
      </c>
      <c r="DE517" s="239">
        <f t="shared" si="588"/>
        <v>9.6999958911248338</v>
      </c>
      <c r="DF517" s="239">
        <f t="shared" si="588"/>
        <v>-9.6999958911246793</v>
      </c>
      <c r="DG517" s="239">
        <f t="shared" si="588"/>
        <v>3247953.555034522</v>
      </c>
      <c r="DH517" s="248"/>
      <c r="DI517" s="238">
        <v>465</v>
      </c>
      <c r="DJ517" s="239">
        <f t="shared" si="589"/>
        <v>-3712.4581650202895</v>
      </c>
      <c r="DK517" s="239">
        <f t="shared" si="589"/>
        <v>8.9044032190970138E-2</v>
      </c>
      <c r="DL517" s="239">
        <f t="shared" si="589"/>
        <v>9.8206129209403219</v>
      </c>
      <c r="DM517" s="239">
        <f t="shared" si="589"/>
        <v>-9.7315688887493526</v>
      </c>
      <c r="DN517" s="239">
        <f t="shared" si="589"/>
        <v>2829171.9568635351</v>
      </c>
      <c r="DP517" s="3">
        <f t="shared" si="662"/>
        <v>14120</v>
      </c>
      <c r="DQ517" s="238">
        <v>465</v>
      </c>
      <c r="DR517" s="239">
        <f t="shared" si="663"/>
        <v>0</v>
      </c>
      <c r="DS517" s="239">
        <f t="shared" si="664"/>
        <v>0</v>
      </c>
      <c r="DT517" s="239">
        <f t="shared" si="619"/>
        <v>0</v>
      </c>
      <c r="DU517" s="239">
        <f t="shared" si="665"/>
        <v>0</v>
      </c>
      <c r="DV517" s="240">
        <f t="shared" si="676"/>
        <v>0</v>
      </c>
      <c r="DX517" s="242">
        <f t="shared" si="592"/>
        <v>5.0700000000000002E-2</v>
      </c>
      <c r="DY517" s="242">
        <f t="shared" si="666"/>
        <v>4.2250000000000005E-3</v>
      </c>
      <c r="DZ517" s="238">
        <v>465</v>
      </c>
      <c r="EA517" s="243">
        <f t="shared" si="677"/>
        <v>0</v>
      </c>
      <c r="EB517" s="243">
        <f t="shared" si="678"/>
        <v>0</v>
      </c>
      <c r="EC517" s="243">
        <f t="shared" si="620"/>
        <v>0</v>
      </c>
      <c r="ED517" s="243">
        <f t="shared" si="630"/>
        <v>0</v>
      </c>
      <c r="EE517" s="244">
        <f t="shared" si="667"/>
        <v>985200.18989004719</v>
      </c>
      <c r="EF517" s="249"/>
      <c r="EG517" s="242">
        <f t="shared" si="593"/>
        <v>5.5E-2</v>
      </c>
      <c r="EH517" s="242">
        <f t="shared" si="668"/>
        <v>4.5833333333333334E-3</v>
      </c>
      <c r="EI517" s="238">
        <v>465</v>
      </c>
      <c r="EJ517" s="243">
        <f t="shared" si="679"/>
        <v>7.3166270616989564E-13</v>
      </c>
      <c r="EK517" s="243">
        <f t="shared" si="680"/>
        <v>0</v>
      </c>
      <c r="EL517" s="243">
        <f t="shared" si="621"/>
        <v>-3.353454069945355E-15</v>
      </c>
      <c r="EM517" s="243">
        <f t="shared" si="631"/>
        <v>3.353454069945355E-15</v>
      </c>
      <c r="EN517" s="244">
        <f t="shared" si="669"/>
        <v>1028966.0595073986</v>
      </c>
      <c r="EO517" s="249"/>
      <c r="EP517" s="242">
        <f t="shared" si="594"/>
        <v>2.5000000000000001E-2</v>
      </c>
      <c r="EQ517" s="242">
        <f t="shared" si="670"/>
        <v>2.0833333333333333E-3</v>
      </c>
      <c r="ER517" s="238">
        <v>465</v>
      </c>
      <c r="ES517" s="243">
        <f t="shared" si="681"/>
        <v>0</v>
      </c>
      <c r="ET517" s="243">
        <f t="shared" si="682"/>
        <v>0</v>
      </c>
      <c r="EU517" s="243">
        <f t="shared" si="622"/>
        <v>0</v>
      </c>
      <c r="EV517" s="243">
        <f t="shared" si="632"/>
        <v>0</v>
      </c>
      <c r="EW517" s="244">
        <f t="shared" si="671"/>
        <v>853461.14144629624</v>
      </c>
    </row>
    <row r="518" spans="1:153" ht="14.25" customHeight="1" thickBot="1" x14ac:dyDescent="0.25">
      <c r="A518" s="3">
        <f t="shared" si="633"/>
        <v>14151</v>
      </c>
      <c r="B518" s="238">
        <v>466</v>
      </c>
      <c r="C518" s="239">
        <f t="shared" si="634"/>
        <v>-3704.9365258433213</v>
      </c>
      <c r="D518" s="239">
        <f t="shared" si="595"/>
        <v>0</v>
      </c>
      <c r="E518" s="239">
        <f t="shared" si="596"/>
        <v>9.7254583803387185</v>
      </c>
      <c r="F518" s="239">
        <f t="shared" si="597"/>
        <v>-9.7254583803387185</v>
      </c>
      <c r="G518" s="240">
        <f t="shared" si="635"/>
        <v>725485.02829237678</v>
      </c>
      <c r="I518" s="241">
        <f>VLOOKUP(K518,[2]תחזיות!$B$4:$H$1000,5)</f>
        <v>1.3001591000000281E-2</v>
      </c>
      <c r="J518" s="135">
        <f t="shared" si="598"/>
        <v>1.0834659166666901E-3</v>
      </c>
      <c r="K518" s="238">
        <v>466</v>
      </c>
      <c r="L518" s="243">
        <f t="shared" si="636"/>
        <v>0</v>
      </c>
      <c r="M518" s="243">
        <f t="shared" si="623"/>
        <v>0</v>
      </c>
      <c r="N518" s="243">
        <f t="shared" si="599"/>
        <v>0</v>
      </c>
      <c r="O518" s="243">
        <f t="shared" si="600"/>
        <v>0</v>
      </c>
      <c r="P518" s="244">
        <f t="shared" si="637"/>
        <v>306589.56963967456</v>
      </c>
      <c r="Q518" s="245"/>
      <c r="R518" s="241">
        <f>VLOOKUP(T518,[2]תחזיות!$B$4:$H$1000,7)</f>
        <v>2.2102704700000479E-2</v>
      </c>
      <c r="S518" s="135">
        <f t="shared" si="601"/>
        <v>1.8418920583333732E-3</v>
      </c>
      <c r="T518" s="238">
        <v>466</v>
      </c>
      <c r="U518" s="243">
        <f t="shared" si="638"/>
        <v>0</v>
      </c>
      <c r="V518" s="243">
        <f t="shared" si="624"/>
        <v>0</v>
      </c>
      <c r="W518" s="243">
        <f t="shared" si="602"/>
        <v>0</v>
      </c>
      <c r="X518" s="243">
        <f t="shared" si="625"/>
        <v>0</v>
      </c>
      <c r="Y518" s="244">
        <f t="shared" si="639"/>
        <v>343246.08003011072</v>
      </c>
      <c r="Z518" s="246"/>
      <c r="AA518" s="241">
        <f>VLOOKUP(AC518,[2]תחזיות!$B$4:$H$1000,6)</f>
        <v>1.1819628181818436E-2</v>
      </c>
      <c r="AB518" s="135">
        <f t="shared" si="603"/>
        <v>9.8496901515153631E-4</v>
      </c>
      <c r="AC518" s="238">
        <v>466</v>
      </c>
      <c r="AD518" s="243">
        <f t="shared" si="640"/>
        <v>0</v>
      </c>
      <c r="AE518" s="243">
        <f t="shared" si="626"/>
        <v>0</v>
      </c>
      <c r="AF518" s="243">
        <f t="shared" si="604"/>
        <v>0</v>
      </c>
      <c r="AG518" s="243">
        <f t="shared" si="627"/>
        <v>0</v>
      </c>
      <c r="AH518" s="244">
        <f t="shared" si="641"/>
        <v>302220.56829844892</v>
      </c>
      <c r="AI518" s="246"/>
      <c r="AJ518" s="242">
        <f t="shared" si="590"/>
        <v>4.8766666666666597E-2</v>
      </c>
      <c r="AK518" s="242">
        <f t="shared" si="642"/>
        <v>4.0638888888888834E-3</v>
      </c>
      <c r="AL518" s="241">
        <f>VLOOKUP(AN518,[2]תחזיות!$B$4:$H$1000,5)</f>
        <v>1.3001591000000281E-2</v>
      </c>
      <c r="AM518" s="135">
        <f t="shared" si="628"/>
        <v>1.0834659166666901E-3</v>
      </c>
      <c r="AN518" s="238">
        <v>466</v>
      </c>
      <c r="AO518" s="243">
        <f t="shared" si="643"/>
        <v>0</v>
      </c>
      <c r="AP518" s="243">
        <f t="shared" si="672"/>
        <v>0</v>
      </c>
      <c r="AQ518" s="243">
        <f t="shared" si="605"/>
        <v>0</v>
      </c>
      <c r="AR518" s="243">
        <f t="shared" si="644"/>
        <v>0</v>
      </c>
      <c r="AS518" s="244">
        <f t="shared" si="645"/>
        <v>170495.24078473489</v>
      </c>
      <c r="AT518" s="245"/>
      <c r="AU518" s="242">
        <f t="shared" si="591"/>
        <v>5.3666666666666606E-2</v>
      </c>
      <c r="AV518" s="242">
        <f t="shared" si="646"/>
        <v>4.4722222222222168E-3</v>
      </c>
      <c r="AW518" s="241">
        <f>VLOOKUP(AY518,[2]תחזיות!$B$4:$H$1000,7)</f>
        <v>2.2102704700000479E-2</v>
      </c>
      <c r="AX518" s="135">
        <f t="shared" si="606"/>
        <v>1.8418920583333732E-3</v>
      </c>
      <c r="AY518" s="238">
        <v>466</v>
      </c>
      <c r="AZ518" s="243">
        <f t="shared" si="647"/>
        <v>-3.7710065434648809E-11</v>
      </c>
      <c r="BA518" s="243">
        <f t="shared" si="673"/>
        <v>1.5498787685457936E-13</v>
      </c>
      <c r="BB518" s="243">
        <f t="shared" si="607"/>
        <v>3.2363566949286968E-13</v>
      </c>
      <c r="BC518" s="243">
        <f t="shared" si="648"/>
        <v>-1.6864779263829032E-13</v>
      </c>
      <c r="BD518" s="244">
        <f t="shared" si="649"/>
        <v>197884.14681572217</v>
      </c>
      <c r="BE518" s="246"/>
      <c r="BF518" s="246"/>
      <c r="BG518" s="246"/>
      <c r="BH518" s="241">
        <f>VLOOKUP(BJ518,[2]תחזיות!$B$4:$H$1000,6)</f>
        <v>1.1819628181818436E-2</v>
      </c>
      <c r="BI518" s="135">
        <f t="shared" si="608"/>
        <v>9.8496901515153631E-4</v>
      </c>
      <c r="BJ518" s="238">
        <v>466</v>
      </c>
      <c r="BK518" s="243">
        <f t="shared" si="650"/>
        <v>-17.359333678877917</v>
      </c>
      <c r="BL518" s="243">
        <f t="shared" si="674"/>
        <v>8.9119446190901452E-2</v>
      </c>
      <c r="BM518" s="243">
        <f t="shared" si="609"/>
        <v>0.12094489126884415</v>
      </c>
      <c r="BN518" s="243">
        <f t="shared" si="629"/>
        <v>-3.1825445077942702E-2</v>
      </c>
      <c r="BO518" s="244">
        <f t="shared" si="651"/>
        <v>148276.55901072704</v>
      </c>
      <c r="BP518" s="246"/>
      <c r="BQ518" s="247">
        <f>VLOOKUP(BT518,[2]תחזיות!$B$4:$E$1000,2)</f>
        <v>4.8141180000000318E-2</v>
      </c>
      <c r="BR518" s="135">
        <f t="shared" si="610"/>
        <v>3.5117650000000265E-3</v>
      </c>
      <c r="BS518" s="3">
        <f t="shared" si="652"/>
        <v>14151</v>
      </c>
      <c r="BT518" s="238">
        <v>466</v>
      </c>
      <c r="BU518" s="239">
        <f t="shared" si="653"/>
        <v>0</v>
      </c>
      <c r="BV518" s="239">
        <f t="shared" si="461"/>
        <v>0</v>
      </c>
      <c r="BW518" s="239">
        <f t="shared" si="611"/>
        <v>0</v>
      </c>
      <c r="BX518" s="239">
        <f t="shared" si="612"/>
        <v>0</v>
      </c>
      <c r="BY518" s="240">
        <f t="shared" si="654"/>
        <v>839763.63973834575</v>
      </c>
      <c r="CA518" s="247">
        <f>VLOOKUP(CD518,[2]תחזיות!$B$4:$E$1000,4)</f>
        <v>6.3546357600000422E-2</v>
      </c>
      <c r="CB518" s="135">
        <f t="shared" si="613"/>
        <v>4.7955298000000356E-3</v>
      </c>
      <c r="CC518" s="3">
        <f t="shared" si="655"/>
        <v>14151</v>
      </c>
      <c r="CD518" s="238">
        <v>466</v>
      </c>
      <c r="CE518" s="239">
        <f t="shared" si="656"/>
        <v>0</v>
      </c>
      <c r="CF518" s="239">
        <f t="shared" si="657"/>
        <v>0</v>
      </c>
      <c r="CG518" s="239">
        <f t="shared" si="614"/>
        <v>0</v>
      </c>
      <c r="CH518" s="239">
        <f t="shared" si="615"/>
        <v>0</v>
      </c>
      <c r="CI518" s="240">
        <f t="shared" si="658"/>
        <v>952372.2403889132</v>
      </c>
      <c r="CJ518" s="1"/>
      <c r="CK518" s="247">
        <f>VLOOKUP(CN518,[2]תחזיות!$B$4:$E$1000,3)</f>
        <v>4.1861895652174193E-2</v>
      </c>
      <c r="CL518" s="135">
        <f t="shared" si="616"/>
        <v>2.9884913043478497E-3</v>
      </c>
      <c r="CM518" s="3">
        <f t="shared" si="659"/>
        <v>14151</v>
      </c>
      <c r="CN518" s="238">
        <v>466</v>
      </c>
      <c r="CO518" s="239">
        <f t="shared" si="660"/>
        <v>0</v>
      </c>
      <c r="CP518" s="239">
        <f t="shared" si="675"/>
        <v>0</v>
      </c>
      <c r="CQ518" s="239">
        <f t="shared" si="617"/>
        <v>0</v>
      </c>
      <c r="CR518" s="239">
        <f t="shared" si="618"/>
        <v>0</v>
      </c>
      <c r="CS518" s="240">
        <f t="shared" si="661"/>
        <v>799728.65981568617</v>
      </c>
      <c r="CT518" s="1"/>
      <c r="CU518" s="238">
        <v>466</v>
      </c>
      <c r="CV518" s="239">
        <f t="shared" si="587"/>
        <v>-3704.9365258433213</v>
      </c>
      <c r="CW518" s="239">
        <f t="shared" si="587"/>
        <v>0</v>
      </c>
      <c r="CX518" s="239">
        <f t="shared" si="587"/>
        <v>9.7254583803387185</v>
      </c>
      <c r="CY518" s="239">
        <f t="shared" si="587"/>
        <v>-9.7254583803387185</v>
      </c>
      <c r="CZ518" s="239">
        <f t="shared" si="587"/>
        <v>3027533.6683451794</v>
      </c>
      <c r="DB518" s="238">
        <v>466</v>
      </c>
      <c r="DC518" s="239">
        <f t="shared" si="588"/>
        <v>-3704.9365258433581</v>
      </c>
      <c r="DD518" s="239">
        <f t="shared" si="588"/>
        <v>1.5498787685457936E-13</v>
      </c>
      <c r="DE518" s="239">
        <f t="shared" si="588"/>
        <v>9.7254583803390382</v>
      </c>
      <c r="DF518" s="239">
        <f t="shared" si="588"/>
        <v>-9.7254583803388837</v>
      </c>
      <c r="DG518" s="239">
        <f t="shared" si="588"/>
        <v>3247953.555034522</v>
      </c>
      <c r="DH518" s="248"/>
      <c r="DI518" s="238">
        <v>466</v>
      </c>
      <c r="DJ518" s="239">
        <f t="shared" si="589"/>
        <v>-3722.2958595221994</v>
      </c>
      <c r="DK518" s="239">
        <f t="shared" si="589"/>
        <v>8.9119446190901452E-2</v>
      </c>
      <c r="DL518" s="239">
        <f t="shared" si="589"/>
        <v>9.8464032716075618</v>
      </c>
      <c r="DM518" s="239">
        <f t="shared" si="589"/>
        <v>-9.7572838254166605</v>
      </c>
      <c r="DN518" s="239">
        <f t="shared" si="589"/>
        <v>2829171.9568635351</v>
      </c>
      <c r="DP518" s="3">
        <f t="shared" si="662"/>
        <v>14151</v>
      </c>
      <c r="DQ518" s="238">
        <v>466</v>
      </c>
      <c r="DR518" s="239">
        <f t="shared" si="663"/>
        <v>0</v>
      </c>
      <c r="DS518" s="239">
        <f t="shared" si="664"/>
        <v>0</v>
      </c>
      <c r="DT518" s="239">
        <f t="shared" si="619"/>
        <v>0</v>
      </c>
      <c r="DU518" s="239">
        <f t="shared" si="665"/>
        <v>0</v>
      </c>
      <c r="DV518" s="240">
        <f t="shared" si="676"/>
        <v>0</v>
      </c>
      <c r="DX518" s="242">
        <f t="shared" si="592"/>
        <v>5.0700000000000002E-2</v>
      </c>
      <c r="DY518" s="242">
        <f t="shared" si="666"/>
        <v>4.2250000000000005E-3</v>
      </c>
      <c r="DZ518" s="238">
        <v>466</v>
      </c>
      <c r="EA518" s="243">
        <f t="shared" si="677"/>
        <v>0</v>
      </c>
      <c r="EB518" s="243">
        <f t="shared" si="678"/>
        <v>0</v>
      </c>
      <c r="EC518" s="243">
        <f t="shared" si="620"/>
        <v>0</v>
      </c>
      <c r="ED518" s="243">
        <f t="shared" si="630"/>
        <v>0</v>
      </c>
      <c r="EE518" s="244">
        <f t="shared" si="667"/>
        <v>985200.18989004719</v>
      </c>
      <c r="EF518" s="249"/>
      <c r="EG518" s="242">
        <f t="shared" si="593"/>
        <v>5.5E-2</v>
      </c>
      <c r="EH518" s="242">
        <f t="shared" si="668"/>
        <v>4.5833333333333334E-3</v>
      </c>
      <c r="EI518" s="238">
        <v>466</v>
      </c>
      <c r="EJ518" s="243">
        <f t="shared" si="679"/>
        <v>7.35016160239841E-13</v>
      </c>
      <c r="EK518" s="243">
        <f t="shared" si="680"/>
        <v>0</v>
      </c>
      <c r="EL518" s="243">
        <f t="shared" si="621"/>
        <v>-3.3688240677659379E-15</v>
      </c>
      <c r="EM518" s="243">
        <f t="shared" si="631"/>
        <v>3.3688240677659379E-15</v>
      </c>
      <c r="EN518" s="244">
        <f t="shared" si="669"/>
        <v>1028966.0595073986</v>
      </c>
      <c r="EO518" s="249"/>
      <c r="EP518" s="242">
        <f t="shared" si="594"/>
        <v>2.5000000000000001E-2</v>
      </c>
      <c r="EQ518" s="242">
        <f t="shared" si="670"/>
        <v>2.0833333333333333E-3</v>
      </c>
      <c r="ER518" s="238">
        <v>466</v>
      </c>
      <c r="ES518" s="243">
        <f t="shared" si="681"/>
        <v>0</v>
      </c>
      <c r="ET518" s="243">
        <f t="shared" si="682"/>
        <v>0</v>
      </c>
      <c r="EU518" s="243">
        <f t="shared" si="622"/>
        <v>0</v>
      </c>
      <c r="EV518" s="243">
        <f t="shared" si="632"/>
        <v>0</v>
      </c>
      <c r="EW518" s="244">
        <f t="shared" si="671"/>
        <v>853461.14144629624</v>
      </c>
    </row>
    <row r="519" spans="1:153" ht="14.25" customHeight="1" thickBot="1" x14ac:dyDescent="0.25">
      <c r="A519" s="3">
        <f t="shared" si="633"/>
        <v>14181</v>
      </c>
      <c r="B519" s="238">
        <v>467</v>
      </c>
      <c r="C519" s="239">
        <f t="shared" si="634"/>
        <v>-3714.6619842236601</v>
      </c>
      <c r="D519" s="239">
        <f t="shared" si="595"/>
        <v>0</v>
      </c>
      <c r="E519" s="239">
        <f t="shared" si="596"/>
        <v>9.7509877085871075</v>
      </c>
      <c r="F519" s="239">
        <f t="shared" si="597"/>
        <v>-9.7509877085871075</v>
      </c>
      <c r="G519" s="240">
        <f t="shared" si="635"/>
        <v>725485.02829237678</v>
      </c>
      <c r="I519" s="241">
        <f>VLOOKUP(K519,[2]תחזיות!$B$4:$H$1000,5)</f>
        <v>1.3001609500000282E-2</v>
      </c>
      <c r="J519" s="135">
        <f t="shared" si="598"/>
        <v>1.0834674583333568E-3</v>
      </c>
      <c r="K519" s="238">
        <v>467</v>
      </c>
      <c r="L519" s="243">
        <f t="shared" si="636"/>
        <v>0</v>
      </c>
      <c r="M519" s="243">
        <f t="shared" si="623"/>
        <v>0</v>
      </c>
      <c r="N519" s="243">
        <f t="shared" si="599"/>
        <v>0</v>
      </c>
      <c r="O519" s="243">
        <f t="shared" si="600"/>
        <v>0</v>
      </c>
      <c r="P519" s="244">
        <f t="shared" si="637"/>
        <v>306589.56963967456</v>
      </c>
      <c r="Q519" s="245"/>
      <c r="R519" s="241">
        <f>VLOOKUP(T519,[2]תחזיות!$B$4:$H$1000,7)</f>
        <v>2.2102736150000479E-2</v>
      </c>
      <c r="S519" s="135">
        <f t="shared" si="601"/>
        <v>1.8418946791667066E-3</v>
      </c>
      <c r="T519" s="238">
        <v>467</v>
      </c>
      <c r="U519" s="243">
        <f t="shared" si="638"/>
        <v>0</v>
      </c>
      <c r="V519" s="243">
        <f t="shared" si="624"/>
        <v>0</v>
      </c>
      <c r="W519" s="243">
        <f t="shared" si="602"/>
        <v>0</v>
      </c>
      <c r="X519" s="243">
        <f t="shared" si="625"/>
        <v>0</v>
      </c>
      <c r="Y519" s="244">
        <f t="shared" si="639"/>
        <v>343246.08003011072</v>
      </c>
      <c r="Z519" s="246"/>
      <c r="AA519" s="241">
        <f>VLOOKUP(AC519,[2]תחזיות!$B$4:$H$1000,6)</f>
        <v>1.1819645000000255E-2</v>
      </c>
      <c r="AB519" s="135">
        <f t="shared" si="603"/>
        <v>9.8497041666668786E-4</v>
      </c>
      <c r="AC519" s="238">
        <v>467</v>
      </c>
      <c r="AD519" s="243">
        <f t="shared" si="640"/>
        <v>0</v>
      </c>
      <c r="AE519" s="243">
        <f t="shared" si="626"/>
        <v>0</v>
      </c>
      <c r="AF519" s="243">
        <f t="shared" si="604"/>
        <v>0</v>
      </c>
      <c r="AG519" s="243">
        <f t="shared" si="627"/>
        <v>0</v>
      </c>
      <c r="AH519" s="244">
        <f t="shared" si="641"/>
        <v>302220.56829844892</v>
      </c>
      <c r="AI519" s="246"/>
      <c r="AJ519" s="242">
        <f t="shared" si="590"/>
        <v>4.8766666666666597E-2</v>
      </c>
      <c r="AK519" s="242">
        <f t="shared" si="642"/>
        <v>4.0638888888888834E-3</v>
      </c>
      <c r="AL519" s="241">
        <f>VLOOKUP(AN519,[2]תחזיות!$B$4:$H$1000,5)</f>
        <v>1.3001609500000282E-2</v>
      </c>
      <c r="AM519" s="135">
        <f t="shared" si="628"/>
        <v>1.0834674583333568E-3</v>
      </c>
      <c r="AN519" s="238">
        <v>467</v>
      </c>
      <c r="AO519" s="243">
        <f t="shared" si="643"/>
        <v>0</v>
      </c>
      <c r="AP519" s="243">
        <f t="shared" si="672"/>
        <v>0</v>
      </c>
      <c r="AQ519" s="243">
        <f t="shared" si="605"/>
        <v>0</v>
      </c>
      <c r="AR519" s="243">
        <f t="shared" si="644"/>
        <v>0</v>
      </c>
      <c r="AS519" s="244">
        <f t="shared" si="645"/>
        <v>170495.24078473489</v>
      </c>
      <c r="AT519" s="245"/>
      <c r="AU519" s="242">
        <f t="shared" si="591"/>
        <v>5.3666666666666606E-2</v>
      </c>
      <c r="AV519" s="242">
        <f t="shared" si="646"/>
        <v>4.4722222222222168E-3</v>
      </c>
      <c r="AW519" s="241">
        <f>VLOOKUP(AY519,[2]תחזיות!$B$4:$H$1000,7)</f>
        <v>2.2102736150000479E-2</v>
      </c>
      <c r="AX519" s="135">
        <f t="shared" si="606"/>
        <v>1.8418946791667066E-3</v>
      </c>
      <c r="AY519" s="238">
        <v>467</v>
      </c>
      <c r="AZ519" s="243">
        <f t="shared" si="647"/>
        <v>-3.8103755175834415E-11</v>
      </c>
      <c r="BA519" s="243">
        <f t="shared" si="673"/>
        <v>1.5527334820029313E-13</v>
      </c>
      <c r="BB519" s="243">
        <f t="shared" si="607"/>
        <v>3.2568180884777461E-13</v>
      </c>
      <c r="BC519" s="243">
        <f t="shared" si="648"/>
        <v>-1.7040846064748148E-13</v>
      </c>
      <c r="BD519" s="244">
        <f t="shared" si="649"/>
        <v>197884.14681572217</v>
      </c>
      <c r="BE519" s="246"/>
      <c r="BF519" s="246"/>
      <c r="BG519" s="246"/>
      <c r="BH519" s="241">
        <f>VLOOKUP(BJ519,[2]תחזיות!$B$4:$H$1000,6)</f>
        <v>1.1819645000000255E-2</v>
      </c>
      <c r="BI519" s="135">
        <f t="shared" si="608"/>
        <v>9.8497041666668786E-4</v>
      </c>
      <c r="BJ519" s="238">
        <v>467</v>
      </c>
      <c r="BK519" s="243">
        <f t="shared" si="650"/>
        <v>-17.497496127413449</v>
      </c>
      <c r="BL519" s="243">
        <f t="shared" si="674"/>
        <v>8.9194923738121407E-2</v>
      </c>
      <c r="BM519" s="243">
        <f t="shared" si="609"/>
        <v>0.12127366663837924</v>
      </c>
      <c r="BN519" s="243">
        <f t="shared" si="629"/>
        <v>-3.2078742900257841E-2</v>
      </c>
      <c r="BO519" s="244">
        <f t="shared" si="651"/>
        <v>148276.55901072704</v>
      </c>
      <c r="BP519" s="246"/>
      <c r="BQ519" s="247">
        <f>VLOOKUP(BT519,[2]תחזיות!$B$4:$E$1000,2)</f>
        <v>4.816948000000032E-2</v>
      </c>
      <c r="BR519" s="135">
        <f t="shared" si="610"/>
        <v>3.5141233333333601E-3</v>
      </c>
      <c r="BS519" s="3">
        <f t="shared" si="652"/>
        <v>14181</v>
      </c>
      <c r="BT519" s="238">
        <v>467</v>
      </c>
      <c r="BU519" s="239">
        <f t="shared" si="653"/>
        <v>0</v>
      </c>
      <c r="BV519" s="239">
        <f t="shared" si="461"/>
        <v>0</v>
      </c>
      <c r="BW519" s="239">
        <f t="shared" si="611"/>
        <v>0</v>
      </c>
      <c r="BX519" s="239">
        <f t="shared" si="612"/>
        <v>0</v>
      </c>
      <c r="BY519" s="240">
        <f t="shared" si="654"/>
        <v>839763.63973834575</v>
      </c>
      <c r="CA519" s="247">
        <f>VLOOKUP(CD519,[2]תחזיות!$B$4:$E$1000,4)</f>
        <v>6.3583713600000424E-2</v>
      </c>
      <c r="CB519" s="135">
        <f t="shared" si="613"/>
        <v>4.7986428000000355E-3</v>
      </c>
      <c r="CC519" s="3">
        <f t="shared" si="655"/>
        <v>14181</v>
      </c>
      <c r="CD519" s="238">
        <v>467</v>
      </c>
      <c r="CE519" s="239">
        <f t="shared" si="656"/>
        <v>0</v>
      </c>
      <c r="CF519" s="239">
        <f t="shared" si="657"/>
        <v>0</v>
      </c>
      <c r="CG519" s="239">
        <f t="shared" si="614"/>
        <v>0</v>
      </c>
      <c r="CH519" s="239">
        <f t="shared" si="615"/>
        <v>0</v>
      </c>
      <c r="CI519" s="240">
        <f t="shared" si="658"/>
        <v>952372.2403889132</v>
      </c>
      <c r="CJ519" s="1"/>
      <c r="CK519" s="247">
        <f>VLOOKUP(CN519,[2]תחזיות!$B$4:$E$1000,3)</f>
        <v>4.188650434782637E-2</v>
      </c>
      <c r="CL519" s="135">
        <f t="shared" si="616"/>
        <v>2.9905420289855311E-3</v>
      </c>
      <c r="CM519" s="3">
        <f t="shared" si="659"/>
        <v>14181</v>
      </c>
      <c r="CN519" s="238">
        <v>467</v>
      </c>
      <c r="CO519" s="239">
        <f t="shared" si="660"/>
        <v>0</v>
      </c>
      <c r="CP519" s="239">
        <f t="shared" si="675"/>
        <v>0</v>
      </c>
      <c r="CQ519" s="239">
        <f t="shared" si="617"/>
        <v>0</v>
      </c>
      <c r="CR519" s="239">
        <f t="shared" si="618"/>
        <v>0</v>
      </c>
      <c r="CS519" s="240">
        <f t="shared" si="661"/>
        <v>799728.65981568617</v>
      </c>
      <c r="CT519" s="1"/>
      <c r="CU519" s="238">
        <v>467</v>
      </c>
      <c r="CV519" s="239">
        <f t="shared" si="587"/>
        <v>-3714.6619842236601</v>
      </c>
      <c r="CW519" s="239">
        <f t="shared" si="587"/>
        <v>0</v>
      </c>
      <c r="CX519" s="239">
        <f t="shared" si="587"/>
        <v>9.7509877085871075</v>
      </c>
      <c r="CY519" s="239">
        <f t="shared" si="587"/>
        <v>-9.7509877085871075</v>
      </c>
      <c r="CZ519" s="239">
        <f t="shared" si="587"/>
        <v>3027533.6683451794</v>
      </c>
      <c r="DB519" s="238">
        <v>467</v>
      </c>
      <c r="DC519" s="239">
        <f t="shared" si="588"/>
        <v>-3714.6619842236973</v>
      </c>
      <c r="DD519" s="239">
        <f t="shared" si="588"/>
        <v>1.5527334820029313E-13</v>
      </c>
      <c r="DE519" s="239">
        <f t="shared" si="588"/>
        <v>9.750987708587429</v>
      </c>
      <c r="DF519" s="239">
        <f t="shared" si="588"/>
        <v>-9.7509877085872745</v>
      </c>
      <c r="DG519" s="239">
        <f t="shared" si="588"/>
        <v>3247953.555034522</v>
      </c>
      <c r="DH519" s="248"/>
      <c r="DI519" s="238">
        <v>467</v>
      </c>
      <c r="DJ519" s="239">
        <f t="shared" si="589"/>
        <v>-3732.1594803510734</v>
      </c>
      <c r="DK519" s="239">
        <f t="shared" si="589"/>
        <v>8.9194923738121407E-2</v>
      </c>
      <c r="DL519" s="239">
        <f t="shared" si="589"/>
        <v>9.8722613752254862</v>
      </c>
      <c r="DM519" s="239">
        <f t="shared" si="589"/>
        <v>-9.7830664514873646</v>
      </c>
      <c r="DN519" s="239">
        <f t="shared" si="589"/>
        <v>2829171.9568635351</v>
      </c>
      <c r="DP519" s="3">
        <f t="shared" si="662"/>
        <v>14181</v>
      </c>
      <c r="DQ519" s="238">
        <v>467</v>
      </c>
      <c r="DR519" s="239">
        <f t="shared" si="663"/>
        <v>0</v>
      </c>
      <c r="DS519" s="239">
        <f t="shared" si="664"/>
        <v>0</v>
      </c>
      <c r="DT519" s="239">
        <f t="shared" si="619"/>
        <v>0</v>
      </c>
      <c r="DU519" s="239">
        <f t="shared" si="665"/>
        <v>0</v>
      </c>
      <c r="DV519" s="240">
        <f t="shared" si="676"/>
        <v>0</v>
      </c>
      <c r="DX519" s="242">
        <f t="shared" si="592"/>
        <v>5.0700000000000002E-2</v>
      </c>
      <c r="DY519" s="242">
        <f t="shared" si="666"/>
        <v>4.2250000000000005E-3</v>
      </c>
      <c r="DZ519" s="238">
        <v>467</v>
      </c>
      <c r="EA519" s="243">
        <f t="shared" si="677"/>
        <v>0</v>
      </c>
      <c r="EB519" s="243">
        <f t="shared" si="678"/>
        <v>0</v>
      </c>
      <c r="EC519" s="243">
        <f t="shared" si="620"/>
        <v>0</v>
      </c>
      <c r="ED519" s="243">
        <f t="shared" si="630"/>
        <v>0</v>
      </c>
      <c r="EE519" s="244">
        <f t="shared" si="667"/>
        <v>985200.18989004719</v>
      </c>
      <c r="EF519" s="249"/>
      <c r="EG519" s="242">
        <f t="shared" si="593"/>
        <v>5.5E-2</v>
      </c>
      <c r="EH519" s="242">
        <f t="shared" si="668"/>
        <v>4.5833333333333334E-3</v>
      </c>
      <c r="EI519" s="238">
        <v>467</v>
      </c>
      <c r="EJ519" s="243">
        <f t="shared" si="679"/>
        <v>7.3838498430760697E-13</v>
      </c>
      <c r="EK519" s="243">
        <f t="shared" si="680"/>
        <v>0</v>
      </c>
      <c r="EL519" s="243">
        <f t="shared" si="621"/>
        <v>-3.3842645114098655E-15</v>
      </c>
      <c r="EM519" s="243">
        <f t="shared" si="631"/>
        <v>3.3842645114098655E-15</v>
      </c>
      <c r="EN519" s="244">
        <f t="shared" si="669"/>
        <v>1028966.0595073986</v>
      </c>
      <c r="EO519" s="249"/>
      <c r="EP519" s="242">
        <f t="shared" si="594"/>
        <v>2.5000000000000001E-2</v>
      </c>
      <c r="EQ519" s="242">
        <f t="shared" si="670"/>
        <v>2.0833333333333333E-3</v>
      </c>
      <c r="ER519" s="238">
        <v>467</v>
      </c>
      <c r="ES519" s="243">
        <f t="shared" si="681"/>
        <v>0</v>
      </c>
      <c r="ET519" s="243">
        <f t="shared" si="682"/>
        <v>0</v>
      </c>
      <c r="EU519" s="243">
        <f t="shared" si="622"/>
        <v>0</v>
      </c>
      <c r="EV519" s="243">
        <f t="shared" si="632"/>
        <v>0</v>
      </c>
      <c r="EW519" s="244">
        <f t="shared" si="671"/>
        <v>853461.14144629624</v>
      </c>
    </row>
    <row r="520" spans="1:153" ht="14.25" customHeight="1" thickBot="1" x14ac:dyDescent="0.25">
      <c r="A520" s="3">
        <f t="shared" si="633"/>
        <v>14212</v>
      </c>
      <c r="B520" s="238">
        <v>468</v>
      </c>
      <c r="C520" s="239">
        <f t="shared" si="634"/>
        <v>-3724.4129719322473</v>
      </c>
      <c r="D520" s="239">
        <f t="shared" si="595"/>
        <v>0</v>
      </c>
      <c r="E520" s="239">
        <f t="shared" si="596"/>
        <v>9.7765840513221498</v>
      </c>
      <c r="F520" s="239">
        <f t="shared" si="597"/>
        <v>-9.7765840513221498</v>
      </c>
      <c r="G520" s="240">
        <f t="shared" si="635"/>
        <v>725485.02829237678</v>
      </c>
      <c r="I520" s="241">
        <f>VLOOKUP(K520,[2]תחזיות!$B$4:$H$1000,5)</f>
        <v>1.3001628000000282E-2</v>
      </c>
      <c r="J520" s="135">
        <f t="shared" si="598"/>
        <v>1.0834690000000235E-3</v>
      </c>
      <c r="K520" s="238">
        <v>468</v>
      </c>
      <c r="L520" s="243">
        <f t="shared" si="636"/>
        <v>0</v>
      </c>
      <c r="M520" s="243">
        <f t="shared" si="623"/>
        <v>0</v>
      </c>
      <c r="N520" s="243">
        <f t="shared" si="599"/>
        <v>0</v>
      </c>
      <c r="O520" s="243">
        <f t="shared" si="600"/>
        <v>0</v>
      </c>
      <c r="P520" s="244">
        <f t="shared" si="637"/>
        <v>306589.56963967456</v>
      </c>
      <c r="Q520" s="245"/>
      <c r="R520" s="241">
        <f>VLOOKUP(T520,[2]תחזיות!$B$4:$H$1000,7)</f>
        <v>2.2102767600000479E-2</v>
      </c>
      <c r="S520" s="135">
        <f t="shared" si="601"/>
        <v>1.8418973000000399E-3</v>
      </c>
      <c r="T520" s="238">
        <v>468</v>
      </c>
      <c r="U520" s="243">
        <f t="shared" si="638"/>
        <v>0</v>
      </c>
      <c r="V520" s="243">
        <f t="shared" si="624"/>
        <v>0</v>
      </c>
      <c r="W520" s="243">
        <f t="shared" si="602"/>
        <v>0</v>
      </c>
      <c r="X520" s="243">
        <f t="shared" si="625"/>
        <v>0</v>
      </c>
      <c r="Y520" s="244">
        <f t="shared" si="639"/>
        <v>343246.08003011072</v>
      </c>
      <c r="Z520" s="246"/>
      <c r="AA520" s="241">
        <f>VLOOKUP(AC520,[2]תחזיות!$B$4:$H$1000,6)</f>
        <v>1.1819661818182075E-2</v>
      </c>
      <c r="AB520" s="135">
        <f t="shared" si="603"/>
        <v>9.8497181818183962E-4</v>
      </c>
      <c r="AC520" s="238">
        <v>468</v>
      </c>
      <c r="AD520" s="243">
        <f t="shared" si="640"/>
        <v>0</v>
      </c>
      <c r="AE520" s="243">
        <f t="shared" si="626"/>
        <v>0</v>
      </c>
      <c r="AF520" s="243">
        <f t="shared" si="604"/>
        <v>0</v>
      </c>
      <c r="AG520" s="243">
        <f t="shared" si="627"/>
        <v>0</v>
      </c>
      <c r="AH520" s="244">
        <f t="shared" si="641"/>
        <v>302220.56829844892</v>
      </c>
      <c r="AI520" s="246"/>
      <c r="AJ520" s="242">
        <f t="shared" si="590"/>
        <v>4.8766666666666597E-2</v>
      </c>
      <c r="AK520" s="242">
        <f t="shared" si="642"/>
        <v>4.0638888888888834E-3</v>
      </c>
      <c r="AL520" s="241">
        <f>VLOOKUP(AN520,[2]תחזיות!$B$4:$H$1000,5)</f>
        <v>1.3001628000000282E-2</v>
      </c>
      <c r="AM520" s="135">
        <f t="shared" si="628"/>
        <v>1.0834690000000235E-3</v>
      </c>
      <c r="AN520" s="238">
        <v>468</v>
      </c>
      <c r="AO520" s="243">
        <f t="shared" si="643"/>
        <v>0</v>
      </c>
      <c r="AP520" s="243">
        <f t="shared" si="672"/>
        <v>0</v>
      </c>
      <c r="AQ520" s="243">
        <f t="shared" si="605"/>
        <v>0</v>
      </c>
      <c r="AR520" s="243">
        <f t="shared" si="644"/>
        <v>0</v>
      </c>
      <c r="AS520" s="244">
        <f t="shared" si="645"/>
        <v>170495.24078473489</v>
      </c>
      <c r="AT520" s="245"/>
      <c r="AU520" s="242">
        <f t="shared" si="591"/>
        <v>5.3666666666666606E-2</v>
      </c>
      <c r="AV520" s="242">
        <f t="shared" si="646"/>
        <v>4.4722222222222168E-3</v>
      </c>
      <c r="AW520" s="241">
        <f>VLOOKUP(AY520,[2]תחזיות!$B$4:$H$1000,7)</f>
        <v>2.2102767600000479E-2</v>
      </c>
      <c r="AX520" s="135">
        <f t="shared" si="606"/>
        <v>1.8418973000000399E-3</v>
      </c>
      <c r="AY520" s="238">
        <v>468</v>
      </c>
      <c r="AZ520" s="243">
        <f t="shared" si="647"/>
        <v>-3.8500220060904798E-11</v>
      </c>
      <c r="BA520" s="243">
        <f t="shared" si="673"/>
        <v>1.555593457611052E-13</v>
      </c>
      <c r="BB520" s="243">
        <f t="shared" si="607"/>
        <v>3.2774088547792921E-13</v>
      </c>
      <c r="BC520" s="243">
        <f t="shared" si="648"/>
        <v>-1.7218153971682403E-13</v>
      </c>
      <c r="BD520" s="244">
        <f t="shared" si="649"/>
        <v>197884.14681572217</v>
      </c>
      <c r="BE520" s="246"/>
      <c r="BF520" s="246"/>
      <c r="BG520" s="246"/>
      <c r="BH520" s="241">
        <f>VLOOKUP(BJ520,[2]תחזיות!$B$4:$H$1000,6)</f>
        <v>1.1819661818182075E-2</v>
      </c>
      <c r="BI520" s="135">
        <f t="shared" si="608"/>
        <v>9.8497181818183962E-4</v>
      </c>
      <c r="BJ520" s="238">
        <v>468</v>
      </c>
      <c r="BK520" s="243">
        <f t="shared" si="650"/>
        <v>-17.636123785770003</v>
      </c>
      <c r="BL520" s="243">
        <f t="shared" si="674"/>
        <v>8.9270464891319262E-2</v>
      </c>
      <c r="BM520" s="243">
        <f t="shared" si="609"/>
        <v>0.12160335849856412</v>
      </c>
      <c r="BN520" s="243">
        <f t="shared" si="629"/>
        <v>-3.2332893607244853E-2</v>
      </c>
      <c r="BO520" s="244">
        <f t="shared" si="651"/>
        <v>148276.55901072704</v>
      </c>
      <c r="BP520" s="246"/>
      <c r="BQ520" s="247">
        <f>VLOOKUP(BT520,[2]תחזיות!$B$4:$E$1000,2)</f>
        <v>4.8197780000000322E-2</v>
      </c>
      <c r="BR520" s="135">
        <f t="shared" si="610"/>
        <v>3.5164816666666938E-3</v>
      </c>
      <c r="BS520" s="3">
        <f t="shared" si="652"/>
        <v>14212</v>
      </c>
      <c r="BT520" s="238">
        <v>468</v>
      </c>
      <c r="BU520" s="239">
        <f t="shared" si="653"/>
        <v>0</v>
      </c>
      <c r="BV520" s="239">
        <f t="shared" si="461"/>
        <v>0</v>
      </c>
      <c r="BW520" s="239">
        <f t="shared" si="611"/>
        <v>0</v>
      </c>
      <c r="BX520" s="239">
        <f t="shared" si="612"/>
        <v>0</v>
      </c>
      <c r="BY520" s="240">
        <f t="shared" si="654"/>
        <v>839763.63973834575</v>
      </c>
      <c r="CA520" s="247">
        <f>VLOOKUP(CD520,[2]תחזיות!$B$4:$E$1000,4)</f>
        <v>6.3621069600000427E-2</v>
      </c>
      <c r="CB520" s="135">
        <f t="shared" si="613"/>
        <v>4.8017558000000354E-3</v>
      </c>
      <c r="CC520" s="3">
        <f t="shared" si="655"/>
        <v>14212</v>
      </c>
      <c r="CD520" s="238">
        <v>468</v>
      </c>
      <c r="CE520" s="239">
        <f t="shared" si="656"/>
        <v>0</v>
      </c>
      <c r="CF520" s="239">
        <f t="shared" si="657"/>
        <v>0</v>
      </c>
      <c r="CG520" s="239">
        <f t="shared" si="614"/>
        <v>0</v>
      </c>
      <c r="CH520" s="239">
        <f t="shared" si="615"/>
        <v>0</v>
      </c>
      <c r="CI520" s="240">
        <f t="shared" si="658"/>
        <v>952372.2403889132</v>
      </c>
      <c r="CJ520" s="1"/>
      <c r="CK520" s="247">
        <f>VLOOKUP(CN520,[2]תחזיות!$B$4:$E$1000,3)</f>
        <v>4.1911113043478547E-2</v>
      </c>
      <c r="CL520" s="135">
        <f t="shared" si="616"/>
        <v>2.9925927536232125E-3</v>
      </c>
      <c r="CM520" s="3">
        <f t="shared" si="659"/>
        <v>14212</v>
      </c>
      <c r="CN520" s="238">
        <v>468</v>
      </c>
      <c r="CO520" s="239">
        <f t="shared" si="660"/>
        <v>0</v>
      </c>
      <c r="CP520" s="239">
        <f t="shared" si="675"/>
        <v>0</v>
      </c>
      <c r="CQ520" s="239">
        <f t="shared" si="617"/>
        <v>0</v>
      </c>
      <c r="CR520" s="239">
        <f t="shared" si="618"/>
        <v>0</v>
      </c>
      <c r="CS520" s="240">
        <f t="shared" si="661"/>
        <v>799728.65981568617</v>
      </c>
      <c r="CT520" s="1"/>
      <c r="CU520" s="238">
        <v>468</v>
      </c>
      <c r="CV520" s="239">
        <f t="shared" si="587"/>
        <v>-3724.4129719322473</v>
      </c>
      <c r="CW520" s="239">
        <f t="shared" si="587"/>
        <v>0</v>
      </c>
      <c r="CX520" s="239">
        <f t="shared" si="587"/>
        <v>9.7765840513221498</v>
      </c>
      <c r="CY520" s="239">
        <f t="shared" si="587"/>
        <v>-9.7765840513221498</v>
      </c>
      <c r="CZ520" s="239">
        <f t="shared" si="587"/>
        <v>3027533.6683451794</v>
      </c>
      <c r="DB520" s="238">
        <v>468</v>
      </c>
      <c r="DC520" s="239">
        <f t="shared" si="588"/>
        <v>-3724.412971932285</v>
      </c>
      <c r="DD520" s="239">
        <f t="shared" si="588"/>
        <v>1.555593457611052E-13</v>
      </c>
      <c r="DE520" s="239">
        <f t="shared" si="588"/>
        <v>9.7765840513224749</v>
      </c>
      <c r="DF520" s="239">
        <f t="shared" si="588"/>
        <v>-9.7765840513223186</v>
      </c>
      <c r="DG520" s="239">
        <f t="shared" si="588"/>
        <v>3247953.555034522</v>
      </c>
      <c r="DH520" s="248"/>
      <c r="DI520" s="238">
        <v>468</v>
      </c>
      <c r="DJ520" s="239">
        <f t="shared" si="589"/>
        <v>-3742.0490957180173</v>
      </c>
      <c r="DK520" s="239">
        <f t="shared" si="589"/>
        <v>8.9270464891319262E-2</v>
      </c>
      <c r="DL520" s="239">
        <f t="shared" si="589"/>
        <v>9.8981874098207143</v>
      </c>
      <c r="DM520" s="239">
        <f t="shared" si="589"/>
        <v>-9.8089169449293951</v>
      </c>
      <c r="DN520" s="239">
        <f t="shared" si="589"/>
        <v>2829171.9568635351</v>
      </c>
      <c r="DP520" s="3">
        <f t="shared" si="662"/>
        <v>14212</v>
      </c>
      <c r="DQ520" s="238">
        <v>468</v>
      </c>
      <c r="DR520" s="239">
        <f t="shared" si="663"/>
        <v>0</v>
      </c>
      <c r="DS520" s="239">
        <f t="shared" si="664"/>
        <v>0</v>
      </c>
      <c r="DT520" s="239">
        <f t="shared" si="619"/>
        <v>0</v>
      </c>
      <c r="DU520" s="239">
        <f t="shared" si="665"/>
        <v>0</v>
      </c>
      <c r="DV520" s="240">
        <f t="shared" si="676"/>
        <v>0</v>
      </c>
      <c r="DX520" s="242">
        <f t="shared" si="592"/>
        <v>5.0700000000000002E-2</v>
      </c>
      <c r="DY520" s="242">
        <f t="shared" si="666"/>
        <v>4.2250000000000005E-3</v>
      </c>
      <c r="DZ520" s="238">
        <v>468</v>
      </c>
      <c r="EA520" s="243">
        <f t="shared" si="677"/>
        <v>0</v>
      </c>
      <c r="EB520" s="243">
        <f t="shared" si="678"/>
        <v>0</v>
      </c>
      <c r="EC520" s="243">
        <f t="shared" si="620"/>
        <v>0</v>
      </c>
      <c r="ED520" s="243">
        <f t="shared" si="630"/>
        <v>0</v>
      </c>
      <c r="EE520" s="244">
        <f t="shared" si="667"/>
        <v>985200.18989004719</v>
      </c>
      <c r="EF520" s="249"/>
      <c r="EG520" s="242">
        <f t="shared" si="593"/>
        <v>5.5E-2</v>
      </c>
      <c r="EH520" s="242">
        <f t="shared" si="668"/>
        <v>4.5833333333333334E-3</v>
      </c>
      <c r="EI520" s="238">
        <v>468</v>
      </c>
      <c r="EJ520" s="243">
        <f t="shared" si="679"/>
        <v>7.4176924881901686E-13</v>
      </c>
      <c r="EK520" s="243">
        <f t="shared" si="680"/>
        <v>0</v>
      </c>
      <c r="EL520" s="243">
        <f t="shared" si="621"/>
        <v>-3.3997757237538271E-15</v>
      </c>
      <c r="EM520" s="243">
        <f t="shared" si="631"/>
        <v>3.3997757237538271E-15</v>
      </c>
      <c r="EN520" s="244">
        <f t="shared" si="669"/>
        <v>1028966.0595073986</v>
      </c>
      <c r="EO520" s="249"/>
      <c r="EP520" s="242">
        <f t="shared" si="594"/>
        <v>2.5000000000000001E-2</v>
      </c>
      <c r="EQ520" s="242">
        <f t="shared" si="670"/>
        <v>2.0833333333333333E-3</v>
      </c>
      <c r="ER520" s="238">
        <v>468</v>
      </c>
      <c r="ES520" s="243">
        <f t="shared" si="681"/>
        <v>0</v>
      </c>
      <c r="ET520" s="243">
        <f t="shared" si="682"/>
        <v>0</v>
      </c>
      <c r="EU520" s="243">
        <f t="shared" si="622"/>
        <v>0</v>
      </c>
      <c r="EV520" s="243">
        <f t="shared" si="632"/>
        <v>0</v>
      </c>
      <c r="EW520" s="244">
        <f t="shared" si="671"/>
        <v>853461.14144629624</v>
      </c>
    </row>
    <row r="521" spans="1:153" ht="14.25" customHeight="1" thickBot="1" x14ac:dyDescent="0.25">
      <c r="A521" s="3">
        <f t="shared" si="633"/>
        <v>14242</v>
      </c>
      <c r="B521" s="238">
        <v>469</v>
      </c>
      <c r="C521" s="239">
        <f t="shared" si="634"/>
        <v>-3734.1895559835693</v>
      </c>
      <c r="D521" s="239">
        <f t="shared" si="595"/>
        <v>0</v>
      </c>
      <c r="E521" s="239">
        <f t="shared" si="596"/>
        <v>9.8022475844568699</v>
      </c>
      <c r="F521" s="239">
        <f t="shared" si="597"/>
        <v>-9.8022475844568699</v>
      </c>
      <c r="G521" s="240">
        <f t="shared" si="635"/>
        <v>725485.02829237678</v>
      </c>
      <c r="I521" s="241">
        <f>VLOOKUP(K521,[2]תחזיות!$B$4:$H$1000,5)</f>
        <v>1.3001646500000283E-2</v>
      </c>
      <c r="J521" s="135">
        <f t="shared" si="598"/>
        <v>1.0834705416666902E-3</v>
      </c>
      <c r="K521" s="238">
        <v>469</v>
      </c>
      <c r="L521" s="243">
        <f t="shared" si="636"/>
        <v>0</v>
      </c>
      <c r="M521" s="243">
        <f t="shared" si="623"/>
        <v>0</v>
      </c>
      <c r="N521" s="243">
        <f t="shared" si="599"/>
        <v>0</v>
      </c>
      <c r="O521" s="243">
        <f t="shared" si="600"/>
        <v>0</v>
      </c>
      <c r="P521" s="244">
        <f t="shared" si="637"/>
        <v>306589.56963967456</v>
      </c>
      <c r="Q521" s="245"/>
      <c r="R521" s="241">
        <f>VLOOKUP(T521,[2]תחזיות!$B$4:$H$1000,7)</f>
        <v>2.2102799050000479E-2</v>
      </c>
      <c r="S521" s="135">
        <f t="shared" si="601"/>
        <v>1.8418999208333732E-3</v>
      </c>
      <c r="T521" s="238">
        <v>469</v>
      </c>
      <c r="U521" s="243">
        <f t="shared" si="638"/>
        <v>0</v>
      </c>
      <c r="V521" s="243">
        <f t="shared" si="624"/>
        <v>0</v>
      </c>
      <c r="W521" s="243">
        <f t="shared" si="602"/>
        <v>0</v>
      </c>
      <c r="X521" s="243">
        <f t="shared" si="625"/>
        <v>0</v>
      </c>
      <c r="Y521" s="244">
        <f t="shared" si="639"/>
        <v>343246.08003011072</v>
      </c>
      <c r="Z521" s="246"/>
      <c r="AA521" s="241">
        <f>VLOOKUP(AC521,[2]תחזיות!$B$4:$H$1000,6)</f>
        <v>1.1819678636363892E-2</v>
      </c>
      <c r="AB521" s="135">
        <f t="shared" si="603"/>
        <v>9.8497321969699095E-4</v>
      </c>
      <c r="AC521" s="238">
        <v>469</v>
      </c>
      <c r="AD521" s="243">
        <f t="shared" si="640"/>
        <v>0</v>
      </c>
      <c r="AE521" s="243">
        <f t="shared" si="626"/>
        <v>0</v>
      </c>
      <c r="AF521" s="243">
        <f t="shared" si="604"/>
        <v>0</v>
      </c>
      <c r="AG521" s="243">
        <f t="shared" si="627"/>
        <v>0</v>
      </c>
      <c r="AH521" s="244">
        <f t="shared" si="641"/>
        <v>302220.56829844892</v>
      </c>
      <c r="AI521" s="246"/>
      <c r="AJ521" s="242">
        <f t="shared" si="590"/>
        <v>4.8766666666666597E-2</v>
      </c>
      <c r="AK521" s="242">
        <f t="shared" si="642"/>
        <v>4.0638888888888834E-3</v>
      </c>
      <c r="AL521" s="241">
        <f>VLOOKUP(AN521,[2]תחזיות!$B$4:$H$1000,5)</f>
        <v>1.3001646500000283E-2</v>
      </c>
      <c r="AM521" s="135">
        <f t="shared" si="628"/>
        <v>1.0834705416666902E-3</v>
      </c>
      <c r="AN521" s="238">
        <v>469</v>
      </c>
      <c r="AO521" s="243">
        <f t="shared" si="643"/>
        <v>0</v>
      </c>
      <c r="AP521" s="243">
        <f t="shared" si="672"/>
        <v>0</v>
      </c>
      <c r="AQ521" s="243">
        <f t="shared" si="605"/>
        <v>0</v>
      </c>
      <c r="AR521" s="243">
        <f t="shared" si="644"/>
        <v>0</v>
      </c>
      <c r="AS521" s="244">
        <f t="shared" si="645"/>
        <v>170495.24078473489</v>
      </c>
      <c r="AT521" s="245"/>
      <c r="AU521" s="242">
        <f t="shared" si="591"/>
        <v>5.3666666666666606E-2</v>
      </c>
      <c r="AV521" s="242">
        <f t="shared" si="646"/>
        <v>4.4722222222222168E-3</v>
      </c>
      <c r="AW521" s="241">
        <f>VLOOKUP(AY521,[2]תחזיות!$B$4:$H$1000,7)</f>
        <v>2.2102799050000479E-2</v>
      </c>
      <c r="AX521" s="135">
        <f t="shared" si="606"/>
        <v>1.8418999208333732E-3</v>
      </c>
      <c r="AY521" s="238">
        <v>469</v>
      </c>
      <c r="AZ521" s="243">
        <f t="shared" si="647"/>
        <v>-3.8899478164575995E-11</v>
      </c>
      <c r="BA521" s="243">
        <f t="shared" si="673"/>
        <v>1.5584587050774749E-13</v>
      </c>
      <c r="BB521" s="243">
        <f t="shared" si="607"/>
        <v>3.2981298118821216E-13</v>
      </c>
      <c r="BC521" s="243">
        <f t="shared" si="648"/>
        <v>-1.7396711068046467E-13</v>
      </c>
      <c r="BD521" s="244">
        <f t="shared" si="649"/>
        <v>197884.14681572217</v>
      </c>
      <c r="BE521" s="246"/>
      <c r="BF521" s="246"/>
      <c r="BG521" s="246"/>
      <c r="BH521" s="241">
        <f>VLOOKUP(BJ521,[2]תחזיות!$B$4:$H$1000,6)</f>
        <v>1.1819678636363892E-2</v>
      </c>
      <c r="BI521" s="135">
        <f t="shared" si="608"/>
        <v>9.8497321969699095E-4</v>
      </c>
      <c r="BJ521" s="238">
        <v>469</v>
      </c>
      <c r="BK521" s="243">
        <f t="shared" si="650"/>
        <v>-17.775218029948359</v>
      </c>
      <c r="BL521" s="243">
        <f t="shared" si="674"/>
        <v>8.9346069709150225E-2</v>
      </c>
      <c r="BM521" s="243">
        <f t="shared" si="609"/>
        <v>0.12193396943072207</v>
      </c>
      <c r="BN521" s="243">
        <f t="shared" si="629"/>
        <v>-3.2587899721571841E-2</v>
      </c>
      <c r="BO521" s="244">
        <f t="shared" si="651"/>
        <v>148276.55901072704</v>
      </c>
      <c r="BP521" s="246"/>
      <c r="BQ521" s="247">
        <f>VLOOKUP(BT521,[2]תחזיות!$B$4:$E$1000,2)</f>
        <v>4.8226080000000324E-2</v>
      </c>
      <c r="BR521" s="135">
        <f t="shared" si="610"/>
        <v>3.518840000000027E-3</v>
      </c>
      <c r="BS521" s="3">
        <f t="shared" si="652"/>
        <v>14242</v>
      </c>
      <c r="BT521" s="238">
        <v>469</v>
      </c>
      <c r="BU521" s="239">
        <f t="shared" si="653"/>
        <v>0</v>
      </c>
      <c r="BV521" s="239">
        <f t="shared" si="461"/>
        <v>0</v>
      </c>
      <c r="BW521" s="239">
        <f t="shared" si="611"/>
        <v>0</v>
      </c>
      <c r="BX521" s="239">
        <f t="shared" si="612"/>
        <v>0</v>
      </c>
      <c r="BY521" s="240">
        <f t="shared" si="654"/>
        <v>839763.63973834575</v>
      </c>
      <c r="CA521" s="247">
        <f>VLOOKUP(CD521,[2]תחזיות!$B$4:$E$1000,4)</f>
        <v>6.3658425600000429E-2</v>
      </c>
      <c r="CB521" s="135">
        <f t="shared" si="613"/>
        <v>4.8048688000000362E-3</v>
      </c>
      <c r="CC521" s="3">
        <f t="shared" si="655"/>
        <v>14242</v>
      </c>
      <c r="CD521" s="238">
        <v>469</v>
      </c>
      <c r="CE521" s="239">
        <f t="shared" si="656"/>
        <v>0</v>
      </c>
      <c r="CF521" s="239">
        <f t="shared" si="657"/>
        <v>0</v>
      </c>
      <c r="CG521" s="239">
        <f t="shared" si="614"/>
        <v>0</v>
      </c>
      <c r="CH521" s="239">
        <f t="shared" si="615"/>
        <v>0</v>
      </c>
      <c r="CI521" s="240">
        <f t="shared" si="658"/>
        <v>952372.2403889132</v>
      </c>
      <c r="CJ521" s="1"/>
      <c r="CK521" s="247">
        <f>VLOOKUP(CN521,[2]תחזיות!$B$4:$E$1000,3)</f>
        <v>4.1935721739130717E-2</v>
      </c>
      <c r="CL521" s="135">
        <f t="shared" si="616"/>
        <v>2.9946434782608931E-3</v>
      </c>
      <c r="CM521" s="3">
        <f t="shared" si="659"/>
        <v>14242</v>
      </c>
      <c r="CN521" s="238">
        <v>469</v>
      </c>
      <c r="CO521" s="239">
        <f t="shared" si="660"/>
        <v>0</v>
      </c>
      <c r="CP521" s="239">
        <f t="shared" si="675"/>
        <v>0</v>
      </c>
      <c r="CQ521" s="239">
        <f t="shared" si="617"/>
        <v>0</v>
      </c>
      <c r="CR521" s="239">
        <f t="shared" si="618"/>
        <v>0</v>
      </c>
      <c r="CS521" s="240">
        <f t="shared" si="661"/>
        <v>799728.65981568617</v>
      </c>
      <c r="CT521" s="1"/>
      <c r="CU521" s="238">
        <v>469</v>
      </c>
      <c r="CV521" s="239">
        <f t="shared" si="587"/>
        <v>-3734.1895559835693</v>
      </c>
      <c r="CW521" s="239">
        <f t="shared" si="587"/>
        <v>0</v>
      </c>
      <c r="CX521" s="239">
        <f t="shared" si="587"/>
        <v>9.8022475844568699</v>
      </c>
      <c r="CY521" s="239">
        <f t="shared" si="587"/>
        <v>-9.8022475844568699</v>
      </c>
      <c r="CZ521" s="239">
        <f t="shared" si="587"/>
        <v>3027533.6683451794</v>
      </c>
      <c r="DB521" s="238">
        <v>469</v>
      </c>
      <c r="DC521" s="239">
        <f t="shared" si="588"/>
        <v>-3734.1895559836075</v>
      </c>
      <c r="DD521" s="239">
        <f t="shared" si="588"/>
        <v>1.5584587050774749E-13</v>
      </c>
      <c r="DE521" s="239">
        <f t="shared" si="588"/>
        <v>9.8022475844571968</v>
      </c>
      <c r="DF521" s="239">
        <f t="shared" si="588"/>
        <v>-9.8022475844570405</v>
      </c>
      <c r="DG521" s="239">
        <f t="shared" si="588"/>
        <v>3247953.555034522</v>
      </c>
      <c r="DH521" s="248"/>
      <c r="DI521" s="238">
        <v>469</v>
      </c>
      <c r="DJ521" s="239">
        <f t="shared" si="589"/>
        <v>-3751.9647740135179</v>
      </c>
      <c r="DK521" s="239">
        <f t="shared" si="589"/>
        <v>8.9346069709150225E-2</v>
      </c>
      <c r="DL521" s="239">
        <f t="shared" si="589"/>
        <v>9.9241815538875926</v>
      </c>
      <c r="DM521" s="239">
        <f t="shared" si="589"/>
        <v>-9.8348354841784413</v>
      </c>
      <c r="DN521" s="239">
        <f t="shared" si="589"/>
        <v>2829171.9568635351</v>
      </c>
      <c r="DP521" s="3">
        <f t="shared" si="662"/>
        <v>14242</v>
      </c>
      <c r="DQ521" s="238">
        <v>469</v>
      </c>
      <c r="DR521" s="239">
        <f t="shared" si="663"/>
        <v>0</v>
      </c>
      <c r="DS521" s="239">
        <f t="shared" si="664"/>
        <v>0</v>
      </c>
      <c r="DT521" s="239">
        <f t="shared" si="619"/>
        <v>0</v>
      </c>
      <c r="DU521" s="239">
        <f t="shared" si="665"/>
        <v>0</v>
      </c>
      <c r="DV521" s="240">
        <f t="shared" si="676"/>
        <v>0</v>
      </c>
      <c r="DX521" s="242">
        <f t="shared" si="592"/>
        <v>5.0700000000000002E-2</v>
      </c>
      <c r="DY521" s="242">
        <f t="shared" si="666"/>
        <v>4.2250000000000005E-3</v>
      </c>
      <c r="DZ521" s="238">
        <v>469</v>
      </c>
      <c r="EA521" s="243">
        <f t="shared" si="677"/>
        <v>0</v>
      </c>
      <c r="EB521" s="243">
        <f t="shared" si="678"/>
        <v>0</v>
      </c>
      <c r="EC521" s="243">
        <f t="shared" si="620"/>
        <v>0</v>
      </c>
      <c r="ED521" s="243">
        <f t="shared" si="630"/>
        <v>0</v>
      </c>
      <c r="EE521" s="244">
        <f t="shared" si="667"/>
        <v>985200.18989004719</v>
      </c>
      <c r="EF521" s="249"/>
      <c r="EG521" s="242">
        <f t="shared" si="593"/>
        <v>5.5E-2</v>
      </c>
      <c r="EH521" s="242">
        <f t="shared" si="668"/>
        <v>4.5833333333333334E-3</v>
      </c>
      <c r="EI521" s="238">
        <v>469</v>
      </c>
      <c r="EJ521" s="243">
        <f t="shared" si="679"/>
        <v>7.4516902454277065E-13</v>
      </c>
      <c r="EK521" s="243">
        <f t="shared" si="680"/>
        <v>0</v>
      </c>
      <c r="EL521" s="243">
        <f t="shared" si="621"/>
        <v>-3.4153580291543655E-15</v>
      </c>
      <c r="EM521" s="243">
        <f t="shared" si="631"/>
        <v>3.4153580291543655E-15</v>
      </c>
      <c r="EN521" s="244">
        <f t="shared" si="669"/>
        <v>1028966.0595073986</v>
      </c>
      <c r="EO521" s="249"/>
      <c r="EP521" s="242">
        <f t="shared" si="594"/>
        <v>2.5000000000000001E-2</v>
      </c>
      <c r="EQ521" s="242">
        <f t="shared" si="670"/>
        <v>2.0833333333333333E-3</v>
      </c>
      <c r="ER521" s="238">
        <v>469</v>
      </c>
      <c r="ES521" s="243">
        <f t="shared" si="681"/>
        <v>0</v>
      </c>
      <c r="ET521" s="243">
        <f t="shared" si="682"/>
        <v>0</v>
      </c>
      <c r="EU521" s="243">
        <f t="shared" si="622"/>
        <v>0</v>
      </c>
      <c r="EV521" s="243">
        <f t="shared" si="632"/>
        <v>0</v>
      </c>
      <c r="EW521" s="244">
        <f t="shared" si="671"/>
        <v>853461.14144629624</v>
      </c>
    </row>
    <row r="522" spans="1:153" ht="14.25" customHeight="1" thickBot="1" x14ac:dyDescent="0.25">
      <c r="A522" s="3">
        <f t="shared" si="633"/>
        <v>14273</v>
      </c>
      <c r="B522" s="238">
        <v>470</v>
      </c>
      <c r="C522" s="239">
        <f t="shared" si="634"/>
        <v>-3743.9918035680262</v>
      </c>
      <c r="D522" s="239">
        <f t="shared" si="595"/>
        <v>0</v>
      </c>
      <c r="E522" s="239">
        <f t="shared" si="596"/>
        <v>9.8279784843660689</v>
      </c>
      <c r="F522" s="239">
        <f t="shared" si="597"/>
        <v>-9.8279784843660689</v>
      </c>
      <c r="G522" s="240">
        <f t="shared" si="635"/>
        <v>725485.02829237678</v>
      </c>
      <c r="I522" s="241">
        <f>VLOOKUP(K522,[2]תחזיות!$B$4:$H$1000,5)</f>
        <v>1.3001665000000284E-2</v>
      </c>
      <c r="J522" s="135">
        <f t="shared" si="598"/>
        <v>1.083472083333357E-3</v>
      </c>
      <c r="K522" s="238">
        <v>470</v>
      </c>
      <c r="L522" s="243">
        <f t="shared" si="636"/>
        <v>0</v>
      </c>
      <c r="M522" s="243">
        <f t="shared" si="623"/>
        <v>0</v>
      </c>
      <c r="N522" s="243">
        <f t="shared" si="599"/>
        <v>0</v>
      </c>
      <c r="O522" s="243">
        <f t="shared" si="600"/>
        <v>0</v>
      </c>
      <c r="P522" s="244">
        <f t="shared" si="637"/>
        <v>306589.56963967456</v>
      </c>
      <c r="Q522" s="245"/>
      <c r="R522" s="241">
        <f>VLOOKUP(T522,[2]תחזיות!$B$4:$H$1000,7)</f>
        <v>2.2102830500000482E-2</v>
      </c>
      <c r="S522" s="135">
        <f t="shared" si="601"/>
        <v>1.8419025416667068E-3</v>
      </c>
      <c r="T522" s="238">
        <v>470</v>
      </c>
      <c r="U522" s="243">
        <f t="shared" si="638"/>
        <v>0</v>
      </c>
      <c r="V522" s="243">
        <f t="shared" si="624"/>
        <v>0</v>
      </c>
      <c r="W522" s="243">
        <f t="shared" si="602"/>
        <v>0</v>
      </c>
      <c r="X522" s="243">
        <f t="shared" si="625"/>
        <v>0</v>
      </c>
      <c r="Y522" s="244">
        <f t="shared" si="639"/>
        <v>343246.08003011072</v>
      </c>
      <c r="Z522" s="246"/>
      <c r="AA522" s="241">
        <f>VLOOKUP(AC522,[2]תחזיות!$B$4:$H$1000,6)</f>
        <v>1.1819695454545712E-2</v>
      </c>
      <c r="AB522" s="135">
        <f t="shared" si="603"/>
        <v>9.8497462121214271E-4</v>
      </c>
      <c r="AC522" s="238">
        <v>470</v>
      </c>
      <c r="AD522" s="243">
        <f t="shared" si="640"/>
        <v>0</v>
      </c>
      <c r="AE522" s="243">
        <f t="shared" si="626"/>
        <v>0</v>
      </c>
      <c r="AF522" s="243">
        <f t="shared" si="604"/>
        <v>0</v>
      </c>
      <c r="AG522" s="243">
        <f t="shared" si="627"/>
        <v>0</v>
      </c>
      <c r="AH522" s="244">
        <f t="shared" si="641"/>
        <v>302220.56829844892</v>
      </c>
      <c r="AI522" s="246"/>
      <c r="AJ522" s="242">
        <f t="shared" si="590"/>
        <v>4.8766666666666597E-2</v>
      </c>
      <c r="AK522" s="242">
        <f t="shared" si="642"/>
        <v>4.0638888888888834E-3</v>
      </c>
      <c r="AL522" s="241">
        <f>VLOOKUP(AN522,[2]תחזיות!$B$4:$H$1000,5)</f>
        <v>1.3001665000000284E-2</v>
      </c>
      <c r="AM522" s="135">
        <f t="shared" si="628"/>
        <v>1.083472083333357E-3</v>
      </c>
      <c r="AN522" s="238">
        <v>470</v>
      </c>
      <c r="AO522" s="243">
        <f t="shared" si="643"/>
        <v>0</v>
      </c>
      <c r="AP522" s="243">
        <f t="shared" si="672"/>
        <v>0</v>
      </c>
      <c r="AQ522" s="243">
        <f t="shared" si="605"/>
        <v>0</v>
      </c>
      <c r="AR522" s="243">
        <f t="shared" si="644"/>
        <v>0</v>
      </c>
      <c r="AS522" s="244">
        <f t="shared" si="645"/>
        <v>170495.24078473489</v>
      </c>
      <c r="AT522" s="245"/>
      <c r="AU522" s="242">
        <f t="shared" si="591"/>
        <v>5.3666666666666606E-2</v>
      </c>
      <c r="AV522" s="242">
        <f t="shared" si="646"/>
        <v>4.4722222222222168E-3</v>
      </c>
      <c r="AW522" s="241">
        <f>VLOOKUP(AY522,[2]תחזיות!$B$4:$H$1000,7)</f>
        <v>2.2102830500000482E-2</v>
      </c>
      <c r="AX522" s="135">
        <f t="shared" si="606"/>
        <v>1.8419025416667068E-3</v>
      </c>
      <c r="AY522" s="238">
        <v>470</v>
      </c>
      <c r="AZ522" s="243">
        <f t="shared" si="647"/>
        <v>-3.9301547676833373E-11</v>
      </c>
      <c r="BA522" s="243">
        <f t="shared" si="673"/>
        <v>1.5613292341274399E-13</v>
      </c>
      <c r="BB522" s="243">
        <f t="shared" si="607"/>
        <v>3.3189817830080414E-13</v>
      </c>
      <c r="BC522" s="243">
        <f t="shared" si="648"/>
        <v>-1.7576525488806015E-13</v>
      </c>
      <c r="BD522" s="244">
        <f t="shared" si="649"/>
        <v>197884.14681572217</v>
      </c>
      <c r="BE522" s="246"/>
      <c r="BF522" s="246"/>
      <c r="BG522" s="246"/>
      <c r="BH522" s="241">
        <f>VLOOKUP(BJ522,[2]תחזיות!$B$4:$H$1000,6)</f>
        <v>1.1819695454545712E-2</v>
      </c>
      <c r="BI522" s="135">
        <f t="shared" si="608"/>
        <v>9.8497462121214271E-4</v>
      </c>
      <c r="BJ522" s="238">
        <v>470</v>
      </c>
      <c r="BK522" s="243">
        <f t="shared" si="650"/>
        <v>-17.914780239890444</v>
      </c>
      <c r="BL522" s="243">
        <f t="shared" si="674"/>
        <v>8.9421738250237442E-2</v>
      </c>
      <c r="BM522" s="243">
        <f t="shared" si="609"/>
        <v>0.12226550202336978</v>
      </c>
      <c r="BN522" s="243">
        <f t="shared" si="629"/>
        <v>-3.2843763773132327E-2</v>
      </c>
      <c r="BO522" s="244">
        <f t="shared" si="651"/>
        <v>148276.55901072704</v>
      </c>
      <c r="BP522" s="246"/>
      <c r="BQ522" s="247">
        <f>VLOOKUP(BT522,[2]תחזיות!$B$4:$E$1000,2)</f>
        <v>4.8254380000000326E-2</v>
      </c>
      <c r="BR522" s="135">
        <f t="shared" si="610"/>
        <v>3.5211983333333606E-3</v>
      </c>
      <c r="BS522" s="3">
        <f t="shared" si="652"/>
        <v>14273</v>
      </c>
      <c r="BT522" s="238">
        <v>470</v>
      </c>
      <c r="BU522" s="239">
        <f t="shared" si="653"/>
        <v>0</v>
      </c>
      <c r="BV522" s="239">
        <f t="shared" si="461"/>
        <v>0</v>
      </c>
      <c r="BW522" s="239">
        <f t="shared" si="611"/>
        <v>0</v>
      </c>
      <c r="BX522" s="239">
        <f t="shared" si="612"/>
        <v>0</v>
      </c>
      <c r="BY522" s="240">
        <f t="shared" si="654"/>
        <v>839763.63973834575</v>
      </c>
      <c r="CA522" s="247">
        <f>VLOOKUP(CD522,[2]תחזיות!$B$4:$E$1000,4)</f>
        <v>6.3695781600000431E-2</v>
      </c>
      <c r="CB522" s="135">
        <f t="shared" si="613"/>
        <v>4.8079818000000361E-3</v>
      </c>
      <c r="CC522" s="3">
        <f t="shared" si="655"/>
        <v>14273</v>
      </c>
      <c r="CD522" s="238">
        <v>470</v>
      </c>
      <c r="CE522" s="239">
        <f t="shared" si="656"/>
        <v>0</v>
      </c>
      <c r="CF522" s="239">
        <f t="shared" si="657"/>
        <v>0</v>
      </c>
      <c r="CG522" s="239">
        <f t="shared" si="614"/>
        <v>0</v>
      </c>
      <c r="CH522" s="239">
        <f t="shared" si="615"/>
        <v>0</v>
      </c>
      <c r="CI522" s="240">
        <f t="shared" si="658"/>
        <v>952372.2403889132</v>
      </c>
      <c r="CJ522" s="1"/>
      <c r="CK522" s="247">
        <f>VLOOKUP(CN522,[2]תחזיות!$B$4:$E$1000,3)</f>
        <v>4.1960330434782894E-2</v>
      </c>
      <c r="CL522" s="135">
        <f t="shared" si="616"/>
        <v>2.9966942028985745E-3</v>
      </c>
      <c r="CM522" s="3">
        <f t="shared" si="659"/>
        <v>14273</v>
      </c>
      <c r="CN522" s="238">
        <v>470</v>
      </c>
      <c r="CO522" s="239">
        <f t="shared" si="660"/>
        <v>0</v>
      </c>
      <c r="CP522" s="239">
        <f t="shared" si="675"/>
        <v>0</v>
      </c>
      <c r="CQ522" s="239">
        <f t="shared" si="617"/>
        <v>0</v>
      </c>
      <c r="CR522" s="239">
        <f t="shared" si="618"/>
        <v>0</v>
      </c>
      <c r="CS522" s="240">
        <f t="shared" si="661"/>
        <v>799728.65981568617</v>
      </c>
      <c r="CT522" s="1"/>
      <c r="CU522" s="238">
        <v>470</v>
      </c>
      <c r="CV522" s="239">
        <f t="shared" si="587"/>
        <v>-3743.9918035680262</v>
      </c>
      <c r="CW522" s="239">
        <f t="shared" si="587"/>
        <v>0</v>
      </c>
      <c r="CX522" s="239">
        <f t="shared" si="587"/>
        <v>9.8279784843660689</v>
      </c>
      <c r="CY522" s="239">
        <f t="shared" si="587"/>
        <v>-9.8279784843660689</v>
      </c>
      <c r="CZ522" s="239">
        <f t="shared" si="587"/>
        <v>3027533.6683451794</v>
      </c>
      <c r="DB522" s="238">
        <v>470</v>
      </c>
      <c r="DC522" s="239">
        <f t="shared" si="588"/>
        <v>-3743.9918035680644</v>
      </c>
      <c r="DD522" s="239">
        <f t="shared" si="588"/>
        <v>1.5613292341274399E-13</v>
      </c>
      <c r="DE522" s="239">
        <f t="shared" si="588"/>
        <v>9.8279784843663975</v>
      </c>
      <c r="DF522" s="239">
        <f t="shared" si="588"/>
        <v>-9.8279784843662412</v>
      </c>
      <c r="DG522" s="239">
        <f t="shared" si="588"/>
        <v>3247953.555034522</v>
      </c>
      <c r="DH522" s="248"/>
      <c r="DI522" s="238">
        <v>470</v>
      </c>
      <c r="DJ522" s="239">
        <f t="shared" si="589"/>
        <v>-3761.9065838079168</v>
      </c>
      <c r="DK522" s="239">
        <f t="shared" si="589"/>
        <v>8.9421738250237442E-2</v>
      </c>
      <c r="DL522" s="239">
        <f t="shared" si="589"/>
        <v>9.9502439863894381</v>
      </c>
      <c r="DM522" s="239">
        <f t="shared" si="589"/>
        <v>-9.8608222481392005</v>
      </c>
      <c r="DN522" s="239">
        <f t="shared" si="589"/>
        <v>2829171.9568635351</v>
      </c>
      <c r="DP522" s="3">
        <f t="shared" si="662"/>
        <v>14273</v>
      </c>
      <c r="DQ522" s="238">
        <v>470</v>
      </c>
      <c r="DR522" s="239">
        <f t="shared" si="663"/>
        <v>0</v>
      </c>
      <c r="DS522" s="239">
        <f t="shared" si="664"/>
        <v>0</v>
      </c>
      <c r="DT522" s="239">
        <f t="shared" si="619"/>
        <v>0</v>
      </c>
      <c r="DU522" s="239">
        <f t="shared" si="665"/>
        <v>0</v>
      </c>
      <c r="DV522" s="240">
        <f t="shared" si="676"/>
        <v>0</v>
      </c>
      <c r="DX522" s="242">
        <f t="shared" si="592"/>
        <v>5.0700000000000002E-2</v>
      </c>
      <c r="DY522" s="242">
        <f t="shared" si="666"/>
        <v>4.2250000000000005E-3</v>
      </c>
      <c r="DZ522" s="238">
        <v>470</v>
      </c>
      <c r="EA522" s="243">
        <f t="shared" si="677"/>
        <v>0</v>
      </c>
      <c r="EB522" s="243">
        <f t="shared" si="678"/>
        <v>0</v>
      </c>
      <c r="EC522" s="243">
        <f t="shared" si="620"/>
        <v>0</v>
      </c>
      <c r="ED522" s="243">
        <f t="shared" si="630"/>
        <v>0</v>
      </c>
      <c r="EE522" s="244">
        <f t="shared" si="667"/>
        <v>985200.18989004719</v>
      </c>
      <c r="EF522" s="249"/>
      <c r="EG522" s="242">
        <f t="shared" si="593"/>
        <v>5.5E-2</v>
      </c>
      <c r="EH522" s="242">
        <f t="shared" si="668"/>
        <v>4.5833333333333334E-3</v>
      </c>
      <c r="EI522" s="238">
        <v>470</v>
      </c>
      <c r="EJ522" s="243">
        <f t="shared" si="679"/>
        <v>7.4858438257192502E-13</v>
      </c>
      <c r="EK522" s="243">
        <f t="shared" si="680"/>
        <v>0</v>
      </c>
      <c r="EL522" s="243">
        <f t="shared" si="621"/>
        <v>-3.4310117534546564E-15</v>
      </c>
      <c r="EM522" s="243">
        <f t="shared" si="631"/>
        <v>3.4310117534546564E-15</v>
      </c>
      <c r="EN522" s="244">
        <f t="shared" si="669"/>
        <v>1028966.0595073986</v>
      </c>
      <c r="EO522" s="249"/>
      <c r="EP522" s="242">
        <f t="shared" si="594"/>
        <v>2.5000000000000001E-2</v>
      </c>
      <c r="EQ522" s="242">
        <f t="shared" si="670"/>
        <v>2.0833333333333333E-3</v>
      </c>
      <c r="ER522" s="238">
        <v>470</v>
      </c>
      <c r="ES522" s="243">
        <f t="shared" si="681"/>
        <v>0</v>
      </c>
      <c r="ET522" s="243">
        <f t="shared" si="682"/>
        <v>0</v>
      </c>
      <c r="EU522" s="243">
        <f t="shared" si="622"/>
        <v>0</v>
      </c>
      <c r="EV522" s="243">
        <f t="shared" si="632"/>
        <v>0</v>
      </c>
      <c r="EW522" s="244">
        <f t="shared" si="671"/>
        <v>853461.14144629624</v>
      </c>
    </row>
    <row r="523" spans="1:153" ht="14.25" customHeight="1" thickBot="1" x14ac:dyDescent="0.25">
      <c r="A523" s="3">
        <f t="shared" si="633"/>
        <v>14304</v>
      </c>
      <c r="B523" s="238">
        <v>471</v>
      </c>
      <c r="C523" s="239">
        <f t="shared" si="634"/>
        <v>-3753.8197820523924</v>
      </c>
      <c r="D523" s="239">
        <f t="shared" si="595"/>
        <v>0</v>
      </c>
      <c r="E523" s="239">
        <f t="shared" si="596"/>
        <v>9.8537769278875302</v>
      </c>
      <c r="F523" s="239">
        <f t="shared" si="597"/>
        <v>-9.8537769278875302</v>
      </c>
      <c r="G523" s="240">
        <f t="shared" si="635"/>
        <v>725485.02829237678</v>
      </c>
      <c r="I523" s="241">
        <f>VLOOKUP(K523,[2]תחזיות!$B$4:$H$1000,5)</f>
        <v>1.3001683500000284E-2</v>
      </c>
      <c r="J523" s="135">
        <f t="shared" si="598"/>
        <v>1.0834736250000237E-3</v>
      </c>
      <c r="K523" s="238">
        <v>471</v>
      </c>
      <c r="L523" s="243">
        <f t="shared" si="636"/>
        <v>0</v>
      </c>
      <c r="M523" s="243">
        <f t="shared" si="623"/>
        <v>0</v>
      </c>
      <c r="N523" s="243">
        <f t="shared" si="599"/>
        <v>0</v>
      </c>
      <c r="O523" s="243">
        <f t="shared" si="600"/>
        <v>0</v>
      </c>
      <c r="P523" s="244">
        <f t="shared" si="637"/>
        <v>306589.56963967456</v>
      </c>
      <c r="Q523" s="245"/>
      <c r="R523" s="241">
        <f>VLOOKUP(T523,[2]תחזיות!$B$4:$H$1000,7)</f>
        <v>2.2102861950000482E-2</v>
      </c>
      <c r="S523" s="135">
        <f t="shared" si="601"/>
        <v>1.8419051625000401E-3</v>
      </c>
      <c r="T523" s="238">
        <v>471</v>
      </c>
      <c r="U523" s="243">
        <f t="shared" si="638"/>
        <v>0</v>
      </c>
      <c r="V523" s="243">
        <f t="shared" si="624"/>
        <v>0</v>
      </c>
      <c r="W523" s="243">
        <f t="shared" si="602"/>
        <v>0</v>
      </c>
      <c r="X523" s="243">
        <f t="shared" si="625"/>
        <v>0</v>
      </c>
      <c r="Y523" s="244">
        <f t="shared" si="639"/>
        <v>343246.08003011072</v>
      </c>
      <c r="Z523" s="246"/>
      <c r="AA523" s="241">
        <f>VLOOKUP(AC523,[2]תחזיות!$B$4:$H$1000,6)</f>
        <v>1.1819712272727529E-2</v>
      </c>
      <c r="AB523" s="135">
        <f t="shared" si="603"/>
        <v>9.8497602272729404E-4</v>
      </c>
      <c r="AC523" s="238">
        <v>471</v>
      </c>
      <c r="AD523" s="243">
        <f t="shared" si="640"/>
        <v>0</v>
      </c>
      <c r="AE523" s="243">
        <f t="shared" si="626"/>
        <v>0</v>
      </c>
      <c r="AF523" s="243">
        <f t="shared" si="604"/>
        <v>0</v>
      </c>
      <c r="AG523" s="243">
        <f t="shared" si="627"/>
        <v>0</v>
      </c>
      <c r="AH523" s="244">
        <f t="shared" si="641"/>
        <v>302220.56829844892</v>
      </c>
      <c r="AI523" s="246"/>
      <c r="AJ523" s="242">
        <f t="shared" si="590"/>
        <v>4.8766666666666597E-2</v>
      </c>
      <c r="AK523" s="242">
        <f t="shared" si="642"/>
        <v>4.0638888888888834E-3</v>
      </c>
      <c r="AL523" s="241">
        <f>VLOOKUP(AN523,[2]תחזיות!$B$4:$H$1000,5)</f>
        <v>1.3001683500000284E-2</v>
      </c>
      <c r="AM523" s="135">
        <f t="shared" si="628"/>
        <v>1.0834736250000237E-3</v>
      </c>
      <c r="AN523" s="238">
        <v>471</v>
      </c>
      <c r="AO523" s="243">
        <f t="shared" si="643"/>
        <v>0</v>
      </c>
      <c r="AP523" s="243">
        <f t="shared" si="672"/>
        <v>0</v>
      </c>
      <c r="AQ523" s="243">
        <f t="shared" si="605"/>
        <v>0</v>
      </c>
      <c r="AR523" s="243">
        <f t="shared" si="644"/>
        <v>0</v>
      </c>
      <c r="AS523" s="244">
        <f t="shared" si="645"/>
        <v>170495.24078473489</v>
      </c>
      <c r="AT523" s="245"/>
      <c r="AU523" s="242">
        <f t="shared" si="591"/>
        <v>5.3666666666666606E-2</v>
      </c>
      <c r="AV523" s="242">
        <f t="shared" si="646"/>
        <v>4.4722222222222168E-3</v>
      </c>
      <c r="AW523" s="241">
        <f>VLOOKUP(AY523,[2]תחזיות!$B$4:$H$1000,7)</f>
        <v>2.2102861950000482E-2</v>
      </c>
      <c r="AX523" s="135">
        <f t="shared" si="606"/>
        <v>1.8419051625000401E-3</v>
      </c>
      <c r="AY523" s="238">
        <v>471</v>
      </c>
      <c r="AZ523" s="243">
        <f t="shared" si="647"/>
        <v>-3.9706446903662412E-11</v>
      </c>
      <c r="BA523" s="243">
        <f t="shared" si="673"/>
        <v>1.5642050545041414E-13</v>
      </c>
      <c r="BB523" s="243">
        <f t="shared" si="607"/>
        <v>3.3399655965845973E-13</v>
      </c>
      <c r="BC523" s="243">
        <f t="shared" si="648"/>
        <v>-1.7757605420804557E-13</v>
      </c>
      <c r="BD523" s="244">
        <f t="shared" si="649"/>
        <v>197884.14681572217</v>
      </c>
      <c r="BE523" s="246"/>
      <c r="BF523" s="246"/>
      <c r="BG523" s="246"/>
      <c r="BH523" s="241">
        <f>VLOOKUP(BJ523,[2]תחזיות!$B$4:$H$1000,6)</f>
        <v>1.1819712272727529E-2</v>
      </c>
      <c r="BI523" s="135">
        <f t="shared" si="608"/>
        <v>9.8497602272729404E-4</v>
      </c>
      <c r="BJ523" s="238">
        <v>471</v>
      </c>
      <c r="BK523" s="243">
        <f t="shared" si="650"/>
        <v>-18.054811799490437</v>
      </c>
      <c r="BL523" s="243">
        <f t="shared" si="674"/>
        <v>8.9497470573173921E-2</v>
      </c>
      <c r="BM523" s="243">
        <f t="shared" si="609"/>
        <v>0.12259795887223957</v>
      </c>
      <c r="BN523" s="243">
        <f t="shared" si="629"/>
        <v>-3.3100488299065652E-2</v>
      </c>
      <c r="BO523" s="244">
        <f t="shared" si="651"/>
        <v>148276.55901072704</v>
      </c>
      <c r="BP523" s="246"/>
      <c r="BQ523" s="247">
        <f>VLOOKUP(BT523,[2]תחזיות!$B$4:$E$1000,2)</f>
        <v>4.8282680000000328E-2</v>
      </c>
      <c r="BR523" s="135">
        <f t="shared" si="610"/>
        <v>3.5235566666666942E-3</v>
      </c>
      <c r="BS523" s="3">
        <f t="shared" si="652"/>
        <v>14304</v>
      </c>
      <c r="BT523" s="238">
        <v>471</v>
      </c>
      <c r="BU523" s="239">
        <f t="shared" si="653"/>
        <v>0</v>
      </c>
      <c r="BV523" s="239">
        <f t="shared" si="461"/>
        <v>0</v>
      </c>
      <c r="BW523" s="239">
        <f t="shared" si="611"/>
        <v>0</v>
      </c>
      <c r="BX523" s="239">
        <f t="shared" si="612"/>
        <v>0</v>
      </c>
      <c r="BY523" s="240">
        <f t="shared" si="654"/>
        <v>839763.63973834575</v>
      </c>
      <c r="CA523" s="247">
        <f>VLOOKUP(CD523,[2]תחזיות!$B$4:$E$1000,4)</f>
        <v>6.3733137600000433E-2</v>
      </c>
      <c r="CB523" s="135">
        <f t="shared" si="613"/>
        <v>4.811094800000036E-3</v>
      </c>
      <c r="CC523" s="3">
        <f t="shared" si="655"/>
        <v>14304</v>
      </c>
      <c r="CD523" s="238">
        <v>471</v>
      </c>
      <c r="CE523" s="239">
        <f t="shared" si="656"/>
        <v>0</v>
      </c>
      <c r="CF523" s="239">
        <f t="shared" si="657"/>
        <v>0</v>
      </c>
      <c r="CG523" s="239">
        <f t="shared" si="614"/>
        <v>0</v>
      </c>
      <c r="CH523" s="239">
        <f t="shared" si="615"/>
        <v>0</v>
      </c>
      <c r="CI523" s="240">
        <f t="shared" si="658"/>
        <v>952372.2403889132</v>
      </c>
      <c r="CJ523" s="1"/>
      <c r="CK523" s="247">
        <f>VLOOKUP(CN523,[2]תחזיות!$B$4:$E$1000,3)</f>
        <v>4.1984939130435071E-2</v>
      </c>
      <c r="CL523" s="135">
        <f t="shared" si="616"/>
        <v>2.9987449275362559E-3</v>
      </c>
      <c r="CM523" s="3">
        <f t="shared" si="659"/>
        <v>14304</v>
      </c>
      <c r="CN523" s="238">
        <v>471</v>
      </c>
      <c r="CO523" s="239">
        <f t="shared" si="660"/>
        <v>0</v>
      </c>
      <c r="CP523" s="239">
        <f t="shared" si="675"/>
        <v>0</v>
      </c>
      <c r="CQ523" s="239">
        <f t="shared" si="617"/>
        <v>0</v>
      </c>
      <c r="CR523" s="239">
        <f t="shared" si="618"/>
        <v>0</v>
      </c>
      <c r="CS523" s="240">
        <f t="shared" si="661"/>
        <v>799728.65981568617</v>
      </c>
      <c r="CT523" s="1"/>
      <c r="CU523" s="238">
        <v>471</v>
      </c>
      <c r="CV523" s="239">
        <f t="shared" si="587"/>
        <v>-3753.8197820523924</v>
      </c>
      <c r="CW523" s="239">
        <f t="shared" si="587"/>
        <v>0</v>
      </c>
      <c r="CX523" s="239">
        <f t="shared" si="587"/>
        <v>9.8537769278875302</v>
      </c>
      <c r="CY523" s="239">
        <f t="shared" si="587"/>
        <v>-9.8537769278875302</v>
      </c>
      <c r="CZ523" s="239">
        <f t="shared" si="587"/>
        <v>3027533.6683451794</v>
      </c>
      <c r="DB523" s="238">
        <v>471</v>
      </c>
      <c r="DC523" s="239">
        <f t="shared" si="588"/>
        <v>-3753.819782052431</v>
      </c>
      <c r="DD523" s="239">
        <f t="shared" si="588"/>
        <v>1.5642050545041414E-13</v>
      </c>
      <c r="DE523" s="239">
        <f t="shared" si="588"/>
        <v>9.8537769278878606</v>
      </c>
      <c r="DF523" s="239">
        <f t="shared" si="588"/>
        <v>-9.8537769278877043</v>
      </c>
      <c r="DG523" s="239">
        <f t="shared" si="588"/>
        <v>3247953.555034522</v>
      </c>
      <c r="DH523" s="248"/>
      <c r="DI523" s="238">
        <v>471</v>
      </c>
      <c r="DJ523" s="239">
        <f t="shared" si="589"/>
        <v>-3771.8745938518828</v>
      </c>
      <c r="DK523" s="239">
        <f t="shared" si="589"/>
        <v>8.9497470573173921E-2</v>
      </c>
      <c r="DL523" s="239">
        <f t="shared" si="589"/>
        <v>9.9763748867597695</v>
      </c>
      <c r="DM523" s="239">
        <f t="shared" si="589"/>
        <v>-9.8868774161865964</v>
      </c>
      <c r="DN523" s="239">
        <f t="shared" si="589"/>
        <v>2829171.9568635351</v>
      </c>
      <c r="DP523" s="3">
        <f t="shared" si="662"/>
        <v>14304</v>
      </c>
      <c r="DQ523" s="238">
        <v>471</v>
      </c>
      <c r="DR523" s="239">
        <f t="shared" si="663"/>
        <v>0</v>
      </c>
      <c r="DS523" s="239">
        <f t="shared" si="664"/>
        <v>0</v>
      </c>
      <c r="DT523" s="239">
        <f t="shared" si="619"/>
        <v>0</v>
      </c>
      <c r="DU523" s="239">
        <f t="shared" si="665"/>
        <v>0</v>
      </c>
      <c r="DV523" s="240">
        <f t="shared" si="676"/>
        <v>0</v>
      </c>
      <c r="DX523" s="242">
        <f t="shared" si="592"/>
        <v>5.0700000000000002E-2</v>
      </c>
      <c r="DY523" s="242">
        <f t="shared" si="666"/>
        <v>4.2250000000000005E-3</v>
      </c>
      <c r="DZ523" s="238">
        <v>471</v>
      </c>
      <c r="EA523" s="243">
        <f t="shared" si="677"/>
        <v>0</v>
      </c>
      <c r="EB523" s="243">
        <f t="shared" si="678"/>
        <v>0</v>
      </c>
      <c r="EC523" s="243">
        <f t="shared" si="620"/>
        <v>0</v>
      </c>
      <c r="ED523" s="243">
        <f t="shared" si="630"/>
        <v>0</v>
      </c>
      <c r="EE523" s="244">
        <f t="shared" si="667"/>
        <v>985200.18989004719</v>
      </c>
      <c r="EF523" s="249"/>
      <c r="EG523" s="242">
        <f t="shared" si="593"/>
        <v>5.5E-2</v>
      </c>
      <c r="EH523" s="242">
        <f t="shared" si="668"/>
        <v>4.5833333333333334E-3</v>
      </c>
      <c r="EI523" s="238">
        <v>471</v>
      </c>
      <c r="EJ523" s="243">
        <f t="shared" si="679"/>
        <v>7.5201539432537967E-13</v>
      </c>
      <c r="EK523" s="243">
        <f t="shared" si="680"/>
        <v>0</v>
      </c>
      <c r="EL523" s="243">
        <f t="shared" si="621"/>
        <v>-3.4467372239913236E-15</v>
      </c>
      <c r="EM523" s="243">
        <f t="shared" si="631"/>
        <v>3.4467372239913236E-15</v>
      </c>
      <c r="EN523" s="244">
        <f t="shared" si="669"/>
        <v>1028966.0595073986</v>
      </c>
      <c r="EO523" s="249"/>
      <c r="EP523" s="242">
        <f t="shared" si="594"/>
        <v>2.5000000000000001E-2</v>
      </c>
      <c r="EQ523" s="242">
        <f t="shared" si="670"/>
        <v>2.0833333333333333E-3</v>
      </c>
      <c r="ER523" s="238">
        <v>471</v>
      </c>
      <c r="ES523" s="243">
        <f t="shared" si="681"/>
        <v>0</v>
      </c>
      <c r="ET523" s="243">
        <f t="shared" si="682"/>
        <v>0</v>
      </c>
      <c r="EU523" s="243">
        <f t="shared" si="622"/>
        <v>0</v>
      </c>
      <c r="EV523" s="243">
        <f t="shared" si="632"/>
        <v>0</v>
      </c>
      <c r="EW523" s="244">
        <f t="shared" si="671"/>
        <v>853461.14144629624</v>
      </c>
    </row>
    <row r="524" spans="1:153" ht="14.25" customHeight="1" thickBot="1" x14ac:dyDescent="0.25">
      <c r="A524" s="3">
        <f t="shared" si="633"/>
        <v>14332</v>
      </c>
      <c r="B524" s="238">
        <v>472</v>
      </c>
      <c r="C524" s="239">
        <f t="shared" si="634"/>
        <v>-3763.6735589802797</v>
      </c>
      <c r="D524" s="239">
        <f t="shared" si="595"/>
        <v>0</v>
      </c>
      <c r="E524" s="239">
        <f t="shared" si="596"/>
        <v>9.879643092323235</v>
      </c>
      <c r="F524" s="239">
        <f t="shared" si="597"/>
        <v>-9.879643092323235</v>
      </c>
      <c r="G524" s="240">
        <f t="shared" si="635"/>
        <v>725485.02829237678</v>
      </c>
      <c r="I524" s="241">
        <f>VLOOKUP(K524,[2]תחזיות!$B$4:$H$1000,5)</f>
        <v>1.3001702000000285E-2</v>
      </c>
      <c r="J524" s="135">
        <f t="shared" si="598"/>
        <v>1.0834751666666904E-3</v>
      </c>
      <c r="K524" s="238">
        <v>472</v>
      </c>
      <c r="L524" s="243">
        <f t="shared" si="636"/>
        <v>0</v>
      </c>
      <c r="M524" s="243">
        <f t="shared" si="623"/>
        <v>0</v>
      </c>
      <c r="N524" s="243">
        <f t="shared" si="599"/>
        <v>0</v>
      </c>
      <c r="O524" s="243">
        <f t="shared" si="600"/>
        <v>0</v>
      </c>
      <c r="P524" s="244">
        <f t="shared" si="637"/>
        <v>306589.56963967456</v>
      </c>
      <c r="Q524" s="245"/>
      <c r="R524" s="241">
        <f>VLOOKUP(T524,[2]תחזיות!$B$4:$H$1000,7)</f>
        <v>2.2102893400000483E-2</v>
      </c>
      <c r="S524" s="135">
        <f t="shared" si="601"/>
        <v>1.8419077833333735E-3</v>
      </c>
      <c r="T524" s="238">
        <v>472</v>
      </c>
      <c r="U524" s="243">
        <f t="shared" si="638"/>
        <v>0</v>
      </c>
      <c r="V524" s="243">
        <f t="shared" si="624"/>
        <v>0</v>
      </c>
      <c r="W524" s="243">
        <f t="shared" si="602"/>
        <v>0</v>
      </c>
      <c r="X524" s="243">
        <f t="shared" si="625"/>
        <v>0</v>
      </c>
      <c r="Y524" s="244">
        <f t="shared" si="639"/>
        <v>343246.08003011072</v>
      </c>
      <c r="Z524" s="246"/>
      <c r="AA524" s="241">
        <f>VLOOKUP(AC524,[2]תחזיות!$B$4:$H$1000,6)</f>
        <v>1.1819729090909349E-2</v>
      </c>
      <c r="AB524" s="135">
        <f t="shared" si="603"/>
        <v>9.8497742424244581E-4</v>
      </c>
      <c r="AC524" s="238">
        <v>472</v>
      </c>
      <c r="AD524" s="243">
        <f t="shared" si="640"/>
        <v>0</v>
      </c>
      <c r="AE524" s="243">
        <f t="shared" si="626"/>
        <v>0</v>
      </c>
      <c r="AF524" s="243">
        <f t="shared" si="604"/>
        <v>0</v>
      </c>
      <c r="AG524" s="243">
        <f t="shared" si="627"/>
        <v>0</v>
      </c>
      <c r="AH524" s="244">
        <f t="shared" si="641"/>
        <v>302220.56829844892</v>
      </c>
      <c r="AI524" s="246"/>
      <c r="AJ524" s="242">
        <f t="shared" si="590"/>
        <v>4.8766666666666597E-2</v>
      </c>
      <c r="AK524" s="242">
        <f t="shared" si="642"/>
        <v>4.0638888888888834E-3</v>
      </c>
      <c r="AL524" s="241">
        <f>VLOOKUP(AN524,[2]תחזיות!$B$4:$H$1000,5)</f>
        <v>1.3001702000000285E-2</v>
      </c>
      <c r="AM524" s="135">
        <f t="shared" si="628"/>
        <v>1.0834751666666904E-3</v>
      </c>
      <c r="AN524" s="238">
        <v>472</v>
      </c>
      <c r="AO524" s="243">
        <f t="shared" si="643"/>
        <v>0</v>
      </c>
      <c r="AP524" s="243">
        <f t="shared" si="672"/>
        <v>0</v>
      </c>
      <c r="AQ524" s="243">
        <f t="shared" si="605"/>
        <v>0</v>
      </c>
      <c r="AR524" s="243">
        <f t="shared" si="644"/>
        <v>0</v>
      </c>
      <c r="AS524" s="244">
        <f t="shared" si="645"/>
        <v>170495.24078473489</v>
      </c>
      <c r="AT524" s="245"/>
      <c r="AU524" s="242">
        <f t="shared" si="591"/>
        <v>5.3666666666666606E-2</v>
      </c>
      <c r="AV524" s="242">
        <f t="shared" si="646"/>
        <v>4.4722222222222168E-3</v>
      </c>
      <c r="AW524" s="241">
        <f>VLOOKUP(AY524,[2]תחזיות!$B$4:$H$1000,7)</f>
        <v>2.2102893400000483E-2</v>
      </c>
      <c r="AX524" s="135">
        <f t="shared" si="606"/>
        <v>1.8419077833333735E-3</v>
      </c>
      <c r="AY524" s="238">
        <v>472</v>
      </c>
      <c r="AZ524" s="243">
        <f t="shared" si="647"/>
        <v>-4.011419426778408E-11</v>
      </c>
      <c r="BA524" s="243">
        <f t="shared" si="673"/>
        <v>1.5670861759687615E-13</v>
      </c>
      <c r="BB524" s="243">
        <f t="shared" si="607"/>
        <v>3.3610820862779917E-13</v>
      </c>
      <c r="BC524" s="243">
        <f t="shared" si="648"/>
        <v>-1.7939959103092302E-13</v>
      </c>
      <c r="BD524" s="244">
        <f t="shared" si="649"/>
        <v>197884.14681572217</v>
      </c>
      <c r="BE524" s="246"/>
      <c r="BF524" s="246"/>
      <c r="BG524" s="246"/>
      <c r="BH524" s="241">
        <f>VLOOKUP(BJ524,[2]תחזיות!$B$4:$H$1000,6)</f>
        <v>1.1819729090909349E-2</v>
      </c>
      <c r="BI524" s="135">
        <f t="shared" si="608"/>
        <v>9.8497742424244581E-4</v>
      </c>
      <c r="BJ524" s="238">
        <v>472</v>
      </c>
      <c r="BK524" s="243">
        <f t="shared" si="650"/>
        <v>-18.19531409660587</v>
      </c>
      <c r="BL524" s="243">
        <f t="shared" si="674"/>
        <v>8.9573266736524243E-2</v>
      </c>
      <c r="BM524" s="243">
        <f t="shared" si="609"/>
        <v>0.12293134258030151</v>
      </c>
      <c r="BN524" s="243">
        <f t="shared" si="629"/>
        <v>-3.3358075843777271E-2</v>
      </c>
      <c r="BO524" s="244">
        <f t="shared" si="651"/>
        <v>148276.55901072704</v>
      </c>
      <c r="BP524" s="246"/>
      <c r="BQ524" s="247">
        <f>VLOOKUP(BT524,[2]תחזיות!$B$4:$E$1000,2)</f>
        <v>4.8310980000000329E-2</v>
      </c>
      <c r="BR524" s="135">
        <f t="shared" si="610"/>
        <v>3.5259150000000274E-3</v>
      </c>
      <c r="BS524" s="3">
        <f t="shared" si="652"/>
        <v>14332</v>
      </c>
      <c r="BT524" s="238">
        <v>472</v>
      </c>
      <c r="BU524" s="239">
        <f t="shared" si="653"/>
        <v>0</v>
      </c>
      <c r="BV524" s="239">
        <f t="shared" si="461"/>
        <v>0</v>
      </c>
      <c r="BW524" s="239">
        <f t="shared" si="611"/>
        <v>0</v>
      </c>
      <c r="BX524" s="239">
        <f t="shared" si="612"/>
        <v>0</v>
      </c>
      <c r="BY524" s="240">
        <f t="shared" si="654"/>
        <v>839763.63973834575</v>
      </c>
      <c r="CA524" s="247">
        <f>VLOOKUP(CD524,[2]תחזיות!$B$4:$E$1000,4)</f>
        <v>6.3770493600000436E-2</v>
      </c>
      <c r="CB524" s="135">
        <f t="shared" si="613"/>
        <v>4.8142078000000367E-3</v>
      </c>
      <c r="CC524" s="3">
        <f t="shared" si="655"/>
        <v>14332</v>
      </c>
      <c r="CD524" s="238">
        <v>472</v>
      </c>
      <c r="CE524" s="239">
        <f t="shared" si="656"/>
        <v>0</v>
      </c>
      <c r="CF524" s="239">
        <f t="shared" si="657"/>
        <v>0</v>
      </c>
      <c r="CG524" s="239">
        <f t="shared" si="614"/>
        <v>0</v>
      </c>
      <c r="CH524" s="239">
        <f t="shared" si="615"/>
        <v>0</v>
      </c>
      <c r="CI524" s="240">
        <f t="shared" si="658"/>
        <v>952372.2403889132</v>
      </c>
      <c r="CJ524" s="1"/>
      <c r="CK524" s="247">
        <f>VLOOKUP(CN524,[2]תחזיות!$B$4:$E$1000,3)</f>
        <v>4.2009547826087248E-2</v>
      </c>
      <c r="CL524" s="135">
        <f t="shared" si="616"/>
        <v>3.0007956521739374E-3</v>
      </c>
      <c r="CM524" s="3">
        <f t="shared" si="659"/>
        <v>14332</v>
      </c>
      <c r="CN524" s="238">
        <v>472</v>
      </c>
      <c r="CO524" s="239">
        <f t="shared" si="660"/>
        <v>0</v>
      </c>
      <c r="CP524" s="239">
        <f t="shared" si="675"/>
        <v>0</v>
      </c>
      <c r="CQ524" s="239">
        <f t="shared" si="617"/>
        <v>0</v>
      </c>
      <c r="CR524" s="239">
        <f t="shared" si="618"/>
        <v>0</v>
      </c>
      <c r="CS524" s="240">
        <f t="shared" si="661"/>
        <v>799728.65981568617</v>
      </c>
      <c r="CT524" s="1"/>
      <c r="CU524" s="238">
        <v>472</v>
      </c>
      <c r="CV524" s="239">
        <f t="shared" si="587"/>
        <v>-3763.6735589802797</v>
      </c>
      <c r="CW524" s="239">
        <f t="shared" si="587"/>
        <v>0</v>
      </c>
      <c r="CX524" s="239">
        <f t="shared" si="587"/>
        <v>9.879643092323235</v>
      </c>
      <c r="CY524" s="239">
        <f t="shared" si="587"/>
        <v>-9.879643092323235</v>
      </c>
      <c r="CZ524" s="239">
        <f t="shared" si="587"/>
        <v>3027533.6683451794</v>
      </c>
      <c r="DB524" s="238">
        <v>472</v>
      </c>
      <c r="DC524" s="239">
        <f t="shared" si="588"/>
        <v>-3763.6735589803188</v>
      </c>
      <c r="DD524" s="239">
        <f t="shared" si="588"/>
        <v>1.5670861759687615E-13</v>
      </c>
      <c r="DE524" s="239">
        <f t="shared" si="588"/>
        <v>9.8796430923235672</v>
      </c>
      <c r="DF524" s="239">
        <f t="shared" si="588"/>
        <v>-9.8796430923234109</v>
      </c>
      <c r="DG524" s="239">
        <f t="shared" si="588"/>
        <v>3247953.555034522</v>
      </c>
      <c r="DH524" s="248"/>
      <c r="DI524" s="238">
        <v>472</v>
      </c>
      <c r="DJ524" s="239">
        <f t="shared" si="589"/>
        <v>-3781.8688730768854</v>
      </c>
      <c r="DK524" s="239">
        <f t="shared" si="589"/>
        <v>8.9573266736524243E-2</v>
      </c>
      <c r="DL524" s="239">
        <f t="shared" si="589"/>
        <v>10.002574434903536</v>
      </c>
      <c r="DM524" s="239">
        <f t="shared" si="589"/>
        <v>-9.9130011681670123</v>
      </c>
      <c r="DN524" s="239">
        <f t="shared" si="589"/>
        <v>2829171.9568635351</v>
      </c>
      <c r="DP524" s="3">
        <f t="shared" si="662"/>
        <v>14332</v>
      </c>
      <c r="DQ524" s="238">
        <v>472</v>
      </c>
      <c r="DR524" s="239">
        <f t="shared" si="663"/>
        <v>0</v>
      </c>
      <c r="DS524" s="239">
        <f t="shared" si="664"/>
        <v>0</v>
      </c>
      <c r="DT524" s="239">
        <f t="shared" si="619"/>
        <v>0</v>
      </c>
      <c r="DU524" s="239">
        <f t="shared" si="665"/>
        <v>0</v>
      </c>
      <c r="DV524" s="240">
        <f t="shared" si="676"/>
        <v>0</v>
      </c>
      <c r="DX524" s="242">
        <f t="shared" si="592"/>
        <v>5.0700000000000002E-2</v>
      </c>
      <c r="DY524" s="242">
        <f t="shared" si="666"/>
        <v>4.2250000000000005E-3</v>
      </c>
      <c r="DZ524" s="238">
        <v>472</v>
      </c>
      <c r="EA524" s="243">
        <f t="shared" si="677"/>
        <v>0</v>
      </c>
      <c r="EB524" s="243">
        <f t="shared" si="678"/>
        <v>0</v>
      </c>
      <c r="EC524" s="243">
        <f t="shared" si="620"/>
        <v>0</v>
      </c>
      <c r="ED524" s="243">
        <f t="shared" si="630"/>
        <v>0</v>
      </c>
      <c r="EE524" s="244">
        <f t="shared" si="667"/>
        <v>985200.18989004719</v>
      </c>
      <c r="EF524" s="249"/>
      <c r="EG524" s="242">
        <f t="shared" si="593"/>
        <v>5.5E-2</v>
      </c>
      <c r="EH524" s="242">
        <f t="shared" si="668"/>
        <v>4.5833333333333334E-3</v>
      </c>
      <c r="EI524" s="238">
        <v>472</v>
      </c>
      <c r="EJ524" s="243">
        <f t="shared" si="679"/>
        <v>7.5546213154937103E-13</v>
      </c>
      <c r="EK524" s="243">
        <f t="shared" si="680"/>
        <v>0</v>
      </c>
      <c r="EL524" s="243">
        <f t="shared" si="621"/>
        <v>-3.4625347696012839E-15</v>
      </c>
      <c r="EM524" s="243">
        <f t="shared" si="631"/>
        <v>3.4625347696012839E-15</v>
      </c>
      <c r="EN524" s="244">
        <f t="shared" si="669"/>
        <v>1028966.0595073986</v>
      </c>
      <c r="EO524" s="249"/>
      <c r="EP524" s="242">
        <f t="shared" si="594"/>
        <v>2.5000000000000001E-2</v>
      </c>
      <c r="EQ524" s="242">
        <f t="shared" si="670"/>
        <v>2.0833333333333333E-3</v>
      </c>
      <c r="ER524" s="238">
        <v>472</v>
      </c>
      <c r="ES524" s="243">
        <f t="shared" si="681"/>
        <v>0</v>
      </c>
      <c r="ET524" s="243">
        <f t="shared" si="682"/>
        <v>0</v>
      </c>
      <c r="EU524" s="243">
        <f t="shared" si="622"/>
        <v>0</v>
      </c>
      <c r="EV524" s="243">
        <f t="shared" si="632"/>
        <v>0</v>
      </c>
      <c r="EW524" s="244">
        <f t="shared" si="671"/>
        <v>853461.14144629624</v>
      </c>
    </row>
    <row r="525" spans="1:153" ht="14.25" customHeight="1" thickBot="1" x14ac:dyDescent="0.25">
      <c r="A525" s="3">
        <f t="shared" si="633"/>
        <v>14363</v>
      </c>
      <c r="B525" s="238">
        <v>473</v>
      </c>
      <c r="C525" s="239">
        <f t="shared" si="634"/>
        <v>-3773.5532020726027</v>
      </c>
      <c r="D525" s="239">
        <f t="shared" si="595"/>
        <v>0</v>
      </c>
      <c r="E525" s="239">
        <f t="shared" si="596"/>
        <v>9.9055771554405823</v>
      </c>
      <c r="F525" s="239">
        <f t="shared" si="597"/>
        <v>-9.9055771554405823</v>
      </c>
      <c r="G525" s="240">
        <f t="shared" si="635"/>
        <v>725485.02829237678</v>
      </c>
      <c r="I525" s="241">
        <f>VLOOKUP(K525,[2]תחזיות!$B$4:$H$1000,5)</f>
        <v>1.3001720500000286E-2</v>
      </c>
      <c r="J525" s="135">
        <f t="shared" si="598"/>
        <v>1.0834767083333571E-3</v>
      </c>
      <c r="K525" s="238">
        <v>473</v>
      </c>
      <c r="L525" s="243">
        <f t="shared" si="636"/>
        <v>0</v>
      </c>
      <c r="M525" s="243">
        <f t="shared" si="623"/>
        <v>0</v>
      </c>
      <c r="N525" s="243">
        <f t="shared" si="599"/>
        <v>0</v>
      </c>
      <c r="O525" s="243">
        <f t="shared" si="600"/>
        <v>0</v>
      </c>
      <c r="P525" s="244">
        <f t="shared" si="637"/>
        <v>306589.56963967456</v>
      </c>
      <c r="Q525" s="245"/>
      <c r="R525" s="241">
        <f>VLOOKUP(T525,[2]תחזיות!$B$4:$H$1000,7)</f>
        <v>2.2102924850000486E-2</v>
      </c>
      <c r="S525" s="135">
        <f t="shared" si="601"/>
        <v>1.8419104041667073E-3</v>
      </c>
      <c r="T525" s="238">
        <v>473</v>
      </c>
      <c r="U525" s="243">
        <f t="shared" si="638"/>
        <v>0</v>
      </c>
      <c r="V525" s="243">
        <f t="shared" si="624"/>
        <v>0</v>
      </c>
      <c r="W525" s="243">
        <f t="shared" si="602"/>
        <v>0</v>
      </c>
      <c r="X525" s="243">
        <f t="shared" si="625"/>
        <v>0</v>
      </c>
      <c r="Y525" s="244">
        <f t="shared" si="639"/>
        <v>343246.08003011072</v>
      </c>
      <c r="Z525" s="246"/>
      <c r="AA525" s="241">
        <f>VLOOKUP(AC525,[2]תחזיות!$B$4:$H$1000,6)</f>
        <v>1.1819745909091168E-2</v>
      </c>
      <c r="AB525" s="135">
        <f t="shared" si="603"/>
        <v>9.8497882575759735E-4</v>
      </c>
      <c r="AC525" s="238">
        <v>473</v>
      </c>
      <c r="AD525" s="243">
        <f t="shared" si="640"/>
        <v>0</v>
      </c>
      <c r="AE525" s="243">
        <f t="shared" si="626"/>
        <v>0</v>
      </c>
      <c r="AF525" s="243">
        <f t="shared" si="604"/>
        <v>0</v>
      </c>
      <c r="AG525" s="243">
        <f t="shared" si="627"/>
        <v>0</v>
      </c>
      <c r="AH525" s="244">
        <f t="shared" si="641"/>
        <v>302220.56829844892</v>
      </c>
      <c r="AI525" s="246"/>
      <c r="AJ525" s="242">
        <f t="shared" si="590"/>
        <v>4.8766666666666597E-2</v>
      </c>
      <c r="AK525" s="242">
        <f t="shared" si="642"/>
        <v>4.0638888888888834E-3</v>
      </c>
      <c r="AL525" s="241">
        <f>VLOOKUP(AN525,[2]תחזיות!$B$4:$H$1000,5)</f>
        <v>1.3001720500000286E-2</v>
      </c>
      <c r="AM525" s="135">
        <f t="shared" si="628"/>
        <v>1.0834767083333571E-3</v>
      </c>
      <c r="AN525" s="238">
        <v>473</v>
      </c>
      <c r="AO525" s="243">
        <f t="shared" si="643"/>
        <v>0</v>
      </c>
      <c r="AP525" s="243">
        <f t="shared" si="672"/>
        <v>0</v>
      </c>
      <c r="AQ525" s="243">
        <f t="shared" si="605"/>
        <v>0</v>
      </c>
      <c r="AR525" s="243">
        <f t="shared" si="644"/>
        <v>0</v>
      </c>
      <c r="AS525" s="244">
        <f t="shared" si="645"/>
        <v>170495.24078473489</v>
      </c>
      <c r="AT525" s="245"/>
      <c r="AU525" s="242">
        <f t="shared" si="591"/>
        <v>5.3666666666666606E-2</v>
      </c>
      <c r="AV525" s="242">
        <f t="shared" si="646"/>
        <v>4.4722222222222168E-3</v>
      </c>
      <c r="AW525" s="241">
        <f>VLOOKUP(AY525,[2]תחזיות!$B$4:$H$1000,7)</f>
        <v>2.2102924850000486E-2</v>
      </c>
      <c r="AX525" s="135">
        <f t="shared" si="606"/>
        <v>1.8419104041667073E-3</v>
      </c>
      <c r="AY525" s="238">
        <v>473</v>
      </c>
      <c r="AZ525" s="243">
        <f t="shared" si="647"/>
        <v>-4.0524808309394878E-11</v>
      </c>
      <c r="BA525" s="243">
        <f t="shared" si="673"/>
        <v>1.5699726083005045E-13</v>
      </c>
      <c r="BB525" s="243">
        <f t="shared" si="607"/>
        <v>3.382332091026218E-13</v>
      </c>
      <c r="BC525" s="243">
        <f t="shared" si="648"/>
        <v>-1.8123594827257133E-13</v>
      </c>
      <c r="BD525" s="244">
        <f t="shared" si="649"/>
        <v>197884.14681572217</v>
      </c>
      <c r="BE525" s="246"/>
      <c r="BF525" s="246"/>
      <c r="BG525" s="246"/>
      <c r="BH525" s="241">
        <f>VLOOKUP(BJ525,[2]תחזיות!$B$4:$H$1000,6)</f>
        <v>1.1819745909091168E-2</v>
      </c>
      <c r="BI525" s="135">
        <f t="shared" si="608"/>
        <v>9.8497882575759735E-4</v>
      </c>
      <c r="BJ525" s="238">
        <v>473</v>
      </c>
      <c r="BK525" s="243">
        <f t="shared" si="650"/>
        <v>-18.336288523068802</v>
      </c>
      <c r="BL525" s="243">
        <f t="shared" si="674"/>
        <v>8.9649126798826612E-2</v>
      </c>
      <c r="BM525" s="243">
        <f t="shared" si="609"/>
        <v>0.12326565575778592</v>
      </c>
      <c r="BN525" s="243">
        <f t="shared" si="629"/>
        <v>-3.3616528958959314E-2</v>
      </c>
      <c r="BO525" s="244">
        <f t="shared" si="651"/>
        <v>148276.55901072704</v>
      </c>
      <c r="BP525" s="246"/>
      <c r="BQ525" s="247">
        <f>VLOOKUP(BT525,[2]תחזיות!$B$4:$E$1000,2)</f>
        <v>4.8339280000000331E-2</v>
      </c>
      <c r="BR525" s="135">
        <f t="shared" si="610"/>
        <v>3.5282733333333611E-3</v>
      </c>
      <c r="BS525" s="3">
        <f t="shared" si="652"/>
        <v>14363</v>
      </c>
      <c r="BT525" s="238">
        <v>473</v>
      </c>
      <c r="BU525" s="239">
        <f t="shared" si="653"/>
        <v>0</v>
      </c>
      <c r="BV525" s="239">
        <f t="shared" si="461"/>
        <v>0</v>
      </c>
      <c r="BW525" s="239">
        <f t="shared" si="611"/>
        <v>0</v>
      </c>
      <c r="BX525" s="239">
        <f t="shared" si="612"/>
        <v>0</v>
      </c>
      <c r="BY525" s="240">
        <f t="shared" si="654"/>
        <v>839763.63973834575</v>
      </c>
      <c r="CA525" s="247">
        <f>VLOOKUP(CD525,[2]תחזיות!$B$4:$E$1000,4)</f>
        <v>6.3807849600000438E-2</v>
      </c>
      <c r="CB525" s="135">
        <f t="shared" si="613"/>
        <v>4.8173208000000366E-3</v>
      </c>
      <c r="CC525" s="3">
        <f t="shared" si="655"/>
        <v>14363</v>
      </c>
      <c r="CD525" s="238">
        <v>473</v>
      </c>
      <c r="CE525" s="239">
        <f t="shared" si="656"/>
        <v>0</v>
      </c>
      <c r="CF525" s="239">
        <f t="shared" si="657"/>
        <v>0</v>
      </c>
      <c r="CG525" s="239">
        <f t="shared" si="614"/>
        <v>0</v>
      </c>
      <c r="CH525" s="239">
        <f t="shared" si="615"/>
        <v>0</v>
      </c>
      <c r="CI525" s="240">
        <f t="shared" si="658"/>
        <v>952372.2403889132</v>
      </c>
      <c r="CJ525" s="1"/>
      <c r="CK525" s="247">
        <f>VLOOKUP(CN525,[2]תחזיות!$B$4:$E$1000,3)</f>
        <v>4.2034156521739419E-2</v>
      </c>
      <c r="CL525" s="135">
        <f t="shared" si="616"/>
        <v>3.0028463768116184E-3</v>
      </c>
      <c r="CM525" s="3">
        <f t="shared" si="659"/>
        <v>14363</v>
      </c>
      <c r="CN525" s="238">
        <v>473</v>
      </c>
      <c r="CO525" s="239">
        <f t="shared" si="660"/>
        <v>0</v>
      </c>
      <c r="CP525" s="239">
        <f t="shared" si="675"/>
        <v>0</v>
      </c>
      <c r="CQ525" s="239">
        <f t="shared" si="617"/>
        <v>0</v>
      </c>
      <c r="CR525" s="239">
        <f t="shared" si="618"/>
        <v>0</v>
      </c>
      <c r="CS525" s="240">
        <f t="shared" si="661"/>
        <v>799728.65981568617</v>
      </c>
      <c r="CT525" s="1"/>
      <c r="CU525" s="238">
        <v>473</v>
      </c>
      <c r="CV525" s="239">
        <f t="shared" ref="CV525:CZ532" si="683">BU525+L525+C525+AO525+DR525+EA525</f>
        <v>-3773.5532020726027</v>
      </c>
      <c r="CW525" s="239">
        <f t="shared" si="683"/>
        <v>0</v>
      </c>
      <c r="CX525" s="239">
        <f t="shared" si="683"/>
        <v>9.9055771554405823</v>
      </c>
      <c r="CY525" s="239">
        <f t="shared" si="683"/>
        <v>-9.9055771554405823</v>
      </c>
      <c r="CZ525" s="239">
        <f t="shared" si="683"/>
        <v>3027533.6683451794</v>
      </c>
      <c r="DB525" s="238">
        <v>473</v>
      </c>
      <c r="DC525" s="239">
        <f t="shared" ref="DC525:DG532" si="684">CE525+U525+C525+AZ525+DR525+EJ525</f>
        <v>-3773.5532020726423</v>
      </c>
      <c r="DD525" s="239">
        <f t="shared" si="684"/>
        <v>1.5699726083005045E-13</v>
      </c>
      <c r="DE525" s="239">
        <f t="shared" si="684"/>
        <v>9.9055771554409162</v>
      </c>
      <c r="DF525" s="239">
        <f t="shared" si="684"/>
        <v>-9.9055771554407599</v>
      </c>
      <c r="DG525" s="239">
        <f t="shared" si="684"/>
        <v>3247953.555034522</v>
      </c>
      <c r="DH525" s="248"/>
      <c r="DI525" s="238">
        <v>473</v>
      </c>
      <c r="DJ525" s="239">
        <f t="shared" ref="DJ525:DN532" si="685">C525+AD525+CO525+BK525+DR525+ES525</f>
        <v>-3791.8894905956718</v>
      </c>
      <c r="DK525" s="239">
        <f t="shared" si="685"/>
        <v>8.9649126798826612E-2</v>
      </c>
      <c r="DL525" s="239">
        <f t="shared" si="685"/>
        <v>10.028842811198368</v>
      </c>
      <c r="DM525" s="239">
        <f t="shared" si="685"/>
        <v>-9.939193684399541</v>
      </c>
      <c r="DN525" s="239">
        <f t="shared" si="685"/>
        <v>2829171.9568635351</v>
      </c>
      <c r="DP525" s="3">
        <f t="shared" si="662"/>
        <v>14363</v>
      </c>
      <c r="DQ525" s="238">
        <v>473</v>
      </c>
      <c r="DR525" s="239">
        <f t="shared" si="663"/>
        <v>0</v>
      </c>
      <c r="DS525" s="239">
        <f t="shared" si="664"/>
        <v>0</v>
      </c>
      <c r="DT525" s="239">
        <f t="shared" si="619"/>
        <v>0</v>
      </c>
      <c r="DU525" s="239">
        <f t="shared" si="665"/>
        <v>0</v>
      </c>
      <c r="DV525" s="240">
        <f t="shared" si="676"/>
        <v>0</v>
      </c>
      <c r="DX525" s="242">
        <f t="shared" si="592"/>
        <v>5.0700000000000002E-2</v>
      </c>
      <c r="DY525" s="242">
        <f t="shared" si="666"/>
        <v>4.2250000000000005E-3</v>
      </c>
      <c r="DZ525" s="238">
        <v>473</v>
      </c>
      <c r="EA525" s="243">
        <f t="shared" si="677"/>
        <v>0</v>
      </c>
      <c r="EB525" s="243">
        <f t="shared" si="678"/>
        <v>0</v>
      </c>
      <c r="EC525" s="243">
        <f t="shared" si="620"/>
        <v>0</v>
      </c>
      <c r="ED525" s="243">
        <f t="shared" si="630"/>
        <v>0</v>
      </c>
      <c r="EE525" s="244">
        <f t="shared" si="667"/>
        <v>985200.18989004719</v>
      </c>
      <c r="EF525" s="249"/>
      <c r="EG525" s="242">
        <f t="shared" si="593"/>
        <v>5.5E-2</v>
      </c>
      <c r="EH525" s="242">
        <f t="shared" si="668"/>
        <v>4.5833333333333334E-3</v>
      </c>
      <c r="EI525" s="238">
        <v>473</v>
      </c>
      <c r="EJ525" s="243">
        <f t="shared" si="679"/>
        <v>7.5892466631897235E-13</v>
      </c>
      <c r="EK525" s="243">
        <f t="shared" si="680"/>
        <v>0</v>
      </c>
      <c r="EL525" s="243">
        <f t="shared" si="621"/>
        <v>-3.4784047206286234E-15</v>
      </c>
      <c r="EM525" s="243">
        <f t="shared" si="631"/>
        <v>3.4784047206286234E-15</v>
      </c>
      <c r="EN525" s="244">
        <f t="shared" si="669"/>
        <v>1028966.0595073986</v>
      </c>
      <c r="EO525" s="249"/>
      <c r="EP525" s="242">
        <f t="shared" si="594"/>
        <v>2.5000000000000001E-2</v>
      </c>
      <c r="EQ525" s="242">
        <f t="shared" si="670"/>
        <v>2.0833333333333333E-3</v>
      </c>
      <c r="ER525" s="238">
        <v>473</v>
      </c>
      <c r="ES525" s="243">
        <f t="shared" si="681"/>
        <v>0</v>
      </c>
      <c r="ET525" s="243">
        <f t="shared" si="682"/>
        <v>0</v>
      </c>
      <c r="EU525" s="243">
        <f t="shared" si="622"/>
        <v>0</v>
      </c>
      <c r="EV525" s="243">
        <f t="shared" si="632"/>
        <v>0</v>
      </c>
      <c r="EW525" s="244">
        <f t="shared" si="671"/>
        <v>853461.14144629624</v>
      </c>
    </row>
    <row r="526" spans="1:153" ht="14.25" customHeight="1" thickBot="1" x14ac:dyDescent="0.25">
      <c r="A526" s="3">
        <f t="shared" si="633"/>
        <v>14393</v>
      </c>
      <c r="B526" s="238">
        <v>474</v>
      </c>
      <c r="C526" s="239">
        <f t="shared" si="634"/>
        <v>-3783.4587792280431</v>
      </c>
      <c r="D526" s="239">
        <f t="shared" si="595"/>
        <v>0</v>
      </c>
      <c r="E526" s="239">
        <f t="shared" si="596"/>
        <v>9.9315792954736146</v>
      </c>
      <c r="F526" s="239">
        <f t="shared" si="597"/>
        <v>-9.9315792954736146</v>
      </c>
      <c r="G526" s="240">
        <f t="shared" si="635"/>
        <v>725485.02829237678</v>
      </c>
      <c r="I526" s="241">
        <f>VLOOKUP(K526,[2]תחזיות!$B$4:$H$1000,5)</f>
        <v>1.3001739000000286E-2</v>
      </c>
      <c r="J526" s="135">
        <f t="shared" si="598"/>
        <v>1.0834782500000239E-3</v>
      </c>
      <c r="K526" s="238">
        <v>474</v>
      </c>
      <c r="L526" s="243">
        <f t="shared" si="636"/>
        <v>0</v>
      </c>
      <c r="M526" s="243">
        <f t="shared" si="623"/>
        <v>0</v>
      </c>
      <c r="N526" s="243">
        <f t="shared" si="599"/>
        <v>0</v>
      </c>
      <c r="O526" s="243">
        <f t="shared" si="600"/>
        <v>0</v>
      </c>
      <c r="P526" s="244">
        <f t="shared" si="637"/>
        <v>306589.56963967456</v>
      </c>
      <c r="Q526" s="245"/>
      <c r="R526" s="241">
        <f>VLOOKUP(T526,[2]תחזיות!$B$4:$H$1000,7)</f>
        <v>2.2102956300000486E-2</v>
      </c>
      <c r="S526" s="135">
        <f t="shared" si="601"/>
        <v>1.8419130250000406E-3</v>
      </c>
      <c r="T526" s="238">
        <v>474</v>
      </c>
      <c r="U526" s="243">
        <f t="shared" si="638"/>
        <v>0</v>
      </c>
      <c r="V526" s="243">
        <f t="shared" si="624"/>
        <v>0</v>
      </c>
      <c r="W526" s="243">
        <f t="shared" si="602"/>
        <v>0</v>
      </c>
      <c r="X526" s="243">
        <f t="shared" si="625"/>
        <v>0</v>
      </c>
      <c r="Y526" s="244">
        <f t="shared" si="639"/>
        <v>343246.08003011072</v>
      </c>
      <c r="Z526" s="246"/>
      <c r="AA526" s="241">
        <f>VLOOKUP(AC526,[2]תחזיות!$B$4:$H$1000,6)</f>
        <v>1.1819762727272986E-2</v>
      </c>
      <c r="AB526" s="135">
        <f t="shared" si="603"/>
        <v>9.849802272727489E-4</v>
      </c>
      <c r="AC526" s="238">
        <v>474</v>
      </c>
      <c r="AD526" s="243">
        <f t="shared" si="640"/>
        <v>0</v>
      </c>
      <c r="AE526" s="243">
        <f t="shared" si="626"/>
        <v>0</v>
      </c>
      <c r="AF526" s="243">
        <f t="shared" si="604"/>
        <v>0</v>
      </c>
      <c r="AG526" s="243">
        <f t="shared" si="627"/>
        <v>0</v>
      </c>
      <c r="AH526" s="244">
        <f t="shared" si="641"/>
        <v>302220.56829844892</v>
      </c>
      <c r="AI526" s="246"/>
      <c r="AJ526" s="242">
        <f t="shared" si="590"/>
        <v>4.8766666666666597E-2</v>
      </c>
      <c r="AK526" s="242">
        <f t="shared" si="642"/>
        <v>4.0638888888888834E-3</v>
      </c>
      <c r="AL526" s="241">
        <f>VLOOKUP(AN526,[2]תחזיות!$B$4:$H$1000,5)</f>
        <v>1.3001739000000286E-2</v>
      </c>
      <c r="AM526" s="135">
        <f t="shared" si="628"/>
        <v>1.0834782500000239E-3</v>
      </c>
      <c r="AN526" s="238">
        <v>474</v>
      </c>
      <c r="AO526" s="243">
        <f t="shared" si="643"/>
        <v>0</v>
      </c>
      <c r="AP526" s="243">
        <f t="shared" si="672"/>
        <v>0</v>
      </c>
      <c r="AQ526" s="243">
        <f t="shared" si="605"/>
        <v>0</v>
      </c>
      <c r="AR526" s="243">
        <f t="shared" si="644"/>
        <v>0</v>
      </c>
      <c r="AS526" s="244">
        <f t="shared" si="645"/>
        <v>170495.24078473489</v>
      </c>
      <c r="AT526" s="245"/>
      <c r="AU526" s="242">
        <f t="shared" si="591"/>
        <v>5.3666666666666606E-2</v>
      </c>
      <c r="AV526" s="242">
        <f t="shared" si="646"/>
        <v>4.4722222222222168E-3</v>
      </c>
      <c r="AW526" s="241">
        <f>VLOOKUP(AY526,[2]תחזיות!$B$4:$H$1000,7)</f>
        <v>2.2102956300000486E-2</v>
      </c>
      <c r="AX526" s="135">
        <f t="shared" si="606"/>
        <v>1.8419130250000406E-3</v>
      </c>
      <c r="AY526" s="238">
        <v>474</v>
      </c>
      <c r="AZ526" s="243">
        <f t="shared" si="647"/>
        <v>-4.0938307686911539E-11</v>
      </c>
      <c r="BA526" s="243">
        <f t="shared" si="673"/>
        <v>1.5728643612966265E-13</v>
      </c>
      <c r="BB526" s="243">
        <f t="shared" si="607"/>
        <v>3.4037164550723902E-13</v>
      </c>
      <c r="BC526" s="243">
        <f t="shared" si="648"/>
        <v>-1.8308520937757637E-13</v>
      </c>
      <c r="BD526" s="244">
        <f t="shared" si="649"/>
        <v>197884.14681572217</v>
      </c>
      <c r="BE526" s="246"/>
      <c r="BF526" s="246"/>
      <c r="BG526" s="246"/>
      <c r="BH526" s="241">
        <f>VLOOKUP(BJ526,[2]תחזיות!$B$4:$H$1000,6)</f>
        <v>1.1819762727272986E-2</v>
      </c>
      <c r="BI526" s="135">
        <f t="shared" si="608"/>
        <v>9.849802272727489E-4</v>
      </c>
      <c r="BJ526" s="238">
        <v>474</v>
      </c>
      <c r="BK526" s="243">
        <f t="shared" si="650"/>
        <v>-18.477736474697004</v>
      </c>
      <c r="BL526" s="243">
        <f t="shared" si="674"/>
        <v>8.9725050818594276E-2</v>
      </c>
      <c r="BM526" s="243">
        <f t="shared" si="609"/>
        <v>0.12360090102220529</v>
      </c>
      <c r="BN526" s="243">
        <f t="shared" si="629"/>
        <v>-3.3875850203611016E-2</v>
      </c>
      <c r="BO526" s="244">
        <f t="shared" si="651"/>
        <v>148276.55901072704</v>
      </c>
      <c r="BP526" s="246"/>
      <c r="BQ526" s="247">
        <f>VLOOKUP(BT526,[2]תחזיות!$B$4:$E$1000,2)</f>
        <v>4.8367580000000333E-2</v>
      </c>
      <c r="BR526" s="135">
        <f t="shared" si="610"/>
        <v>3.5306316666666947E-3</v>
      </c>
      <c r="BS526" s="3">
        <f t="shared" si="652"/>
        <v>14393</v>
      </c>
      <c r="BT526" s="238">
        <v>474</v>
      </c>
      <c r="BU526" s="239">
        <f t="shared" si="653"/>
        <v>0</v>
      </c>
      <c r="BV526" s="239">
        <f t="shared" si="461"/>
        <v>0</v>
      </c>
      <c r="BW526" s="239">
        <f t="shared" si="611"/>
        <v>0</v>
      </c>
      <c r="BX526" s="239">
        <f t="shared" si="612"/>
        <v>0</v>
      </c>
      <c r="BY526" s="240">
        <f t="shared" si="654"/>
        <v>839763.63973834575</v>
      </c>
      <c r="CA526" s="247">
        <f>VLOOKUP(CD526,[2]תחזיות!$B$4:$E$1000,4)</f>
        <v>6.384520560000044E-2</v>
      </c>
      <c r="CB526" s="135">
        <f t="shared" si="613"/>
        <v>4.8204338000000365E-3</v>
      </c>
      <c r="CC526" s="3">
        <f t="shared" si="655"/>
        <v>14393</v>
      </c>
      <c r="CD526" s="238">
        <v>474</v>
      </c>
      <c r="CE526" s="239">
        <f t="shared" si="656"/>
        <v>0</v>
      </c>
      <c r="CF526" s="239">
        <f t="shared" si="657"/>
        <v>0</v>
      </c>
      <c r="CG526" s="239">
        <f t="shared" si="614"/>
        <v>0</v>
      </c>
      <c r="CH526" s="239">
        <f t="shared" si="615"/>
        <v>0</v>
      </c>
      <c r="CI526" s="240">
        <f t="shared" si="658"/>
        <v>952372.2403889132</v>
      </c>
      <c r="CJ526" s="1"/>
      <c r="CK526" s="247">
        <f>VLOOKUP(CN526,[2]תחזיות!$B$4:$E$1000,3)</f>
        <v>4.2058765217391596E-2</v>
      </c>
      <c r="CL526" s="135">
        <f t="shared" si="616"/>
        <v>3.0048971014492998E-3</v>
      </c>
      <c r="CM526" s="3">
        <f t="shared" si="659"/>
        <v>14393</v>
      </c>
      <c r="CN526" s="238">
        <v>474</v>
      </c>
      <c r="CO526" s="239">
        <f t="shared" si="660"/>
        <v>0</v>
      </c>
      <c r="CP526" s="239">
        <f t="shared" si="675"/>
        <v>0</v>
      </c>
      <c r="CQ526" s="239">
        <f t="shared" si="617"/>
        <v>0</v>
      </c>
      <c r="CR526" s="239">
        <f t="shared" si="618"/>
        <v>0</v>
      </c>
      <c r="CS526" s="240">
        <f t="shared" si="661"/>
        <v>799728.65981568617</v>
      </c>
      <c r="CT526" s="1"/>
      <c r="CU526" s="238">
        <v>474</v>
      </c>
      <c r="CV526" s="239">
        <f t="shared" si="683"/>
        <v>-3783.4587792280431</v>
      </c>
      <c r="CW526" s="239">
        <f t="shared" si="683"/>
        <v>0</v>
      </c>
      <c r="CX526" s="239">
        <f t="shared" si="683"/>
        <v>9.9315792954736146</v>
      </c>
      <c r="CY526" s="239">
        <f t="shared" si="683"/>
        <v>-9.9315792954736146</v>
      </c>
      <c r="CZ526" s="239">
        <f t="shared" si="683"/>
        <v>3027533.6683451794</v>
      </c>
      <c r="DB526" s="238">
        <v>474</v>
      </c>
      <c r="DC526" s="239">
        <f t="shared" si="684"/>
        <v>-3783.4587792280831</v>
      </c>
      <c r="DD526" s="239">
        <f t="shared" si="684"/>
        <v>1.5728643612966265E-13</v>
      </c>
      <c r="DE526" s="239">
        <f t="shared" si="684"/>
        <v>9.9315792954739521</v>
      </c>
      <c r="DF526" s="239">
        <f t="shared" si="684"/>
        <v>-9.931579295473794</v>
      </c>
      <c r="DG526" s="239">
        <f t="shared" si="684"/>
        <v>3247953.555034522</v>
      </c>
      <c r="DH526" s="248"/>
      <c r="DI526" s="238">
        <v>474</v>
      </c>
      <c r="DJ526" s="239">
        <f t="shared" si="685"/>
        <v>-3801.9365157027401</v>
      </c>
      <c r="DK526" s="239">
        <f t="shared" si="685"/>
        <v>8.9725050818594276E-2</v>
      </c>
      <c r="DL526" s="239">
        <f t="shared" si="685"/>
        <v>10.055180196495821</v>
      </c>
      <c r="DM526" s="239">
        <f t="shared" si="685"/>
        <v>-9.9654551456772253</v>
      </c>
      <c r="DN526" s="239">
        <f t="shared" si="685"/>
        <v>2829171.9568635351</v>
      </c>
      <c r="DP526" s="3">
        <f t="shared" si="662"/>
        <v>14393</v>
      </c>
      <c r="DQ526" s="238">
        <v>474</v>
      </c>
      <c r="DR526" s="239">
        <f t="shared" si="663"/>
        <v>0</v>
      </c>
      <c r="DS526" s="239">
        <f t="shared" si="664"/>
        <v>0</v>
      </c>
      <c r="DT526" s="239">
        <f t="shared" si="619"/>
        <v>0</v>
      </c>
      <c r="DU526" s="239">
        <f t="shared" si="665"/>
        <v>0</v>
      </c>
      <c r="DV526" s="240">
        <f t="shared" si="676"/>
        <v>0</v>
      </c>
      <c r="DX526" s="242">
        <f t="shared" si="592"/>
        <v>5.0700000000000002E-2</v>
      </c>
      <c r="DY526" s="242">
        <f t="shared" si="666"/>
        <v>4.2250000000000005E-3</v>
      </c>
      <c r="DZ526" s="238">
        <v>474</v>
      </c>
      <c r="EA526" s="243">
        <f t="shared" si="677"/>
        <v>0</v>
      </c>
      <c r="EB526" s="243">
        <f t="shared" si="678"/>
        <v>0</v>
      </c>
      <c r="EC526" s="243">
        <f t="shared" si="620"/>
        <v>0</v>
      </c>
      <c r="ED526" s="243">
        <f t="shared" si="630"/>
        <v>0</v>
      </c>
      <c r="EE526" s="244">
        <f t="shared" si="667"/>
        <v>985200.18989004719</v>
      </c>
      <c r="EF526" s="249"/>
      <c r="EG526" s="242">
        <f t="shared" si="593"/>
        <v>5.5E-2</v>
      </c>
      <c r="EH526" s="242">
        <f t="shared" si="668"/>
        <v>4.5833333333333334E-3</v>
      </c>
      <c r="EI526" s="238">
        <v>474</v>
      </c>
      <c r="EJ526" s="243">
        <f t="shared" si="679"/>
        <v>7.6240307103960102E-13</v>
      </c>
      <c r="EK526" s="243">
        <f t="shared" si="680"/>
        <v>0</v>
      </c>
      <c r="EL526" s="243">
        <f t="shared" si="621"/>
        <v>-3.4943474089315046E-15</v>
      </c>
      <c r="EM526" s="243">
        <f t="shared" si="631"/>
        <v>3.4943474089315046E-15</v>
      </c>
      <c r="EN526" s="244">
        <f t="shared" si="669"/>
        <v>1028966.0595073986</v>
      </c>
      <c r="EO526" s="249"/>
      <c r="EP526" s="242">
        <f t="shared" si="594"/>
        <v>2.5000000000000001E-2</v>
      </c>
      <c r="EQ526" s="242">
        <f t="shared" si="670"/>
        <v>2.0833333333333333E-3</v>
      </c>
      <c r="ER526" s="238">
        <v>474</v>
      </c>
      <c r="ES526" s="243">
        <f t="shared" si="681"/>
        <v>0</v>
      </c>
      <c r="ET526" s="243">
        <f t="shared" si="682"/>
        <v>0</v>
      </c>
      <c r="EU526" s="243">
        <f t="shared" si="622"/>
        <v>0</v>
      </c>
      <c r="EV526" s="243">
        <f t="shared" si="632"/>
        <v>0</v>
      </c>
      <c r="EW526" s="244">
        <f t="shared" si="671"/>
        <v>853461.14144629624</v>
      </c>
    </row>
    <row r="527" spans="1:153" ht="14.25" customHeight="1" thickBot="1" x14ac:dyDescent="0.25">
      <c r="A527" s="3">
        <f t="shared" si="633"/>
        <v>14424</v>
      </c>
      <c r="B527" s="238">
        <v>475</v>
      </c>
      <c r="C527" s="239">
        <f t="shared" si="634"/>
        <v>-3793.3903585235166</v>
      </c>
      <c r="D527" s="239">
        <f t="shared" si="595"/>
        <v>0</v>
      </c>
      <c r="E527" s="239">
        <f t="shared" si="596"/>
        <v>9.9576496911242316</v>
      </c>
      <c r="F527" s="239">
        <f t="shared" si="597"/>
        <v>-9.9576496911242316</v>
      </c>
      <c r="G527" s="240">
        <f t="shared" si="635"/>
        <v>725485.02829237678</v>
      </c>
      <c r="I527" s="241">
        <f>VLOOKUP(K527,[2]תחזיות!$B$4:$H$1000,5)</f>
        <v>1.3001757500000287E-2</v>
      </c>
      <c r="J527" s="135">
        <f t="shared" si="598"/>
        <v>1.0834797916666906E-3</v>
      </c>
      <c r="K527" s="238">
        <v>475</v>
      </c>
      <c r="L527" s="243">
        <f t="shared" si="636"/>
        <v>0</v>
      </c>
      <c r="M527" s="243">
        <f t="shared" si="623"/>
        <v>0</v>
      </c>
      <c r="N527" s="243">
        <f t="shared" si="599"/>
        <v>0</v>
      </c>
      <c r="O527" s="243">
        <f t="shared" si="600"/>
        <v>0</v>
      </c>
      <c r="P527" s="244">
        <f t="shared" si="637"/>
        <v>306589.56963967456</v>
      </c>
      <c r="Q527" s="245"/>
      <c r="R527" s="241">
        <f>VLOOKUP(T527,[2]תחזיות!$B$4:$H$1000,7)</f>
        <v>2.2102987750000486E-2</v>
      </c>
      <c r="S527" s="135">
        <f t="shared" si="601"/>
        <v>1.8419156458333739E-3</v>
      </c>
      <c r="T527" s="238">
        <v>475</v>
      </c>
      <c r="U527" s="243">
        <f t="shared" si="638"/>
        <v>0</v>
      </c>
      <c r="V527" s="243">
        <f t="shared" si="624"/>
        <v>0</v>
      </c>
      <c r="W527" s="243">
        <f t="shared" si="602"/>
        <v>0</v>
      </c>
      <c r="X527" s="243">
        <f t="shared" si="625"/>
        <v>0</v>
      </c>
      <c r="Y527" s="244">
        <f t="shared" si="639"/>
        <v>343246.08003011072</v>
      </c>
      <c r="Z527" s="246"/>
      <c r="AA527" s="241">
        <f>VLOOKUP(AC527,[2]תחזיות!$B$4:$H$1000,6)</f>
        <v>1.1819779545454805E-2</v>
      </c>
      <c r="AB527" s="135">
        <f t="shared" si="603"/>
        <v>9.8498162878790044E-4</v>
      </c>
      <c r="AC527" s="238">
        <v>475</v>
      </c>
      <c r="AD527" s="243">
        <f t="shared" si="640"/>
        <v>0</v>
      </c>
      <c r="AE527" s="243">
        <f t="shared" si="626"/>
        <v>0</v>
      </c>
      <c r="AF527" s="243">
        <f t="shared" si="604"/>
        <v>0</v>
      </c>
      <c r="AG527" s="243">
        <f t="shared" si="627"/>
        <v>0</v>
      </c>
      <c r="AH527" s="244">
        <f t="shared" si="641"/>
        <v>302220.56829844892</v>
      </c>
      <c r="AI527" s="246"/>
      <c r="AJ527" s="242">
        <f t="shared" si="590"/>
        <v>4.8766666666666597E-2</v>
      </c>
      <c r="AK527" s="242">
        <f t="shared" si="642"/>
        <v>4.0638888888888834E-3</v>
      </c>
      <c r="AL527" s="241">
        <f>VLOOKUP(AN527,[2]תחזיות!$B$4:$H$1000,5)</f>
        <v>1.3001757500000287E-2</v>
      </c>
      <c r="AM527" s="135">
        <f t="shared" si="628"/>
        <v>1.0834797916666906E-3</v>
      </c>
      <c r="AN527" s="238">
        <v>475</v>
      </c>
      <c r="AO527" s="243">
        <f t="shared" si="643"/>
        <v>0</v>
      </c>
      <c r="AP527" s="243">
        <f t="shared" si="672"/>
        <v>0</v>
      </c>
      <c r="AQ527" s="243">
        <f t="shared" si="605"/>
        <v>0</v>
      </c>
      <c r="AR527" s="243">
        <f t="shared" si="644"/>
        <v>0</v>
      </c>
      <c r="AS527" s="244">
        <f t="shared" si="645"/>
        <v>170495.24078473489</v>
      </c>
      <c r="AT527" s="245"/>
      <c r="AU527" s="242">
        <f t="shared" si="591"/>
        <v>5.3666666666666606E-2</v>
      </c>
      <c r="AV527" s="242">
        <f t="shared" si="646"/>
        <v>4.4722222222222168E-3</v>
      </c>
      <c r="AW527" s="241">
        <f>VLOOKUP(AY527,[2]תחזיות!$B$4:$H$1000,7)</f>
        <v>2.2102987750000486E-2</v>
      </c>
      <c r="AX527" s="135">
        <f t="shared" si="606"/>
        <v>1.8419156458333739E-3</v>
      </c>
      <c r="AY527" s="238">
        <v>475</v>
      </c>
      <c r="AZ527" s="243">
        <f t="shared" si="647"/>
        <v>-4.1354711177720501E-11</v>
      </c>
      <c r="BA527" s="243">
        <f t="shared" si="673"/>
        <v>1.575761444772473E-13</v>
      </c>
      <c r="BB527" s="243">
        <f t="shared" si="607"/>
        <v>3.4252360279983042E-13</v>
      </c>
      <c r="BC527" s="243">
        <f t="shared" si="648"/>
        <v>-1.8494745832258312E-13</v>
      </c>
      <c r="BD527" s="244">
        <f t="shared" si="649"/>
        <v>197884.14681572217</v>
      </c>
      <c r="BE527" s="246"/>
      <c r="BF527" s="246"/>
      <c r="BG527" s="246"/>
      <c r="BH527" s="241">
        <f>VLOOKUP(BJ527,[2]תחזיות!$B$4:$H$1000,6)</f>
        <v>1.1819779545454805E-2</v>
      </c>
      <c r="BI527" s="135">
        <f t="shared" si="608"/>
        <v>9.8498162878790044E-4</v>
      </c>
      <c r="BJ527" s="238">
        <v>475</v>
      </c>
      <c r="BK527" s="243">
        <f t="shared" si="650"/>
        <v>-18.619659351305177</v>
      </c>
      <c r="BL527" s="243">
        <f t="shared" si="674"/>
        <v>8.9801038854317478E-2</v>
      </c>
      <c r="BM527" s="243">
        <f t="shared" si="609"/>
        <v>0.1239370809983768</v>
      </c>
      <c r="BN527" s="243">
        <f t="shared" si="629"/>
        <v>-3.4136042144059332E-2</v>
      </c>
      <c r="BO527" s="244">
        <f t="shared" si="651"/>
        <v>148276.55901072704</v>
      </c>
      <c r="BP527" s="246"/>
      <c r="BQ527" s="247">
        <f>VLOOKUP(BT527,[2]תחזיות!$B$4:$E$1000,2)</f>
        <v>4.8395880000000335E-2</v>
      </c>
      <c r="BR527" s="135">
        <f t="shared" si="610"/>
        <v>3.5329900000000279E-3</v>
      </c>
      <c r="BS527" s="3">
        <f t="shared" si="652"/>
        <v>14424</v>
      </c>
      <c r="BT527" s="238">
        <v>475</v>
      </c>
      <c r="BU527" s="239">
        <f t="shared" si="653"/>
        <v>0</v>
      </c>
      <c r="BV527" s="239">
        <f t="shared" si="461"/>
        <v>0</v>
      </c>
      <c r="BW527" s="239">
        <f t="shared" si="611"/>
        <v>0</v>
      </c>
      <c r="BX527" s="239">
        <f t="shared" si="612"/>
        <v>0</v>
      </c>
      <c r="BY527" s="240">
        <f t="shared" si="654"/>
        <v>839763.63973834575</v>
      </c>
      <c r="CA527" s="247">
        <f>VLOOKUP(CD527,[2]תחזיות!$B$4:$E$1000,4)</f>
        <v>6.3882561600000443E-2</v>
      </c>
      <c r="CB527" s="135">
        <f t="shared" si="613"/>
        <v>4.8235468000000373E-3</v>
      </c>
      <c r="CC527" s="3">
        <f t="shared" si="655"/>
        <v>14424</v>
      </c>
      <c r="CD527" s="238">
        <v>475</v>
      </c>
      <c r="CE527" s="239">
        <f t="shared" si="656"/>
        <v>0</v>
      </c>
      <c r="CF527" s="239">
        <f t="shared" si="657"/>
        <v>0</v>
      </c>
      <c r="CG527" s="239">
        <f t="shared" si="614"/>
        <v>0</v>
      </c>
      <c r="CH527" s="239">
        <f t="shared" si="615"/>
        <v>0</v>
      </c>
      <c r="CI527" s="240">
        <f t="shared" si="658"/>
        <v>952372.2403889132</v>
      </c>
      <c r="CJ527" s="1"/>
      <c r="CK527" s="247">
        <f>VLOOKUP(CN527,[2]תחזיות!$B$4:$E$1000,3)</f>
        <v>4.2083373913043773E-2</v>
      </c>
      <c r="CL527" s="135">
        <f t="shared" si="616"/>
        <v>3.0069478260869812E-3</v>
      </c>
      <c r="CM527" s="3">
        <f t="shared" si="659"/>
        <v>14424</v>
      </c>
      <c r="CN527" s="238">
        <v>475</v>
      </c>
      <c r="CO527" s="239">
        <f t="shared" si="660"/>
        <v>0</v>
      </c>
      <c r="CP527" s="239">
        <f t="shared" si="675"/>
        <v>0</v>
      </c>
      <c r="CQ527" s="239">
        <f t="shared" si="617"/>
        <v>0</v>
      </c>
      <c r="CR527" s="239">
        <f t="shared" si="618"/>
        <v>0</v>
      </c>
      <c r="CS527" s="240">
        <f t="shared" si="661"/>
        <v>799728.65981568617</v>
      </c>
      <c r="CT527" s="1"/>
      <c r="CU527" s="238">
        <v>475</v>
      </c>
      <c r="CV527" s="239">
        <f t="shared" si="683"/>
        <v>-3793.3903585235166</v>
      </c>
      <c r="CW527" s="239">
        <f t="shared" si="683"/>
        <v>0</v>
      </c>
      <c r="CX527" s="239">
        <f t="shared" si="683"/>
        <v>9.9576496911242316</v>
      </c>
      <c r="CY527" s="239">
        <f t="shared" si="683"/>
        <v>-9.9576496911242316</v>
      </c>
      <c r="CZ527" s="239">
        <f t="shared" si="683"/>
        <v>3027533.6683451794</v>
      </c>
      <c r="DB527" s="238">
        <v>475</v>
      </c>
      <c r="DC527" s="239">
        <f t="shared" si="684"/>
        <v>-3793.3903585235571</v>
      </c>
      <c r="DD527" s="239">
        <f t="shared" si="684"/>
        <v>1.575761444772473E-13</v>
      </c>
      <c r="DE527" s="239">
        <f t="shared" si="684"/>
        <v>9.9576496911245709</v>
      </c>
      <c r="DF527" s="239">
        <f t="shared" si="684"/>
        <v>-9.9576496911244128</v>
      </c>
      <c r="DG527" s="239">
        <f t="shared" si="684"/>
        <v>3247953.555034522</v>
      </c>
      <c r="DH527" s="248"/>
      <c r="DI527" s="238">
        <v>475</v>
      </c>
      <c r="DJ527" s="239">
        <f t="shared" si="685"/>
        <v>-3812.0100178748216</v>
      </c>
      <c r="DK527" s="239">
        <f t="shared" si="685"/>
        <v>8.9801038854317478E-2</v>
      </c>
      <c r="DL527" s="239">
        <f t="shared" si="685"/>
        <v>10.081586772122609</v>
      </c>
      <c r="DM527" s="239">
        <f t="shared" si="685"/>
        <v>-9.9917857332682907</v>
      </c>
      <c r="DN527" s="239">
        <f t="shared" si="685"/>
        <v>2829171.9568635351</v>
      </c>
      <c r="DP527" s="3">
        <f t="shared" si="662"/>
        <v>14424</v>
      </c>
      <c r="DQ527" s="238">
        <v>475</v>
      </c>
      <c r="DR527" s="239">
        <f t="shared" si="663"/>
        <v>0</v>
      </c>
      <c r="DS527" s="239">
        <f t="shared" si="664"/>
        <v>0</v>
      </c>
      <c r="DT527" s="239">
        <f t="shared" si="619"/>
        <v>0</v>
      </c>
      <c r="DU527" s="239">
        <f t="shared" si="665"/>
        <v>0</v>
      </c>
      <c r="DV527" s="240">
        <f t="shared" si="676"/>
        <v>0</v>
      </c>
      <c r="DX527" s="242">
        <f t="shared" si="592"/>
        <v>5.0700000000000002E-2</v>
      </c>
      <c r="DY527" s="242">
        <f t="shared" si="666"/>
        <v>4.2250000000000005E-3</v>
      </c>
      <c r="DZ527" s="238">
        <v>475</v>
      </c>
      <c r="EA527" s="243">
        <f t="shared" si="677"/>
        <v>0</v>
      </c>
      <c r="EB527" s="243">
        <f t="shared" si="678"/>
        <v>0</v>
      </c>
      <c r="EC527" s="243">
        <f t="shared" si="620"/>
        <v>0</v>
      </c>
      <c r="ED527" s="243">
        <f t="shared" si="630"/>
        <v>0</v>
      </c>
      <c r="EE527" s="244">
        <f t="shared" si="667"/>
        <v>985200.18989004719</v>
      </c>
      <c r="EF527" s="249"/>
      <c r="EG527" s="242">
        <f t="shared" si="593"/>
        <v>5.5E-2</v>
      </c>
      <c r="EH527" s="242">
        <f t="shared" si="668"/>
        <v>4.5833333333333334E-3</v>
      </c>
      <c r="EI527" s="238">
        <v>475</v>
      </c>
      <c r="EJ527" s="243">
        <f t="shared" si="679"/>
        <v>7.6589741844853247E-13</v>
      </c>
      <c r="EK527" s="243">
        <f t="shared" si="680"/>
        <v>0</v>
      </c>
      <c r="EL527" s="243">
        <f t="shared" si="621"/>
        <v>-3.5103631678891072E-15</v>
      </c>
      <c r="EM527" s="243">
        <f t="shared" si="631"/>
        <v>3.5103631678891072E-15</v>
      </c>
      <c r="EN527" s="244">
        <f t="shared" si="669"/>
        <v>1028966.0595073986</v>
      </c>
      <c r="EO527" s="249"/>
      <c r="EP527" s="242">
        <f t="shared" si="594"/>
        <v>2.5000000000000001E-2</v>
      </c>
      <c r="EQ527" s="242">
        <f t="shared" si="670"/>
        <v>2.0833333333333333E-3</v>
      </c>
      <c r="ER527" s="238">
        <v>475</v>
      </c>
      <c r="ES527" s="243">
        <f t="shared" si="681"/>
        <v>0</v>
      </c>
      <c r="ET527" s="243">
        <f t="shared" si="682"/>
        <v>0</v>
      </c>
      <c r="EU527" s="243">
        <f t="shared" si="622"/>
        <v>0</v>
      </c>
      <c r="EV527" s="243">
        <f t="shared" si="632"/>
        <v>0</v>
      </c>
      <c r="EW527" s="244">
        <f t="shared" si="671"/>
        <v>853461.14144629624</v>
      </c>
    </row>
    <row r="528" spans="1:153" ht="14.25" customHeight="1" thickBot="1" x14ac:dyDescent="0.25">
      <c r="A528" s="3">
        <f t="shared" si="633"/>
        <v>14454</v>
      </c>
      <c r="B528" s="238">
        <v>476</v>
      </c>
      <c r="C528" s="239">
        <f t="shared" si="634"/>
        <v>-3803.3480082146407</v>
      </c>
      <c r="D528" s="239">
        <f t="shared" si="595"/>
        <v>0</v>
      </c>
      <c r="E528" s="239">
        <f t="shared" si="596"/>
        <v>9.983788521563433</v>
      </c>
      <c r="F528" s="239">
        <f t="shared" si="597"/>
        <v>-9.983788521563433</v>
      </c>
      <c r="G528" s="240">
        <f t="shared" si="635"/>
        <v>725485.02829237678</v>
      </c>
      <c r="I528" s="241">
        <f>VLOOKUP(K528,[2]תחזיות!$B$4:$H$1000,5)</f>
        <v>1.3001776000000288E-2</v>
      </c>
      <c r="J528" s="135">
        <f t="shared" si="598"/>
        <v>1.0834813333333573E-3</v>
      </c>
      <c r="K528" s="238">
        <v>476</v>
      </c>
      <c r="L528" s="243">
        <f t="shared" si="636"/>
        <v>0</v>
      </c>
      <c r="M528" s="243">
        <f t="shared" si="623"/>
        <v>0</v>
      </c>
      <c r="N528" s="243">
        <f t="shared" si="599"/>
        <v>0</v>
      </c>
      <c r="O528" s="243">
        <f t="shared" si="600"/>
        <v>0</v>
      </c>
      <c r="P528" s="244">
        <f t="shared" si="637"/>
        <v>306589.56963967456</v>
      </c>
      <c r="Q528" s="245"/>
      <c r="R528" s="241">
        <f>VLOOKUP(T528,[2]תחזיות!$B$4:$H$1000,7)</f>
        <v>2.210301920000049E-2</v>
      </c>
      <c r="S528" s="135">
        <f t="shared" si="601"/>
        <v>1.8419182666667075E-3</v>
      </c>
      <c r="T528" s="238">
        <v>476</v>
      </c>
      <c r="U528" s="243">
        <f t="shared" si="638"/>
        <v>0</v>
      </c>
      <c r="V528" s="243">
        <f t="shared" si="624"/>
        <v>0</v>
      </c>
      <c r="W528" s="243">
        <f t="shared" si="602"/>
        <v>0</v>
      </c>
      <c r="X528" s="243">
        <f t="shared" si="625"/>
        <v>0</v>
      </c>
      <c r="Y528" s="244">
        <f t="shared" si="639"/>
        <v>343246.08003011072</v>
      </c>
      <c r="Z528" s="246"/>
      <c r="AA528" s="241">
        <f>VLOOKUP(AC528,[2]תחזיות!$B$4:$H$1000,6)</f>
        <v>1.1819796363636625E-2</v>
      </c>
      <c r="AB528" s="135">
        <f t="shared" si="603"/>
        <v>9.8498303030305199E-4</v>
      </c>
      <c r="AC528" s="238">
        <v>476</v>
      </c>
      <c r="AD528" s="243">
        <f t="shared" si="640"/>
        <v>0</v>
      </c>
      <c r="AE528" s="243">
        <f t="shared" si="626"/>
        <v>0</v>
      </c>
      <c r="AF528" s="243">
        <f t="shared" si="604"/>
        <v>0</v>
      </c>
      <c r="AG528" s="243">
        <f t="shared" si="627"/>
        <v>0</v>
      </c>
      <c r="AH528" s="244">
        <f t="shared" si="641"/>
        <v>302220.56829844892</v>
      </c>
      <c r="AI528" s="246"/>
      <c r="AJ528" s="242">
        <f t="shared" si="590"/>
        <v>4.8766666666666597E-2</v>
      </c>
      <c r="AK528" s="242">
        <f t="shared" si="642"/>
        <v>4.0638888888888834E-3</v>
      </c>
      <c r="AL528" s="241">
        <f>VLOOKUP(AN528,[2]תחזיות!$B$4:$H$1000,5)</f>
        <v>1.3001776000000288E-2</v>
      </c>
      <c r="AM528" s="135">
        <f t="shared" si="628"/>
        <v>1.0834813333333573E-3</v>
      </c>
      <c r="AN528" s="238">
        <v>476</v>
      </c>
      <c r="AO528" s="243">
        <f t="shared" si="643"/>
        <v>0</v>
      </c>
      <c r="AP528" s="243">
        <f t="shared" si="672"/>
        <v>0</v>
      </c>
      <c r="AQ528" s="243">
        <f t="shared" si="605"/>
        <v>0</v>
      </c>
      <c r="AR528" s="243">
        <f t="shared" si="644"/>
        <v>0</v>
      </c>
      <c r="AS528" s="244">
        <f t="shared" si="645"/>
        <v>170495.24078473489</v>
      </c>
      <c r="AT528" s="245"/>
      <c r="AU528" s="242">
        <f t="shared" si="591"/>
        <v>5.3666666666666606E-2</v>
      </c>
      <c r="AV528" s="242">
        <f t="shared" si="646"/>
        <v>4.4722222222222168E-3</v>
      </c>
      <c r="AW528" s="241">
        <f>VLOOKUP(AY528,[2]תחזיות!$B$4:$H$1000,7)</f>
        <v>2.210301920000049E-2</v>
      </c>
      <c r="AX528" s="135">
        <f t="shared" si="606"/>
        <v>1.8419182666667075E-3</v>
      </c>
      <c r="AY528" s="238">
        <v>476</v>
      </c>
      <c r="AZ528" s="243">
        <f t="shared" si="647"/>
        <v>-4.1774037678932061E-11</v>
      </c>
      <c r="BA528" s="243">
        <f t="shared" si="673"/>
        <v>1.5786638685615084E-13</v>
      </c>
      <c r="BB528" s="243">
        <f t="shared" si="607"/>
        <v>3.4468916647581902E-13</v>
      </c>
      <c r="BC528" s="243">
        <f t="shared" si="648"/>
        <v>-1.8682277961966816E-13</v>
      </c>
      <c r="BD528" s="244">
        <f t="shared" si="649"/>
        <v>197884.14681572217</v>
      </c>
      <c r="BE528" s="246"/>
      <c r="BF528" s="246"/>
      <c r="BG528" s="246"/>
      <c r="BH528" s="241">
        <f>VLOOKUP(BJ528,[2]תחזיות!$B$4:$H$1000,6)</f>
        <v>1.1819796363636625E-2</v>
      </c>
      <c r="BI528" s="135">
        <f t="shared" si="608"/>
        <v>9.8498303030305199E-4</v>
      </c>
      <c r="BJ528" s="238">
        <v>476</v>
      </c>
      <c r="BK528" s="243">
        <f t="shared" si="650"/>
        <v>-18.762058556716223</v>
      </c>
      <c r="BL528" s="243">
        <f t="shared" si="674"/>
        <v>8.9877090964465056E-2</v>
      </c>
      <c r="BM528" s="243">
        <f t="shared" si="609"/>
        <v>0.12427419831844463</v>
      </c>
      <c r="BN528" s="243">
        <f t="shared" si="629"/>
        <v>-3.4397107353979585E-2</v>
      </c>
      <c r="BO528" s="244">
        <f t="shared" si="651"/>
        <v>148276.55901072704</v>
      </c>
      <c r="BP528" s="246"/>
      <c r="BQ528" s="247">
        <f>VLOOKUP(BT528,[2]תחזיות!$B$4:$E$1000,2)</f>
        <v>4.8424180000000337E-2</v>
      </c>
      <c r="BR528" s="135">
        <f t="shared" si="610"/>
        <v>3.5353483333333616E-3</v>
      </c>
      <c r="BS528" s="3">
        <f t="shared" si="652"/>
        <v>14454</v>
      </c>
      <c r="BT528" s="238">
        <v>476</v>
      </c>
      <c r="BU528" s="239">
        <f t="shared" si="653"/>
        <v>0</v>
      </c>
      <c r="BV528" s="239">
        <f t="shared" si="461"/>
        <v>0</v>
      </c>
      <c r="BW528" s="239">
        <f t="shared" si="611"/>
        <v>0</v>
      </c>
      <c r="BX528" s="239">
        <f t="shared" si="612"/>
        <v>0</v>
      </c>
      <c r="BY528" s="240">
        <f t="shared" si="654"/>
        <v>839763.63973834575</v>
      </c>
      <c r="CA528" s="247">
        <f>VLOOKUP(CD528,[2]תחזיות!$B$4:$E$1000,4)</f>
        <v>6.3919917600000445E-2</v>
      </c>
      <c r="CB528" s="135">
        <f t="shared" si="613"/>
        <v>4.8266598000000372E-3</v>
      </c>
      <c r="CC528" s="3">
        <f t="shared" si="655"/>
        <v>14454</v>
      </c>
      <c r="CD528" s="238">
        <v>476</v>
      </c>
      <c r="CE528" s="239">
        <f t="shared" si="656"/>
        <v>0</v>
      </c>
      <c r="CF528" s="239">
        <f t="shared" si="657"/>
        <v>0</v>
      </c>
      <c r="CG528" s="239">
        <f t="shared" si="614"/>
        <v>0</v>
      </c>
      <c r="CH528" s="239">
        <f t="shared" si="615"/>
        <v>0</v>
      </c>
      <c r="CI528" s="240">
        <f t="shared" si="658"/>
        <v>952372.2403889132</v>
      </c>
      <c r="CJ528" s="1"/>
      <c r="CK528" s="247">
        <f>VLOOKUP(CN528,[2]תחזיות!$B$4:$E$1000,3)</f>
        <v>4.210798260869595E-2</v>
      </c>
      <c r="CL528" s="135">
        <f t="shared" si="616"/>
        <v>3.0089985507246626E-3</v>
      </c>
      <c r="CM528" s="3">
        <f t="shared" si="659"/>
        <v>14454</v>
      </c>
      <c r="CN528" s="238">
        <v>476</v>
      </c>
      <c r="CO528" s="239">
        <f t="shared" si="660"/>
        <v>0</v>
      </c>
      <c r="CP528" s="239">
        <f t="shared" si="675"/>
        <v>0</v>
      </c>
      <c r="CQ528" s="239">
        <f t="shared" si="617"/>
        <v>0</v>
      </c>
      <c r="CR528" s="239">
        <f t="shared" si="618"/>
        <v>0</v>
      </c>
      <c r="CS528" s="240">
        <f t="shared" si="661"/>
        <v>799728.65981568617</v>
      </c>
      <c r="CT528" s="1"/>
      <c r="CU528" s="238">
        <v>476</v>
      </c>
      <c r="CV528" s="239">
        <f t="shared" si="683"/>
        <v>-3803.3480082146407</v>
      </c>
      <c r="CW528" s="239">
        <f t="shared" si="683"/>
        <v>0</v>
      </c>
      <c r="CX528" s="239">
        <f t="shared" si="683"/>
        <v>9.983788521563433</v>
      </c>
      <c r="CY528" s="239">
        <f t="shared" si="683"/>
        <v>-9.983788521563433</v>
      </c>
      <c r="CZ528" s="239">
        <f t="shared" si="683"/>
        <v>3027533.6683451794</v>
      </c>
      <c r="DB528" s="238">
        <v>476</v>
      </c>
      <c r="DC528" s="239">
        <f t="shared" si="684"/>
        <v>-3803.3480082146816</v>
      </c>
      <c r="DD528" s="239">
        <f t="shared" si="684"/>
        <v>1.5786638685615084E-13</v>
      </c>
      <c r="DE528" s="239">
        <f t="shared" si="684"/>
        <v>9.9837885215637741</v>
      </c>
      <c r="DF528" s="239">
        <f t="shared" si="684"/>
        <v>-9.983788521563616</v>
      </c>
      <c r="DG528" s="239">
        <f t="shared" si="684"/>
        <v>3247953.555034522</v>
      </c>
      <c r="DH528" s="248"/>
      <c r="DI528" s="238">
        <v>476</v>
      </c>
      <c r="DJ528" s="239">
        <f t="shared" si="685"/>
        <v>-3822.1100667713567</v>
      </c>
      <c r="DK528" s="239">
        <f t="shared" si="685"/>
        <v>8.9877090964465056E-2</v>
      </c>
      <c r="DL528" s="239">
        <f t="shared" si="685"/>
        <v>10.108062719881877</v>
      </c>
      <c r="DM528" s="239">
        <f t="shared" si="685"/>
        <v>-10.018185628917413</v>
      </c>
      <c r="DN528" s="239">
        <f t="shared" si="685"/>
        <v>2829171.9568635351</v>
      </c>
      <c r="DP528" s="3">
        <f t="shared" si="662"/>
        <v>14454</v>
      </c>
      <c r="DQ528" s="238">
        <v>476</v>
      </c>
      <c r="DR528" s="239">
        <f t="shared" si="663"/>
        <v>0</v>
      </c>
      <c r="DS528" s="239">
        <f t="shared" si="664"/>
        <v>0</v>
      </c>
      <c r="DT528" s="239">
        <f t="shared" si="619"/>
        <v>0</v>
      </c>
      <c r="DU528" s="239">
        <f t="shared" si="665"/>
        <v>0</v>
      </c>
      <c r="DV528" s="240">
        <f t="shared" si="676"/>
        <v>0</v>
      </c>
      <c r="DX528" s="242">
        <f t="shared" si="592"/>
        <v>5.0700000000000002E-2</v>
      </c>
      <c r="DY528" s="242">
        <f t="shared" si="666"/>
        <v>4.2250000000000005E-3</v>
      </c>
      <c r="DZ528" s="238">
        <v>476</v>
      </c>
      <c r="EA528" s="243">
        <f t="shared" si="677"/>
        <v>0</v>
      </c>
      <c r="EB528" s="243">
        <f t="shared" si="678"/>
        <v>0</v>
      </c>
      <c r="EC528" s="243">
        <f t="shared" si="620"/>
        <v>0</v>
      </c>
      <c r="ED528" s="243">
        <f t="shared" si="630"/>
        <v>0</v>
      </c>
      <c r="EE528" s="244">
        <f t="shared" si="667"/>
        <v>985200.18989004719</v>
      </c>
      <c r="EF528" s="249"/>
      <c r="EG528" s="242">
        <f t="shared" si="593"/>
        <v>5.5E-2</v>
      </c>
      <c r="EH528" s="242">
        <f t="shared" si="668"/>
        <v>4.5833333333333334E-3</v>
      </c>
      <c r="EI528" s="238">
        <v>476</v>
      </c>
      <c r="EJ528" s="243">
        <f t="shared" si="679"/>
        <v>7.6940778161642161E-13</v>
      </c>
      <c r="EK528" s="243">
        <f t="shared" si="680"/>
        <v>0</v>
      </c>
      <c r="EL528" s="243">
        <f t="shared" si="621"/>
        <v>-3.5264523324085989E-15</v>
      </c>
      <c r="EM528" s="243">
        <f t="shared" si="631"/>
        <v>3.5264523324085989E-15</v>
      </c>
      <c r="EN528" s="244">
        <f t="shared" si="669"/>
        <v>1028966.0595073986</v>
      </c>
      <c r="EO528" s="249"/>
      <c r="EP528" s="242">
        <f t="shared" si="594"/>
        <v>2.5000000000000001E-2</v>
      </c>
      <c r="EQ528" s="242">
        <f t="shared" si="670"/>
        <v>2.0833333333333333E-3</v>
      </c>
      <c r="ER528" s="238">
        <v>476</v>
      </c>
      <c r="ES528" s="243">
        <f t="shared" si="681"/>
        <v>0</v>
      </c>
      <c r="ET528" s="243">
        <f t="shared" si="682"/>
        <v>0</v>
      </c>
      <c r="EU528" s="243">
        <f t="shared" si="622"/>
        <v>0</v>
      </c>
      <c r="EV528" s="243">
        <f t="shared" si="632"/>
        <v>0</v>
      </c>
      <c r="EW528" s="244">
        <f t="shared" si="671"/>
        <v>853461.14144629624</v>
      </c>
    </row>
    <row r="529" spans="1:153" ht="14.25" customHeight="1" thickBot="1" x14ac:dyDescent="0.25">
      <c r="A529" s="3">
        <f t="shared" si="633"/>
        <v>14485</v>
      </c>
      <c r="B529" s="238">
        <v>477</v>
      </c>
      <c r="C529" s="239">
        <f t="shared" si="634"/>
        <v>-3813.3317967362041</v>
      </c>
      <c r="D529" s="239">
        <f t="shared" si="595"/>
        <v>0</v>
      </c>
      <c r="E529" s="239">
        <f t="shared" si="596"/>
        <v>10.009995966432536</v>
      </c>
      <c r="F529" s="239">
        <f t="shared" si="597"/>
        <v>-10.009995966432536</v>
      </c>
      <c r="G529" s="240">
        <f t="shared" si="635"/>
        <v>725485.02829237678</v>
      </c>
      <c r="I529" s="241">
        <f>VLOOKUP(K529,[2]תחזיות!$B$4:$H$1000,5)</f>
        <v>1.3001794500000288E-2</v>
      </c>
      <c r="J529" s="135">
        <f t="shared" si="598"/>
        <v>1.083482875000024E-3</v>
      </c>
      <c r="K529" s="238">
        <v>477</v>
      </c>
      <c r="L529" s="243">
        <f t="shared" si="636"/>
        <v>0</v>
      </c>
      <c r="M529" s="243">
        <f t="shared" si="623"/>
        <v>0</v>
      </c>
      <c r="N529" s="243">
        <f t="shared" si="599"/>
        <v>0</v>
      </c>
      <c r="O529" s="243">
        <f t="shared" si="600"/>
        <v>0</v>
      </c>
      <c r="P529" s="244">
        <f t="shared" si="637"/>
        <v>306589.56963967456</v>
      </c>
      <c r="Q529" s="245"/>
      <c r="R529" s="241">
        <f>VLOOKUP(T529,[2]תחזיות!$B$4:$H$1000,7)</f>
        <v>2.210305065000049E-2</v>
      </c>
      <c r="S529" s="135">
        <f t="shared" si="601"/>
        <v>1.8419208875000408E-3</v>
      </c>
      <c r="T529" s="238">
        <v>477</v>
      </c>
      <c r="U529" s="243">
        <f t="shared" si="638"/>
        <v>0</v>
      </c>
      <c r="V529" s="243">
        <f t="shared" si="624"/>
        <v>0</v>
      </c>
      <c r="W529" s="243">
        <f t="shared" si="602"/>
        <v>0</v>
      </c>
      <c r="X529" s="243">
        <f t="shared" si="625"/>
        <v>0</v>
      </c>
      <c r="Y529" s="244">
        <f t="shared" si="639"/>
        <v>343246.08003011072</v>
      </c>
      <c r="Z529" s="246"/>
      <c r="AA529" s="241">
        <f>VLOOKUP(AC529,[2]תחזיות!$B$4:$H$1000,6)</f>
        <v>1.1819813181818442E-2</v>
      </c>
      <c r="AB529" s="135">
        <f t="shared" si="603"/>
        <v>9.8498443181820354E-4</v>
      </c>
      <c r="AC529" s="238">
        <v>477</v>
      </c>
      <c r="AD529" s="243">
        <f t="shared" si="640"/>
        <v>0</v>
      </c>
      <c r="AE529" s="243">
        <f t="shared" si="626"/>
        <v>0</v>
      </c>
      <c r="AF529" s="243">
        <f t="shared" si="604"/>
        <v>0</v>
      </c>
      <c r="AG529" s="243">
        <f t="shared" si="627"/>
        <v>0</v>
      </c>
      <c r="AH529" s="244">
        <f t="shared" si="641"/>
        <v>302220.56829844892</v>
      </c>
      <c r="AI529" s="246"/>
      <c r="AJ529" s="242">
        <f t="shared" si="590"/>
        <v>4.8766666666666597E-2</v>
      </c>
      <c r="AK529" s="242">
        <f t="shared" si="642"/>
        <v>4.0638888888888834E-3</v>
      </c>
      <c r="AL529" s="241">
        <f>VLOOKUP(AN529,[2]תחזיות!$B$4:$H$1000,5)</f>
        <v>1.3001794500000288E-2</v>
      </c>
      <c r="AM529" s="135">
        <f t="shared" si="628"/>
        <v>1.083482875000024E-3</v>
      </c>
      <c r="AN529" s="238">
        <v>477</v>
      </c>
      <c r="AO529" s="243">
        <f t="shared" si="643"/>
        <v>0</v>
      </c>
      <c r="AP529" s="243">
        <f t="shared" si="672"/>
        <v>0</v>
      </c>
      <c r="AQ529" s="243">
        <f t="shared" si="605"/>
        <v>0</v>
      </c>
      <c r="AR529" s="243">
        <f t="shared" si="644"/>
        <v>0</v>
      </c>
      <c r="AS529" s="244">
        <f t="shared" si="645"/>
        <v>170495.24078473489</v>
      </c>
      <c r="AT529" s="245"/>
      <c r="AU529" s="242">
        <f t="shared" si="591"/>
        <v>5.3666666666666606E-2</v>
      </c>
      <c r="AV529" s="242">
        <f t="shared" si="646"/>
        <v>4.4722222222222168E-3</v>
      </c>
      <c r="AW529" s="241">
        <f>VLOOKUP(AY529,[2]תחזיות!$B$4:$H$1000,7)</f>
        <v>2.210305065000049E-2</v>
      </c>
      <c r="AX529" s="135">
        <f t="shared" si="606"/>
        <v>1.8419208875000408E-3</v>
      </c>
      <c r="AY529" s="238">
        <v>477</v>
      </c>
      <c r="AZ529" s="243">
        <f t="shared" si="647"/>
        <v>-4.2196306208139342E-11</v>
      </c>
      <c r="BA529" s="243">
        <f t="shared" si="673"/>
        <v>1.5815716425153532E-13</v>
      </c>
      <c r="BB529" s="243">
        <f t="shared" si="607"/>
        <v>3.468684225712694E-13</v>
      </c>
      <c r="BC529" s="243">
        <f t="shared" si="648"/>
        <v>-1.8871125831973406E-13</v>
      </c>
      <c r="BD529" s="244">
        <f t="shared" si="649"/>
        <v>197884.14681572217</v>
      </c>
      <c r="BE529" s="246"/>
      <c r="BF529" s="246"/>
      <c r="BG529" s="246"/>
      <c r="BH529" s="241">
        <f>VLOOKUP(BJ529,[2]תחזיות!$B$4:$H$1000,6)</f>
        <v>1.1819813181818442E-2</v>
      </c>
      <c r="BI529" s="135">
        <f t="shared" si="608"/>
        <v>9.8498443181820354E-4</v>
      </c>
      <c r="BJ529" s="238">
        <v>477</v>
      </c>
      <c r="BK529" s="243">
        <f t="shared" si="650"/>
        <v>-18.904935498772517</v>
      </c>
      <c r="BL529" s="243">
        <f t="shared" si="674"/>
        <v>8.9953207207485952E-2</v>
      </c>
      <c r="BM529" s="243">
        <f t="shared" si="609"/>
        <v>0.12461225562190206</v>
      </c>
      <c r="BN529" s="243">
        <f t="shared" si="629"/>
        <v>-3.4659048414416117E-2</v>
      </c>
      <c r="BO529" s="244">
        <f t="shared" si="651"/>
        <v>148276.55901072704</v>
      </c>
      <c r="BP529" s="246"/>
      <c r="BQ529" s="247">
        <f>VLOOKUP(BT529,[2]תחזיות!$B$4:$E$1000,2)</f>
        <v>4.8452480000000339E-2</v>
      </c>
      <c r="BR529" s="135">
        <f t="shared" si="610"/>
        <v>3.5377066666666952E-3</v>
      </c>
      <c r="BS529" s="3">
        <f t="shared" si="652"/>
        <v>14485</v>
      </c>
      <c r="BT529" s="238">
        <v>477</v>
      </c>
      <c r="BU529" s="239">
        <f t="shared" si="653"/>
        <v>0</v>
      </c>
      <c r="BV529" s="239">
        <f t="shared" si="461"/>
        <v>0</v>
      </c>
      <c r="BW529" s="239">
        <f t="shared" si="611"/>
        <v>0</v>
      </c>
      <c r="BX529" s="239">
        <f t="shared" si="612"/>
        <v>0</v>
      </c>
      <c r="BY529" s="240">
        <f t="shared" si="654"/>
        <v>839763.63973834575</v>
      </c>
      <c r="CA529" s="247">
        <f>VLOOKUP(CD529,[2]תחזיות!$B$4:$E$1000,4)</f>
        <v>6.3957273600000447E-2</v>
      </c>
      <c r="CB529" s="135">
        <f t="shared" si="613"/>
        <v>4.8297728000000371E-3</v>
      </c>
      <c r="CC529" s="3">
        <f t="shared" si="655"/>
        <v>14485</v>
      </c>
      <c r="CD529" s="238">
        <v>477</v>
      </c>
      <c r="CE529" s="239">
        <f t="shared" si="656"/>
        <v>0</v>
      </c>
      <c r="CF529" s="239">
        <f t="shared" si="657"/>
        <v>0</v>
      </c>
      <c r="CG529" s="239">
        <f t="shared" si="614"/>
        <v>0</v>
      </c>
      <c r="CH529" s="239">
        <f t="shared" si="615"/>
        <v>0</v>
      </c>
      <c r="CI529" s="240">
        <f t="shared" si="658"/>
        <v>952372.2403889132</v>
      </c>
      <c r="CJ529" s="1"/>
      <c r="CK529" s="247">
        <f>VLOOKUP(CN529,[2]תחזיות!$B$4:$E$1000,3)</f>
        <v>4.2132591304348127E-2</v>
      </c>
      <c r="CL529" s="135">
        <f t="shared" si="616"/>
        <v>3.0110492753623441E-3</v>
      </c>
      <c r="CM529" s="3">
        <f t="shared" si="659"/>
        <v>14485</v>
      </c>
      <c r="CN529" s="238">
        <v>477</v>
      </c>
      <c r="CO529" s="239">
        <f t="shared" si="660"/>
        <v>0</v>
      </c>
      <c r="CP529" s="239">
        <f t="shared" si="675"/>
        <v>0</v>
      </c>
      <c r="CQ529" s="239">
        <f t="shared" si="617"/>
        <v>0</v>
      </c>
      <c r="CR529" s="239">
        <f t="shared" si="618"/>
        <v>0</v>
      </c>
      <c r="CS529" s="240">
        <f t="shared" si="661"/>
        <v>799728.65981568617</v>
      </c>
      <c r="CT529" s="1"/>
      <c r="CU529" s="238">
        <v>477</v>
      </c>
      <c r="CV529" s="239">
        <f t="shared" si="683"/>
        <v>-3813.3317967362041</v>
      </c>
      <c r="CW529" s="239">
        <f t="shared" si="683"/>
        <v>0</v>
      </c>
      <c r="CX529" s="239">
        <f t="shared" si="683"/>
        <v>10.009995966432536</v>
      </c>
      <c r="CY529" s="239">
        <f t="shared" si="683"/>
        <v>-10.009995966432536</v>
      </c>
      <c r="CZ529" s="239">
        <f t="shared" si="683"/>
        <v>3027533.6683451794</v>
      </c>
      <c r="DB529" s="238">
        <v>477</v>
      </c>
      <c r="DC529" s="239">
        <f t="shared" si="684"/>
        <v>-3813.3317967362455</v>
      </c>
      <c r="DD529" s="239">
        <f t="shared" si="684"/>
        <v>1.5815716425153532E-13</v>
      </c>
      <c r="DE529" s="239">
        <f t="shared" si="684"/>
        <v>10.009995966432879</v>
      </c>
      <c r="DF529" s="239">
        <f t="shared" si="684"/>
        <v>-10.00999596643272</v>
      </c>
      <c r="DG529" s="239">
        <f t="shared" si="684"/>
        <v>3247953.555034522</v>
      </c>
      <c r="DH529" s="248"/>
      <c r="DI529" s="238">
        <v>477</v>
      </c>
      <c r="DJ529" s="239">
        <f t="shared" si="685"/>
        <v>-3832.2367322349764</v>
      </c>
      <c r="DK529" s="239">
        <f t="shared" si="685"/>
        <v>8.9953207207485952E-2</v>
      </c>
      <c r="DL529" s="239">
        <f t="shared" si="685"/>
        <v>10.134608222054437</v>
      </c>
      <c r="DM529" s="239">
        <f t="shared" si="685"/>
        <v>-10.044655014846953</v>
      </c>
      <c r="DN529" s="239">
        <f t="shared" si="685"/>
        <v>2829171.9568635351</v>
      </c>
      <c r="DP529" s="3">
        <f t="shared" si="662"/>
        <v>14485</v>
      </c>
      <c r="DQ529" s="238">
        <v>477</v>
      </c>
      <c r="DR529" s="239">
        <f t="shared" si="663"/>
        <v>0</v>
      </c>
      <c r="DS529" s="239">
        <f t="shared" si="664"/>
        <v>0</v>
      </c>
      <c r="DT529" s="239">
        <f t="shared" si="619"/>
        <v>0</v>
      </c>
      <c r="DU529" s="239">
        <f t="shared" si="665"/>
        <v>0</v>
      </c>
      <c r="DV529" s="240">
        <f t="shared" si="676"/>
        <v>0</v>
      </c>
      <c r="DX529" s="242">
        <f t="shared" si="592"/>
        <v>5.0700000000000002E-2</v>
      </c>
      <c r="DY529" s="242">
        <f t="shared" si="666"/>
        <v>4.2250000000000005E-3</v>
      </c>
      <c r="DZ529" s="238">
        <v>477</v>
      </c>
      <c r="EA529" s="243">
        <f t="shared" si="677"/>
        <v>0</v>
      </c>
      <c r="EB529" s="243">
        <f t="shared" si="678"/>
        <v>0</v>
      </c>
      <c r="EC529" s="243">
        <f t="shared" si="620"/>
        <v>0</v>
      </c>
      <c r="ED529" s="243">
        <f t="shared" si="630"/>
        <v>0</v>
      </c>
      <c r="EE529" s="244">
        <f t="shared" si="667"/>
        <v>985200.18989004719</v>
      </c>
      <c r="EF529" s="249"/>
      <c r="EG529" s="242">
        <f t="shared" si="593"/>
        <v>5.5E-2</v>
      </c>
      <c r="EH529" s="242">
        <f t="shared" si="668"/>
        <v>4.5833333333333334E-3</v>
      </c>
      <c r="EI529" s="238">
        <v>477</v>
      </c>
      <c r="EJ529" s="243">
        <f t="shared" si="679"/>
        <v>7.7293423394883017E-13</v>
      </c>
      <c r="EK529" s="243">
        <f t="shared" si="680"/>
        <v>0</v>
      </c>
      <c r="EL529" s="243">
        <f t="shared" si="621"/>
        <v>-3.5426152389321384E-15</v>
      </c>
      <c r="EM529" s="243">
        <f t="shared" si="631"/>
        <v>3.5426152389321384E-15</v>
      </c>
      <c r="EN529" s="244">
        <f t="shared" si="669"/>
        <v>1028966.0595073986</v>
      </c>
      <c r="EO529" s="249"/>
      <c r="EP529" s="242">
        <f t="shared" si="594"/>
        <v>2.5000000000000001E-2</v>
      </c>
      <c r="EQ529" s="242">
        <f t="shared" si="670"/>
        <v>2.0833333333333333E-3</v>
      </c>
      <c r="ER529" s="238">
        <v>477</v>
      </c>
      <c r="ES529" s="243">
        <f t="shared" si="681"/>
        <v>0</v>
      </c>
      <c r="ET529" s="243">
        <f t="shared" si="682"/>
        <v>0</v>
      </c>
      <c r="EU529" s="243">
        <f t="shared" si="622"/>
        <v>0</v>
      </c>
      <c r="EV529" s="243">
        <f t="shared" si="632"/>
        <v>0</v>
      </c>
      <c r="EW529" s="244">
        <f t="shared" si="671"/>
        <v>853461.14144629624</v>
      </c>
    </row>
    <row r="530" spans="1:153" ht="14.25" customHeight="1" thickBot="1" x14ac:dyDescent="0.25">
      <c r="A530" s="3">
        <f t="shared" si="633"/>
        <v>14516</v>
      </c>
      <c r="B530" s="238">
        <v>478</v>
      </c>
      <c r="C530" s="239">
        <f t="shared" si="634"/>
        <v>-3823.3417927026367</v>
      </c>
      <c r="D530" s="239">
        <f t="shared" si="595"/>
        <v>0</v>
      </c>
      <c r="E530" s="239">
        <f t="shared" si="596"/>
        <v>10.036272205844423</v>
      </c>
      <c r="F530" s="239">
        <f t="shared" si="597"/>
        <v>-10.036272205844423</v>
      </c>
      <c r="G530" s="240">
        <f t="shared" si="635"/>
        <v>725485.02829237678</v>
      </c>
      <c r="I530" s="241">
        <f>VLOOKUP(K530,[2]תחזיות!$B$4:$H$1000,5)</f>
        <v>1.3001813000000289E-2</v>
      </c>
      <c r="J530" s="135">
        <f t="shared" si="598"/>
        <v>1.0834844166666907E-3</v>
      </c>
      <c r="K530" s="238">
        <v>478</v>
      </c>
      <c r="L530" s="243">
        <f t="shared" si="636"/>
        <v>0</v>
      </c>
      <c r="M530" s="243">
        <f t="shared" si="623"/>
        <v>0</v>
      </c>
      <c r="N530" s="243">
        <f t="shared" si="599"/>
        <v>0</v>
      </c>
      <c r="O530" s="243">
        <f t="shared" si="600"/>
        <v>0</v>
      </c>
      <c r="P530" s="244">
        <f t="shared" si="637"/>
        <v>306589.56963967456</v>
      </c>
      <c r="Q530" s="245"/>
      <c r="R530" s="241">
        <f>VLOOKUP(T530,[2]תחזיות!$B$4:$H$1000,7)</f>
        <v>2.210308210000049E-2</v>
      </c>
      <c r="S530" s="135">
        <f t="shared" si="601"/>
        <v>1.8419235083333742E-3</v>
      </c>
      <c r="T530" s="238">
        <v>478</v>
      </c>
      <c r="U530" s="243">
        <f t="shared" si="638"/>
        <v>0</v>
      </c>
      <c r="V530" s="243">
        <f t="shared" si="624"/>
        <v>0</v>
      </c>
      <c r="W530" s="243">
        <f t="shared" si="602"/>
        <v>0</v>
      </c>
      <c r="X530" s="243">
        <f t="shared" si="625"/>
        <v>0</v>
      </c>
      <c r="Y530" s="244">
        <f t="shared" si="639"/>
        <v>343246.08003011072</v>
      </c>
      <c r="Z530" s="246"/>
      <c r="AA530" s="241">
        <f>VLOOKUP(AC530,[2]תחזיות!$B$4:$H$1000,6)</f>
        <v>1.1819830000000262E-2</v>
      </c>
      <c r="AB530" s="135">
        <f t="shared" si="603"/>
        <v>9.8498583333335508E-4</v>
      </c>
      <c r="AC530" s="238">
        <v>478</v>
      </c>
      <c r="AD530" s="243">
        <f t="shared" si="640"/>
        <v>0</v>
      </c>
      <c r="AE530" s="243">
        <f t="shared" si="626"/>
        <v>0</v>
      </c>
      <c r="AF530" s="243">
        <f t="shared" si="604"/>
        <v>0</v>
      </c>
      <c r="AG530" s="243">
        <f t="shared" si="627"/>
        <v>0</v>
      </c>
      <c r="AH530" s="244">
        <f t="shared" si="641"/>
        <v>302220.56829844892</v>
      </c>
      <c r="AI530" s="246"/>
      <c r="AJ530" s="242">
        <f t="shared" si="590"/>
        <v>4.8766666666666597E-2</v>
      </c>
      <c r="AK530" s="242">
        <f t="shared" si="642"/>
        <v>4.0638888888888834E-3</v>
      </c>
      <c r="AL530" s="241">
        <f>VLOOKUP(AN530,[2]תחזיות!$B$4:$H$1000,5)</f>
        <v>1.3001813000000289E-2</v>
      </c>
      <c r="AM530" s="135">
        <f t="shared" si="628"/>
        <v>1.0834844166666907E-3</v>
      </c>
      <c r="AN530" s="238">
        <v>478</v>
      </c>
      <c r="AO530" s="243">
        <f t="shared" si="643"/>
        <v>0</v>
      </c>
      <c r="AP530" s="243">
        <f t="shared" si="672"/>
        <v>0</v>
      </c>
      <c r="AQ530" s="243">
        <f t="shared" si="605"/>
        <v>0</v>
      </c>
      <c r="AR530" s="243">
        <f t="shared" si="644"/>
        <v>0</v>
      </c>
      <c r="AS530" s="244">
        <f t="shared" si="645"/>
        <v>170495.24078473489</v>
      </c>
      <c r="AT530" s="245"/>
      <c r="AU530" s="242">
        <f t="shared" si="591"/>
        <v>5.3666666666666606E-2</v>
      </c>
      <c r="AV530" s="242">
        <f t="shared" si="646"/>
        <v>4.4722222222222168E-3</v>
      </c>
      <c r="AW530" s="241">
        <f>VLOOKUP(AY530,[2]תחזיות!$B$4:$H$1000,7)</f>
        <v>2.210308210000049E-2</v>
      </c>
      <c r="AX530" s="135">
        <f t="shared" si="606"/>
        <v>1.8419235083333742E-3</v>
      </c>
      <c r="AY530" s="238">
        <v>478</v>
      </c>
      <c r="AZ530" s="243">
        <f t="shared" si="647"/>
        <v>-4.2621535904182046E-11</v>
      </c>
      <c r="BA530" s="243">
        <f t="shared" si="673"/>
        <v>1.5844847765038155E-13</v>
      </c>
      <c r="BB530" s="243">
        <f t="shared" si="607"/>
        <v>3.4906145766630654E-13</v>
      </c>
      <c r="BC530" s="243">
        <f t="shared" si="648"/>
        <v>-1.9061298001592502E-13</v>
      </c>
      <c r="BD530" s="244">
        <f t="shared" si="649"/>
        <v>197884.14681572217</v>
      </c>
      <c r="BE530" s="246"/>
      <c r="BF530" s="246"/>
      <c r="BG530" s="246"/>
      <c r="BH530" s="241">
        <f>VLOOKUP(BJ530,[2]תחזיות!$B$4:$H$1000,6)</f>
        <v>1.1819830000000262E-2</v>
      </c>
      <c r="BI530" s="135">
        <f t="shared" si="608"/>
        <v>9.8498583333335508E-4</v>
      </c>
      <c r="BJ530" s="238">
        <v>478</v>
      </c>
      <c r="BK530" s="243">
        <f t="shared" si="650"/>
        <v>-19.048291589347237</v>
      </c>
      <c r="BL530" s="243">
        <f t="shared" si="674"/>
        <v>9.0029387641810774E-2</v>
      </c>
      <c r="BM530" s="243">
        <f t="shared" si="609"/>
        <v>0.12495125555561387</v>
      </c>
      <c r="BN530" s="243">
        <f t="shared" si="629"/>
        <v>-3.4921867913803105E-2</v>
      </c>
      <c r="BO530" s="244">
        <f t="shared" si="651"/>
        <v>148276.55901072704</v>
      </c>
      <c r="BP530" s="246"/>
      <c r="BQ530" s="247">
        <f>VLOOKUP(BT530,[2]תחזיות!$B$4:$E$1000,2)</f>
        <v>4.8480780000000341E-2</v>
      </c>
      <c r="BR530" s="135">
        <f t="shared" si="610"/>
        <v>3.5400650000000284E-3</v>
      </c>
      <c r="BS530" s="3">
        <f t="shared" si="652"/>
        <v>14516</v>
      </c>
      <c r="BT530" s="238">
        <v>478</v>
      </c>
      <c r="BU530" s="239">
        <f t="shared" si="653"/>
        <v>0</v>
      </c>
      <c r="BV530" s="239">
        <f t="shared" si="461"/>
        <v>0</v>
      </c>
      <c r="BW530" s="239">
        <f t="shared" si="611"/>
        <v>0</v>
      </c>
      <c r="BX530" s="239">
        <f t="shared" si="612"/>
        <v>0</v>
      </c>
      <c r="BY530" s="240">
        <f t="shared" si="654"/>
        <v>839763.63973834575</v>
      </c>
      <c r="CA530" s="247">
        <f>VLOOKUP(CD530,[2]תחזיות!$B$4:$E$1000,4)</f>
        <v>6.3994629600000449E-2</v>
      </c>
      <c r="CB530" s="135">
        <f t="shared" si="613"/>
        <v>4.8328858000000379E-3</v>
      </c>
      <c r="CC530" s="3">
        <f t="shared" si="655"/>
        <v>14516</v>
      </c>
      <c r="CD530" s="238">
        <v>478</v>
      </c>
      <c r="CE530" s="239">
        <f t="shared" si="656"/>
        <v>0</v>
      </c>
      <c r="CF530" s="239">
        <f t="shared" si="657"/>
        <v>0</v>
      </c>
      <c r="CG530" s="239">
        <f t="shared" si="614"/>
        <v>0</v>
      </c>
      <c r="CH530" s="239">
        <f t="shared" si="615"/>
        <v>0</v>
      </c>
      <c r="CI530" s="240">
        <f t="shared" si="658"/>
        <v>952372.2403889132</v>
      </c>
      <c r="CJ530" s="1"/>
      <c r="CK530" s="247">
        <f>VLOOKUP(CN530,[2]תחזיות!$B$4:$E$1000,3)</f>
        <v>4.2157200000000297E-2</v>
      </c>
      <c r="CL530" s="135">
        <f t="shared" si="616"/>
        <v>3.013100000000025E-3</v>
      </c>
      <c r="CM530" s="3">
        <f t="shared" si="659"/>
        <v>14516</v>
      </c>
      <c r="CN530" s="238">
        <v>478</v>
      </c>
      <c r="CO530" s="239">
        <f t="shared" si="660"/>
        <v>0</v>
      </c>
      <c r="CP530" s="239">
        <f t="shared" si="675"/>
        <v>0</v>
      </c>
      <c r="CQ530" s="239">
        <f t="shared" si="617"/>
        <v>0</v>
      </c>
      <c r="CR530" s="239">
        <f t="shared" si="618"/>
        <v>0</v>
      </c>
      <c r="CS530" s="240">
        <f t="shared" si="661"/>
        <v>799728.65981568617</v>
      </c>
      <c r="CT530" s="1"/>
      <c r="CU530" s="238">
        <v>478</v>
      </c>
      <c r="CV530" s="239">
        <f t="shared" si="683"/>
        <v>-3823.3417927026367</v>
      </c>
      <c r="CW530" s="239">
        <f t="shared" si="683"/>
        <v>0</v>
      </c>
      <c r="CX530" s="239">
        <f t="shared" si="683"/>
        <v>10.036272205844423</v>
      </c>
      <c r="CY530" s="239">
        <f t="shared" si="683"/>
        <v>-10.036272205844423</v>
      </c>
      <c r="CZ530" s="239">
        <f t="shared" si="683"/>
        <v>3027533.6683451794</v>
      </c>
      <c r="DB530" s="238">
        <v>478</v>
      </c>
      <c r="DC530" s="239">
        <f t="shared" si="684"/>
        <v>-3823.3417927026785</v>
      </c>
      <c r="DD530" s="239">
        <f t="shared" si="684"/>
        <v>1.5844847765038155E-13</v>
      </c>
      <c r="DE530" s="239">
        <f t="shared" si="684"/>
        <v>10.036272205844769</v>
      </c>
      <c r="DF530" s="239">
        <f t="shared" si="684"/>
        <v>-10.036272205844609</v>
      </c>
      <c r="DG530" s="239">
        <f t="shared" si="684"/>
        <v>3247953.555034522</v>
      </c>
      <c r="DH530" s="248"/>
      <c r="DI530" s="238">
        <v>478</v>
      </c>
      <c r="DJ530" s="239">
        <f t="shared" si="685"/>
        <v>-3842.3900842919838</v>
      </c>
      <c r="DK530" s="239">
        <f t="shared" si="685"/>
        <v>9.0029387641810774E-2</v>
      </c>
      <c r="DL530" s="239">
        <f t="shared" si="685"/>
        <v>10.161223461400036</v>
      </c>
      <c r="DM530" s="239">
        <f t="shared" si="685"/>
        <v>-10.071194073758226</v>
      </c>
      <c r="DN530" s="239">
        <f t="shared" si="685"/>
        <v>2829171.9568635351</v>
      </c>
      <c r="DP530" s="3">
        <f t="shared" si="662"/>
        <v>14516</v>
      </c>
      <c r="DQ530" s="238">
        <v>478</v>
      </c>
      <c r="DR530" s="239">
        <f t="shared" si="663"/>
        <v>0</v>
      </c>
      <c r="DS530" s="239">
        <f t="shared" si="664"/>
        <v>0</v>
      </c>
      <c r="DT530" s="239">
        <f t="shared" si="619"/>
        <v>0</v>
      </c>
      <c r="DU530" s="239">
        <f t="shared" si="665"/>
        <v>0</v>
      </c>
      <c r="DV530" s="240">
        <f t="shared" si="676"/>
        <v>0</v>
      </c>
      <c r="DX530" s="242">
        <f t="shared" si="592"/>
        <v>5.0700000000000002E-2</v>
      </c>
      <c r="DY530" s="242">
        <f t="shared" si="666"/>
        <v>4.2250000000000005E-3</v>
      </c>
      <c r="DZ530" s="238">
        <v>478</v>
      </c>
      <c r="EA530" s="243">
        <f t="shared" si="677"/>
        <v>0</v>
      </c>
      <c r="EB530" s="243">
        <f t="shared" si="678"/>
        <v>0</v>
      </c>
      <c r="EC530" s="243">
        <f t="shared" si="620"/>
        <v>0</v>
      </c>
      <c r="ED530" s="243">
        <f t="shared" si="630"/>
        <v>0</v>
      </c>
      <c r="EE530" s="244">
        <f t="shared" si="667"/>
        <v>985200.18989004719</v>
      </c>
      <c r="EF530" s="249"/>
      <c r="EG530" s="242">
        <f t="shared" si="593"/>
        <v>5.5E-2</v>
      </c>
      <c r="EH530" s="242">
        <f t="shared" si="668"/>
        <v>4.5833333333333334E-3</v>
      </c>
      <c r="EI530" s="238">
        <v>478</v>
      </c>
      <c r="EJ530" s="243">
        <f t="shared" si="679"/>
        <v>7.7647684918776229E-13</v>
      </c>
      <c r="EK530" s="243">
        <f t="shared" si="680"/>
        <v>0</v>
      </c>
      <c r="EL530" s="243">
        <f t="shared" si="621"/>
        <v>-3.5588522254439104E-15</v>
      </c>
      <c r="EM530" s="243">
        <f t="shared" si="631"/>
        <v>3.5588522254439104E-15</v>
      </c>
      <c r="EN530" s="244">
        <f t="shared" si="669"/>
        <v>1028966.0595073986</v>
      </c>
      <c r="EO530" s="249"/>
      <c r="EP530" s="242">
        <f t="shared" si="594"/>
        <v>2.5000000000000001E-2</v>
      </c>
      <c r="EQ530" s="242">
        <f t="shared" si="670"/>
        <v>2.0833333333333333E-3</v>
      </c>
      <c r="ER530" s="238">
        <v>478</v>
      </c>
      <c r="ES530" s="243">
        <f t="shared" si="681"/>
        <v>0</v>
      </c>
      <c r="ET530" s="243">
        <f t="shared" si="682"/>
        <v>0</v>
      </c>
      <c r="EU530" s="243">
        <f t="shared" si="622"/>
        <v>0</v>
      </c>
      <c r="EV530" s="243">
        <f t="shared" si="632"/>
        <v>0</v>
      </c>
      <c r="EW530" s="244">
        <f t="shared" si="671"/>
        <v>853461.14144629624</v>
      </c>
    </row>
    <row r="531" spans="1:153" ht="14.25" customHeight="1" thickBot="1" x14ac:dyDescent="0.25">
      <c r="A531" s="3">
        <f t="shared" si="633"/>
        <v>14546</v>
      </c>
      <c r="B531" s="238">
        <v>479</v>
      </c>
      <c r="C531" s="239">
        <f t="shared" si="634"/>
        <v>-3833.3780649084811</v>
      </c>
      <c r="D531" s="239">
        <f t="shared" si="595"/>
        <v>0</v>
      </c>
      <c r="E531" s="239">
        <f t="shared" si="596"/>
        <v>10.062617420384763</v>
      </c>
      <c r="F531" s="239">
        <f t="shared" si="597"/>
        <v>-10.062617420384763</v>
      </c>
      <c r="G531" s="240">
        <f t="shared" si="635"/>
        <v>725485.02829237678</v>
      </c>
      <c r="I531" s="241">
        <f>VLOOKUP(K531,[2]תחזיות!$B$4:$H$1000,5)</f>
        <v>1.300183150000029E-2</v>
      </c>
      <c r="J531" s="135">
        <f t="shared" si="598"/>
        <v>1.0834859583333575E-3</v>
      </c>
      <c r="K531" s="238">
        <v>479</v>
      </c>
      <c r="L531" s="243">
        <f t="shared" si="636"/>
        <v>0</v>
      </c>
      <c r="M531" s="243">
        <f t="shared" si="623"/>
        <v>0</v>
      </c>
      <c r="N531" s="243">
        <f t="shared" si="599"/>
        <v>0</v>
      </c>
      <c r="O531" s="243">
        <f t="shared" si="600"/>
        <v>0</v>
      </c>
      <c r="P531" s="244">
        <f t="shared" si="637"/>
        <v>306589.56963967456</v>
      </c>
      <c r="Q531" s="245"/>
      <c r="R531" s="241">
        <f>VLOOKUP(T531,[2]תחזיות!$B$4:$H$1000,7)</f>
        <v>2.210311355000049E-2</v>
      </c>
      <c r="S531" s="135">
        <f t="shared" si="601"/>
        <v>1.8419261291667075E-3</v>
      </c>
      <c r="T531" s="238">
        <v>479</v>
      </c>
      <c r="U531" s="243">
        <f t="shared" si="638"/>
        <v>0</v>
      </c>
      <c r="V531" s="243">
        <f t="shared" si="624"/>
        <v>0</v>
      </c>
      <c r="W531" s="243">
        <f t="shared" si="602"/>
        <v>0</v>
      </c>
      <c r="X531" s="243">
        <f t="shared" si="625"/>
        <v>0</v>
      </c>
      <c r="Y531" s="244">
        <f t="shared" si="639"/>
        <v>343246.08003011072</v>
      </c>
      <c r="Z531" s="246"/>
      <c r="AA531" s="241">
        <f>VLOOKUP(AC531,[2]תחזיות!$B$4:$H$1000,6)</f>
        <v>1.1819846818182081E-2</v>
      </c>
      <c r="AB531" s="135">
        <f t="shared" si="603"/>
        <v>9.8498723484850685E-4</v>
      </c>
      <c r="AC531" s="238">
        <v>479</v>
      </c>
      <c r="AD531" s="243">
        <f t="shared" si="640"/>
        <v>0</v>
      </c>
      <c r="AE531" s="243">
        <f t="shared" si="626"/>
        <v>0</v>
      </c>
      <c r="AF531" s="243">
        <f t="shared" si="604"/>
        <v>0</v>
      </c>
      <c r="AG531" s="243">
        <f t="shared" si="627"/>
        <v>0</v>
      </c>
      <c r="AH531" s="244">
        <f t="shared" si="641"/>
        <v>302220.56829844892</v>
      </c>
      <c r="AI531" s="246"/>
      <c r="AJ531" s="242">
        <f t="shared" si="590"/>
        <v>4.8766666666666597E-2</v>
      </c>
      <c r="AK531" s="242">
        <f t="shared" si="642"/>
        <v>4.0638888888888834E-3</v>
      </c>
      <c r="AL531" s="241">
        <f>VLOOKUP(AN531,[2]תחזיות!$B$4:$H$1000,5)</f>
        <v>1.300183150000029E-2</v>
      </c>
      <c r="AM531" s="135">
        <f t="shared" si="628"/>
        <v>1.0834859583333575E-3</v>
      </c>
      <c r="AN531" s="238">
        <v>479</v>
      </c>
      <c r="AO531" s="243">
        <f t="shared" si="643"/>
        <v>0</v>
      </c>
      <c r="AP531" s="243">
        <f t="shared" si="672"/>
        <v>0</v>
      </c>
      <c r="AQ531" s="243">
        <f t="shared" si="605"/>
        <v>0</v>
      </c>
      <c r="AR531" s="243">
        <f t="shared" si="644"/>
        <v>0</v>
      </c>
      <c r="AS531" s="244">
        <f t="shared" si="645"/>
        <v>170495.24078473489</v>
      </c>
      <c r="AT531" s="245"/>
      <c r="AU531" s="242">
        <f t="shared" si="591"/>
        <v>5.3666666666666606E-2</v>
      </c>
      <c r="AV531" s="242">
        <f t="shared" si="646"/>
        <v>4.4722222222222168E-3</v>
      </c>
      <c r="AW531" s="241">
        <f>VLOOKUP(AY531,[2]תחזיות!$B$4:$H$1000,7)</f>
        <v>2.210311355000049E-2</v>
      </c>
      <c r="AX531" s="135">
        <f t="shared" si="606"/>
        <v>1.8419261291667075E-3</v>
      </c>
      <c r="AY531" s="238">
        <v>479</v>
      </c>
      <c r="AZ531" s="243">
        <f t="shared" si="647"/>
        <v>-4.3049746027915043E-11</v>
      </c>
      <c r="BA531" s="243">
        <f t="shared" si="673"/>
        <v>1.587403280414925E-13</v>
      </c>
      <c r="BB531" s="243">
        <f t="shared" si="607"/>
        <v>3.5126835888855675E-13</v>
      </c>
      <c r="BC531" s="243">
        <f t="shared" si="648"/>
        <v>-1.9252803084706428E-13</v>
      </c>
      <c r="BD531" s="244">
        <f t="shared" si="649"/>
        <v>197884.14681572217</v>
      </c>
      <c r="BE531" s="246"/>
      <c r="BF531" s="246"/>
      <c r="BG531" s="246"/>
      <c r="BH531" s="241">
        <f>VLOOKUP(BJ531,[2]תחזיות!$B$4:$H$1000,6)</f>
        <v>1.1819846818182081E-2</v>
      </c>
      <c r="BI531" s="135">
        <f t="shared" si="608"/>
        <v>9.8498723484850685E-4</v>
      </c>
      <c r="BJ531" s="238">
        <v>479</v>
      </c>
      <c r="BK531" s="243">
        <f t="shared" si="650"/>
        <v>-19.192128244355729</v>
      </c>
      <c r="BL531" s="243">
        <f t="shared" si="674"/>
        <v>9.0105632325853405E-2</v>
      </c>
      <c r="BM531" s="243">
        <f t="shared" si="609"/>
        <v>0.12529120077383873</v>
      </c>
      <c r="BN531" s="243">
        <f t="shared" si="629"/>
        <v>-3.5185568447985337E-2</v>
      </c>
      <c r="BO531" s="244">
        <f t="shared" si="651"/>
        <v>148276.55901072704</v>
      </c>
      <c r="BP531" s="246"/>
      <c r="BQ531" s="247">
        <f>VLOOKUP(BT531,[2]תחזיות!$B$4:$E$1000,2)</f>
        <v>4.8509080000000343E-2</v>
      </c>
      <c r="BR531" s="135">
        <f t="shared" si="610"/>
        <v>3.5424233333333621E-3</v>
      </c>
      <c r="BS531" s="3">
        <f t="shared" si="652"/>
        <v>14546</v>
      </c>
      <c r="BT531" s="238">
        <v>479</v>
      </c>
      <c r="BU531" s="239">
        <f t="shared" si="653"/>
        <v>0</v>
      </c>
      <c r="BV531" s="239">
        <f t="shared" si="461"/>
        <v>0</v>
      </c>
      <c r="BW531" s="239">
        <f t="shared" si="611"/>
        <v>0</v>
      </c>
      <c r="BX531" s="239">
        <f t="shared" si="612"/>
        <v>0</v>
      </c>
      <c r="BY531" s="240">
        <f t="shared" si="654"/>
        <v>839763.63973834575</v>
      </c>
      <c r="CA531" s="247">
        <f>VLOOKUP(CD531,[2]תחזיות!$B$4:$E$1000,4)</f>
        <v>6.4031985600000452E-2</v>
      </c>
      <c r="CB531" s="135">
        <f t="shared" si="613"/>
        <v>4.8359988000000378E-3</v>
      </c>
      <c r="CC531" s="3">
        <f t="shared" si="655"/>
        <v>14546</v>
      </c>
      <c r="CD531" s="238">
        <v>479</v>
      </c>
      <c r="CE531" s="239">
        <f t="shared" si="656"/>
        <v>0</v>
      </c>
      <c r="CF531" s="239">
        <f t="shared" si="657"/>
        <v>0</v>
      </c>
      <c r="CG531" s="239">
        <f t="shared" si="614"/>
        <v>0</v>
      </c>
      <c r="CH531" s="239">
        <f t="shared" si="615"/>
        <v>0</v>
      </c>
      <c r="CI531" s="240">
        <f t="shared" si="658"/>
        <v>952372.2403889132</v>
      </c>
      <c r="CJ531" s="1"/>
      <c r="CK531" s="247">
        <f>VLOOKUP(CN531,[2]תחזיות!$B$4:$E$1000,3)</f>
        <v>4.2181808695652474E-2</v>
      </c>
      <c r="CL531" s="135">
        <f t="shared" si="616"/>
        <v>3.0151507246377065E-3</v>
      </c>
      <c r="CM531" s="3">
        <f t="shared" si="659"/>
        <v>14546</v>
      </c>
      <c r="CN531" s="238">
        <v>479</v>
      </c>
      <c r="CO531" s="239">
        <f t="shared" si="660"/>
        <v>0</v>
      </c>
      <c r="CP531" s="239">
        <f t="shared" si="675"/>
        <v>0</v>
      </c>
      <c r="CQ531" s="239">
        <f t="shared" si="617"/>
        <v>0</v>
      </c>
      <c r="CR531" s="239">
        <f t="shared" si="618"/>
        <v>0</v>
      </c>
      <c r="CS531" s="240">
        <f t="shared" si="661"/>
        <v>799728.65981568617</v>
      </c>
      <c r="CT531" s="1"/>
      <c r="CU531" s="238">
        <v>479</v>
      </c>
      <c r="CV531" s="239">
        <f t="shared" si="683"/>
        <v>-3833.3780649084811</v>
      </c>
      <c r="CW531" s="239">
        <f t="shared" si="683"/>
        <v>0</v>
      </c>
      <c r="CX531" s="239">
        <f t="shared" si="683"/>
        <v>10.062617420384763</v>
      </c>
      <c r="CY531" s="239">
        <f t="shared" si="683"/>
        <v>-10.062617420384763</v>
      </c>
      <c r="CZ531" s="239">
        <f t="shared" si="683"/>
        <v>3027533.6683451794</v>
      </c>
      <c r="DB531" s="238">
        <v>479</v>
      </c>
      <c r="DC531" s="239">
        <f t="shared" si="684"/>
        <v>-3833.3780649085234</v>
      </c>
      <c r="DD531" s="239">
        <f t="shared" si="684"/>
        <v>1.587403280414925E-13</v>
      </c>
      <c r="DE531" s="239">
        <f t="shared" si="684"/>
        <v>10.062617420385111</v>
      </c>
      <c r="DF531" s="239">
        <f t="shared" si="684"/>
        <v>-10.062617420384951</v>
      </c>
      <c r="DG531" s="239">
        <f t="shared" si="684"/>
        <v>3247953.555034522</v>
      </c>
      <c r="DH531" s="248"/>
      <c r="DI531" s="238">
        <v>479</v>
      </c>
      <c r="DJ531" s="239">
        <f t="shared" si="685"/>
        <v>-3852.570193152837</v>
      </c>
      <c r="DK531" s="239">
        <f t="shared" si="685"/>
        <v>9.0105632325853405E-2</v>
      </c>
      <c r="DL531" s="239">
        <f t="shared" si="685"/>
        <v>10.187908621158602</v>
      </c>
      <c r="DM531" s="239">
        <f t="shared" si="685"/>
        <v>-10.097802988832749</v>
      </c>
      <c r="DN531" s="239">
        <f t="shared" si="685"/>
        <v>2829171.9568635351</v>
      </c>
      <c r="DP531" s="3">
        <f t="shared" si="662"/>
        <v>14546</v>
      </c>
      <c r="DQ531" s="238">
        <v>479</v>
      </c>
      <c r="DR531" s="239">
        <f t="shared" si="663"/>
        <v>0</v>
      </c>
      <c r="DS531" s="239">
        <f t="shared" si="664"/>
        <v>0</v>
      </c>
      <c r="DT531" s="239">
        <f t="shared" si="619"/>
        <v>0</v>
      </c>
      <c r="DU531" s="239">
        <f t="shared" si="665"/>
        <v>0</v>
      </c>
      <c r="DV531" s="240">
        <f t="shared" si="676"/>
        <v>0</v>
      </c>
      <c r="DX531" s="242">
        <f t="shared" si="592"/>
        <v>5.0700000000000002E-2</v>
      </c>
      <c r="DY531" s="242">
        <f t="shared" si="666"/>
        <v>4.2250000000000005E-3</v>
      </c>
      <c r="DZ531" s="238">
        <v>479</v>
      </c>
      <c r="EA531" s="243">
        <f t="shared" si="677"/>
        <v>0</v>
      </c>
      <c r="EB531" s="243">
        <f t="shared" si="678"/>
        <v>0</v>
      </c>
      <c r="EC531" s="243">
        <f t="shared" si="620"/>
        <v>0</v>
      </c>
      <c r="ED531" s="243">
        <f t="shared" si="630"/>
        <v>0</v>
      </c>
      <c r="EE531" s="244">
        <f t="shared" si="667"/>
        <v>985200.18989004719</v>
      </c>
      <c r="EF531" s="249"/>
      <c r="EG531" s="242">
        <f t="shared" si="593"/>
        <v>5.5E-2</v>
      </c>
      <c r="EH531" s="242">
        <f t="shared" si="668"/>
        <v>4.5833333333333334E-3</v>
      </c>
      <c r="EI531" s="238">
        <v>479</v>
      </c>
      <c r="EJ531" s="243">
        <f t="shared" si="679"/>
        <v>7.8003570141320619E-13</v>
      </c>
      <c r="EK531" s="243">
        <f t="shared" si="680"/>
        <v>0</v>
      </c>
      <c r="EL531" s="243">
        <f t="shared" si="621"/>
        <v>-3.5751636314771953E-15</v>
      </c>
      <c r="EM531" s="243">
        <f t="shared" si="631"/>
        <v>3.5751636314771953E-15</v>
      </c>
      <c r="EN531" s="244">
        <f t="shared" si="669"/>
        <v>1028966.0595073986</v>
      </c>
      <c r="EO531" s="249"/>
      <c r="EP531" s="242">
        <f t="shared" si="594"/>
        <v>2.5000000000000001E-2</v>
      </c>
      <c r="EQ531" s="242">
        <f t="shared" si="670"/>
        <v>2.0833333333333333E-3</v>
      </c>
      <c r="ER531" s="238">
        <v>479</v>
      </c>
      <c r="ES531" s="243">
        <f t="shared" si="681"/>
        <v>0</v>
      </c>
      <c r="ET531" s="243">
        <f t="shared" si="682"/>
        <v>0</v>
      </c>
      <c r="EU531" s="243">
        <f t="shared" si="622"/>
        <v>0</v>
      </c>
      <c r="EV531" s="243">
        <f t="shared" si="632"/>
        <v>0</v>
      </c>
      <c r="EW531" s="244">
        <f t="shared" si="671"/>
        <v>853461.14144629624</v>
      </c>
    </row>
    <row r="532" spans="1:153" ht="14.25" customHeight="1" thickBot="1" x14ac:dyDescent="0.25">
      <c r="A532" s="3">
        <f t="shared" si="633"/>
        <v>14577</v>
      </c>
      <c r="B532" s="250">
        <v>480</v>
      </c>
      <c r="C532" s="251">
        <f t="shared" si="634"/>
        <v>-3843.4406823288659</v>
      </c>
      <c r="D532" s="251">
        <f t="shared" si="595"/>
        <v>0</v>
      </c>
      <c r="E532" s="251">
        <f t="shared" si="596"/>
        <v>10.089031791113273</v>
      </c>
      <c r="F532" s="251">
        <f t="shared" si="597"/>
        <v>-10.089031791113273</v>
      </c>
      <c r="G532" s="240">
        <f t="shared" si="635"/>
        <v>725485.02829237678</v>
      </c>
      <c r="I532" s="241">
        <f>VLOOKUP(K532,[2]תחזיות!$B$4:$H$1000,5)</f>
        <v>1.300185000000029E-2</v>
      </c>
      <c r="J532" s="252">
        <f t="shared" si="598"/>
        <v>1.0834875000000242E-3</v>
      </c>
      <c r="K532" s="250">
        <v>480</v>
      </c>
      <c r="L532" s="253">
        <f t="shared" si="636"/>
        <v>0</v>
      </c>
      <c r="M532" s="253">
        <f t="shared" si="623"/>
        <v>0</v>
      </c>
      <c r="N532" s="253">
        <f t="shared" si="599"/>
        <v>0</v>
      </c>
      <c r="O532" s="253">
        <f t="shared" si="600"/>
        <v>0</v>
      </c>
      <c r="P532" s="254">
        <f t="shared" si="637"/>
        <v>306589.56963967456</v>
      </c>
      <c r="Q532" s="245"/>
      <c r="R532" s="241">
        <f>VLOOKUP(T532,[2]תחזיות!$B$4:$H$1000,7)</f>
        <v>2.2103145000000494E-2</v>
      </c>
      <c r="S532" s="252">
        <f t="shared" si="601"/>
        <v>1.8419287500000411E-3</v>
      </c>
      <c r="T532" s="250">
        <v>480</v>
      </c>
      <c r="U532" s="253">
        <f t="shared" si="638"/>
        <v>0</v>
      </c>
      <c r="V532" s="253">
        <f t="shared" si="624"/>
        <v>0</v>
      </c>
      <c r="W532" s="253">
        <f t="shared" si="602"/>
        <v>0</v>
      </c>
      <c r="X532" s="253">
        <f t="shared" si="625"/>
        <v>0</v>
      </c>
      <c r="Y532" s="254">
        <f t="shared" si="639"/>
        <v>343246.08003011072</v>
      </c>
      <c r="Z532" s="246"/>
      <c r="AA532" s="241">
        <f>VLOOKUP(AC532,[2]תחזיות!$B$4:$H$1000,6)</f>
        <v>1.1819863636363899E-2</v>
      </c>
      <c r="AB532" s="252">
        <f t="shared" si="603"/>
        <v>9.8498863636365818E-4</v>
      </c>
      <c r="AC532" s="250">
        <v>480</v>
      </c>
      <c r="AD532" s="253">
        <f t="shared" si="640"/>
        <v>0</v>
      </c>
      <c r="AE532" s="253">
        <f t="shared" si="626"/>
        <v>0</v>
      </c>
      <c r="AF532" s="253">
        <f t="shared" si="604"/>
        <v>0</v>
      </c>
      <c r="AG532" s="253">
        <f t="shared" si="627"/>
        <v>0</v>
      </c>
      <c r="AH532" s="254">
        <f t="shared" si="641"/>
        <v>302220.56829844892</v>
      </c>
      <c r="AI532" s="246"/>
      <c r="AJ532" s="242">
        <f t="shared" si="590"/>
        <v>4.8766666666666597E-2</v>
      </c>
      <c r="AK532" s="242">
        <f t="shared" si="642"/>
        <v>4.0638888888888834E-3</v>
      </c>
      <c r="AL532" s="241">
        <f>VLOOKUP(AN532,[2]תחזיות!$B$4:$H$1000,5)</f>
        <v>1.300185000000029E-2</v>
      </c>
      <c r="AM532" s="252">
        <f t="shared" si="628"/>
        <v>1.0834875000000242E-3</v>
      </c>
      <c r="AN532" s="250">
        <v>480</v>
      </c>
      <c r="AO532" s="253">
        <f t="shared" si="643"/>
        <v>0</v>
      </c>
      <c r="AP532" s="243">
        <f t="shared" si="672"/>
        <v>0</v>
      </c>
      <c r="AQ532" s="253">
        <f t="shared" si="605"/>
        <v>0</v>
      </c>
      <c r="AR532" s="243">
        <f t="shared" si="644"/>
        <v>0</v>
      </c>
      <c r="AS532" s="244">
        <f t="shared" si="645"/>
        <v>170495.24078473489</v>
      </c>
      <c r="AT532" s="245"/>
      <c r="AU532" s="242">
        <f t="shared" si="591"/>
        <v>5.3666666666666606E-2</v>
      </c>
      <c r="AV532" s="242">
        <f t="shared" si="646"/>
        <v>4.4722222222222168E-3</v>
      </c>
      <c r="AW532" s="241">
        <f>VLOOKUP(AY532,[2]תחזיות!$B$4:$H$1000,7)</f>
        <v>2.2103145000000494E-2</v>
      </c>
      <c r="AX532" s="252">
        <f t="shared" si="606"/>
        <v>1.8419287500000411E-3</v>
      </c>
      <c r="AY532" s="250">
        <v>480</v>
      </c>
      <c r="AZ532" s="253">
        <f t="shared" si="647"/>
        <v>-4.3480955962981817E-11</v>
      </c>
      <c r="BA532" s="243">
        <f t="shared" si="673"/>
        <v>1.5903271641549657E-13</v>
      </c>
      <c r="BB532" s="253">
        <f t="shared" si="607"/>
        <v>3.5348921391660949E-13</v>
      </c>
      <c r="BC532" s="243">
        <f t="shared" si="648"/>
        <v>-1.944564975011129E-13</v>
      </c>
      <c r="BD532" s="254">
        <f t="shared" si="649"/>
        <v>197884.14681572217</v>
      </c>
      <c r="BE532" s="246"/>
      <c r="BF532" s="246"/>
      <c r="BG532" s="246"/>
      <c r="BH532" s="241">
        <f>VLOOKUP(BJ532,[2]תחזיות!$B$4:$H$1000,6)</f>
        <v>1.1819863636363899E-2</v>
      </c>
      <c r="BI532" s="252">
        <f t="shared" si="608"/>
        <v>9.8498863636365818E-4</v>
      </c>
      <c r="BJ532" s="250">
        <v>480</v>
      </c>
      <c r="BK532" s="253">
        <f t="shared" si="650"/>
        <v>-19.336446883766889</v>
      </c>
      <c r="BL532" s="243">
        <f t="shared" si="674"/>
        <v>9.0181941318012424E-2</v>
      </c>
      <c r="BM532" s="253">
        <f t="shared" si="609"/>
        <v>0.12563209393825156</v>
      </c>
      <c r="BN532" s="253">
        <f t="shared" si="629"/>
        <v>-3.5450152620239136E-2</v>
      </c>
      <c r="BO532" s="254">
        <f t="shared" si="651"/>
        <v>148276.55901072704</v>
      </c>
      <c r="BP532" s="246"/>
      <c r="BQ532" s="247">
        <f>VLOOKUP(BT532,[2]תחזיות!$B$4:$E$1000,2)</f>
        <v>4.8537380000000345E-2</v>
      </c>
      <c r="BR532" s="252">
        <f t="shared" si="610"/>
        <v>3.5447816666666957E-3</v>
      </c>
      <c r="BS532" s="3">
        <f t="shared" si="652"/>
        <v>14577</v>
      </c>
      <c r="BT532" s="250">
        <v>480</v>
      </c>
      <c r="BU532" s="239">
        <f t="shared" si="653"/>
        <v>0</v>
      </c>
      <c r="BV532" s="251">
        <f t="shared" si="461"/>
        <v>0</v>
      </c>
      <c r="BW532" s="251">
        <f t="shared" si="611"/>
        <v>0</v>
      </c>
      <c r="BX532" s="251">
        <f t="shared" si="612"/>
        <v>0</v>
      </c>
      <c r="BY532" s="255">
        <f t="shared" si="654"/>
        <v>839763.63973834575</v>
      </c>
      <c r="CA532" s="247">
        <f>VLOOKUP(CD532,[2]תחזיות!$B$4:$E$1000,4)</f>
        <v>6.4069341600000454E-2</v>
      </c>
      <c r="CB532" s="252">
        <f t="shared" si="613"/>
        <v>4.8391118000000377E-3</v>
      </c>
      <c r="CC532" s="3">
        <f t="shared" si="655"/>
        <v>14577</v>
      </c>
      <c r="CD532" s="250">
        <v>480</v>
      </c>
      <c r="CE532" s="251">
        <f t="shared" si="656"/>
        <v>0</v>
      </c>
      <c r="CF532" s="239">
        <f t="shared" si="657"/>
        <v>0</v>
      </c>
      <c r="CG532" s="251">
        <f t="shared" si="614"/>
        <v>0</v>
      </c>
      <c r="CH532" s="251">
        <f t="shared" si="615"/>
        <v>0</v>
      </c>
      <c r="CI532" s="255">
        <f t="shared" si="658"/>
        <v>952372.2403889132</v>
      </c>
      <c r="CJ532" s="1"/>
      <c r="CK532" s="247">
        <f>VLOOKUP(CN532,[2]תחזיות!$B$4:$E$1000,3)</f>
        <v>4.2206417391304651E-2</v>
      </c>
      <c r="CL532" s="252">
        <f t="shared" si="616"/>
        <v>3.0172014492753879E-3</v>
      </c>
      <c r="CM532" s="3">
        <f t="shared" si="659"/>
        <v>14577</v>
      </c>
      <c r="CN532" s="250">
        <v>480</v>
      </c>
      <c r="CO532" s="251">
        <f t="shared" si="660"/>
        <v>0</v>
      </c>
      <c r="CP532" s="239">
        <f t="shared" si="675"/>
        <v>0</v>
      </c>
      <c r="CQ532" s="251">
        <f t="shared" si="617"/>
        <v>0</v>
      </c>
      <c r="CR532" s="251">
        <f t="shared" si="618"/>
        <v>0</v>
      </c>
      <c r="CS532" s="255">
        <f t="shared" si="661"/>
        <v>799728.65981568617</v>
      </c>
      <c r="CT532" s="1"/>
      <c r="CU532" s="250">
        <v>480</v>
      </c>
      <c r="CV532" s="239">
        <f t="shared" si="683"/>
        <v>-3843.4406823288659</v>
      </c>
      <c r="CW532" s="239">
        <f t="shared" si="683"/>
        <v>0</v>
      </c>
      <c r="CX532" s="239">
        <f t="shared" si="683"/>
        <v>10.089031791113273</v>
      </c>
      <c r="CY532" s="239">
        <f t="shared" si="683"/>
        <v>-10.089031791113273</v>
      </c>
      <c r="CZ532" s="239">
        <f t="shared" si="683"/>
        <v>3027533.6683451794</v>
      </c>
      <c r="DB532" s="250">
        <v>480</v>
      </c>
      <c r="DC532" s="239">
        <f t="shared" si="684"/>
        <v>-3843.4406823289087</v>
      </c>
      <c r="DD532" s="239">
        <f t="shared" si="684"/>
        <v>1.5903271641549657E-13</v>
      </c>
      <c r="DE532" s="239">
        <f t="shared" si="684"/>
        <v>10.089031791113623</v>
      </c>
      <c r="DF532" s="239">
        <f t="shared" si="684"/>
        <v>-10.089031791113463</v>
      </c>
      <c r="DG532" s="239">
        <f t="shared" si="684"/>
        <v>3247953.555034522</v>
      </c>
      <c r="DH532" s="248"/>
      <c r="DI532" s="250">
        <v>480</v>
      </c>
      <c r="DJ532" s="239">
        <f t="shared" si="685"/>
        <v>-3862.7771292126326</v>
      </c>
      <c r="DK532" s="239">
        <f t="shared" si="685"/>
        <v>9.0181941318012424E-2</v>
      </c>
      <c r="DL532" s="239">
        <f t="shared" si="685"/>
        <v>10.214663885051525</v>
      </c>
      <c r="DM532" s="239">
        <f t="shared" si="685"/>
        <v>-10.124481943733512</v>
      </c>
      <c r="DN532" s="239">
        <f t="shared" si="685"/>
        <v>2829171.9568635351</v>
      </c>
      <c r="DP532" s="3">
        <f t="shared" si="662"/>
        <v>14577</v>
      </c>
      <c r="DQ532" s="250">
        <v>480</v>
      </c>
      <c r="DR532" s="251">
        <f t="shared" si="663"/>
        <v>0</v>
      </c>
      <c r="DS532" s="239">
        <f t="shared" si="664"/>
        <v>0</v>
      </c>
      <c r="DT532" s="251">
        <f t="shared" si="619"/>
        <v>0</v>
      </c>
      <c r="DU532" s="239">
        <f t="shared" si="665"/>
        <v>0</v>
      </c>
      <c r="DV532" s="240">
        <f t="shared" si="676"/>
        <v>0</v>
      </c>
      <c r="DX532" s="242">
        <f t="shared" si="592"/>
        <v>5.0700000000000002E-2</v>
      </c>
      <c r="DY532" s="242">
        <f t="shared" si="666"/>
        <v>4.2250000000000005E-3</v>
      </c>
      <c r="DZ532" s="250">
        <v>480</v>
      </c>
      <c r="EA532" s="253">
        <f t="shared" si="677"/>
        <v>0</v>
      </c>
      <c r="EB532" s="243">
        <f t="shared" si="678"/>
        <v>0</v>
      </c>
      <c r="EC532" s="253">
        <f t="shared" si="620"/>
        <v>0</v>
      </c>
      <c r="ED532" s="243">
        <f t="shared" si="630"/>
        <v>0</v>
      </c>
      <c r="EE532" s="244">
        <f t="shared" si="667"/>
        <v>985200.18989004719</v>
      </c>
      <c r="EF532" s="249"/>
      <c r="EG532" s="242">
        <f t="shared" si="593"/>
        <v>5.5E-2</v>
      </c>
      <c r="EH532" s="242">
        <f t="shared" si="668"/>
        <v>4.5833333333333334E-3</v>
      </c>
      <c r="EI532" s="250">
        <v>480</v>
      </c>
      <c r="EJ532" s="253">
        <f t="shared" si="679"/>
        <v>7.8361086504468335E-13</v>
      </c>
      <c r="EK532" s="243">
        <f t="shared" si="680"/>
        <v>0</v>
      </c>
      <c r="EL532" s="253">
        <f t="shared" si="621"/>
        <v>-3.5915497981214656E-15</v>
      </c>
      <c r="EM532" s="243">
        <f t="shared" si="631"/>
        <v>3.5915497981214656E-15</v>
      </c>
      <c r="EN532" s="244">
        <f t="shared" si="669"/>
        <v>1028966.0595073986</v>
      </c>
      <c r="EO532" s="249"/>
      <c r="EP532" s="242">
        <f t="shared" si="594"/>
        <v>2.5000000000000001E-2</v>
      </c>
      <c r="EQ532" s="242">
        <f t="shared" si="670"/>
        <v>2.0833333333333333E-3</v>
      </c>
      <c r="ER532" s="250">
        <v>480</v>
      </c>
      <c r="ES532" s="253">
        <f t="shared" si="681"/>
        <v>0</v>
      </c>
      <c r="ET532" s="243">
        <f t="shared" si="682"/>
        <v>0</v>
      </c>
      <c r="EU532" s="253">
        <f t="shared" si="622"/>
        <v>0</v>
      </c>
      <c r="EV532" s="243">
        <f t="shared" si="632"/>
        <v>0</v>
      </c>
      <c r="EW532" s="244">
        <f t="shared" si="671"/>
        <v>853461.14144629624</v>
      </c>
    </row>
    <row r="533" spans="1:153" ht="14.25" customHeight="1" x14ac:dyDescent="0.2">
      <c r="A533" s="1"/>
      <c r="B533" s="1"/>
      <c r="C533" s="1"/>
      <c r="D533" s="1"/>
      <c r="E533" s="1"/>
      <c r="F533" s="1"/>
      <c r="G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P533" s="1"/>
      <c r="DQ533" s="1"/>
      <c r="DR533" s="1"/>
      <c r="DS533" s="1"/>
      <c r="DT533" s="1"/>
      <c r="DU533" s="1"/>
      <c r="DV533" s="1"/>
    </row>
    <row r="534" spans="1:153" ht="14.25" customHeight="1" x14ac:dyDescent="0.2">
      <c r="A534" s="1"/>
      <c r="B534" s="1"/>
      <c r="C534" s="1"/>
      <c r="D534" s="1"/>
      <c r="E534" s="1"/>
      <c r="F534" s="1"/>
      <c r="G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P534" s="1"/>
      <c r="DQ534" s="1"/>
      <c r="DR534" s="1"/>
      <c r="DS534" s="1"/>
      <c r="DT534" s="1"/>
      <c r="DU534" s="1"/>
      <c r="DV534" s="1"/>
    </row>
    <row r="535" spans="1:153" ht="14.25" customHeight="1" x14ac:dyDescent="0.2">
      <c r="A535" s="1"/>
      <c r="B535" s="1"/>
      <c r="C535" s="1"/>
      <c r="D535" s="1"/>
      <c r="E535" s="1"/>
      <c r="F535" s="1"/>
      <c r="G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P535" s="1"/>
      <c r="DQ535" s="1"/>
      <c r="DR535" s="1"/>
      <c r="DS535" s="1"/>
      <c r="DT535" s="1"/>
      <c r="DU535" s="1"/>
      <c r="DV535" s="1"/>
    </row>
    <row r="536" spans="1:153" ht="14.25" customHeight="1" x14ac:dyDescent="0.2">
      <c r="A536" s="1"/>
      <c r="B536" s="1"/>
      <c r="C536" s="1"/>
      <c r="D536" s="1"/>
      <c r="E536" s="1"/>
      <c r="F536" s="1"/>
      <c r="G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P536" s="1"/>
      <c r="DQ536" s="1"/>
      <c r="DR536" s="1"/>
      <c r="DS536" s="1"/>
      <c r="DT536" s="1"/>
      <c r="DU536" s="1"/>
      <c r="DV536" s="1"/>
    </row>
    <row r="537" spans="1:153" ht="14.25" customHeight="1" x14ac:dyDescent="0.2">
      <c r="A537" s="1"/>
      <c r="B537" s="1"/>
      <c r="C537" s="1"/>
      <c r="D537" s="1"/>
      <c r="E537" s="1"/>
      <c r="F537" s="1"/>
      <c r="G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P537" s="1"/>
      <c r="DQ537" s="1"/>
      <c r="DR537" s="1"/>
      <c r="DS537" s="1"/>
      <c r="DT537" s="1"/>
      <c r="DU537" s="1"/>
      <c r="DV537" s="1"/>
    </row>
    <row r="538" spans="1:153" ht="14.25" customHeight="1" x14ac:dyDescent="0.2">
      <c r="A538" s="1"/>
      <c r="B538" s="1"/>
      <c r="C538" s="1"/>
      <c r="D538" s="1"/>
      <c r="E538" s="1"/>
      <c r="F538" s="1"/>
      <c r="G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P538" s="1"/>
      <c r="DQ538" s="1"/>
      <c r="DR538" s="1"/>
      <c r="DS538" s="1"/>
      <c r="DT538" s="1"/>
      <c r="DU538" s="1"/>
      <c r="DV538" s="1"/>
    </row>
    <row r="539" spans="1:153" ht="14.25" customHeight="1" x14ac:dyDescent="0.2">
      <c r="A539" s="1"/>
      <c r="B539" s="1"/>
      <c r="C539" s="1"/>
      <c r="D539" s="1"/>
      <c r="E539" s="1"/>
      <c r="F539" s="1"/>
      <c r="G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P539" s="1"/>
      <c r="DQ539" s="1"/>
      <c r="DR539" s="1"/>
      <c r="DS539" s="1"/>
      <c r="DT539" s="1"/>
      <c r="DU539" s="1"/>
      <c r="DV539" s="1"/>
    </row>
    <row r="540" spans="1:153" ht="14.25" customHeight="1" x14ac:dyDescent="0.2">
      <c r="A540" s="1"/>
      <c r="B540" s="1"/>
      <c r="C540" s="1"/>
      <c r="D540" s="1"/>
      <c r="E540" s="1"/>
      <c r="F540" s="1"/>
      <c r="G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P540" s="1"/>
      <c r="DQ540" s="1"/>
      <c r="DR540" s="1"/>
      <c r="DS540" s="1"/>
      <c r="DT540" s="1"/>
      <c r="DU540" s="1"/>
      <c r="DV540" s="1"/>
    </row>
    <row r="541" spans="1:153" ht="14.25" customHeight="1" x14ac:dyDescent="0.2">
      <c r="A541" s="1"/>
      <c r="B541" s="1"/>
      <c r="C541" s="1"/>
      <c r="D541" s="1"/>
      <c r="E541" s="1"/>
      <c r="F541" s="1"/>
      <c r="G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P541" s="1"/>
      <c r="DQ541" s="1"/>
      <c r="DR541" s="1"/>
      <c r="DS541" s="1"/>
      <c r="DT541" s="1"/>
      <c r="DU541" s="1"/>
      <c r="DV541" s="1"/>
    </row>
    <row r="542" spans="1:153" ht="14.25" customHeight="1" x14ac:dyDescent="0.2">
      <c r="A542" s="1"/>
      <c r="B542" s="1"/>
      <c r="C542" s="1"/>
      <c r="D542" s="1"/>
      <c r="E542" s="1"/>
      <c r="F542" s="1"/>
      <c r="G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P542" s="1"/>
      <c r="DQ542" s="1"/>
      <c r="DR542" s="1"/>
      <c r="DS542" s="1"/>
      <c r="DT542" s="1"/>
      <c r="DU542" s="1"/>
      <c r="DV542" s="1"/>
    </row>
    <row r="543" spans="1:153" ht="14.25" customHeight="1" x14ac:dyDescent="0.2">
      <c r="A543" s="1"/>
      <c r="B543" s="1"/>
      <c r="C543" s="1"/>
      <c r="D543" s="1"/>
      <c r="E543" s="1"/>
      <c r="F543" s="1"/>
      <c r="G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P543" s="1"/>
      <c r="DQ543" s="1"/>
      <c r="DR543" s="1"/>
      <c r="DS543" s="1"/>
      <c r="DT543" s="1"/>
      <c r="DU543" s="1"/>
      <c r="DV543" s="1"/>
    </row>
    <row r="544" spans="1:153" ht="14.25" customHeight="1" x14ac:dyDescent="0.2">
      <c r="A544" s="1"/>
      <c r="B544" s="1"/>
      <c r="C544" s="1"/>
      <c r="D544" s="1"/>
      <c r="E544" s="1"/>
      <c r="F544" s="1"/>
      <c r="G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P544" s="1"/>
      <c r="DQ544" s="1"/>
      <c r="DR544" s="1"/>
      <c r="DS544" s="1"/>
      <c r="DT544" s="1"/>
      <c r="DU544" s="1"/>
      <c r="DV544" s="1"/>
    </row>
    <row r="545" spans="1:126" ht="14.25" customHeight="1" x14ac:dyDescent="0.2">
      <c r="A545" s="1"/>
      <c r="B545" s="1"/>
      <c r="C545" s="1"/>
      <c r="D545" s="1"/>
      <c r="E545" s="1"/>
      <c r="F545" s="1"/>
      <c r="G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P545" s="1"/>
      <c r="DQ545" s="1"/>
      <c r="DR545" s="1"/>
      <c r="DS545" s="1"/>
      <c r="DT545" s="1"/>
      <c r="DU545" s="1"/>
      <c r="DV545" s="1"/>
    </row>
    <row r="546" spans="1:126" ht="14.25" customHeight="1" x14ac:dyDescent="0.2">
      <c r="A546" s="1"/>
      <c r="B546" s="1"/>
      <c r="C546" s="1"/>
      <c r="D546" s="1"/>
      <c r="E546" s="1"/>
      <c r="F546" s="1"/>
      <c r="G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P546" s="1"/>
      <c r="DQ546" s="1"/>
      <c r="DR546" s="1"/>
      <c r="DS546" s="1"/>
      <c r="DT546" s="1"/>
      <c r="DU546" s="1"/>
      <c r="DV546" s="1"/>
    </row>
    <row r="547" spans="1:126" ht="14.25" customHeight="1" x14ac:dyDescent="0.2">
      <c r="A547" s="1"/>
      <c r="B547" s="1"/>
      <c r="C547" s="1"/>
      <c r="D547" s="1"/>
      <c r="E547" s="1"/>
      <c r="F547" s="1"/>
      <c r="G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P547" s="1"/>
      <c r="DQ547" s="1"/>
      <c r="DR547" s="1"/>
      <c r="DS547" s="1"/>
      <c r="DT547" s="1"/>
      <c r="DU547" s="1"/>
      <c r="DV547" s="1"/>
    </row>
    <row r="548" spans="1:126" ht="14.25" customHeight="1" x14ac:dyDescent="0.2">
      <c r="A548" s="1"/>
      <c r="B548" s="1"/>
      <c r="C548" s="1"/>
      <c r="D548" s="1"/>
      <c r="E548" s="1"/>
      <c r="F548" s="1"/>
      <c r="G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P548" s="1"/>
      <c r="DQ548" s="1"/>
      <c r="DR548" s="1"/>
      <c r="DS548" s="1"/>
      <c r="DT548" s="1"/>
      <c r="DU548" s="1"/>
      <c r="DV548" s="1"/>
    </row>
    <row r="549" spans="1:126" ht="14.25" customHeight="1" x14ac:dyDescent="0.2">
      <c r="A549" s="1"/>
      <c r="B549" s="1"/>
      <c r="C549" s="1"/>
      <c r="D549" s="1"/>
      <c r="E549" s="1"/>
      <c r="F549" s="1"/>
      <c r="G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P549" s="1"/>
      <c r="DQ549" s="1"/>
      <c r="DR549" s="1"/>
      <c r="DS549" s="1"/>
      <c r="DT549" s="1"/>
      <c r="DU549" s="1"/>
      <c r="DV549" s="1"/>
    </row>
    <row r="550" spans="1:126" ht="14.25" customHeight="1" x14ac:dyDescent="0.2">
      <c r="A550" s="1"/>
      <c r="B550" s="1"/>
      <c r="C550" s="1"/>
      <c r="D550" s="1"/>
      <c r="E550" s="1"/>
      <c r="F550" s="1"/>
      <c r="G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P550" s="1"/>
      <c r="DQ550" s="1"/>
      <c r="DR550" s="1"/>
      <c r="DS550" s="1"/>
      <c r="DT550" s="1"/>
      <c r="DU550" s="1"/>
      <c r="DV550" s="1"/>
    </row>
    <row r="551" spans="1:126" ht="14.25" customHeight="1" x14ac:dyDescent="0.2">
      <c r="A551" s="1"/>
      <c r="B551" s="1"/>
      <c r="C551" s="1"/>
      <c r="D551" s="1"/>
      <c r="E551" s="1"/>
      <c r="F551" s="1"/>
      <c r="G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P551" s="1"/>
      <c r="DQ551" s="1"/>
      <c r="DR551" s="1"/>
      <c r="DS551" s="1"/>
      <c r="DT551" s="1"/>
      <c r="DU551" s="1"/>
      <c r="DV551" s="1"/>
    </row>
    <row r="552" spans="1:126" ht="14.25" customHeight="1" x14ac:dyDescent="0.2">
      <c r="A552" s="1"/>
      <c r="B552" s="1"/>
      <c r="C552" s="1"/>
      <c r="D552" s="1"/>
      <c r="E552" s="1"/>
      <c r="F552" s="1"/>
      <c r="G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P552" s="1"/>
      <c r="DQ552" s="1"/>
      <c r="DR552" s="1"/>
      <c r="DS552" s="1"/>
      <c r="DT552" s="1"/>
      <c r="DU552" s="1"/>
      <c r="DV552" s="1"/>
    </row>
    <row r="553" spans="1:126" ht="14.25" customHeight="1" x14ac:dyDescent="0.2">
      <c r="A553" s="1"/>
      <c r="B553" s="1"/>
      <c r="C553" s="1"/>
      <c r="D553" s="1"/>
      <c r="E553" s="1"/>
      <c r="F553" s="1"/>
      <c r="G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P553" s="1"/>
      <c r="DQ553" s="1"/>
      <c r="DR553" s="1"/>
      <c r="DS553" s="1"/>
      <c r="DT553" s="1"/>
      <c r="DU553" s="1"/>
      <c r="DV553" s="1"/>
    </row>
    <row r="554" spans="1:126" ht="14.25" customHeight="1" x14ac:dyDescent="0.2">
      <c r="A554" s="1"/>
      <c r="B554" s="1"/>
      <c r="C554" s="1"/>
      <c r="D554" s="1"/>
      <c r="E554" s="1"/>
      <c r="F554" s="1"/>
      <c r="G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P554" s="1"/>
      <c r="DQ554" s="1"/>
      <c r="DR554" s="1"/>
      <c r="DS554" s="1"/>
      <c r="DT554" s="1"/>
      <c r="DU554" s="1"/>
      <c r="DV554" s="1"/>
    </row>
    <row r="555" spans="1:126" ht="14.25" customHeight="1" x14ac:dyDescent="0.2">
      <c r="A555" s="1"/>
      <c r="B555" s="1"/>
      <c r="C555" s="1"/>
      <c r="D555" s="1"/>
      <c r="E555" s="1"/>
      <c r="F555" s="1"/>
      <c r="G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P555" s="1"/>
      <c r="DQ555" s="1"/>
      <c r="DR555" s="1"/>
      <c r="DS555" s="1"/>
      <c r="DT555" s="1"/>
      <c r="DU555" s="1"/>
      <c r="DV555" s="1"/>
    </row>
    <row r="556" spans="1:126" ht="14.25" customHeight="1" x14ac:dyDescent="0.2">
      <c r="A556" s="1"/>
      <c r="B556" s="1"/>
      <c r="C556" s="1"/>
      <c r="D556" s="1"/>
      <c r="E556" s="1"/>
      <c r="F556" s="1"/>
      <c r="G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P556" s="1"/>
      <c r="DQ556" s="1"/>
      <c r="DR556" s="1"/>
      <c r="DS556" s="1"/>
      <c r="DT556" s="1"/>
      <c r="DU556" s="1"/>
      <c r="DV556" s="1"/>
    </row>
    <row r="557" spans="1:126" ht="14.25" customHeight="1" x14ac:dyDescent="0.2">
      <c r="A557" s="1"/>
      <c r="B557" s="1"/>
      <c r="C557" s="1"/>
      <c r="D557" s="1"/>
      <c r="E557" s="1"/>
      <c r="F557" s="1"/>
      <c r="G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P557" s="1"/>
      <c r="DQ557" s="1"/>
      <c r="DR557" s="1"/>
      <c r="DS557" s="1"/>
      <c r="DT557" s="1"/>
      <c r="DU557" s="1"/>
      <c r="DV557" s="1"/>
    </row>
    <row r="558" spans="1:126" ht="14.25" customHeight="1" x14ac:dyDescent="0.2">
      <c r="A558" s="1"/>
      <c r="B558" s="1"/>
      <c r="C558" s="1"/>
      <c r="D558" s="1"/>
      <c r="E558" s="1"/>
      <c r="F558" s="1"/>
      <c r="G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P558" s="1"/>
      <c r="DQ558" s="1"/>
      <c r="DR558" s="1"/>
      <c r="DS558" s="1"/>
      <c r="DT558" s="1"/>
      <c r="DU558" s="1"/>
      <c r="DV558" s="1"/>
    </row>
    <row r="559" spans="1:126" ht="14.25" customHeight="1" x14ac:dyDescent="0.2">
      <c r="A559" s="1"/>
      <c r="B559" s="1"/>
      <c r="C559" s="1"/>
      <c r="D559" s="1"/>
      <c r="E559" s="1"/>
      <c r="F559" s="1"/>
      <c r="G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P559" s="1"/>
      <c r="DQ559" s="1"/>
      <c r="DR559" s="1"/>
      <c r="DS559" s="1"/>
      <c r="DT559" s="1"/>
      <c r="DU559" s="1"/>
      <c r="DV559" s="1"/>
    </row>
    <row r="560" spans="1:126" ht="14.25" customHeight="1" x14ac:dyDescent="0.2">
      <c r="A560" s="1"/>
      <c r="B560" s="1"/>
      <c r="C560" s="1"/>
      <c r="D560" s="1"/>
      <c r="E560" s="1"/>
      <c r="F560" s="1"/>
      <c r="G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P560" s="1"/>
      <c r="DQ560" s="1"/>
      <c r="DR560" s="1"/>
      <c r="DS560" s="1"/>
      <c r="DT560" s="1"/>
      <c r="DU560" s="1"/>
      <c r="DV560" s="1"/>
    </row>
    <row r="561" spans="1:126" ht="14.25" customHeight="1" x14ac:dyDescent="0.2">
      <c r="A561" s="1"/>
      <c r="B561" s="1"/>
      <c r="C561" s="1"/>
      <c r="D561" s="1"/>
      <c r="E561" s="1"/>
      <c r="F561" s="1"/>
      <c r="G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P561" s="1"/>
      <c r="DQ561" s="1"/>
      <c r="DR561" s="1"/>
      <c r="DS561" s="1"/>
      <c r="DT561" s="1"/>
      <c r="DU561" s="1"/>
      <c r="DV561" s="1"/>
    </row>
    <row r="562" spans="1:126" ht="14.25" customHeight="1" x14ac:dyDescent="0.2">
      <c r="A562" s="1"/>
      <c r="B562" s="1"/>
      <c r="C562" s="1"/>
      <c r="D562" s="1"/>
      <c r="E562" s="1"/>
      <c r="F562" s="1"/>
      <c r="G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P562" s="1"/>
      <c r="DQ562" s="1"/>
      <c r="DR562" s="1"/>
      <c r="DS562" s="1"/>
      <c r="DT562" s="1"/>
      <c r="DU562" s="1"/>
      <c r="DV562" s="1"/>
    </row>
    <row r="563" spans="1:126" ht="14.25" customHeight="1" x14ac:dyDescent="0.2">
      <c r="A563" s="1"/>
      <c r="B563" s="1"/>
      <c r="C563" s="1"/>
      <c r="D563" s="1"/>
      <c r="E563" s="1"/>
      <c r="F563" s="1"/>
      <c r="G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P563" s="1"/>
      <c r="DQ563" s="1"/>
      <c r="DR563" s="1"/>
      <c r="DS563" s="1"/>
      <c r="DT563" s="1"/>
      <c r="DU563" s="1"/>
      <c r="DV563" s="1"/>
    </row>
    <row r="564" spans="1:126" ht="14.25" customHeight="1" x14ac:dyDescent="0.2">
      <c r="A564" s="1"/>
      <c r="B564" s="1"/>
      <c r="C564" s="1"/>
      <c r="D564" s="1"/>
      <c r="E564" s="1"/>
      <c r="F564" s="1"/>
      <c r="G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P564" s="1"/>
      <c r="DQ564" s="1"/>
      <c r="DR564" s="1"/>
      <c r="DS564" s="1"/>
      <c r="DT564" s="1"/>
      <c r="DU564" s="1"/>
      <c r="DV564" s="1"/>
    </row>
    <row r="565" spans="1:126" ht="14.25" customHeight="1" x14ac:dyDescent="0.2">
      <c r="A565" s="1"/>
      <c r="B565" s="1"/>
      <c r="C565" s="1"/>
      <c r="D565" s="1"/>
      <c r="E565" s="1"/>
      <c r="F565" s="1"/>
      <c r="G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P565" s="1"/>
      <c r="DQ565" s="1"/>
      <c r="DR565" s="1"/>
      <c r="DS565" s="1"/>
      <c r="DT565" s="1"/>
      <c r="DU565" s="1"/>
      <c r="DV565" s="1"/>
    </row>
    <row r="566" spans="1:126" ht="14.25" customHeight="1" x14ac:dyDescent="0.2">
      <c r="A566" s="1"/>
      <c r="B566" s="1"/>
      <c r="C566" s="1"/>
      <c r="D566" s="1"/>
      <c r="E566" s="1"/>
      <c r="F566" s="1"/>
      <c r="G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P566" s="1"/>
      <c r="DQ566" s="1"/>
      <c r="DR566" s="1"/>
      <c r="DS566" s="1"/>
      <c r="DT566" s="1"/>
      <c r="DU566" s="1"/>
      <c r="DV566" s="1"/>
    </row>
    <row r="567" spans="1:126" ht="14.25" customHeight="1" x14ac:dyDescent="0.2">
      <c r="A567" s="1"/>
      <c r="B567" s="1"/>
      <c r="C567" s="1"/>
      <c r="D567" s="1"/>
      <c r="E567" s="1"/>
      <c r="F567" s="1"/>
      <c r="G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P567" s="1"/>
      <c r="DQ567" s="1"/>
      <c r="DR567" s="1"/>
      <c r="DS567" s="1"/>
      <c r="DT567" s="1"/>
      <c r="DU567" s="1"/>
      <c r="DV567" s="1"/>
    </row>
    <row r="568" spans="1:126" ht="14.25" customHeight="1" x14ac:dyDescent="0.2">
      <c r="A568" s="1"/>
      <c r="B568" s="1"/>
      <c r="C568" s="1"/>
      <c r="D568" s="1"/>
      <c r="E568" s="1"/>
      <c r="F568" s="1"/>
      <c r="G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P568" s="1"/>
      <c r="DQ568" s="1"/>
      <c r="DR568" s="1"/>
      <c r="DS568" s="1"/>
      <c r="DT568" s="1"/>
      <c r="DU568" s="1"/>
      <c r="DV568" s="1"/>
    </row>
    <row r="569" spans="1:126" ht="14.25" customHeight="1" x14ac:dyDescent="0.2">
      <c r="A569" s="1"/>
      <c r="B569" s="1"/>
      <c r="C569" s="1"/>
      <c r="D569" s="1"/>
      <c r="E569" s="1"/>
      <c r="F569" s="1"/>
      <c r="G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P569" s="1"/>
      <c r="DQ569" s="1"/>
      <c r="DR569" s="1"/>
      <c r="DS569" s="1"/>
      <c r="DT569" s="1"/>
      <c r="DU569" s="1"/>
      <c r="DV569" s="1"/>
    </row>
    <row r="570" spans="1:126" ht="14.25" customHeight="1" x14ac:dyDescent="0.2">
      <c r="A570" s="1"/>
      <c r="B570" s="1"/>
      <c r="C570" s="1"/>
      <c r="D570" s="1"/>
      <c r="E570" s="1"/>
      <c r="F570" s="1"/>
      <c r="G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P570" s="1"/>
      <c r="DQ570" s="1"/>
      <c r="DR570" s="1"/>
      <c r="DS570" s="1"/>
      <c r="DT570" s="1"/>
      <c r="DU570" s="1"/>
      <c r="DV570" s="1"/>
    </row>
    <row r="571" spans="1:126" ht="14.25" customHeight="1" x14ac:dyDescent="0.2">
      <c r="A571" s="1"/>
      <c r="B571" s="1"/>
      <c r="C571" s="1"/>
      <c r="D571" s="1"/>
      <c r="E571" s="1"/>
      <c r="F571" s="1"/>
      <c r="G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P571" s="1"/>
      <c r="DQ571" s="1"/>
      <c r="DR571" s="1"/>
      <c r="DS571" s="1"/>
      <c r="DT571" s="1"/>
      <c r="DU571" s="1"/>
      <c r="DV571" s="1"/>
    </row>
    <row r="572" spans="1:126" ht="14.25" customHeight="1" x14ac:dyDescent="0.2">
      <c r="A572" s="1"/>
      <c r="B572" s="1"/>
      <c r="C572" s="1"/>
      <c r="D572" s="1"/>
      <c r="E572" s="1"/>
      <c r="F572" s="1"/>
      <c r="G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P572" s="1"/>
      <c r="DQ572" s="1"/>
      <c r="DR572" s="1"/>
      <c r="DS572" s="1"/>
      <c r="DT572" s="1"/>
      <c r="DU572" s="1"/>
      <c r="DV572" s="1"/>
    </row>
    <row r="573" spans="1:126" ht="14.25" customHeight="1" x14ac:dyDescent="0.2">
      <c r="A573" s="1"/>
      <c r="B573" s="1"/>
      <c r="C573" s="1"/>
      <c r="D573" s="1"/>
      <c r="E573" s="1"/>
      <c r="F573" s="1"/>
      <c r="G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P573" s="1"/>
      <c r="DQ573" s="1"/>
      <c r="DR573" s="1"/>
      <c r="DS573" s="1"/>
      <c r="DT573" s="1"/>
      <c r="DU573" s="1"/>
      <c r="DV573" s="1"/>
    </row>
    <row r="574" spans="1:126" ht="14.25" customHeight="1" x14ac:dyDescent="0.2">
      <c r="A574" s="1"/>
      <c r="B574" s="1"/>
      <c r="C574" s="1"/>
      <c r="D574" s="1"/>
      <c r="E574" s="1"/>
      <c r="F574" s="1"/>
      <c r="G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P574" s="1"/>
      <c r="DQ574" s="1"/>
      <c r="DR574" s="1"/>
      <c r="DS574" s="1"/>
      <c r="DT574" s="1"/>
      <c r="DU574" s="1"/>
      <c r="DV574" s="1"/>
    </row>
    <row r="575" spans="1:126" ht="14.25" customHeight="1" x14ac:dyDescent="0.2">
      <c r="A575" s="1"/>
      <c r="B575" s="1"/>
      <c r="C575" s="1"/>
      <c r="D575" s="1"/>
      <c r="E575" s="1"/>
      <c r="F575" s="1"/>
      <c r="G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P575" s="1"/>
      <c r="DQ575" s="1"/>
      <c r="DR575" s="1"/>
      <c r="DS575" s="1"/>
      <c r="DT575" s="1"/>
      <c r="DU575" s="1"/>
      <c r="DV575" s="1"/>
    </row>
    <row r="576" spans="1:126" ht="14.25" customHeight="1" x14ac:dyDescent="0.2">
      <c r="A576" s="1"/>
      <c r="B576" s="1"/>
      <c r="C576" s="1"/>
      <c r="D576" s="1"/>
      <c r="E576" s="1"/>
      <c r="F576" s="1"/>
      <c r="G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P576" s="1"/>
      <c r="DQ576" s="1"/>
      <c r="DR576" s="1"/>
      <c r="DS576" s="1"/>
      <c r="DT576" s="1"/>
      <c r="DU576" s="1"/>
      <c r="DV576" s="1"/>
    </row>
    <row r="577" spans="1:126" ht="14.25" customHeight="1" x14ac:dyDescent="0.2">
      <c r="A577" s="1"/>
      <c r="B577" s="1"/>
      <c r="C577" s="1"/>
      <c r="D577" s="1"/>
      <c r="E577" s="1"/>
      <c r="F577" s="1"/>
      <c r="G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P577" s="1"/>
      <c r="DQ577" s="1"/>
      <c r="DR577" s="1"/>
      <c r="DS577" s="1"/>
      <c r="DT577" s="1"/>
      <c r="DU577" s="1"/>
      <c r="DV577" s="1"/>
    </row>
    <row r="578" spans="1:126" ht="14.25" customHeight="1" x14ac:dyDescent="0.2">
      <c r="A578" s="1"/>
      <c r="B578" s="1"/>
      <c r="C578" s="1"/>
      <c r="D578" s="1"/>
      <c r="E578" s="1"/>
      <c r="F578" s="1"/>
      <c r="G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P578" s="1"/>
      <c r="DQ578" s="1"/>
      <c r="DR578" s="1"/>
      <c r="DS578" s="1"/>
      <c r="DT578" s="1"/>
      <c r="DU578" s="1"/>
      <c r="DV578" s="1"/>
    </row>
    <row r="579" spans="1:126" ht="14.25" customHeight="1" x14ac:dyDescent="0.2">
      <c r="A579" s="1"/>
      <c r="B579" s="1"/>
      <c r="C579" s="1"/>
      <c r="D579" s="1"/>
      <c r="E579" s="1"/>
      <c r="F579" s="1"/>
      <c r="G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P579" s="1"/>
      <c r="DQ579" s="1"/>
      <c r="DR579" s="1"/>
      <c r="DS579" s="1"/>
      <c r="DT579" s="1"/>
      <c r="DU579" s="1"/>
      <c r="DV579" s="1"/>
    </row>
    <row r="580" spans="1:126" ht="14.25" customHeight="1" x14ac:dyDescent="0.2">
      <c r="A580" s="1"/>
      <c r="B580" s="1"/>
      <c r="C580" s="1"/>
      <c r="D580" s="1"/>
      <c r="E580" s="1"/>
      <c r="F580" s="1"/>
      <c r="G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P580" s="1"/>
      <c r="DQ580" s="1"/>
      <c r="DR580" s="1"/>
      <c r="DS580" s="1"/>
      <c r="DT580" s="1"/>
      <c r="DU580" s="1"/>
      <c r="DV580" s="1"/>
    </row>
    <row r="581" spans="1:126" ht="14.25" customHeight="1" x14ac:dyDescent="0.2">
      <c r="A581" s="1"/>
      <c r="B581" s="1"/>
      <c r="C581" s="1"/>
      <c r="D581" s="1"/>
      <c r="E581" s="1"/>
      <c r="F581" s="1"/>
      <c r="G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P581" s="1"/>
      <c r="DQ581" s="1"/>
      <c r="DR581" s="1"/>
      <c r="DS581" s="1"/>
      <c r="DT581" s="1"/>
      <c r="DU581" s="1"/>
      <c r="DV581" s="1"/>
    </row>
    <row r="582" spans="1:126" ht="14.25" customHeight="1" x14ac:dyDescent="0.2">
      <c r="A582" s="1"/>
      <c r="B582" s="1"/>
      <c r="C582" s="1"/>
      <c r="D582" s="1"/>
      <c r="E582" s="1"/>
      <c r="F582" s="1"/>
      <c r="G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P582" s="1"/>
      <c r="DQ582" s="1"/>
      <c r="DR582" s="1"/>
      <c r="DS582" s="1"/>
      <c r="DT582" s="1"/>
      <c r="DU582" s="1"/>
      <c r="DV582" s="1"/>
    </row>
    <row r="583" spans="1:126" ht="14.25" customHeight="1" x14ac:dyDescent="0.2">
      <c r="A583" s="1"/>
      <c r="B583" s="1"/>
      <c r="C583" s="1"/>
      <c r="D583" s="1"/>
      <c r="E583" s="1"/>
      <c r="F583" s="1"/>
      <c r="G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P583" s="1"/>
      <c r="DQ583" s="1"/>
      <c r="DR583" s="1"/>
      <c r="DS583" s="1"/>
      <c r="DT583" s="1"/>
      <c r="DU583" s="1"/>
      <c r="DV583" s="1"/>
    </row>
    <row r="584" spans="1:126" ht="14.25" customHeight="1" x14ac:dyDescent="0.2">
      <c r="A584" s="1"/>
      <c r="B584" s="1"/>
      <c r="C584" s="1"/>
      <c r="D584" s="1"/>
      <c r="E584" s="1"/>
      <c r="F584" s="1"/>
      <c r="G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P584" s="1"/>
      <c r="DQ584" s="1"/>
      <c r="DR584" s="1"/>
      <c r="DS584" s="1"/>
      <c r="DT584" s="1"/>
      <c r="DU584" s="1"/>
      <c r="DV584" s="1"/>
    </row>
    <row r="585" spans="1:126" ht="14.25" customHeight="1" x14ac:dyDescent="0.2">
      <c r="A585" s="1"/>
      <c r="B585" s="1"/>
      <c r="C585" s="1"/>
      <c r="D585" s="1"/>
      <c r="E585" s="1"/>
      <c r="F585" s="1"/>
      <c r="G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P585" s="1"/>
      <c r="DQ585" s="1"/>
      <c r="DR585" s="1"/>
      <c r="DS585" s="1"/>
      <c r="DT585" s="1"/>
      <c r="DU585" s="1"/>
      <c r="DV585" s="1"/>
    </row>
    <row r="586" spans="1:126" ht="14.25" customHeight="1" x14ac:dyDescent="0.2">
      <c r="A586" s="1"/>
      <c r="B586" s="1"/>
      <c r="C586" s="1"/>
      <c r="D586" s="1"/>
      <c r="E586" s="1"/>
      <c r="F586" s="1"/>
      <c r="G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P586" s="1"/>
      <c r="DQ586" s="1"/>
      <c r="DR586" s="1"/>
      <c r="DS586" s="1"/>
      <c r="DT586" s="1"/>
      <c r="DU586" s="1"/>
      <c r="DV586" s="1"/>
    </row>
    <row r="587" spans="1:126" ht="14.25" customHeight="1" x14ac:dyDescent="0.2">
      <c r="A587" s="1"/>
      <c r="B587" s="1"/>
      <c r="C587" s="1"/>
      <c r="D587" s="1"/>
      <c r="E587" s="1"/>
      <c r="F587" s="1"/>
      <c r="G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P587" s="1"/>
      <c r="DQ587" s="1"/>
      <c r="DR587" s="1"/>
      <c r="DS587" s="1"/>
      <c r="DT587" s="1"/>
      <c r="DU587" s="1"/>
      <c r="DV587" s="1"/>
    </row>
    <row r="588" spans="1:126" ht="14.25" customHeight="1" x14ac:dyDescent="0.2">
      <c r="A588" s="1"/>
      <c r="B588" s="1"/>
      <c r="C588" s="1"/>
      <c r="D588" s="1"/>
      <c r="E588" s="1"/>
      <c r="F588" s="1"/>
      <c r="G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P588" s="1"/>
      <c r="DQ588" s="1"/>
      <c r="DR588" s="1"/>
      <c r="DS588" s="1"/>
      <c r="DT588" s="1"/>
      <c r="DU588" s="1"/>
      <c r="DV588" s="1"/>
    </row>
    <row r="589" spans="1:126" ht="14.25" customHeight="1" x14ac:dyDescent="0.2">
      <c r="A589" s="1"/>
      <c r="B589" s="1"/>
      <c r="C589" s="1"/>
      <c r="D589" s="1"/>
      <c r="E589" s="1"/>
      <c r="F589" s="1"/>
      <c r="G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P589" s="1"/>
      <c r="DQ589" s="1"/>
      <c r="DR589" s="1"/>
      <c r="DS589" s="1"/>
      <c r="DT589" s="1"/>
      <c r="DU589" s="1"/>
      <c r="DV589" s="1"/>
    </row>
    <row r="590" spans="1:126" ht="14.25" customHeight="1" x14ac:dyDescent="0.2">
      <c r="A590" s="1"/>
      <c r="B590" s="1"/>
      <c r="C590" s="1"/>
      <c r="D590" s="1"/>
      <c r="E590" s="1"/>
      <c r="F590" s="1"/>
      <c r="G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P590" s="1"/>
      <c r="DQ590" s="1"/>
      <c r="DR590" s="1"/>
      <c r="DS590" s="1"/>
      <c r="DT590" s="1"/>
      <c r="DU590" s="1"/>
      <c r="DV590" s="1"/>
    </row>
    <row r="591" spans="1:126" ht="14.25" customHeight="1" x14ac:dyDescent="0.2">
      <c r="A591" s="1"/>
      <c r="B591" s="1"/>
      <c r="C591" s="1"/>
      <c r="D591" s="1"/>
      <c r="E591" s="1"/>
      <c r="F591" s="1"/>
      <c r="G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P591" s="1"/>
      <c r="DQ591" s="1"/>
      <c r="DR591" s="1"/>
      <c r="DS591" s="1"/>
      <c r="DT591" s="1"/>
      <c r="DU591" s="1"/>
      <c r="DV591" s="1"/>
    </row>
    <row r="592" spans="1:126" ht="14.25" customHeight="1" x14ac:dyDescent="0.2">
      <c r="A592" s="1"/>
      <c r="B592" s="1"/>
      <c r="C592" s="1"/>
      <c r="D592" s="1"/>
      <c r="E592" s="1"/>
      <c r="F592" s="1"/>
      <c r="G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P592" s="1"/>
      <c r="DQ592" s="1"/>
      <c r="DR592" s="1"/>
      <c r="DS592" s="1"/>
      <c r="DT592" s="1"/>
      <c r="DU592" s="1"/>
      <c r="DV592" s="1"/>
    </row>
    <row r="593" spans="1:126" ht="14.25" customHeight="1" x14ac:dyDescent="0.2">
      <c r="A593" s="1"/>
      <c r="B593" s="1"/>
      <c r="C593" s="1"/>
      <c r="D593" s="1"/>
      <c r="E593" s="1"/>
      <c r="F593" s="1"/>
      <c r="G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P593" s="1"/>
      <c r="DQ593" s="1"/>
      <c r="DR593" s="1"/>
      <c r="DS593" s="1"/>
      <c r="DT593" s="1"/>
      <c r="DU593" s="1"/>
      <c r="DV593" s="1"/>
    </row>
    <row r="594" spans="1:126" ht="14.25" customHeight="1" x14ac:dyDescent="0.2">
      <c r="A594" s="1"/>
      <c r="B594" s="1"/>
      <c r="C594" s="1"/>
      <c r="D594" s="1"/>
      <c r="E594" s="1"/>
      <c r="F594" s="1"/>
      <c r="G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P594" s="1"/>
      <c r="DQ594" s="1"/>
      <c r="DR594" s="1"/>
      <c r="DS594" s="1"/>
      <c r="DT594" s="1"/>
      <c r="DU594" s="1"/>
      <c r="DV594" s="1"/>
    </row>
    <row r="595" spans="1:126" ht="14.25" customHeight="1" x14ac:dyDescent="0.2">
      <c r="A595" s="1"/>
      <c r="B595" s="1"/>
      <c r="C595" s="1"/>
      <c r="D595" s="1"/>
      <c r="E595" s="1"/>
      <c r="F595" s="1"/>
      <c r="G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</row>
    <row r="596" spans="1:126" ht="14.25" customHeight="1" x14ac:dyDescent="0.2">
      <c r="A596" s="1"/>
      <c r="B596" s="1"/>
      <c r="C596" s="1"/>
      <c r="D596" s="1"/>
      <c r="E596" s="1"/>
      <c r="F596" s="1"/>
      <c r="G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</row>
    <row r="597" spans="1:126" ht="14.25" customHeight="1" x14ac:dyDescent="0.2">
      <c r="A597" s="1"/>
      <c r="B597" s="1"/>
      <c r="C597" s="1"/>
      <c r="D597" s="1"/>
      <c r="E597" s="1"/>
      <c r="F597" s="1"/>
      <c r="G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</row>
    <row r="598" spans="1:126" ht="14.25" customHeight="1" x14ac:dyDescent="0.2">
      <c r="A598" s="1"/>
      <c r="B598" s="1"/>
      <c r="C598" s="1"/>
      <c r="D598" s="1"/>
      <c r="E598" s="1"/>
      <c r="F598" s="1"/>
      <c r="G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</row>
    <row r="599" spans="1:126" ht="14.25" customHeight="1" x14ac:dyDescent="0.2">
      <c r="A599" s="1"/>
      <c r="B599" s="1"/>
      <c r="C599" s="1"/>
      <c r="D599" s="1"/>
      <c r="E599" s="1"/>
      <c r="F599" s="1"/>
      <c r="G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</row>
    <row r="600" spans="1:126" ht="14.25" customHeight="1" x14ac:dyDescent="0.2">
      <c r="A600" s="1"/>
      <c r="B600" s="1"/>
      <c r="C600" s="1"/>
      <c r="D600" s="1"/>
      <c r="E600" s="1"/>
      <c r="F600" s="1"/>
      <c r="G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</row>
    <row r="601" spans="1:126" ht="14.25" customHeight="1" x14ac:dyDescent="0.2">
      <c r="A601" s="1"/>
      <c r="B601" s="1"/>
      <c r="C601" s="1"/>
      <c r="D601" s="1"/>
      <c r="E601" s="1"/>
      <c r="F601" s="1"/>
      <c r="G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</row>
    <row r="602" spans="1:126" ht="14.25" customHeight="1" x14ac:dyDescent="0.2">
      <c r="A602" s="1"/>
      <c r="B602" s="1"/>
      <c r="C602" s="1"/>
      <c r="D602" s="1"/>
      <c r="E602" s="1"/>
      <c r="F602" s="1"/>
      <c r="G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</row>
    <row r="603" spans="1:126" ht="14.25" customHeight="1" x14ac:dyDescent="0.2">
      <c r="A603" s="1"/>
      <c r="B603" s="1"/>
      <c r="C603" s="1"/>
      <c r="D603" s="1"/>
      <c r="E603" s="1"/>
      <c r="F603" s="1"/>
      <c r="G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</row>
    <row r="604" spans="1:126" ht="14.25" customHeight="1" x14ac:dyDescent="0.2">
      <c r="A604" s="1"/>
      <c r="B604" s="1"/>
      <c r="C604" s="1"/>
      <c r="D604" s="1"/>
      <c r="E604" s="1"/>
      <c r="F604" s="1"/>
      <c r="G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</row>
  </sheetData>
  <mergeCells count="22">
    <mergeCell ref="CD51:CI51"/>
    <mergeCell ref="B1:F1"/>
    <mergeCell ref="G1:J1"/>
    <mergeCell ref="K1:N1"/>
    <mergeCell ref="B51:G51"/>
    <mergeCell ref="K51:P51"/>
    <mergeCell ref="T51:Y51"/>
    <mergeCell ref="P2:Q2"/>
    <mergeCell ref="R2:S2"/>
    <mergeCell ref="AC51:AH51"/>
    <mergeCell ref="AN51:AS51"/>
    <mergeCell ref="AY51:BD51"/>
    <mergeCell ref="BJ51:BO51"/>
    <mergeCell ref="BT51:BY51"/>
    <mergeCell ref="EI51:EN51"/>
    <mergeCell ref="ER51:EW51"/>
    <mergeCell ref="CN51:CS51"/>
    <mergeCell ref="CU51:CZ51"/>
    <mergeCell ref="DB51:DG51"/>
    <mergeCell ref="DI51:DN51"/>
    <mergeCell ref="DQ51:DV51"/>
    <mergeCell ref="DZ51:EE5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3"/>
  <sheetViews>
    <sheetView rightToLeft="1" workbookViewId="0"/>
  </sheetViews>
  <sheetFormatPr defaultColWidth="14.375" defaultRowHeight="15" customHeight="1" x14ac:dyDescent="0.2"/>
  <cols>
    <col min="1" max="11" width="8.75" customWidth="1"/>
  </cols>
  <sheetData>
    <row r="1" spans="1:11" ht="14.25" customHeight="1" x14ac:dyDescent="0.2"/>
    <row r="2" spans="1:11" ht="14.25" customHeight="1" x14ac:dyDescent="0.2">
      <c r="A2" s="1"/>
      <c r="B2" s="1"/>
      <c r="C2" s="313" t="s">
        <v>13</v>
      </c>
      <c r="D2" s="314"/>
      <c r="E2" s="315"/>
      <c r="F2" s="313" t="s">
        <v>16</v>
      </c>
      <c r="G2" s="314"/>
      <c r="H2" s="315"/>
      <c r="I2" s="1"/>
      <c r="J2" s="1"/>
      <c r="K2" s="1"/>
    </row>
    <row r="3" spans="1:11" ht="14.25" customHeight="1" x14ac:dyDescent="0.2">
      <c r="A3" s="2" t="s">
        <v>14</v>
      </c>
      <c r="B3" s="2" t="s">
        <v>15</v>
      </c>
      <c r="C3" s="4" t="s">
        <v>10</v>
      </c>
      <c r="D3" s="4" t="s">
        <v>17</v>
      </c>
      <c r="E3" s="4" t="s">
        <v>18</v>
      </c>
      <c r="F3" s="4" t="s">
        <v>10</v>
      </c>
      <c r="G3" s="4" t="s">
        <v>17</v>
      </c>
      <c r="H3" s="4" t="s">
        <v>18</v>
      </c>
    </row>
    <row r="4" spans="1:11" ht="14.25" customHeight="1" x14ac:dyDescent="0.2">
      <c r="A4" s="3">
        <f>'נתוני משכנתא'!C6</f>
        <v>12000</v>
      </c>
      <c r="B4" s="5">
        <v>1</v>
      </c>
      <c r="C4" s="6">
        <v>1.6E-2</v>
      </c>
      <c r="D4" s="6">
        <f t="shared" ref="D4:D67" si="0">IF((C4/1.15)&gt;=$C$4,C4/1.15,C4)</f>
        <v>1.6E-2</v>
      </c>
      <c r="E4" s="6">
        <f>C4*1.32</f>
        <v>2.112E-2</v>
      </c>
      <c r="F4" s="7">
        <v>1.1999999999999999E-3</v>
      </c>
      <c r="G4" s="7">
        <f t="shared" ref="G4:G67" si="1">IF((F4/1.1)&gt;=$F$4,F4/1.1,F4)</f>
        <v>1.1999999999999999E-3</v>
      </c>
      <c r="H4" s="7">
        <f>F4*1.7</f>
        <v>2.0399999999999997E-3</v>
      </c>
    </row>
    <row r="5" spans="1:11" ht="14.25" customHeight="1" x14ac:dyDescent="0.2">
      <c r="A5" s="3">
        <f t="shared" ref="A5:A68" si="2">EDATE(A4,1)</f>
        <v>12030</v>
      </c>
      <c r="B5" s="5">
        <v>2</v>
      </c>
      <c r="C5" s="6">
        <v>1.6E-2</v>
      </c>
      <c r="D5" s="6">
        <f t="shared" si="0"/>
        <v>1.6E-2</v>
      </c>
      <c r="E5" s="6">
        <f t="shared" ref="E5:E68" si="3">C5*1.32</f>
        <v>2.112E-2</v>
      </c>
      <c r="F5" s="7">
        <v>2.3999999999999998E-3</v>
      </c>
      <c r="G5" s="7">
        <f t="shared" si="1"/>
        <v>2.1818181818181815E-3</v>
      </c>
      <c r="H5" s="7">
        <f t="shared" ref="H5:H68" si="4">F5*1.7</f>
        <v>4.0799999999999994E-3</v>
      </c>
    </row>
    <row r="6" spans="1:11" ht="14.25" customHeight="1" x14ac:dyDescent="0.2">
      <c r="A6" s="3">
        <f t="shared" si="2"/>
        <v>12061</v>
      </c>
      <c r="B6" s="5">
        <v>3</v>
      </c>
      <c r="C6" s="6">
        <v>1.6E-2</v>
      </c>
      <c r="D6" s="6">
        <f t="shared" si="0"/>
        <v>1.6E-2</v>
      </c>
      <c r="E6" s="6">
        <f t="shared" si="3"/>
        <v>2.112E-2</v>
      </c>
      <c r="F6" s="7">
        <v>3.5000000000000001E-3</v>
      </c>
      <c r="G6" s="7">
        <f t="shared" si="1"/>
        <v>3.1818181818181815E-3</v>
      </c>
      <c r="H6" s="7">
        <f t="shared" si="4"/>
        <v>5.9499999999999996E-3</v>
      </c>
    </row>
    <row r="7" spans="1:11" ht="14.25" customHeight="1" x14ac:dyDescent="0.2">
      <c r="A7" s="3">
        <f t="shared" si="2"/>
        <v>12092</v>
      </c>
      <c r="B7" s="5">
        <v>4</v>
      </c>
      <c r="C7" s="6">
        <v>1.6E-2</v>
      </c>
      <c r="D7" s="6">
        <f t="shared" si="0"/>
        <v>1.6E-2</v>
      </c>
      <c r="E7" s="6">
        <f t="shared" si="3"/>
        <v>2.112E-2</v>
      </c>
      <c r="F7" s="7">
        <v>4.4999999999999997E-3</v>
      </c>
      <c r="G7" s="7">
        <f t="shared" si="1"/>
        <v>4.0909090909090904E-3</v>
      </c>
      <c r="H7" s="7">
        <f t="shared" si="4"/>
        <v>7.6499999999999988E-3</v>
      </c>
    </row>
    <row r="8" spans="1:11" ht="14.25" customHeight="1" x14ac:dyDescent="0.2">
      <c r="A8" s="3">
        <f t="shared" si="2"/>
        <v>12120</v>
      </c>
      <c r="B8" s="5">
        <v>5</v>
      </c>
      <c r="C8" s="6">
        <v>1.6E-2</v>
      </c>
      <c r="D8" s="6">
        <f t="shared" si="0"/>
        <v>1.6E-2</v>
      </c>
      <c r="E8" s="6">
        <f t="shared" si="3"/>
        <v>2.112E-2</v>
      </c>
      <c r="F8" s="7">
        <v>5.3E-3</v>
      </c>
      <c r="G8" s="7">
        <f t="shared" si="1"/>
        <v>4.8181818181818178E-3</v>
      </c>
      <c r="H8" s="7">
        <f t="shared" si="4"/>
        <v>9.0100000000000006E-3</v>
      </c>
    </row>
    <row r="9" spans="1:11" ht="14.25" customHeight="1" x14ac:dyDescent="0.2">
      <c r="A9" s="3">
        <f t="shared" si="2"/>
        <v>12151</v>
      </c>
      <c r="B9" s="5">
        <v>6</v>
      </c>
      <c r="C9" s="6">
        <v>1.6E-2</v>
      </c>
      <c r="D9" s="6">
        <f t="shared" si="0"/>
        <v>1.6E-2</v>
      </c>
      <c r="E9" s="6">
        <f t="shared" si="3"/>
        <v>2.112E-2</v>
      </c>
      <c r="F9" s="7">
        <v>6.0000000000000001E-3</v>
      </c>
      <c r="G9" s="7">
        <f t="shared" si="1"/>
        <v>5.4545454545454541E-3</v>
      </c>
      <c r="H9" s="7">
        <f t="shared" si="4"/>
        <v>1.0200000000000001E-2</v>
      </c>
    </row>
    <row r="10" spans="1:11" ht="14.25" customHeight="1" x14ac:dyDescent="0.2">
      <c r="A10" s="3">
        <f t="shared" si="2"/>
        <v>12181</v>
      </c>
      <c r="B10" s="5">
        <v>7</v>
      </c>
      <c r="C10" s="6">
        <f t="shared" ref="C10:C22" si="5">C9+0.01083%</f>
        <v>1.6108299999999999E-2</v>
      </c>
      <c r="D10" s="6">
        <f t="shared" si="0"/>
        <v>1.6108299999999999E-2</v>
      </c>
      <c r="E10" s="6">
        <f t="shared" si="3"/>
        <v>2.1262956E-2</v>
      </c>
      <c r="F10" s="7">
        <v>6.7000000000000002E-3</v>
      </c>
      <c r="G10" s="7">
        <f t="shared" si="1"/>
        <v>6.0909090909090904E-3</v>
      </c>
      <c r="H10" s="7">
        <f t="shared" si="4"/>
        <v>1.1390000000000001E-2</v>
      </c>
    </row>
    <row r="11" spans="1:11" ht="14.25" customHeight="1" x14ac:dyDescent="0.2">
      <c r="A11" s="3">
        <f t="shared" si="2"/>
        <v>12212</v>
      </c>
      <c r="B11" s="5">
        <v>8</v>
      </c>
      <c r="C11" s="6">
        <f t="shared" si="5"/>
        <v>1.6216599999999998E-2</v>
      </c>
      <c r="D11" s="6">
        <f t="shared" si="0"/>
        <v>1.6216599999999998E-2</v>
      </c>
      <c r="E11" s="6">
        <f t="shared" si="3"/>
        <v>2.1405911999999999E-2</v>
      </c>
      <c r="F11" s="7">
        <v>7.3000000000000001E-3</v>
      </c>
      <c r="G11" s="7">
        <f t="shared" si="1"/>
        <v>6.6363636363636356E-3</v>
      </c>
      <c r="H11" s="7">
        <f t="shared" si="4"/>
        <v>1.2409999999999999E-2</v>
      </c>
    </row>
    <row r="12" spans="1:11" ht="14.25" customHeight="1" x14ac:dyDescent="0.2">
      <c r="A12" s="3">
        <f t="shared" si="2"/>
        <v>12242</v>
      </c>
      <c r="B12" s="5">
        <v>9</v>
      </c>
      <c r="C12" s="6">
        <f t="shared" si="5"/>
        <v>1.6324899999999996E-2</v>
      </c>
      <c r="D12" s="6">
        <f t="shared" si="0"/>
        <v>1.6324899999999996E-2</v>
      </c>
      <c r="E12" s="6">
        <f t="shared" si="3"/>
        <v>2.1548867999999995E-2</v>
      </c>
      <c r="F12" s="7">
        <v>7.7999999999999996E-3</v>
      </c>
      <c r="G12" s="7">
        <f t="shared" si="1"/>
        <v>7.0909090909090904E-3</v>
      </c>
      <c r="H12" s="7">
        <f t="shared" si="4"/>
        <v>1.3259999999999999E-2</v>
      </c>
    </row>
    <row r="13" spans="1:11" ht="14.25" customHeight="1" x14ac:dyDescent="0.2">
      <c r="A13" s="3">
        <f t="shared" si="2"/>
        <v>12273</v>
      </c>
      <c r="B13" s="5">
        <v>10</v>
      </c>
      <c r="C13" s="6">
        <f t="shared" si="5"/>
        <v>1.6433199999999995E-2</v>
      </c>
      <c r="D13" s="6">
        <f t="shared" si="0"/>
        <v>1.6433199999999995E-2</v>
      </c>
      <c r="E13" s="6">
        <f t="shared" si="3"/>
        <v>2.1691823999999995E-2</v>
      </c>
      <c r="F13" s="7">
        <v>8.3000000000000001E-3</v>
      </c>
      <c r="G13" s="7">
        <f t="shared" si="1"/>
        <v>7.5454545454545453E-3</v>
      </c>
      <c r="H13" s="7">
        <f t="shared" si="4"/>
        <v>1.4109999999999999E-2</v>
      </c>
    </row>
    <row r="14" spans="1:11" ht="14.25" customHeight="1" x14ac:dyDescent="0.2">
      <c r="A14" s="3">
        <f t="shared" si="2"/>
        <v>12304</v>
      </c>
      <c r="B14" s="5">
        <v>11</v>
      </c>
      <c r="C14" s="6">
        <f t="shared" si="5"/>
        <v>1.6541499999999994E-2</v>
      </c>
      <c r="D14" s="6">
        <f t="shared" si="0"/>
        <v>1.6541499999999994E-2</v>
      </c>
      <c r="E14" s="6">
        <f t="shared" si="3"/>
        <v>2.1834779999999991E-2</v>
      </c>
      <c r="F14" s="7">
        <v>9.1000000000000004E-3</v>
      </c>
      <c r="G14" s="7">
        <f t="shared" si="1"/>
        <v>8.2727272727272719E-3</v>
      </c>
      <c r="H14" s="7">
        <f t="shared" si="4"/>
        <v>1.5470000000000001E-2</v>
      </c>
    </row>
    <row r="15" spans="1:11" ht="14.25" customHeight="1" x14ac:dyDescent="0.2">
      <c r="A15" s="3">
        <f t="shared" si="2"/>
        <v>12334</v>
      </c>
      <c r="B15" s="5">
        <v>12</v>
      </c>
      <c r="C15" s="6">
        <f t="shared" si="5"/>
        <v>1.6649799999999992E-2</v>
      </c>
      <c r="D15" s="6">
        <f t="shared" si="0"/>
        <v>1.6649799999999992E-2</v>
      </c>
      <c r="E15" s="6">
        <f t="shared" si="3"/>
        <v>2.1977735999999991E-2</v>
      </c>
      <c r="F15" s="7">
        <v>9.4000000000000004E-3</v>
      </c>
      <c r="G15" s="7">
        <f t="shared" si="1"/>
        <v>8.5454545454545453E-3</v>
      </c>
      <c r="H15" s="7">
        <f t="shared" si="4"/>
        <v>1.5980000000000001E-2</v>
      </c>
    </row>
    <row r="16" spans="1:11" ht="14.25" customHeight="1" x14ac:dyDescent="0.2">
      <c r="A16" s="3">
        <f t="shared" si="2"/>
        <v>12365</v>
      </c>
      <c r="B16" s="5">
        <v>13</v>
      </c>
      <c r="C16" s="6">
        <f t="shared" si="5"/>
        <v>1.6758099999999991E-2</v>
      </c>
      <c r="D16" s="6">
        <f t="shared" si="0"/>
        <v>1.6758099999999991E-2</v>
      </c>
      <c r="E16" s="6">
        <f t="shared" si="3"/>
        <v>2.212069199999999E-2</v>
      </c>
      <c r="F16" s="8">
        <v>9.5999999999999992E-3</v>
      </c>
      <c r="G16" s="7">
        <f t="shared" si="1"/>
        <v>8.7272727272727259E-3</v>
      </c>
      <c r="H16" s="7">
        <f t="shared" si="4"/>
        <v>1.6319999999999998E-2</v>
      </c>
    </row>
    <row r="17" spans="1:8" ht="14.25" customHeight="1" x14ac:dyDescent="0.2">
      <c r="A17" s="3">
        <f t="shared" si="2"/>
        <v>12395</v>
      </c>
      <c r="B17" s="5">
        <v>14</v>
      </c>
      <c r="C17" s="6">
        <f t="shared" si="5"/>
        <v>1.686639999999999E-2</v>
      </c>
      <c r="D17" s="6">
        <f t="shared" si="0"/>
        <v>1.686639999999999E-2</v>
      </c>
      <c r="E17" s="6">
        <f t="shared" si="3"/>
        <v>2.2263647999999987E-2</v>
      </c>
      <c r="F17" s="8">
        <v>1.0999999999999999E-2</v>
      </c>
      <c r="G17" s="7">
        <f t="shared" si="1"/>
        <v>9.9999999999999985E-3</v>
      </c>
      <c r="H17" s="7">
        <f t="shared" si="4"/>
        <v>1.8699999999999998E-2</v>
      </c>
    </row>
    <row r="18" spans="1:8" ht="14.25" customHeight="1" x14ac:dyDescent="0.2">
      <c r="A18" s="3">
        <f t="shared" si="2"/>
        <v>12426</v>
      </c>
      <c r="B18" s="5">
        <v>15</v>
      </c>
      <c r="C18" s="6">
        <f t="shared" si="5"/>
        <v>1.6974699999999988E-2</v>
      </c>
      <c r="D18" s="6">
        <f t="shared" si="0"/>
        <v>1.6974699999999988E-2</v>
      </c>
      <c r="E18" s="6">
        <f t="shared" si="3"/>
        <v>2.2406603999999986E-2</v>
      </c>
      <c r="F18" s="8">
        <v>1.11E-2</v>
      </c>
      <c r="G18" s="7">
        <f t="shared" si="1"/>
        <v>1.0090909090909091E-2</v>
      </c>
      <c r="H18" s="7">
        <f t="shared" si="4"/>
        <v>1.8870000000000001E-2</v>
      </c>
    </row>
    <row r="19" spans="1:8" ht="14.25" customHeight="1" x14ac:dyDescent="0.2">
      <c r="A19" s="3">
        <f t="shared" si="2"/>
        <v>12457</v>
      </c>
      <c r="B19" s="5">
        <v>16</v>
      </c>
      <c r="C19" s="6">
        <f t="shared" si="5"/>
        <v>1.7082999999999987E-2</v>
      </c>
      <c r="D19" s="6">
        <f t="shared" si="0"/>
        <v>1.7082999999999987E-2</v>
      </c>
      <c r="E19" s="6">
        <f t="shared" si="3"/>
        <v>2.2549559999999982E-2</v>
      </c>
      <c r="F19" s="8">
        <v>1.11E-2</v>
      </c>
      <c r="G19" s="7">
        <f t="shared" si="1"/>
        <v>1.0090909090909091E-2</v>
      </c>
      <c r="H19" s="7">
        <f t="shared" si="4"/>
        <v>1.8870000000000001E-2</v>
      </c>
    </row>
    <row r="20" spans="1:8" ht="14.25" customHeight="1" x14ac:dyDescent="0.2">
      <c r="A20" s="3">
        <f t="shared" si="2"/>
        <v>12485</v>
      </c>
      <c r="B20" s="5">
        <v>17</v>
      </c>
      <c r="C20" s="6">
        <f t="shared" si="5"/>
        <v>1.7191299999999986E-2</v>
      </c>
      <c r="D20" s="6">
        <f t="shared" si="0"/>
        <v>1.7191299999999986E-2</v>
      </c>
      <c r="E20" s="6">
        <f t="shared" si="3"/>
        <v>2.2692515999999982E-2</v>
      </c>
      <c r="F20" s="8">
        <v>1.11E-2</v>
      </c>
      <c r="G20" s="7">
        <f t="shared" si="1"/>
        <v>1.0090909090909091E-2</v>
      </c>
      <c r="H20" s="7">
        <f t="shared" si="4"/>
        <v>1.8870000000000001E-2</v>
      </c>
    </row>
    <row r="21" spans="1:8" ht="14.25" customHeight="1" x14ac:dyDescent="0.2">
      <c r="A21" s="3">
        <f t="shared" si="2"/>
        <v>12516</v>
      </c>
      <c r="B21" s="5">
        <v>18</v>
      </c>
      <c r="C21" s="6">
        <f t="shared" si="5"/>
        <v>1.7299599999999984E-2</v>
      </c>
      <c r="D21" s="6">
        <f t="shared" si="0"/>
        <v>1.7299599999999984E-2</v>
      </c>
      <c r="E21" s="6">
        <f t="shared" si="3"/>
        <v>2.2835471999999982E-2</v>
      </c>
      <c r="F21" s="8">
        <v>1.11E-2</v>
      </c>
      <c r="G21" s="7">
        <f t="shared" si="1"/>
        <v>1.0090909090909091E-2</v>
      </c>
      <c r="H21" s="7">
        <f t="shared" si="4"/>
        <v>1.8870000000000001E-2</v>
      </c>
    </row>
    <row r="22" spans="1:8" ht="14.25" customHeight="1" x14ac:dyDescent="0.2">
      <c r="A22" s="3">
        <f t="shared" si="2"/>
        <v>12546</v>
      </c>
      <c r="B22" s="5">
        <v>19</v>
      </c>
      <c r="C22" s="6">
        <f t="shared" si="5"/>
        <v>1.7407899999999983E-2</v>
      </c>
      <c r="D22" s="6">
        <f t="shared" si="0"/>
        <v>1.7407899999999983E-2</v>
      </c>
      <c r="E22" s="6">
        <f t="shared" si="3"/>
        <v>2.2978427999999978E-2</v>
      </c>
      <c r="F22" s="8">
        <v>1.11E-2</v>
      </c>
      <c r="G22" s="7">
        <f t="shared" si="1"/>
        <v>1.0090909090909091E-2</v>
      </c>
      <c r="H22" s="7">
        <f t="shared" si="4"/>
        <v>1.8870000000000001E-2</v>
      </c>
    </row>
    <row r="23" spans="1:8" ht="14.25" customHeight="1" x14ac:dyDescent="0.2">
      <c r="A23" s="3">
        <f t="shared" si="2"/>
        <v>12577</v>
      </c>
      <c r="B23" s="5">
        <v>20</v>
      </c>
      <c r="C23" s="6">
        <f t="shared" ref="C23:C123" si="6">C22+0.013148%</f>
        <v>1.7539379999999983E-2</v>
      </c>
      <c r="D23" s="6">
        <f t="shared" si="0"/>
        <v>1.7539379999999983E-2</v>
      </c>
      <c r="E23" s="6">
        <f t="shared" si="3"/>
        <v>2.3151981599999979E-2</v>
      </c>
      <c r="F23" s="8">
        <v>1.11E-2</v>
      </c>
      <c r="G23" s="7">
        <f t="shared" si="1"/>
        <v>1.0090909090909091E-2</v>
      </c>
      <c r="H23" s="7">
        <f t="shared" si="4"/>
        <v>1.8870000000000001E-2</v>
      </c>
    </row>
    <row r="24" spans="1:8" ht="14.25" customHeight="1" x14ac:dyDescent="0.2">
      <c r="A24" s="3">
        <f t="shared" si="2"/>
        <v>12607</v>
      </c>
      <c r="B24" s="5">
        <v>21</v>
      </c>
      <c r="C24" s="6">
        <f t="shared" si="6"/>
        <v>1.7670859999999983E-2</v>
      </c>
      <c r="D24" s="6">
        <f t="shared" si="0"/>
        <v>1.7670859999999983E-2</v>
      </c>
      <c r="E24" s="6">
        <f t="shared" si="3"/>
        <v>2.332553519999998E-2</v>
      </c>
      <c r="F24" s="8">
        <v>1.11E-2</v>
      </c>
      <c r="G24" s="7">
        <f t="shared" si="1"/>
        <v>1.0090909090909091E-2</v>
      </c>
      <c r="H24" s="7">
        <f t="shared" si="4"/>
        <v>1.8870000000000001E-2</v>
      </c>
    </row>
    <row r="25" spans="1:8" ht="14.25" customHeight="1" x14ac:dyDescent="0.2">
      <c r="A25" s="3">
        <f t="shared" si="2"/>
        <v>12638</v>
      </c>
      <c r="B25" s="5">
        <v>22</v>
      </c>
      <c r="C25" s="6">
        <f t="shared" si="6"/>
        <v>1.7802339999999982E-2</v>
      </c>
      <c r="D25" s="6">
        <f t="shared" si="0"/>
        <v>1.7802339999999982E-2</v>
      </c>
      <c r="E25" s="6">
        <f t="shared" si="3"/>
        <v>2.3499088799999977E-2</v>
      </c>
      <c r="F25" s="8">
        <v>1.11E-2</v>
      </c>
      <c r="G25" s="7">
        <f t="shared" si="1"/>
        <v>1.0090909090909091E-2</v>
      </c>
      <c r="H25" s="7">
        <f t="shared" si="4"/>
        <v>1.8870000000000001E-2</v>
      </c>
    </row>
    <row r="26" spans="1:8" ht="14.25" customHeight="1" x14ac:dyDescent="0.2">
      <c r="A26" s="3">
        <f t="shared" si="2"/>
        <v>12669</v>
      </c>
      <c r="B26" s="5">
        <v>23</v>
      </c>
      <c r="C26" s="6">
        <f t="shared" si="6"/>
        <v>1.7933819999999982E-2</v>
      </c>
      <c r="D26" s="6">
        <f t="shared" si="0"/>
        <v>1.7933819999999982E-2</v>
      </c>
      <c r="E26" s="6">
        <f t="shared" si="3"/>
        <v>2.3672642399999978E-2</v>
      </c>
      <c r="F26" s="8">
        <v>1.11E-2</v>
      </c>
      <c r="G26" s="7">
        <f t="shared" si="1"/>
        <v>1.0090909090909091E-2</v>
      </c>
      <c r="H26" s="7">
        <f t="shared" si="4"/>
        <v>1.8870000000000001E-2</v>
      </c>
    </row>
    <row r="27" spans="1:8" ht="14.25" customHeight="1" x14ac:dyDescent="0.2">
      <c r="A27" s="3">
        <f t="shared" si="2"/>
        <v>12699</v>
      </c>
      <c r="B27" s="5">
        <v>24</v>
      </c>
      <c r="C27" s="6">
        <f t="shared" si="6"/>
        <v>1.8065299999999982E-2</v>
      </c>
      <c r="D27" s="6">
        <f t="shared" si="0"/>
        <v>1.8065299999999982E-2</v>
      </c>
      <c r="E27" s="6">
        <f t="shared" si="3"/>
        <v>2.3846195999999976E-2</v>
      </c>
      <c r="F27" s="8">
        <v>1.11E-2</v>
      </c>
      <c r="G27" s="7">
        <f t="shared" si="1"/>
        <v>1.0090909090909091E-2</v>
      </c>
      <c r="H27" s="7">
        <f t="shared" si="4"/>
        <v>1.8870000000000001E-2</v>
      </c>
    </row>
    <row r="28" spans="1:8" ht="14.25" customHeight="1" x14ac:dyDescent="0.2">
      <c r="A28" s="3">
        <f t="shared" si="2"/>
        <v>12730</v>
      </c>
      <c r="B28" s="5">
        <v>25</v>
      </c>
      <c r="C28" s="6">
        <f t="shared" si="6"/>
        <v>1.8196779999999982E-2</v>
      </c>
      <c r="D28" s="6">
        <f t="shared" si="0"/>
        <v>1.8196779999999982E-2</v>
      </c>
      <c r="E28" s="6">
        <f t="shared" si="3"/>
        <v>2.4019749599999977E-2</v>
      </c>
      <c r="F28" s="8">
        <v>1.11E-2</v>
      </c>
      <c r="G28" s="7">
        <f t="shared" si="1"/>
        <v>1.0090909090909091E-2</v>
      </c>
      <c r="H28" s="7">
        <f t="shared" si="4"/>
        <v>1.8870000000000001E-2</v>
      </c>
    </row>
    <row r="29" spans="1:8" ht="14.25" customHeight="1" x14ac:dyDescent="0.2">
      <c r="A29" s="3">
        <f t="shared" si="2"/>
        <v>12760</v>
      </c>
      <c r="B29" s="5">
        <v>26</v>
      </c>
      <c r="C29" s="6">
        <f t="shared" si="6"/>
        <v>1.8328259999999982E-2</v>
      </c>
      <c r="D29" s="6">
        <f t="shared" si="0"/>
        <v>1.8328259999999982E-2</v>
      </c>
      <c r="E29" s="6">
        <f t="shared" si="3"/>
        <v>2.4193303199999978E-2</v>
      </c>
      <c r="F29" s="8">
        <v>1.11E-2</v>
      </c>
      <c r="G29" s="7">
        <f t="shared" si="1"/>
        <v>1.0090909090909091E-2</v>
      </c>
      <c r="H29" s="7">
        <f t="shared" si="4"/>
        <v>1.8870000000000001E-2</v>
      </c>
    </row>
    <row r="30" spans="1:8" ht="14.25" customHeight="1" x14ac:dyDescent="0.2">
      <c r="A30" s="3">
        <f t="shared" si="2"/>
        <v>12791</v>
      </c>
      <c r="B30" s="5">
        <v>27</v>
      </c>
      <c r="C30" s="6">
        <f t="shared" si="6"/>
        <v>1.8459739999999981E-2</v>
      </c>
      <c r="D30" s="6">
        <f t="shared" si="0"/>
        <v>1.6051947826086942E-2</v>
      </c>
      <c r="E30" s="6">
        <f t="shared" si="3"/>
        <v>2.4366856799999975E-2</v>
      </c>
      <c r="F30" s="8">
        <v>1.11E-2</v>
      </c>
      <c r="G30" s="7">
        <f t="shared" si="1"/>
        <v>1.0090909090909091E-2</v>
      </c>
      <c r="H30" s="7">
        <f t="shared" si="4"/>
        <v>1.8870000000000001E-2</v>
      </c>
    </row>
    <row r="31" spans="1:8" ht="14.25" customHeight="1" x14ac:dyDescent="0.2">
      <c r="A31" s="3">
        <f t="shared" si="2"/>
        <v>12822</v>
      </c>
      <c r="B31" s="5">
        <v>28</v>
      </c>
      <c r="C31" s="6">
        <f t="shared" si="6"/>
        <v>1.8591219999999981E-2</v>
      </c>
      <c r="D31" s="6">
        <f t="shared" si="0"/>
        <v>1.6166278260869551E-2</v>
      </c>
      <c r="E31" s="6">
        <f t="shared" si="3"/>
        <v>2.4540410399999976E-2</v>
      </c>
      <c r="F31" s="8">
        <v>1.11E-2</v>
      </c>
      <c r="G31" s="7">
        <f t="shared" si="1"/>
        <v>1.0090909090909091E-2</v>
      </c>
      <c r="H31" s="7">
        <f t="shared" si="4"/>
        <v>1.8870000000000001E-2</v>
      </c>
    </row>
    <row r="32" spans="1:8" ht="14.25" customHeight="1" x14ac:dyDescent="0.2">
      <c r="A32" s="3">
        <f t="shared" si="2"/>
        <v>12850</v>
      </c>
      <c r="B32" s="5">
        <v>29</v>
      </c>
      <c r="C32" s="6">
        <f t="shared" si="6"/>
        <v>1.8722699999999981E-2</v>
      </c>
      <c r="D32" s="6">
        <f t="shared" si="0"/>
        <v>1.6280608695652159E-2</v>
      </c>
      <c r="E32" s="6">
        <f t="shared" si="3"/>
        <v>2.4713963999999977E-2</v>
      </c>
      <c r="F32" s="8">
        <v>1.11E-2</v>
      </c>
      <c r="G32" s="7">
        <f t="shared" si="1"/>
        <v>1.0090909090909091E-2</v>
      </c>
      <c r="H32" s="7">
        <f t="shared" si="4"/>
        <v>1.8870000000000001E-2</v>
      </c>
    </row>
    <row r="33" spans="1:8" ht="14.25" customHeight="1" x14ac:dyDescent="0.2">
      <c r="A33" s="3">
        <f t="shared" si="2"/>
        <v>12881</v>
      </c>
      <c r="B33" s="5">
        <v>30</v>
      </c>
      <c r="C33" s="6">
        <f t="shared" si="6"/>
        <v>1.8854179999999981E-2</v>
      </c>
      <c r="D33" s="6">
        <f t="shared" si="0"/>
        <v>1.6394939130434768E-2</v>
      </c>
      <c r="E33" s="6">
        <f t="shared" si="3"/>
        <v>2.4887517599999975E-2</v>
      </c>
      <c r="F33" s="8">
        <v>1.11E-2</v>
      </c>
      <c r="G33" s="7">
        <f t="shared" si="1"/>
        <v>1.0090909090909091E-2</v>
      </c>
      <c r="H33" s="7">
        <f t="shared" si="4"/>
        <v>1.8870000000000001E-2</v>
      </c>
    </row>
    <row r="34" spans="1:8" ht="14.25" customHeight="1" x14ac:dyDescent="0.2">
      <c r="A34" s="3">
        <f t="shared" si="2"/>
        <v>12911</v>
      </c>
      <c r="B34" s="5">
        <v>31</v>
      </c>
      <c r="C34" s="6">
        <f t="shared" si="6"/>
        <v>1.8985659999999981E-2</v>
      </c>
      <c r="D34" s="6">
        <f t="shared" si="0"/>
        <v>1.6509269565217376E-2</v>
      </c>
      <c r="E34" s="6">
        <f t="shared" si="3"/>
        <v>2.5061071199999976E-2</v>
      </c>
      <c r="F34" s="8">
        <v>1.11E-2</v>
      </c>
      <c r="G34" s="7">
        <f t="shared" si="1"/>
        <v>1.0090909090909091E-2</v>
      </c>
      <c r="H34" s="7">
        <f t="shared" si="4"/>
        <v>1.8870000000000001E-2</v>
      </c>
    </row>
    <row r="35" spans="1:8" ht="14.25" customHeight="1" x14ac:dyDescent="0.2">
      <c r="A35" s="3">
        <f t="shared" si="2"/>
        <v>12942</v>
      </c>
      <c r="B35" s="5">
        <v>32</v>
      </c>
      <c r="C35" s="6">
        <f t="shared" si="6"/>
        <v>1.911713999999998E-2</v>
      </c>
      <c r="D35" s="6">
        <f t="shared" si="0"/>
        <v>1.6623599999999985E-2</v>
      </c>
      <c r="E35" s="6">
        <f t="shared" si="3"/>
        <v>2.5234624799999977E-2</v>
      </c>
      <c r="F35" s="8">
        <v>1.11E-2</v>
      </c>
      <c r="G35" s="7">
        <f t="shared" si="1"/>
        <v>1.0090909090909091E-2</v>
      </c>
      <c r="H35" s="7">
        <f t="shared" si="4"/>
        <v>1.8870000000000001E-2</v>
      </c>
    </row>
    <row r="36" spans="1:8" ht="14.25" customHeight="1" x14ac:dyDescent="0.2">
      <c r="A36" s="3">
        <f t="shared" si="2"/>
        <v>12972</v>
      </c>
      <c r="B36" s="5">
        <v>33</v>
      </c>
      <c r="C36" s="6">
        <f t="shared" si="6"/>
        <v>1.924861999999998E-2</v>
      </c>
      <c r="D36" s="6">
        <f t="shared" si="0"/>
        <v>1.6737930434782593E-2</v>
      </c>
      <c r="E36" s="6">
        <f t="shared" si="3"/>
        <v>2.5408178399999974E-2</v>
      </c>
      <c r="F36" s="8">
        <v>1.11E-2</v>
      </c>
      <c r="G36" s="7">
        <f t="shared" si="1"/>
        <v>1.0090909090909091E-2</v>
      </c>
      <c r="H36" s="7">
        <f t="shared" si="4"/>
        <v>1.8870000000000001E-2</v>
      </c>
    </row>
    <row r="37" spans="1:8" ht="14.25" customHeight="1" x14ac:dyDescent="0.2">
      <c r="A37" s="3">
        <f t="shared" si="2"/>
        <v>13003</v>
      </c>
      <c r="B37" s="5">
        <v>34</v>
      </c>
      <c r="C37" s="6">
        <f t="shared" si="6"/>
        <v>1.938009999999998E-2</v>
      </c>
      <c r="D37" s="6">
        <f t="shared" si="0"/>
        <v>1.6852260869565202E-2</v>
      </c>
      <c r="E37" s="6">
        <f t="shared" si="3"/>
        <v>2.5581731999999975E-2</v>
      </c>
      <c r="F37" s="8">
        <v>1.11E-2</v>
      </c>
      <c r="G37" s="7">
        <f t="shared" si="1"/>
        <v>1.0090909090909091E-2</v>
      </c>
      <c r="H37" s="7">
        <f t="shared" si="4"/>
        <v>1.8870000000000001E-2</v>
      </c>
    </row>
    <row r="38" spans="1:8" ht="14.25" customHeight="1" x14ac:dyDescent="0.2">
      <c r="A38" s="3">
        <f t="shared" si="2"/>
        <v>13034</v>
      </c>
      <c r="B38" s="5">
        <v>35</v>
      </c>
      <c r="C38" s="6">
        <f t="shared" si="6"/>
        <v>1.951157999999998E-2</v>
      </c>
      <c r="D38" s="6">
        <f t="shared" si="0"/>
        <v>1.696659130434781E-2</v>
      </c>
      <c r="E38" s="6">
        <f t="shared" si="3"/>
        <v>2.5755285599999976E-2</v>
      </c>
      <c r="F38" s="8">
        <v>1.11E-2</v>
      </c>
      <c r="G38" s="7">
        <f t="shared" si="1"/>
        <v>1.0090909090909091E-2</v>
      </c>
      <c r="H38" s="7">
        <f t="shared" si="4"/>
        <v>1.8870000000000001E-2</v>
      </c>
    </row>
    <row r="39" spans="1:8" ht="14.25" customHeight="1" x14ac:dyDescent="0.2">
      <c r="A39" s="3">
        <f t="shared" si="2"/>
        <v>13064</v>
      </c>
      <c r="B39" s="5">
        <v>36</v>
      </c>
      <c r="C39" s="6">
        <f t="shared" si="6"/>
        <v>1.964305999999998E-2</v>
      </c>
      <c r="D39" s="6">
        <f t="shared" si="0"/>
        <v>1.7080921739130419E-2</v>
      </c>
      <c r="E39" s="6">
        <f t="shared" si="3"/>
        <v>2.5928839199999974E-2</v>
      </c>
      <c r="F39" s="8">
        <v>1.11E-2</v>
      </c>
      <c r="G39" s="7">
        <f t="shared" si="1"/>
        <v>1.0090909090909091E-2</v>
      </c>
      <c r="H39" s="7">
        <f t="shared" si="4"/>
        <v>1.8870000000000001E-2</v>
      </c>
    </row>
    <row r="40" spans="1:8" ht="14.25" customHeight="1" x14ac:dyDescent="0.2">
      <c r="A40" s="3">
        <f t="shared" si="2"/>
        <v>13095</v>
      </c>
      <c r="B40" s="5">
        <v>37</v>
      </c>
      <c r="C40" s="6">
        <f t="shared" si="6"/>
        <v>1.9774539999999979E-2</v>
      </c>
      <c r="D40" s="6">
        <f t="shared" si="0"/>
        <v>1.7195252173913027E-2</v>
      </c>
      <c r="E40" s="6">
        <f t="shared" si="3"/>
        <v>2.6102392799999975E-2</v>
      </c>
      <c r="F40" s="8">
        <v>1.11E-2</v>
      </c>
      <c r="G40" s="7">
        <f t="shared" si="1"/>
        <v>1.0090909090909091E-2</v>
      </c>
      <c r="H40" s="7">
        <f t="shared" si="4"/>
        <v>1.8870000000000001E-2</v>
      </c>
    </row>
    <row r="41" spans="1:8" ht="14.25" customHeight="1" x14ac:dyDescent="0.2">
      <c r="A41" s="3">
        <f t="shared" si="2"/>
        <v>13125</v>
      </c>
      <c r="B41" s="5">
        <v>38</v>
      </c>
      <c r="C41" s="6">
        <f t="shared" si="6"/>
        <v>1.9906019999999979E-2</v>
      </c>
      <c r="D41" s="6">
        <f t="shared" si="0"/>
        <v>1.7309582608695636E-2</v>
      </c>
      <c r="E41" s="6">
        <f t="shared" si="3"/>
        <v>2.6275946399999972E-2</v>
      </c>
      <c r="F41" s="8">
        <v>1.11E-2</v>
      </c>
      <c r="G41" s="7">
        <f t="shared" si="1"/>
        <v>1.0090909090909091E-2</v>
      </c>
      <c r="H41" s="7">
        <f t="shared" si="4"/>
        <v>1.8870000000000001E-2</v>
      </c>
    </row>
    <row r="42" spans="1:8" ht="14.25" customHeight="1" x14ac:dyDescent="0.2">
      <c r="A42" s="3">
        <f t="shared" si="2"/>
        <v>13156</v>
      </c>
      <c r="B42" s="5">
        <v>39</v>
      </c>
      <c r="C42" s="6">
        <f t="shared" si="6"/>
        <v>2.0037499999999979E-2</v>
      </c>
      <c r="D42" s="6">
        <f t="shared" si="0"/>
        <v>1.7423913043478245E-2</v>
      </c>
      <c r="E42" s="6">
        <f t="shared" si="3"/>
        <v>2.6449499999999973E-2</v>
      </c>
      <c r="F42" s="8">
        <v>1.11E-2</v>
      </c>
      <c r="G42" s="7">
        <f t="shared" si="1"/>
        <v>1.0090909090909091E-2</v>
      </c>
      <c r="H42" s="7">
        <f t="shared" si="4"/>
        <v>1.8870000000000001E-2</v>
      </c>
    </row>
    <row r="43" spans="1:8" ht="14.25" customHeight="1" x14ac:dyDescent="0.2">
      <c r="A43" s="3">
        <f t="shared" si="2"/>
        <v>13187</v>
      </c>
      <c r="B43" s="5">
        <v>40</v>
      </c>
      <c r="C43" s="6">
        <f t="shared" si="6"/>
        <v>2.0168979999999979E-2</v>
      </c>
      <c r="D43" s="6">
        <f t="shared" si="0"/>
        <v>1.7538243478260853E-2</v>
      </c>
      <c r="E43" s="6">
        <f t="shared" si="3"/>
        <v>2.6623053599999974E-2</v>
      </c>
      <c r="F43" s="8">
        <v>1.11E-2</v>
      </c>
      <c r="G43" s="7">
        <f t="shared" si="1"/>
        <v>1.0090909090909091E-2</v>
      </c>
      <c r="H43" s="7">
        <f t="shared" si="4"/>
        <v>1.8870000000000001E-2</v>
      </c>
    </row>
    <row r="44" spans="1:8" ht="14.25" customHeight="1" x14ac:dyDescent="0.2">
      <c r="A44" s="3">
        <f t="shared" si="2"/>
        <v>13216</v>
      </c>
      <c r="B44" s="5">
        <v>41</v>
      </c>
      <c r="C44" s="6">
        <f t="shared" si="6"/>
        <v>2.0300459999999979E-2</v>
      </c>
      <c r="D44" s="6">
        <f t="shared" si="0"/>
        <v>1.7652573913043462E-2</v>
      </c>
      <c r="E44" s="6">
        <f t="shared" si="3"/>
        <v>2.6796607199999972E-2</v>
      </c>
      <c r="F44" s="8">
        <v>1.11E-2</v>
      </c>
      <c r="G44" s="7">
        <f t="shared" si="1"/>
        <v>1.0090909090909091E-2</v>
      </c>
      <c r="H44" s="7">
        <f t="shared" si="4"/>
        <v>1.8870000000000001E-2</v>
      </c>
    </row>
    <row r="45" spans="1:8" ht="14.25" customHeight="1" x14ac:dyDescent="0.2">
      <c r="A45" s="3">
        <f t="shared" si="2"/>
        <v>13247</v>
      </c>
      <c r="B45" s="5">
        <v>42</v>
      </c>
      <c r="C45" s="6">
        <f t="shared" si="6"/>
        <v>2.0431939999999978E-2</v>
      </c>
      <c r="D45" s="6">
        <f t="shared" si="0"/>
        <v>1.776690434782607E-2</v>
      </c>
      <c r="E45" s="6">
        <f t="shared" si="3"/>
        <v>2.6970160799999972E-2</v>
      </c>
      <c r="F45" s="8">
        <v>1.11E-2</v>
      </c>
      <c r="G45" s="7">
        <f t="shared" si="1"/>
        <v>1.0090909090909091E-2</v>
      </c>
      <c r="H45" s="7">
        <f t="shared" si="4"/>
        <v>1.8870000000000001E-2</v>
      </c>
    </row>
    <row r="46" spans="1:8" ht="14.25" customHeight="1" x14ac:dyDescent="0.2">
      <c r="A46" s="3">
        <f t="shared" si="2"/>
        <v>13277</v>
      </c>
      <c r="B46" s="5">
        <v>43</v>
      </c>
      <c r="C46" s="6">
        <f t="shared" si="6"/>
        <v>2.0563419999999978E-2</v>
      </c>
      <c r="D46" s="6">
        <f t="shared" si="0"/>
        <v>1.7881234782608679E-2</v>
      </c>
      <c r="E46" s="6">
        <f t="shared" si="3"/>
        <v>2.7143714399999973E-2</v>
      </c>
      <c r="F46" s="8">
        <v>1.11E-2</v>
      </c>
      <c r="G46" s="7">
        <f t="shared" si="1"/>
        <v>1.0090909090909091E-2</v>
      </c>
      <c r="H46" s="7">
        <f t="shared" si="4"/>
        <v>1.8870000000000001E-2</v>
      </c>
    </row>
    <row r="47" spans="1:8" ht="14.25" customHeight="1" x14ac:dyDescent="0.2">
      <c r="A47" s="3">
        <f t="shared" si="2"/>
        <v>13308</v>
      </c>
      <c r="B47" s="5">
        <v>44</v>
      </c>
      <c r="C47" s="6">
        <f t="shared" si="6"/>
        <v>2.0694899999999978E-2</v>
      </c>
      <c r="D47" s="6">
        <f t="shared" si="0"/>
        <v>1.7995565217391287E-2</v>
      </c>
      <c r="E47" s="6">
        <f t="shared" si="3"/>
        <v>2.7317267999999971E-2</v>
      </c>
      <c r="F47" s="8">
        <v>1.11E-2</v>
      </c>
      <c r="G47" s="7">
        <f t="shared" si="1"/>
        <v>1.0090909090909091E-2</v>
      </c>
      <c r="H47" s="7">
        <f t="shared" si="4"/>
        <v>1.8870000000000001E-2</v>
      </c>
    </row>
    <row r="48" spans="1:8" ht="14.25" customHeight="1" x14ac:dyDescent="0.2">
      <c r="A48" s="3">
        <f t="shared" si="2"/>
        <v>13338</v>
      </c>
      <c r="B48" s="5">
        <v>45</v>
      </c>
      <c r="C48" s="6">
        <f t="shared" si="6"/>
        <v>2.0826379999999978E-2</v>
      </c>
      <c r="D48" s="6">
        <f t="shared" si="0"/>
        <v>1.8109895652173896E-2</v>
      </c>
      <c r="E48" s="6">
        <f t="shared" si="3"/>
        <v>2.7490821599999972E-2</v>
      </c>
      <c r="F48" s="8">
        <v>1.11E-2</v>
      </c>
      <c r="G48" s="7">
        <f t="shared" si="1"/>
        <v>1.0090909090909091E-2</v>
      </c>
      <c r="H48" s="7">
        <f t="shared" si="4"/>
        <v>1.8870000000000001E-2</v>
      </c>
    </row>
    <row r="49" spans="1:8" ht="14.25" customHeight="1" x14ac:dyDescent="0.2">
      <c r="A49" s="3">
        <f t="shared" si="2"/>
        <v>13369</v>
      </c>
      <c r="B49" s="5">
        <v>46</v>
      </c>
      <c r="C49" s="6">
        <f t="shared" si="6"/>
        <v>2.0957859999999977E-2</v>
      </c>
      <c r="D49" s="6">
        <f t="shared" si="0"/>
        <v>1.8224226086956504E-2</v>
      </c>
      <c r="E49" s="6">
        <f t="shared" si="3"/>
        <v>2.7664375199999973E-2</v>
      </c>
      <c r="F49" s="8">
        <v>1.11E-2</v>
      </c>
      <c r="G49" s="7">
        <f t="shared" si="1"/>
        <v>1.0090909090909091E-2</v>
      </c>
      <c r="H49" s="7">
        <f t="shared" si="4"/>
        <v>1.8870000000000001E-2</v>
      </c>
    </row>
    <row r="50" spans="1:8" ht="14.25" customHeight="1" x14ac:dyDescent="0.2">
      <c r="A50" s="3">
        <f t="shared" si="2"/>
        <v>13400</v>
      </c>
      <c r="B50" s="5">
        <v>47</v>
      </c>
      <c r="C50" s="6">
        <f t="shared" si="6"/>
        <v>2.1089339999999977E-2</v>
      </c>
      <c r="D50" s="6">
        <f t="shared" si="0"/>
        <v>1.8338556521739113E-2</v>
      </c>
      <c r="E50" s="6">
        <f t="shared" si="3"/>
        <v>2.783792879999997E-2</v>
      </c>
      <c r="F50" s="8">
        <v>1.11E-2</v>
      </c>
      <c r="G50" s="7">
        <f t="shared" si="1"/>
        <v>1.0090909090909091E-2</v>
      </c>
      <c r="H50" s="7">
        <f t="shared" si="4"/>
        <v>1.8870000000000001E-2</v>
      </c>
    </row>
    <row r="51" spans="1:8" ht="14.25" customHeight="1" x14ac:dyDescent="0.2">
      <c r="A51" s="3">
        <f t="shared" si="2"/>
        <v>13430</v>
      </c>
      <c r="B51" s="5">
        <v>48</v>
      </c>
      <c r="C51" s="6">
        <f t="shared" si="6"/>
        <v>2.1220819999999977E-2</v>
      </c>
      <c r="D51" s="6">
        <f t="shared" si="0"/>
        <v>1.8452886956521721E-2</v>
      </c>
      <c r="E51" s="6">
        <f t="shared" si="3"/>
        <v>2.8011482399999971E-2</v>
      </c>
      <c r="F51" s="8">
        <v>1.11E-2</v>
      </c>
      <c r="G51" s="7">
        <f t="shared" si="1"/>
        <v>1.0090909090909091E-2</v>
      </c>
      <c r="H51" s="7">
        <f t="shared" si="4"/>
        <v>1.8870000000000001E-2</v>
      </c>
    </row>
    <row r="52" spans="1:8" ht="14.25" customHeight="1" x14ac:dyDescent="0.2">
      <c r="A52" s="3">
        <f t="shared" si="2"/>
        <v>13461</v>
      </c>
      <c r="B52" s="5">
        <v>49</v>
      </c>
      <c r="C52" s="6">
        <f t="shared" si="6"/>
        <v>2.1352299999999977E-2</v>
      </c>
      <c r="D52" s="6">
        <f t="shared" si="0"/>
        <v>1.856721739130433E-2</v>
      </c>
      <c r="E52" s="6">
        <f t="shared" si="3"/>
        <v>2.8185035999999972E-2</v>
      </c>
      <c r="F52" s="8">
        <v>1.11E-2</v>
      </c>
      <c r="G52" s="7">
        <f t="shared" si="1"/>
        <v>1.0090909090909091E-2</v>
      </c>
      <c r="H52" s="7">
        <f t="shared" si="4"/>
        <v>1.8870000000000001E-2</v>
      </c>
    </row>
    <row r="53" spans="1:8" ht="14.25" customHeight="1" x14ac:dyDescent="0.2">
      <c r="A53" s="3">
        <f t="shared" si="2"/>
        <v>13491</v>
      </c>
      <c r="B53" s="5">
        <v>50</v>
      </c>
      <c r="C53" s="6">
        <f t="shared" si="6"/>
        <v>2.1483779999999977E-2</v>
      </c>
      <c r="D53" s="6">
        <f t="shared" si="0"/>
        <v>1.8681547826086938E-2</v>
      </c>
      <c r="E53" s="6">
        <f t="shared" si="3"/>
        <v>2.835858959999997E-2</v>
      </c>
      <c r="F53" s="8">
        <v>1.11E-2</v>
      </c>
      <c r="G53" s="7">
        <f t="shared" si="1"/>
        <v>1.0090909090909091E-2</v>
      </c>
      <c r="H53" s="7">
        <f t="shared" si="4"/>
        <v>1.8870000000000001E-2</v>
      </c>
    </row>
    <row r="54" spans="1:8" ht="14.25" customHeight="1" x14ac:dyDescent="0.2">
      <c r="A54" s="3">
        <f t="shared" si="2"/>
        <v>13522</v>
      </c>
      <c r="B54" s="5">
        <v>51</v>
      </c>
      <c r="C54" s="6">
        <f t="shared" si="6"/>
        <v>2.1615259999999976E-2</v>
      </c>
      <c r="D54" s="6">
        <f t="shared" si="0"/>
        <v>1.8795878260869547E-2</v>
      </c>
      <c r="E54" s="6">
        <f t="shared" si="3"/>
        <v>2.8532143199999971E-2</v>
      </c>
      <c r="F54" s="8">
        <v>1.11E-2</v>
      </c>
      <c r="G54" s="7">
        <f t="shared" si="1"/>
        <v>1.0090909090909091E-2</v>
      </c>
      <c r="H54" s="7">
        <f t="shared" si="4"/>
        <v>1.8870000000000001E-2</v>
      </c>
    </row>
    <row r="55" spans="1:8" ht="14.25" customHeight="1" x14ac:dyDescent="0.2">
      <c r="A55" s="3">
        <f t="shared" si="2"/>
        <v>13553</v>
      </c>
      <c r="B55" s="5">
        <v>52</v>
      </c>
      <c r="C55" s="6">
        <f t="shared" si="6"/>
        <v>2.1746739999999976E-2</v>
      </c>
      <c r="D55" s="6">
        <f t="shared" si="0"/>
        <v>1.8910208695652155E-2</v>
      </c>
      <c r="E55" s="6">
        <f t="shared" si="3"/>
        <v>2.8705696799999968E-2</v>
      </c>
      <c r="F55" s="8">
        <v>1.11E-2</v>
      </c>
      <c r="G55" s="7">
        <f t="shared" si="1"/>
        <v>1.0090909090909091E-2</v>
      </c>
      <c r="H55" s="7">
        <f t="shared" si="4"/>
        <v>1.8870000000000001E-2</v>
      </c>
    </row>
    <row r="56" spans="1:8" ht="14.25" customHeight="1" x14ac:dyDescent="0.2">
      <c r="A56" s="3">
        <f t="shared" si="2"/>
        <v>13581</v>
      </c>
      <c r="B56" s="5">
        <v>53</v>
      </c>
      <c r="C56" s="6">
        <f t="shared" si="6"/>
        <v>2.1878219999999976E-2</v>
      </c>
      <c r="D56" s="6">
        <f t="shared" si="0"/>
        <v>1.9024539130434764E-2</v>
      </c>
      <c r="E56" s="6">
        <f t="shared" si="3"/>
        <v>2.8879250399999969E-2</v>
      </c>
      <c r="F56" s="8">
        <v>1.11E-2</v>
      </c>
      <c r="G56" s="7">
        <f t="shared" si="1"/>
        <v>1.0090909090909091E-2</v>
      </c>
      <c r="H56" s="7">
        <f t="shared" si="4"/>
        <v>1.8870000000000001E-2</v>
      </c>
    </row>
    <row r="57" spans="1:8" ht="14.25" customHeight="1" x14ac:dyDescent="0.2">
      <c r="A57" s="3">
        <f t="shared" si="2"/>
        <v>13612</v>
      </c>
      <c r="B57" s="5">
        <v>54</v>
      </c>
      <c r="C57" s="6">
        <f t="shared" si="6"/>
        <v>2.2009699999999976E-2</v>
      </c>
      <c r="D57" s="6">
        <f t="shared" si="0"/>
        <v>1.9138869565217372E-2</v>
      </c>
      <c r="E57" s="6">
        <f t="shared" si="3"/>
        <v>2.905280399999997E-2</v>
      </c>
      <c r="F57" s="8">
        <v>1.11E-2</v>
      </c>
      <c r="G57" s="7">
        <f t="shared" si="1"/>
        <v>1.0090909090909091E-2</v>
      </c>
      <c r="H57" s="7">
        <f t="shared" si="4"/>
        <v>1.8870000000000001E-2</v>
      </c>
    </row>
    <row r="58" spans="1:8" ht="14.25" customHeight="1" x14ac:dyDescent="0.2">
      <c r="A58" s="3">
        <f t="shared" si="2"/>
        <v>13642</v>
      </c>
      <c r="B58" s="5">
        <v>55</v>
      </c>
      <c r="C58" s="6">
        <f t="shared" si="6"/>
        <v>2.2141179999999976E-2</v>
      </c>
      <c r="D58" s="6">
        <f t="shared" si="0"/>
        <v>1.9253199999999981E-2</v>
      </c>
      <c r="E58" s="6">
        <f t="shared" si="3"/>
        <v>2.9226357599999968E-2</v>
      </c>
      <c r="F58" s="8">
        <v>1.11E-2</v>
      </c>
      <c r="G58" s="7">
        <f t="shared" si="1"/>
        <v>1.0090909090909091E-2</v>
      </c>
      <c r="H58" s="7">
        <f t="shared" si="4"/>
        <v>1.8870000000000001E-2</v>
      </c>
    </row>
    <row r="59" spans="1:8" ht="14.25" customHeight="1" x14ac:dyDescent="0.2">
      <c r="A59" s="3">
        <f t="shared" si="2"/>
        <v>13673</v>
      </c>
      <c r="B59" s="5">
        <v>56</v>
      </c>
      <c r="C59" s="6">
        <f t="shared" si="6"/>
        <v>2.2272659999999975E-2</v>
      </c>
      <c r="D59" s="6">
        <f t="shared" si="0"/>
        <v>1.9367530434782589E-2</v>
      </c>
      <c r="E59" s="6">
        <f t="shared" si="3"/>
        <v>2.9399911199999969E-2</v>
      </c>
      <c r="F59" s="8">
        <v>1.11E-2</v>
      </c>
      <c r="G59" s="7">
        <f t="shared" si="1"/>
        <v>1.0090909090909091E-2</v>
      </c>
      <c r="H59" s="7">
        <f t="shared" si="4"/>
        <v>1.8870000000000001E-2</v>
      </c>
    </row>
    <row r="60" spans="1:8" ht="14.25" customHeight="1" x14ac:dyDescent="0.2">
      <c r="A60" s="3">
        <f t="shared" si="2"/>
        <v>13703</v>
      </c>
      <c r="B60" s="5">
        <v>57</v>
      </c>
      <c r="C60" s="6">
        <f t="shared" si="6"/>
        <v>2.2404139999999975E-2</v>
      </c>
      <c r="D60" s="6">
        <f t="shared" si="0"/>
        <v>1.9481860869565198E-2</v>
      </c>
      <c r="E60" s="6">
        <f t="shared" si="3"/>
        <v>2.957346479999997E-2</v>
      </c>
      <c r="F60" s="8">
        <v>1.11E-2</v>
      </c>
      <c r="G60" s="7">
        <f t="shared" si="1"/>
        <v>1.0090909090909091E-2</v>
      </c>
      <c r="H60" s="7">
        <f t="shared" si="4"/>
        <v>1.8870000000000001E-2</v>
      </c>
    </row>
    <row r="61" spans="1:8" ht="14.25" customHeight="1" x14ac:dyDescent="0.2">
      <c r="A61" s="3">
        <f t="shared" si="2"/>
        <v>13734</v>
      </c>
      <c r="B61" s="5">
        <v>58</v>
      </c>
      <c r="C61" s="6">
        <f t="shared" si="6"/>
        <v>2.2535619999999975E-2</v>
      </c>
      <c r="D61" s="6">
        <f t="shared" si="0"/>
        <v>1.9596191304347806E-2</v>
      </c>
      <c r="E61" s="6">
        <f t="shared" si="3"/>
        <v>2.9747018399999967E-2</v>
      </c>
      <c r="F61" s="8">
        <v>1.11E-2</v>
      </c>
      <c r="G61" s="7">
        <f t="shared" si="1"/>
        <v>1.0090909090909091E-2</v>
      </c>
      <c r="H61" s="7">
        <f t="shared" si="4"/>
        <v>1.8870000000000001E-2</v>
      </c>
    </row>
    <row r="62" spans="1:8" ht="14.25" customHeight="1" x14ac:dyDescent="0.2">
      <c r="A62" s="3">
        <f t="shared" si="2"/>
        <v>13765</v>
      </c>
      <c r="B62" s="5">
        <v>59</v>
      </c>
      <c r="C62" s="6">
        <f t="shared" si="6"/>
        <v>2.2667099999999975E-2</v>
      </c>
      <c r="D62" s="6">
        <f t="shared" si="0"/>
        <v>1.9710521739130415E-2</v>
      </c>
      <c r="E62" s="6">
        <f t="shared" si="3"/>
        <v>2.9920571999999968E-2</v>
      </c>
      <c r="F62" s="8">
        <v>1.11E-2</v>
      </c>
      <c r="G62" s="7">
        <f t="shared" si="1"/>
        <v>1.0090909090909091E-2</v>
      </c>
      <c r="H62" s="7">
        <f t="shared" si="4"/>
        <v>1.8870000000000001E-2</v>
      </c>
    </row>
    <row r="63" spans="1:8" ht="14.25" customHeight="1" x14ac:dyDescent="0.2">
      <c r="A63" s="3">
        <f t="shared" si="2"/>
        <v>13795</v>
      </c>
      <c r="B63" s="5">
        <v>60</v>
      </c>
      <c r="C63" s="6">
        <f t="shared" si="6"/>
        <v>2.2798579999999975E-2</v>
      </c>
      <c r="D63" s="6">
        <f t="shared" si="0"/>
        <v>1.9824852173913023E-2</v>
      </c>
      <c r="E63" s="6">
        <f t="shared" si="3"/>
        <v>3.0094125599999969E-2</v>
      </c>
      <c r="F63" s="8">
        <f t="shared" ref="F63:F123" si="7">F62+0.00183%</f>
        <v>1.1118300000000001E-2</v>
      </c>
      <c r="G63" s="7">
        <f t="shared" si="1"/>
        <v>1.0107545454545454E-2</v>
      </c>
      <c r="H63" s="7">
        <f t="shared" si="4"/>
        <v>1.8901110000000002E-2</v>
      </c>
    </row>
    <row r="64" spans="1:8" ht="14.25" customHeight="1" x14ac:dyDescent="0.2">
      <c r="A64" s="3">
        <f t="shared" si="2"/>
        <v>13826</v>
      </c>
      <c r="B64" s="5">
        <v>61</v>
      </c>
      <c r="C64" s="6">
        <f t="shared" si="6"/>
        <v>2.2930059999999974E-2</v>
      </c>
      <c r="D64" s="6">
        <f t="shared" si="0"/>
        <v>1.9939182608695632E-2</v>
      </c>
      <c r="E64" s="6">
        <f t="shared" si="3"/>
        <v>3.0267679199999967E-2</v>
      </c>
      <c r="F64" s="8">
        <f t="shared" si="7"/>
        <v>1.1136600000000002E-2</v>
      </c>
      <c r="G64" s="7">
        <f t="shared" si="1"/>
        <v>1.0124181818181819E-2</v>
      </c>
      <c r="H64" s="7">
        <f t="shared" si="4"/>
        <v>1.8932220000000003E-2</v>
      </c>
    </row>
    <row r="65" spans="1:8" ht="14.25" customHeight="1" x14ac:dyDescent="0.2">
      <c r="A65" s="3">
        <f t="shared" si="2"/>
        <v>13856</v>
      </c>
      <c r="B65" s="5">
        <v>62</v>
      </c>
      <c r="C65" s="6">
        <f t="shared" si="6"/>
        <v>2.3061539999999974E-2</v>
      </c>
      <c r="D65" s="6">
        <f t="shared" si="0"/>
        <v>2.005351304347824E-2</v>
      </c>
      <c r="E65" s="6">
        <f t="shared" si="3"/>
        <v>3.0441232799999968E-2</v>
      </c>
      <c r="F65" s="8">
        <f t="shared" si="7"/>
        <v>1.1154900000000002E-2</v>
      </c>
      <c r="G65" s="7">
        <f t="shared" si="1"/>
        <v>1.0140818181818183E-2</v>
      </c>
      <c r="H65" s="7">
        <f t="shared" si="4"/>
        <v>1.8963330000000004E-2</v>
      </c>
    </row>
    <row r="66" spans="1:8" ht="14.25" customHeight="1" x14ac:dyDescent="0.2">
      <c r="A66" s="3">
        <f t="shared" si="2"/>
        <v>13887</v>
      </c>
      <c r="B66" s="5">
        <v>63</v>
      </c>
      <c r="C66" s="6">
        <f t="shared" si="6"/>
        <v>2.3193019999999974E-2</v>
      </c>
      <c r="D66" s="6">
        <f t="shared" si="0"/>
        <v>2.0167843478260849E-2</v>
      </c>
      <c r="E66" s="6">
        <f t="shared" si="3"/>
        <v>3.0614786399999969E-2</v>
      </c>
      <c r="F66" s="8">
        <f t="shared" si="7"/>
        <v>1.1173200000000003E-2</v>
      </c>
      <c r="G66" s="7">
        <f t="shared" si="1"/>
        <v>1.0157454545454548E-2</v>
      </c>
      <c r="H66" s="7">
        <f t="shared" si="4"/>
        <v>1.8994440000000005E-2</v>
      </c>
    </row>
    <row r="67" spans="1:8" ht="14.25" customHeight="1" x14ac:dyDescent="0.2">
      <c r="A67" s="3">
        <f t="shared" si="2"/>
        <v>13918</v>
      </c>
      <c r="B67" s="5">
        <v>64</v>
      </c>
      <c r="C67" s="6">
        <f t="shared" si="6"/>
        <v>2.3324499999999974E-2</v>
      </c>
      <c r="D67" s="6">
        <f t="shared" si="0"/>
        <v>2.0282173913043457E-2</v>
      </c>
      <c r="E67" s="6">
        <f t="shared" si="3"/>
        <v>3.0788339999999966E-2</v>
      </c>
      <c r="F67" s="8">
        <f t="shared" si="7"/>
        <v>1.1191500000000004E-2</v>
      </c>
      <c r="G67" s="7">
        <f t="shared" si="1"/>
        <v>1.0174090909090912E-2</v>
      </c>
      <c r="H67" s="7">
        <f t="shared" si="4"/>
        <v>1.9025550000000006E-2</v>
      </c>
    </row>
    <row r="68" spans="1:8" ht="14.25" customHeight="1" x14ac:dyDescent="0.2">
      <c r="A68" s="3">
        <f t="shared" si="2"/>
        <v>13946</v>
      </c>
      <c r="B68" s="5">
        <v>65</v>
      </c>
      <c r="C68" s="6">
        <f t="shared" si="6"/>
        <v>2.3455979999999974E-2</v>
      </c>
      <c r="D68" s="6">
        <f t="shared" ref="D68:D131" si="8">IF((C68/1.15)&gt;=$C$4,C68/1.15,C68)</f>
        <v>2.0396504347826066E-2</v>
      </c>
      <c r="E68" s="6">
        <f t="shared" si="3"/>
        <v>3.0961893599999967E-2</v>
      </c>
      <c r="F68" s="8">
        <f t="shared" si="7"/>
        <v>1.1209800000000004E-2</v>
      </c>
      <c r="G68" s="7">
        <f t="shared" ref="G68:G131" si="9">IF((F68/1.1)&gt;=$F$4,F68/1.1,F68)</f>
        <v>1.0190727272727275E-2</v>
      </c>
      <c r="H68" s="7">
        <f t="shared" si="4"/>
        <v>1.9056660000000007E-2</v>
      </c>
    </row>
    <row r="69" spans="1:8" ht="14.25" customHeight="1" x14ac:dyDescent="0.2">
      <c r="A69" s="3">
        <f t="shared" ref="A69:A132" si="10">EDATE(A68,1)</f>
        <v>13977</v>
      </c>
      <c r="B69" s="5">
        <v>66</v>
      </c>
      <c r="C69" s="6">
        <f t="shared" si="6"/>
        <v>2.3587459999999973E-2</v>
      </c>
      <c r="D69" s="6">
        <f t="shared" si="8"/>
        <v>2.0510834782608674E-2</v>
      </c>
      <c r="E69" s="6">
        <f t="shared" ref="E69:E132" si="11">C69*1.32</f>
        <v>3.1135447199999965E-2</v>
      </c>
      <c r="F69" s="8">
        <f t="shared" si="7"/>
        <v>1.1228100000000005E-2</v>
      </c>
      <c r="G69" s="7">
        <f t="shared" si="9"/>
        <v>1.0207363636363639E-2</v>
      </c>
      <c r="H69" s="7">
        <f t="shared" ref="H69:H132" si="12">F69*1.7</f>
        <v>1.9087770000000007E-2</v>
      </c>
    </row>
    <row r="70" spans="1:8" ht="14.25" customHeight="1" x14ac:dyDescent="0.2">
      <c r="A70" s="3">
        <f t="shared" si="10"/>
        <v>14007</v>
      </c>
      <c r="B70" s="5">
        <v>67</v>
      </c>
      <c r="C70" s="6">
        <f t="shared" si="6"/>
        <v>2.3718939999999973E-2</v>
      </c>
      <c r="D70" s="6">
        <f t="shared" si="8"/>
        <v>2.0625165217391283E-2</v>
      </c>
      <c r="E70" s="6">
        <f t="shared" si="11"/>
        <v>3.1309000799999966E-2</v>
      </c>
      <c r="F70" s="8">
        <f t="shared" si="7"/>
        <v>1.1246400000000005E-2</v>
      </c>
      <c r="G70" s="7">
        <f t="shared" si="9"/>
        <v>1.0224000000000004E-2</v>
      </c>
      <c r="H70" s="7">
        <f t="shared" si="12"/>
        <v>1.9118880000000008E-2</v>
      </c>
    </row>
    <row r="71" spans="1:8" ht="14.25" customHeight="1" x14ac:dyDescent="0.2">
      <c r="A71" s="3">
        <f t="shared" si="10"/>
        <v>14038</v>
      </c>
      <c r="B71" s="5">
        <v>68</v>
      </c>
      <c r="C71" s="6">
        <f t="shared" si="6"/>
        <v>2.3850419999999973E-2</v>
      </c>
      <c r="D71" s="6">
        <f t="shared" si="8"/>
        <v>2.0739495652173891E-2</v>
      </c>
      <c r="E71" s="6">
        <f t="shared" si="11"/>
        <v>3.1482554399999967E-2</v>
      </c>
      <c r="F71" s="8">
        <f t="shared" si="7"/>
        <v>1.1264700000000006E-2</v>
      </c>
      <c r="G71" s="7">
        <f t="shared" si="9"/>
        <v>1.0240636363636368E-2</v>
      </c>
      <c r="H71" s="7">
        <f t="shared" si="12"/>
        <v>1.9149990000000009E-2</v>
      </c>
    </row>
    <row r="72" spans="1:8" ht="14.25" customHeight="1" x14ac:dyDescent="0.2">
      <c r="A72" s="3">
        <f t="shared" si="10"/>
        <v>14068</v>
      </c>
      <c r="B72" s="5">
        <v>69</v>
      </c>
      <c r="C72" s="6">
        <f t="shared" si="6"/>
        <v>2.3981899999999973E-2</v>
      </c>
      <c r="D72" s="6">
        <f t="shared" si="8"/>
        <v>2.08538260869565E-2</v>
      </c>
      <c r="E72" s="6">
        <f t="shared" si="11"/>
        <v>3.1656107999999968E-2</v>
      </c>
      <c r="F72" s="8">
        <f t="shared" si="7"/>
        <v>1.1283000000000007E-2</v>
      </c>
      <c r="G72" s="7">
        <f t="shared" si="9"/>
        <v>1.0257272727272733E-2</v>
      </c>
      <c r="H72" s="7">
        <f t="shared" si="12"/>
        <v>1.918110000000001E-2</v>
      </c>
    </row>
    <row r="73" spans="1:8" ht="14.25" customHeight="1" x14ac:dyDescent="0.2">
      <c r="A73" s="3">
        <f t="shared" si="10"/>
        <v>14099</v>
      </c>
      <c r="B73" s="5">
        <v>70</v>
      </c>
      <c r="C73" s="6">
        <f t="shared" si="6"/>
        <v>2.4113379999999972E-2</v>
      </c>
      <c r="D73" s="6">
        <f t="shared" si="8"/>
        <v>2.0968156521739108E-2</v>
      </c>
      <c r="E73" s="6">
        <f t="shared" si="11"/>
        <v>3.1829661599999969E-2</v>
      </c>
      <c r="F73" s="8">
        <f t="shared" si="7"/>
        <v>1.1301300000000007E-2</v>
      </c>
      <c r="G73" s="7">
        <f t="shared" si="9"/>
        <v>1.0273909090909097E-2</v>
      </c>
      <c r="H73" s="7">
        <f t="shared" si="12"/>
        <v>1.9212210000000011E-2</v>
      </c>
    </row>
    <row r="74" spans="1:8" ht="14.25" customHeight="1" x14ac:dyDescent="0.2">
      <c r="A74" s="3">
        <f t="shared" si="10"/>
        <v>14130</v>
      </c>
      <c r="B74" s="5">
        <v>71</v>
      </c>
      <c r="C74" s="6">
        <f t="shared" si="6"/>
        <v>2.4244859999999972E-2</v>
      </c>
      <c r="D74" s="6">
        <f t="shared" si="8"/>
        <v>2.1082486956521717E-2</v>
      </c>
      <c r="E74" s="6">
        <f t="shared" si="11"/>
        <v>3.2003215199999963E-2</v>
      </c>
      <c r="F74" s="8">
        <f t="shared" si="7"/>
        <v>1.1319600000000008E-2</v>
      </c>
      <c r="G74" s="7">
        <f t="shared" si="9"/>
        <v>1.029054545454546E-2</v>
      </c>
      <c r="H74" s="7">
        <f t="shared" si="12"/>
        <v>1.9243320000000012E-2</v>
      </c>
    </row>
    <row r="75" spans="1:8" ht="14.25" customHeight="1" x14ac:dyDescent="0.2">
      <c r="A75" s="3">
        <f t="shared" si="10"/>
        <v>14160</v>
      </c>
      <c r="B75" s="5">
        <v>72</v>
      </c>
      <c r="C75" s="6">
        <f t="shared" si="6"/>
        <v>2.4376339999999972E-2</v>
      </c>
      <c r="D75" s="6">
        <f t="shared" si="8"/>
        <v>2.1196817391304325E-2</v>
      </c>
      <c r="E75" s="6">
        <f t="shared" si="11"/>
        <v>3.2176768799999964E-2</v>
      </c>
      <c r="F75" s="8">
        <f t="shared" si="7"/>
        <v>1.1337900000000008E-2</v>
      </c>
      <c r="G75" s="7">
        <f t="shared" si="9"/>
        <v>1.0307181818181825E-2</v>
      </c>
      <c r="H75" s="7">
        <f t="shared" si="12"/>
        <v>1.9274430000000013E-2</v>
      </c>
    </row>
    <row r="76" spans="1:8" ht="14.25" customHeight="1" x14ac:dyDescent="0.2">
      <c r="A76" s="3">
        <f t="shared" si="10"/>
        <v>14191</v>
      </c>
      <c r="B76" s="5">
        <v>73</v>
      </c>
      <c r="C76" s="6">
        <f t="shared" si="6"/>
        <v>2.4507819999999972E-2</v>
      </c>
      <c r="D76" s="6">
        <f t="shared" si="8"/>
        <v>2.1311147826086934E-2</v>
      </c>
      <c r="E76" s="6">
        <f t="shared" si="11"/>
        <v>3.2350322399999965E-2</v>
      </c>
      <c r="F76" s="8">
        <f t="shared" si="7"/>
        <v>1.1356200000000009E-2</v>
      </c>
      <c r="G76" s="7">
        <f t="shared" si="9"/>
        <v>1.0323818181818189E-2</v>
      </c>
      <c r="H76" s="7">
        <f t="shared" si="12"/>
        <v>1.9305540000000013E-2</v>
      </c>
    </row>
    <row r="77" spans="1:8" ht="14.25" customHeight="1" x14ac:dyDescent="0.2">
      <c r="A77" s="3">
        <f t="shared" si="10"/>
        <v>14221</v>
      </c>
      <c r="B77" s="5">
        <v>74</v>
      </c>
      <c r="C77" s="6">
        <f t="shared" si="6"/>
        <v>2.4639299999999972E-2</v>
      </c>
      <c r="D77" s="6">
        <f t="shared" si="8"/>
        <v>2.1425478260869543E-2</v>
      </c>
      <c r="E77" s="6">
        <f t="shared" si="11"/>
        <v>3.2523875999999965E-2</v>
      </c>
      <c r="F77" s="8">
        <f t="shared" si="7"/>
        <v>1.137450000000001E-2</v>
      </c>
      <c r="G77" s="7">
        <f t="shared" si="9"/>
        <v>1.0340454545454554E-2</v>
      </c>
      <c r="H77" s="7">
        <f t="shared" si="12"/>
        <v>1.9336650000000014E-2</v>
      </c>
    </row>
    <row r="78" spans="1:8" ht="14.25" customHeight="1" x14ac:dyDescent="0.2">
      <c r="A78" s="3">
        <f t="shared" si="10"/>
        <v>14252</v>
      </c>
      <c r="B78" s="5">
        <v>75</v>
      </c>
      <c r="C78" s="6">
        <f t="shared" si="6"/>
        <v>2.4770779999999971E-2</v>
      </c>
      <c r="D78" s="6">
        <f t="shared" si="8"/>
        <v>2.1539808695652151E-2</v>
      </c>
      <c r="E78" s="6">
        <f t="shared" si="11"/>
        <v>3.2697429599999966E-2</v>
      </c>
      <c r="F78" s="8">
        <f t="shared" si="7"/>
        <v>1.139280000000001E-2</v>
      </c>
      <c r="G78" s="7">
        <f t="shared" si="9"/>
        <v>1.0357090909090918E-2</v>
      </c>
      <c r="H78" s="7">
        <f t="shared" si="12"/>
        <v>1.9367760000000019E-2</v>
      </c>
    </row>
    <row r="79" spans="1:8" ht="14.25" customHeight="1" x14ac:dyDescent="0.2">
      <c r="A79" s="3">
        <f t="shared" si="10"/>
        <v>14283</v>
      </c>
      <c r="B79" s="5">
        <v>76</v>
      </c>
      <c r="C79" s="6">
        <f t="shared" si="6"/>
        <v>2.4902259999999971E-2</v>
      </c>
      <c r="D79" s="6">
        <f t="shared" si="8"/>
        <v>2.165413913043476E-2</v>
      </c>
      <c r="E79" s="6">
        <f t="shared" si="11"/>
        <v>3.287098319999996E-2</v>
      </c>
      <c r="F79" s="8">
        <f t="shared" si="7"/>
        <v>1.1411100000000011E-2</v>
      </c>
      <c r="G79" s="7">
        <f t="shared" si="9"/>
        <v>1.0373727272727281E-2</v>
      </c>
      <c r="H79" s="7">
        <f t="shared" si="12"/>
        <v>1.9398870000000019E-2</v>
      </c>
    </row>
    <row r="80" spans="1:8" ht="14.25" customHeight="1" x14ac:dyDescent="0.2">
      <c r="A80" s="3">
        <f t="shared" si="10"/>
        <v>14311</v>
      </c>
      <c r="B80" s="5">
        <v>77</v>
      </c>
      <c r="C80" s="6">
        <f t="shared" si="6"/>
        <v>2.5033739999999971E-2</v>
      </c>
      <c r="D80" s="6">
        <f t="shared" si="8"/>
        <v>2.1768469565217368E-2</v>
      </c>
      <c r="E80" s="6">
        <f t="shared" si="11"/>
        <v>3.3044536799999961E-2</v>
      </c>
      <c r="F80" s="8">
        <f t="shared" si="7"/>
        <v>1.1429400000000011E-2</v>
      </c>
      <c r="G80" s="7">
        <f t="shared" si="9"/>
        <v>1.0390363636363645E-2</v>
      </c>
      <c r="H80" s="7">
        <f t="shared" si="12"/>
        <v>1.942998000000002E-2</v>
      </c>
    </row>
    <row r="81" spans="1:8" ht="14.25" customHeight="1" x14ac:dyDescent="0.2">
      <c r="A81" s="3">
        <f t="shared" si="10"/>
        <v>14342</v>
      </c>
      <c r="B81" s="5">
        <v>78</v>
      </c>
      <c r="C81" s="6">
        <f t="shared" si="6"/>
        <v>2.5165219999999971E-2</v>
      </c>
      <c r="D81" s="6">
        <f t="shared" si="8"/>
        <v>2.1882799999999977E-2</v>
      </c>
      <c r="E81" s="6">
        <f t="shared" si="11"/>
        <v>3.3218090399999962E-2</v>
      </c>
      <c r="F81" s="8">
        <f t="shared" si="7"/>
        <v>1.1447700000000012E-2</v>
      </c>
      <c r="G81" s="7">
        <f t="shared" si="9"/>
        <v>1.040700000000001E-2</v>
      </c>
      <c r="H81" s="7">
        <f t="shared" si="12"/>
        <v>1.9461090000000021E-2</v>
      </c>
    </row>
    <row r="82" spans="1:8" ht="14.25" customHeight="1" x14ac:dyDescent="0.2">
      <c r="A82" s="3">
        <f t="shared" si="10"/>
        <v>14372</v>
      </c>
      <c r="B82" s="5">
        <v>79</v>
      </c>
      <c r="C82" s="6">
        <f t="shared" si="6"/>
        <v>2.5296699999999971E-2</v>
      </c>
      <c r="D82" s="6">
        <f t="shared" si="8"/>
        <v>2.1997130434782585E-2</v>
      </c>
      <c r="E82" s="6">
        <f t="shared" si="11"/>
        <v>3.3391643999999963E-2</v>
      </c>
      <c r="F82" s="8">
        <f t="shared" si="7"/>
        <v>1.1466000000000013E-2</v>
      </c>
      <c r="G82" s="7">
        <f t="shared" si="9"/>
        <v>1.0423636363636374E-2</v>
      </c>
      <c r="H82" s="7">
        <f t="shared" si="12"/>
        <v>1.9492200000000022E-2</v>
      </c>
    </row>
    <row r="83" spans="1:8" ht="14.25" customHeight="1" x14ac:dyDescent="0.2">
      <c r="A83" s="3">
        <f t="shared" si="10"/>
        <v>14403</v>
      </c>
      <c r="B83" s="5">
        <v>80</v>
      </c>
      <c r="C83" s="6">
        <f t="shared" si="6"/>
        <v>2.542817999999997E-2</v>
      </c>
      <c r="D83" s="6">
        <f t="shared" si="8"/>
        <v>2.2111460869565194E-2</v>
      </c>
      <c r="E83" s="6">
        <f t="shared" si="11"/>
        <v>3.3565197599999964E-2</v>
      </c>
      <c r="F83" s="8">
        <f t="shared" si="7"/>
        <v>1.1484300000000013E-2</v>
      </c>
      <c r="G83" s="7">
        <f t="shared" si="9"/>
        <v>1.0440272727272739E-2</v>
      </c>
      <c r="H83" s="7">
        <f t="shared" si="12"/>
        <v>1.9523310000000023E-2</v>
      </c>
    </row>
    <row r="84" spans="1:8" ht="14.25" customHeight="1" x14ac:dyDescent="0.2">
      <c r="A84" s="3">
        <f t="shared" si="10"/>
        <v>14433</v>
      </c>
      <c r="B84" s="5">
        <v>81</v>
      </c>
      <c r="C84" s="6">
        <f t="shared" si="6"/>
        <v>2.555965999999997E-2</v>
      </c>
      <c r="D84" s="6">
        <f t="shared" si="8"/>
        <v>2.2225791304347802E-2</v>
      </c>
      <c r="E84" s="6">
        <f t="shared" si="11"/>
        <v>3.3738751199999965E-2</v>
      </c>
      <c r="F84" s="8">
        <f t="shared" si="7"/>
        <v>1.1502600000000014E-2</v>
      </c>
      <c r="G84" s="7">
        <f t="shared" si="9"/>
        <v>1.0456909090909104E-2</v>
      </c>
      <c r="H84" s="7">
        <f t="shared" si="12"/>
        <v>1.9554420000000024E-2</v>
      </c>
    </row>
    <row r="85" spans="1:8" ht="14.25" customHeight="1" x14ac:dyDescent="0.2">
      <c r="A85" s="3">
        <f t="shared" si="10"/>
        <v>14464</v>
      </c>
      <c r="B85" s="5">
        <v>82</v>
      </c>
      <c r="C85" s="6">
        <f t="shared" si="6"/>
        <v>2.569113999999997E-2</v>
      </c>
      <c r="D85" s="6">
        <f t="shared" si="8"/>
        <v>2.2340121739130411E-2</v>
      </c>
      <c r="E85" s="6">
        <f t="shared" si="11"/>
        <v>3.3912304799999959E-2</v>
      </c>
      <c r="F85" s="8">
        <f t="shared" si="7"/>
        <v>1.1520900000000014E-2</v>
      </c>
      <c r="G85" s="7">
        <f t="shared" si="9"/>
        <v>1.0473545454545466E-2</v>
      </c>
      <c r="H85" s="7">
        <f t="shared" si="12"/>
        <v>1.9585530000000025E-2</v>
      </c>
    </row>
    <row r="86" spans="1:8" ht="14.25" customHeight="1" x14ac:dyDescent="0.2">
      <c r="A86" s="3">
        <f t="shared" si="10"/>
        <v>14495</v>
      </c>
      <c r="B86" s="5">
        <v>83</v>
      </c>
      <c r="C86" s="6">
        <f t="shared" si="6"/>
        <v>2.582261999999997E-2</v>
      </c>
      <c r="D86" s="6">
        <f t="shared" si="8"/>
        <v>2.2454452173913019E-2</v>
      </c>
      <c r="E86" s="6">
        <f t="shared" si="11"/>
        <v>3.408585839999996E-2</v>
      </c>
      <c r="F86" s="8">
        <f t="shared" si="7"/>
        <v>1.1539200000000015E-2</v>
      </c>
      <c r="G86" s="7">
        <f t="shared" si="9"/>
        <v>1.0490181818181831E-2</v>
      </c>
      <c r="H86" s="7">
        <f t="shared" si="12"/>
        <v>1.9616640000000025E-2</v>
      </c>
    </row>
    <row r="87" spans="1:8" ht="14.25" customHeight="1" x14ac:dyDescent="0.2">
      <c r="A87" s="3">
        <f t="shared" si="10"/>
        <v>14525</v>
      </c>
      <c r="B87" s="5">
        <v>84</v>
      </c>
      <c r="C87" s="6">
        <f t="shared" si="6"/>
        <v>2.595409999999997E-2</v>
      </c>
      <c r="D87" s="6">
        <f t="shared" si="8"/>
        <v>2.2568782608695628E-2</v>
      </c>
      <c r="E87" s="6">
        <f t="shared" si="11"/>
        <v>3.4259411999999961E-2</v>
      </c>
      <c r="F87" s="8">
        <f t="shared" si="7"/>
        <v>1.1557500000000016E-2</v>
      </c>
      <c r="G87" s="7">
        <f t="shared" si="9"/>
        <v>1.0506818181818195E-2</v>
      </c>
      <c r="H87" s="7">
        <f t="shared" si="12"/>
        <v>1.9647750000000026E-2</v>
      </c>
    </row>
    <row r="88" spans="1:8" ht="14.25" customHeight="1" x14ac:dyDescent="0.2">
      <c r="A88" s="3">
        <f t="shared" si="10"/>
        <v>14556</v>
      </c>
      <c r="B88" s="5">
        <v>85</v>
      </c>
      <c r="C88" s="6">
        <f t="shared" si="6"/>
        <v>2.6085579999999969E-2</v>
      </c>
      <c r="D88" s="6">
        <f t="shared" si="8"/>
        <v>2.2683113043478236E-2</v>
      </c>
      <c r="E88" s="6">
        <f t="shared" si="11"/>
        <v>3.4432965599999962E-2</v>
      </c>
      <c r="F88" s="8">
        <f t="shared" si="7"/>
        <v>1.1575800000000016E-2</v>
      </c>
      <c r="G88" s="7">
        <f t="shared" si="9"/>
        <v>1.052345454545456E-2</v>
      </c>
      <c r="H88" s="7">
        <f t="shared" si="12"/>
        <v>1.9678860000000027E-2</v>
      </c>
    </row>
    <row r="89" spans="1:8" ht="14.25" customHeight="1" x14ac:dyDescent="0.2">
      <c r="A89" s="3">
        <f t="shared" si="10"/>
        <v>14586</v>
      </c>
      <c r="B89" s="5">
        <v>86</v>
      </c>
      <c r="C89" s="6">
        <f t="shared" si="6"/>
        <v>2.6217059999999969E-2</v>
      </c>
      <c r="D89" s="6">
        <f t="shared" si="8"/>
        <v>2.2797443478260845E-2</v>
      </c>
      <c r="E89" s="6">
        <f t="shared" si="11"/>
        <v>3.4606519199999963E-2</v>
      </c>
      <c r="F89" s="8">
        <f t="shared" si="7"/>
        <v>1.1594100000000017E-2</v>
      </c>
      <c r="G89" s="7">
        <f t="shared" si="9"/>
        <v>1.0540090909090924E-2</v>
      </c>
      <c r="H89" s="7">
        <f t="shared" si="12"/>
        <v>1.9709970000000028E-2</v>
      </c>
    </row>
    <row r="90" spans="1:8" ht="14.25" customHeight="1" x14ac:dyDescent="0.2">
      <c r="A90" s="3">
        <f t="shared" si="10"/>
        <v>14617</v>
      </c>
      <c r="B90" s="5">
        <v>87</v>
      </c>
      <c r="C90" s="6">
        <f t="shared" si="6"/>
        <v>2.6348539999999969E-2</v>
      </c>
      <c r="D90" s="6">
        <f t="shared" si="8"/>
        <v>2.2911773913043453E-2</v>
      </c>
      <c r="E90" s="6">
        <f t="shared" si="11"/>
        <v>3.4780072799999957E-2</v>
      </c>
      <c r="F90" s="8">
        <f t="shared" si="7"/>
        <v>1.1612400000000017E-2</v>
      </c>
      <c r="G90" s="7">
        <f t="shared" si="9"/>
        <v>1.0556727272727287E-2</v>
      </c>
      <c r="H90" s="7">
        <f t="shared" si="12"/>
        <v>1.9741080000000029E-2</v>
      </c>
    </row>
    <row r="91" spans="1:8" ht="14.25" customHeight="1" x14ac:dyDescent="0.2">
      <c r="A91" s="3">
        <f t="shared" si="10"/>
        <v>14648</v>
      </c>
      <c r="B91" s="5">
        <v>88</v>
      </c>
      <c r="C91" s="6">
        <f t="shared" si="6"/>
        <v>2.6480019999999969E-2</v>
      </c>
      <c r="D91" s="6">
        <f t="shared" si="8"/>
        <v>2.3026104347826062E-2</v>
      </c>
      <c r="E91" s="6">
        <f t="shared" si="11"/>
        <v>3.4953626399999958E-2</v>
      </c>
      <c r="F91" s="8">
        <f t="shared" si="7"/>
        <v>1.1630700000000018E-2</v>
      </c>
      <c r="G91" s="7">
        <f t="shared" si="9"/>
        <v>1.0573363636363652E-2</v>
      </c>
      <c r="H91" s="7">
        <f t="shared" si="12"/>
        <v>1.977219000000003E-2</v>
      </c>
    </row>
    <row r="92" spans="1:8" ht="14.25" customHeight="1" x14ac:dyDescent="0.2">
      <c r="A92" s="3">
        <f t="shared" si="10"/>
        <v>14677</v>
      </c>
      <c r="B92" s="5">
        <v>89</v>
      </c>
      <c r="C92" s="6">
        <f t="shared" si="6"/>
        <v>2.6611499999999969E-2</v>
      </c>
      <c r="D92" s="6">
        <f t="shared" si="8"/>
        <v>2.314043478260867E-2</v>
      </c>
      <c r="E92" s="6">
        <f t="shared" si="11"/>
        <v>3.5127179999999959E-2</v>
      </c>
      <c r="F92" s="8">
        <f t="shared" si="7"/>
        <v>1.1649000000000019E-2</v>
      </c>
      <c r="G92" s="7">
        <f t="shared" si="9"/>
        <v>1.0590000000000016E-2</v>
      </c>
      <c r="H92" s="7">
        <f t="shared" si="12"/>
        <v>1.9803300000000031E-2</v>
      </c>
    </row>
    <row r="93" spans="1:8" ht="14.25" customHeight="1" x14ac:dyDescent="0.2">
      <c r="A93" s="3">
        <f t="shared" si="10"/>
        <v>14708</v>
      </c>
      <c r="B93" s="5">
        <v>90</v>
      </c>
      <c r="C93" s="6">
        <f t="shared" si="6"/>
        <v>2.6742979999999968E-2</v>
      </c>
      <c r="D93" s="6">
        <f t="shared" si="8"/>
        <v>2.3254765217391279E-2</v>
      </c>
      <c r="E93" s="6">
        <f t="shared" si="11"/>
        <v>3.530073359999996E-2</v>
      </c>
      <c r="F93" s="8">
        <f t="shared" si="7"/>
        <v>1.1667300000000019E-2</v>
      </c>
      <c r="G93" s="7">
        <f t="shared" si="9"/>
        <v>1.0606636363636381E-2</v>
      </c>
      <c r="H93" s="7">
        <f t="shared" si="12"/>
        <v>1.9834410000000031E-2</v>
      </c>
    </row>
    <row r="94" spans="1:8" ht="14.25" customHeight="1" x14ac:dyDescent="0.2">
      <c r="A94" s="3">
        <f t="shared" si="10"/>
        <v>14738</v>
      </c>
      <c r="B94" s="5">
        <v>91</v>
      </c>
      <c r="C94" s="6">
        <f t="shared" si="6"/>
        <v>2.6874459999999968E-2</v>
      </c>
      <c r="D94" s="6">
        <f t="shared" si="8"/>
        <v>2.3369095652173887E-2</v>
      </c>
      <c r="E94" s="6">
        <f t="shared" si="11"/>
        <v>3.5474287199999961E-2</v>
      </c>
      <c r="F94" s="8">
        <f t="shared" si="7"/>
        <v>1.168560000000002E-2</v>
      </c>
      <c r="G94" s="7">
        <f t="shared" si="9"/>
        <v>1.0623272727272745E-2</v>
      </c>
      <c r="H94" s="7">
        <f t="shared" si="12"/>
        <v>1.9865520000000032E-2</v>
      </c>
    </row>
    <row r="95" spans="1:8" ht="14.25" customHeight="1" x14ac:dyDescent="0.2">
      <c r="A95" s="3">
        <f t="shared" si="10"/>
        <v>14769</v>
      </c>
      <c r="B95" s="5">
        <v>92</v>
      </c>
      <c r="C95" s="6">
        <f t="shared" si="6"/>
        <v>2.7005939999999968E-2</v>
      </c>
      <c r="D95" s="6">
        <f t="shared" si="8"/>
        <v>2.3483426086956496E-2</v>
      </c>
      <c r="E95" s="6">
        <f t="shared" si="11"/>
        <v>3.5647840799999962E-2</v>
      </c>
      <c r="F95" s="8">
        <f t="shared" si="7"/>
        <v>1.1703900000000021E-2</v>
      </c>
      <c r="G95" s="7">
        <f t="shared" si="9"/>
        <v>1.063990909090911E-2</v>
      </c>
      <c r="H95" s="7">
        <f t="shared" si="12"/>
        <v>1.9896630000000033E-2</v>
      </c>
    </row>
    <row r="96" spans="1:8" ht="14.25" customHeight="1" x14ac:dyDescent="0.2">
      <c r="A96" s="3">
        <f t="shared" si="10"/>
        <v>14799</v>
      </c>
      <c r="B96" s="5">
        <v>93</v>
      </c>
      <c r="C96" s="6">
        <f t="shared" si="6"/>
        <v>2.7137419999999968E-2</v>
      </c>
      <c r="D96" s="6">
        <f t="shared" si="8"/>
        <v>2.3597756521739104E-2</v>
      </c>
      <c r="E96" s="6">
        <f t="shared" si="11"/>
        <v>3.5821394399999956E-2</v>
      </c>
      <c r="F96" s="8">
        <f t="shared" si="7"/>
        <v>1.1722200000000021E-2</v>
      </c>
      <c r="G96" s="7">
        <f t="shared" si="9"/>
        <v>1.0656545454545472E-2</v>
      </c>
      <c r="H96" s="7">
        <f t="shared" si="12"/>
        <v>1.9927740000000034E-2</v>
      </c>
    </row>
    <row r="97" spans="1:8" ht="14.25" customHeight="1" x14ac:dyDescent="0.2">
      <c r="A97" s="3">
        <f t="shared" si="10"/>
        <v>14830</v>
      </c>
      <c r="B97" s="5">
        <v>94</v>
      </c>
      <c r="C97" s="6">
        <f t="shared" si="6"/>
        <v>2.7268899999999967E-2</v>
      </c>
      <c r="D97" s="6">
        <f t="shared" si="8"/>
        <v>2.3712086956521713E-2</v>
      </c>
      <c r="E97" s="6">
        <f t="shared" si="11"/>
        <v>3.5994947999999957E-2</v>
      </c>
      <c r="F97" s="8">
        <f t="shared" si="7"/>
        <v>1.1740500000000022E-2</v>
      </c>
      <c r="G97" s="7">
        <f t="shared" si="9"/>
        <v>1.0673181818181837E-2</v>
      </c>
      <c r="H97" s="7">
        <f t="shared" si="12"/>
        <v>1.9958850000000035E-2</v>
      </c>
    </row>
    <row r="98" spans="1:8" ht="14.25" customHeight="1" x14ac:dyDescent="0.2">
      <c r="A98" s="3">
        <f t="shared" si="10"/>
        <v>14861</v>
      </c>
      <c r="B98" s="5">
        <v>95</v>
      </c>
      <c r="C98" s="6">
        <f t="shared" si="6"/>
        <v>2.7400379999999967E-2</v>
      </c>
      <c r="D98" s="6">
        <f t="shared" si="8"/>
        <v>2.3826417391304321E-2</v>
      </c>
      <c r="E98" s="6">
        <f t="shared" si="11"/>
        <v>3.6168501599999958E-2</v>
      </c>
      <c r="F98" s="8">
        <f t="shared" si="7"/>
        <v>1.1758800000000022E-2</v>
      </c>
      <c r="G98" s="7">
        <f t="shared" si="9"/>
        <v>1.0689818181818201E-2</v>
      </c>
      <c r="H98" s="7">
        <f t="shared" si="12"/>
        <v>1.9989960000000036E-2</v>
      </c>
    </row>
    <row r="99" spans="1:8" ht="14.25" customHeight="1" x14ac:dyDescent="0.2">
      <c r="A99" s="3">
        <f t="shared" si="10"/>
        <v>14891</v>
      </c>
      <c r="B99" s="5">
        <v>96</v>
      </c>
      <c r="C99" s="6">
        <f t="shared" si="6"/>
        <v>2.7531859999999967E-2</v>
      </c>
      <c r="D99" s="6">
        <f t="shared" si="8"/>
        <v>2.394074782608693E-2</v>
      </c>
      <c r="E99" s="6">
        <f t="shared" si="11"/>
        <v>3.6342055199999959E-2</v>
      </c>
      <c r="F99" s="8">
        <f t="shared" si="7"/>
        <v>1.1777100000000023E-2</v>
      </c>
      <c r="G99" s="7">
        <f t="shared" si="9"/>
        <v>1.0706454545454566E-2</v>
      </c>
      <c r="H99" s="7">
        <f t="shared" si="12"/>
        <v>2.002107000000004E-2</v>
      </c>
    </row>
    <row r="100" spans="1:8" ht="14.25" customHeight="1" x14ac:dyDescent="0.2">
      <c r="A100" s="3">
        <f t="shared" si="10"/>
        <v>14922</v>
      </c>
      <c r="B100" s="5">
        <v>97</v>
      </c>
      <c r="C100" s="6">
        <f t="shared" si="6"/>
        <v>2.7663339999999967E-2</v>
      </c>
      <c r="D100" s="6">
        <f t="shared" si="8"/>
        <v>2.4055078260869538E-2</v>
      </c>
      <c r="E100" s="6">
        <f t="shared" si="11"/>
        <v>3.651560879999996E-2</v>
      </c>
      <c r="F100" s="8">
        <f t="shared" si="7"/>
        <v>1.1795400000000024E-2</v>
      </c>
      <c r="G100" s="7">
        <f t="shared" si="9"/>
        <v>1.072309090909093E-2</v>
      </c>
      <c r="H100" s="7">
        <f t="shared" si="12"/>
        <v>2.0052180000000041E-2</v>
      </c>
    </row>
    <row r="101" spans="1:8" ht="14.25" customHeight="1" x14ac:dyDescent="0.2">
      <c r="A101" s="3">
        <f t="shared" si="10"/>
        <v>14952</v>
      </c>
      <c r="B101" s="5">
        <v>98</v>
      </c>
      <c r="C101" s="6">
        <f t="shared" si="6"/>
        <v>2.7794819999999967E-2</v>
      </c>
      <c r="D101" s="6">
        <f t="shared" si="8"/>
        <v>2.4169408695652147E-2</v>
      </c>
      <c r="E101" s="6">
        <f t="shared" si="11"/>
        <v>3.6689162399999961E-2</v>
      </c>
      <c r="F101" s="8">
        <f t="shared" si="7"/>
        <v>1.1813700000000024E-2</v>
      </c>
      <c r="G101" s="7">
        <f t="shared" si="9"/>
        <v>1.0739727272727293E-2</v>
      </c>
      <c r="H101" s="7">
        <f t="shared" si="12"/>
        <v>2.0083290000000042E-2</v>
      </c>
    </row>
    <row r="102" spans="1:8" ht="14.25" customHeight="1" x14ac:dyDescent="0.2">
      <c r="A102" s="3">
        <f t="shared" si="10"/>
        <v>14983</v>
      </c>
      <c r="B102" s="5">
        <v>99</v>
      </c>
      <c r="C102" s="6">
        <f t="shared" si="6"/>
        <v>2.7926299999999966E-2</v>
      </c>
      <c r="D102" s="6">
        <f t="shared" si="8"/>
        <v>2.4283739130434755E-2</v>
      </c>
      <c r="E102" s="6">
        <f t="shared" si="11"/>
        <v>3.6862715999999955E-2</v>
      </c>
      <c r="F102" s="8">
        <f t="shared" si="7"/>
        <v>1.1832000000000025E-2</v>
      </c>
      <c r="G102" s="7">
        <f t="shared" si="9"/>
        <v>1.0756363636363658E-2</v>
      </c>
      <c r="H102" s="7">
        <f t="shared" si="12"/>
        <v>2.0114400000000043E-2</v>
      </c>
    </row>
    <row r="103" spans="1:8" ht="14.25" customHeight="1" x14ac:dyDescent="0.2">
      <c r="A103" s="3">
        <f t="shared" si="10"/>
        <v>15014</v>
      </c>
      <c r="B103" s="5">
        <v>100</v>
      </c>
      <c r="C103" s="6">
        <f t="shared" si="6"/>
        <v>2.8057779999999966E-2</v>
      </c>
      <c r="D103" s="6">
        <f t="shared" si="8"/>
        <v>2.4398069565217364E-2</v>
      </c>
      <c r="E103" s="6">
        <f t="shared" si="11"/>
        <v>3.7036269599999956E-2</v>
      </c>
      <c r="F103" s="8">
        <f t="shared" si="7"/>
        <v>1.1850300000000025E-2</v>
      </c>
      <c r="G103" s="7">
        <f t="shared" si="9"/>
        <v>1.0773000000000022E-2</v>
      </c>
      <c r="H103" s="7">
        <f t="shared" si="12"/>
        <v>2.0145510000000044E-2</v>
      </c>
    </row>
    <row r="104" spans="1:8" ht="14.25" customHeight="1" x14ac:dyDescent="0.2">
      <c r="A104" s="3">
        <f t="shared" si="10"/>
        <v>15042</v>
      </c>
      <c r="B104" s="5">
        <v>101</v>
      </c>
      <c r="C104" s="6">
        <f t="shared" si="6"/>
        <v>2.8189259999999966E-2</v>
      </c>
      <c r="D104" s="6">
        <f t="shared" si="8"/>
        <v>2.4512399999999972E-2</v>
      </c>
      <c r="E104" s="6">
        <f t="shared" si="11"/>
        <v>3.7209823199999957E-2</v>
      </c>
      <c r="F104" s="8">
        <f t="shared" si="7"/>
        <v>1.1868600000000026E-2</v>
      </c>
      <c r="G104" s="7">
        <f t="shared" si="9"/>
        <v>1.0789636363636387E-2</v>
      </c>
      <c r="H104" s="7">
        <f t="shared" si="12"/>
        <v>2.0176620000000044E-2</v>
      </c>
    </row>
    <row r="105" spans="1:8" ht="14.25" customHeight="1" x14ac:dyDescent="0.2">
      <c r="A105" s="3">
        <f t="shared" si="10"/>
        <v>15073</v>
      </c>
      <c r="B105" s="5">
        <v>102</v>
      </c>
      <c r="C105" s="6">
        <f t="shared" si="6"/>
        <v>2.8320739999999966E-2</v>
      </c>
      <c r="D105" s="6">
        <f t="shared" si="8"/>
        <v>2.4626730434782581E-2</v>
      </c>
      <c r="E105" s="6">
        <f t="shared" si="11"/>
        <v>3.7383376799999958E-2</v>
      </c>
      <c r="F105" s="8">
        <f t="shared" si="7"/>
        <v>1.1886900000000027E-2</v>
      </c>
      <c r="G105" s="7">
        <f t="shared" si="9"/>
        <v>1.0806272727272751E-2</v>
      </c>
      <c r="H105" s="7">
        <f t="shared" si="12"/>
        <v>2.0207730000000045E-2</v>
      </c>
    </row>
    <row r="106" spans="1:8" ht="14.25" customHeight="1" x14ac:dyDescent="0.2">
      <c r="A106" s="3">
        <f t="shared" si="10"/>
        <v>15103</v>
      </c>
      <c r="B106" s="5">
        <v>103</v>
      </c>
      <c r="C106" s="6">
        <f t="shared" si="6"/>
        <v>2.8452219999999966E-2</v>
      </c>
      <c r="D106" s="6">
        <f t="shared" si="8"/>
        <v>2.4741060869565189E-2</v>
      </c>
      <c r="E106" s="6">
        <f t="shared" si="11"/>
        <v>3.7556930399999959E-2</v>
      </c>
      <c r="F106" s="8">
        <f t="shared" si="7"/>
        <v>1.1905200000000027E-2</v>
      </c>
      <c r="G106" s="7">
        <f t="shared" si="9"/>
        <v>1.0822909090909114E-2</v>
      </c>
      <c r="H106" s="7">
        <f t="shared" si="12"/>
        <v>2.0238840000000046E-2</v>
      </c>
    </row>
    <row r="107" spans="1:8" ht="14.25" customHeight="1" x14ac:dyDescent="0.2">
      <c r="A107" s="3">
        <f t="shared" si="10"/>
        <v>15134</v>
      </c>
      <c r="B107" s="5">
        <v>104</v>
      </c>
      <c r="C107" s="6">
        <f t="shared" si="6"/>
        <v>2.8583699999999965E-2</v>
      </c>
      <c r="D107" s="6">
        <f t="shared" si="8"/>
        <v>2.4855391304347798E-2</v>
      </c>
      <c r="E107" s="6">
        <f t="shared" si="11"/>
        <v>3.7730483999999953E-2</v>
      </c>
      <c r="F107" s="8">
        <f t="shared" si="7"/>
        <v>1.1923500000000028E-2</v>
      </c>
      <c r="G107" s="7">
        <f t="shared" si="9"/>
        <v>1.0839545454545478E-2</v>
      </c>
      <c r="H107" s="7">
        <f t="shared" si="12"/>
        <v>2.0269950000000047E-2</v>
      </c>
    </row>
    <row r="108" spans="1:8" ht="14.25" customHeight="1" x14ac:dyDescent="0.2">
      <c r="A108" s="3">
        <f t="shared" si="10"/>
        <v>15164</v>
      </c>
      <c r="B108" s="5">
        <v>105</v>
      </c>
      <c r="C108" s="6">
        <f t="shared" si="6"/>
        <v>2.8715179999999965E-2</v>
      </c>
      <c r="D108" s="6">
        <f t="shared" si="8"/>
        <v>2.4969721739130406E-2</v>
      </c>
      <c r="E108" s="6">
        <f t="shared" si="11"/>
        <v>3.7904037599999954E-2</v>
      </c>
      <c r="F108" s="8">
        <f t="shared" si="7"/>
        <v>1.1941800000000028E-2</v>
      </c>
      <c r="G108" s="7">
        <f t="shared" si="9"/>
        <v>1.0856181818181843E-2</v>
      </c>
      <c r="H108" s="7">
        <f t="shared" si="12"/>
        <v>2.0301060000000048E-2</v>
      </c>
    </row>
    <row r="109" spans="1:8" ht="14.25" customHeight="1" x14ac:dyDescent="0.2">
      <c r="A109" s="3">
        <f t="shared" si="10"/>
        <v>15195</v>
      </c>
      <c r="B109" s="5">
        <v>106</v>
      </c>
      <c r="C109" s="6">
        <f t="shared" si="6"/>
        <v>2.8846659999999965E-2</v>
      </c>
      <c r="D109" s="6">
        <f t="shared" si="8"/>
        <v>2.5084052173913015E-2</v>
      </c>
      <c r="E109" s="6">
        <f t="shared" si="11"/>
        <v>3.8077591199999955E-2</v>
      </c>
      <c r="F109" s="8">
        <f t="shared" si="7"/>
        <v>1.1960100000000029E-2</v>
      </c>
      <c r="G109" s="7">
        <f t="shared" si="9"/>
        <v>1.0872818181818207E-2</v>
      </c>
      <c r="H109" s="7">
        <f t="shared" si="12"/>
        <v>2.0332170000000049E-2</v>
      </c>
    </row>
    <row r="110" spans="1:8" ht="14.25" customHeight="1" x14ac:dyDescent="0.2">
      <c r="A110" s="3">
        <f t="shared" si="10"/>
        <v>15226</v>
      </c>
      <c r="B110" s="5">
        <v>107</v>
      </c>
      <c r="C110" s="6">
        <f t="shared" si="6"/>
        <v>2.8978139999999965E-2</v>
      </c>
      <c r="D110" s="6">
        <f t="shared" si="8"/>
        <v>2.5198382608695623E-2</v>
      </c>
      <c r="E110" s="6">
        <f t="shared" si="11"/>
        <v>3.8251144799999956E-2</v>
      </c>
      <c r="F110" s="8">
        <f t="shared" si="7"/>
        <v>1.197840000000003E-2</v>
      </c>
      <c r="G110" s="7">
        <f t="shared" si="9"/>
        <v>1.0889454545454572E-2</v>
      </c>
      <c r="H110" s="7">
        <f t="shared" si="12"/>
        <v>2.036328000000005E-2</v>
      </c>
    </row>
    <row r="111" spans="1:8" ht="14.25" customHeight="1" x14ac:dyDescent="0.2">
      <c r="A111" s="3">
        <f t="shared" si="10"/>
        <v>15256</v>
      </c>
      <c r="B111" s="5">
        <v>108</v>
      </c>
      <c r="C111" s="6">
        <f t="shared" si="6"/>
        <v>2.9109619999999965E-2</v>
      </c>
      <c r="D111" s="6">
        <f t="shared" si="8"/>
        <v>2.5312713043478232E-2</v>
      </c>
      <c r="E111" s="6">
        <f t="shared" si="11"/>
        <v>3.8424698399999957E-2</v>
      </c>
      <c r="F111" s="8">
        <f t="shared" si="7"/>
        <v>1.199670000000003E-2</v>
      </c>
      <c r="G111" s="7">
        <f t="shared" si="9"/>
        <v>1.0906090909090936E-2</v>
      </c>
      <c r="H111" s="7">
        <f t="shared" si="12"/>
        <v>2.039439000000005E-2</v>
      </c>
    </row>
    <row r="112" spans="1:8" ht="14.25" customHeight="1" x14ac:dyDescent="0.2">
      <c r="A112" s="3">
        <f t="shared" si="10"/>
        <v>15287</v>
      </c>
      <c r="B112" s="5">
        <v>109</v>
      </c>
      <c r="C112" s="6">
        <f t="shared" si="6"/>
        <v>2.9241099999999964E-2</v>
      </c>
      <c r="D112" s="6">
        <f t="shared" si="8"/>
        <v>2.5427043478260841E-2</v>
      </c>
      <c r="E112" s="6">
        <f t="shared" si="11"/>
        <v>3.8598251999999958E-2</v>
      </c>
      <c r="F112" s="8">
        <f t="shared" si="7"/>
        <v>1.2015000000000031E-2</v>
      </c>
      <c r="G112" s="7">
        <f t="shared" si="9"/>
        <v>1.0922727272727299E-2</v>
      </c>
      <c r="H112" s="7">
        <f t="shared" si="12"/>
        <v>2.0425500000000051E-2</v>
      </c>
    </row>
    <row r="113" spans="1:8" ht="14.25" customHeight="1" x14ac:dyDescent="0.2">
      <c r="A113" s="3">
        <f t="shared" si="10"/>
        <v>15317</v>
      </c>
      <c r="B113" s="5">
        <v>110</v>
      </c>
      <c r="C113" s="6">
        <f t="shared" si="6"/>
        <v>2.9372579999999964E-2</v>
      </c>
      <c r="D113" s="6">
        <f t="shared" si="8"/>
        <v>2.5541373913043449E-2</v>
      </c>
      <c r="E113" s="6">
        <f t="shared" si="11"/>
        <v>3.8771805599999952E-2</v>
      </c>
      <c r="F113" s="8">
        <f t="shared" si="7"/>
        <v>1.2033300000000031E-2</v>
      </c>
      <c r="G113" s="7">
        <f t="shared" si="9"/>
        <v>1.0939363636363664E-2</v>
      </c>
      <c r="H113" s="7">
        <f t="shared" si="12"/>
        <v>2.0456610000000052E-2</v>
      </c>
    </row>
    <row r="114" spans="1:8" ht="14.25" customHeight="1" x14ac:dyDescent="0.2">
      <c r="A114" s="3">
        <f t="shared" si="10"/>
        <v>15348</v>
      </c>
      <c r="B114" s="5">
        <v>111</v>
      </c>
      <c r="C114" s="6">
        <f t="shared" si="6"/>
        <v>2.9504059999999964E-2</v>
      </c>
      <c r="D114" s="6">
        <f t="shared" si="8"/>
        <v>2.5655704347826058E-2</v>
      </c>
      <c r="E114" s="6">
        <f t="shared" si="11"/>
        <v>3.8945359199999953E-2</v>
      </c>
      <c r="F114" s="8">
        <f t="shared" si="7"/>
        <v>1.2051600000000032E-2</v>
      </c>
      <c r="G114" s="7">
        <f t="shared" si="9"/>
        <v>1.0956000000000028E-2</v>
      </c>
      <c r="H114" s="7">
        <f t="shared" si="12"/>
        <v>2.0487720000000053E-2</v>
      </c>
    </row>
    <row r="115" spans="1:8" ht="14.25" customHeight="1" x14ac:dyDescent="0.2">
      <c r="A115" s="3">
        <f t="shared" si="10"/>
        <v>15379</v>
      </c>
      <c r="B115" s="5">
        <v>112</v>
      </c>
      <c r="C115" s="6">
        <f t="shared" si="6"/>
        <v>2.9635539999999964E-2</v>
      </c>
      <c r="D115" s="6">
        <f t="shared" si="8"/>
        <v>2.5770034782608666E-2</v>
      </c>
      <c r="E115" s="6">
        <f t="shared" si="11"/>
        <v>3.9118912799999954E-2</v>
      </c>
      <c r="F115" s="8">
        <f t="shared" si="7"/>
        <v>1.2069900000000033E-2</v>
      </c>
      <c r="G115" s="7">
        <f t="shared" si="9"/>
        <v>1.0972636363636393E-2</v>
      </c>
      <c r="H115" s="7">
        <f t="shared" si="12"/>
        <v>2.0518830000000054E-2</v>
      </c>
    </row>
    <row r="116" spans="1:8" ht="14.25" customHeight="1" x14ac:dyDescent="0.2">
      <c r="A116" s="3">
        <f t="shared" si="10"/>
        <v>15407</v>
      </c>
      <c r="B116" s="5">
        <v>113</v>
      </c>
      <c r="C116" s="6">
        <f t="shared" si="6"/>
        <v>2.9767019999999964E-2</v>
      </c>
      <c r="D116" s="6">
        <f t="shared" si="8"/>
        <v>2.5884365217391275E-2</v>
      </c>
      <c r="E116" s="6">
        <f t="shared" si="11"/>
        <v>3.9292466399999955E-2</v>
      </c>
      <c r="F116" s="8">
        <f t="shared" si="7"/>
        <v>1.2088200000000033E-2</v>
      </c>
      <c r="G116" s="7">
        <f t="shared" si="9"/>
        <v>1.0989272727272757E-2</v>
      </c>
      <c r="H116" s="7">
        <f t="shared" si="12"/>
        <v>2.0549940000000055E-2</v>
      </c>
    </row>
    <row r="117" spans="1:8" ht="14.25" customHeight="1" x14ac:dyDescent="0.2">
      <c r="A117" s="3">
        <f t="shared" si="10"/>
        <v>15438</v>
      </c>
      <c r="B117" s="5">
        <v>114</v>
      </c>
      <c r="C117" s="6">
        <f t="shared" si="6"/>
        <v>2.9898499999999963E-2</v>
      </c>
      <c r="D117" s="6">
        <f t="shared" si="8"/>
        <v>2.5998695652173883E-2</v>
      </c>
      <c r="E117" s="6">
        <f t="shared" si="11"/>
        <v>3.9466019999999956E-2</v>
      </c>
      <c r="F117" s="8">
        <f t="shared" si="7"/>
        <v>1.2106500000000034E-2</v>
      </c>
      <c r="G117" s="7">
        <f t="shared" si="9"/>
        <v>1.100590909090912E-2</v>
      </c>
      <c r="H117" s="7">
        <f t="shared" si="12"/>
        <v>2.0581050000000056E-2</v>
      </c>
    </row>
    <row r="118" spans="1:8" ht="14.25" customHeight="1" x14ac:dyDescent="0.2">
      <c r="A118" s="3">
        <f t="shared" si="10"/>
        <v>15468</v>
      </c>
      <c r="B118" s="5">
        <v>115</v>
      </c>
      <c r="C118" s="6">
        <f t="shared" si="6"/>
        <v>3.0029979999999963E-2</v>
      </c>
      <c r="D118" s="6">
        <f t="shared" si="8"/>
        <v>2.6113026086956492E-2</v>
      </c>
      <c r="E118" s="6">
        <f t="shared" si="11"/>
        <v>3.963957359999995E-2</v>
      </c>
      <c r="F118" s="8">
        <f t="shared" si="7"/>
        <v>1.2124800000000035E-2</v>
      </c>
      <c r="G118" s="7">
        <f t="shared" si="9"/>
        <v>1.1022545454545484E-2</v>
      </c>
      <c r="H118" s="7">
        <f t="shared" si="12"/>
        <v>2.0612160000000056E-2</v>
      </c>
    </row>
    <row r="119" spans="1:8" ht="14.25" customHeight="1" x14ac:dyDescent="0.2">
      <c r="A119" s="3">
        <f t="shared" si="10"/>
        <v>15499</v>
      </c>
      <c r="B119" s="5">
        <v>116</v>
      </c>
      <c r="C119" s="6">
        <f t="shared" si="6"/>
        <v>3.0161459999999963E-2</v>
      </c>
      <c r="D119" s="6">
        <f t="shared" si="8"/>
        <v>2.62273565217391E-2</v>
      </c>
      <c r="E119" s="6">
        <f t="shared" si="11"/>
        <v>3.9813127199999951E-2</v>
      </c>
      <c r="F119" s="8">
        <f t="shared" si="7"/>
        <v>1.2143100000000035E-2</v>
      </c>
      <c r="G119" s="7">
        <f t="shared" si="9"/>
        <v>1.1039181818181849E-2</v>
      </c>
      <c r="H119" s="7">
        <f t="shared" si="12"/>
        <v>2.0643270000000061E-2</v>
      </c>
    </row>
    <row r="120" spans="1:8" ht="14.25" customHeight="1" x14ac:dyDescent="0.2">
      <c r="A120" s="3">
        <f t="shared" si="10"/>
        <v>15529</v>
      </c>
      <c r="B120" s="5">
        <v>117</v>
      </c>
      <c r="C120" s="6">
        <f t="shared" si="6"/>
        <v>3.0292939999999963E-2</v>
      </c>
      <c r="D120" s="6">
        <f t="shared" si="8"/>
        <v>2.6341686956521709E-2</v>
      </c>
      <c r="E120" s="6">
        <f t="shared" si="11"/>
        <v>3.9986680799999952E-2</v>
      </c>
      <c r="F120" s="8">
        <f t="shared" si="7"/>
        <v>1.2161400000000036E-2</v>
      </c>
      <c r="G120" s="7">
        <f t="shared" si="9"/>
        <v>1.1055818181818214E-2</v>
      </c>
      <c r="H120" s="7">
        <f t="shared" si="12"/>
        <v>2.0674380000000062E-2</v>
      </c>
    </row>
    <row r="121" spans="1:8" ht="14.25" customHeight="1" x14ac:dyDescent="0.2">
      <c r="A121" s="3">
        <f t="shared" si="10"/>
        <v>15560</v>
      </c>
      <c r="B121" s="5">
        <v>118</v>
      </c>
      <c r="C121" s="6">
        <f t="shared" si="6"/>
        <v>3.0424419999999962E-2</v>
      </c>
      <c r="D121" s="6">
        <f t="shared" si="8"/>
        <v>2.6456017391304317E-2</v>
      </c>
      <c r="E121" s="6">
        <f t="shared" si="11"/>
        <v>4.0160234399999953E-2</v>
      </c>
      <c r="F121" s="8">
        <f t="shared" si="7"/>
        <v>1.2179700000000036E-2</v>
      </c>
      <c r="G121" s="7">
        <f t="shared" si="9"/>
        <v>1.1072454545454578E-2</v>
      </c>
      <c r="H121" s="7">
        <f t="shared" si="12"/>
        <v>2.0705490000000062E-2</v>
      </c>
    </row>
    <row r="122" spans="1:8" ht="14.25" customHeight="1" x14ac:dyDescent="0.2">
      <c r="A122" s="3">
        <f t="shared" si="10"/>
        <v>15591</v>
      </c>
      <c r="B122" s="5">
        <v>119</v>
      </c>
      <c r="C122" s="6">
        <f t="shared" si="6"/>
        <v>3.0555899999999962E-2</v>
      </c>
      <c r="D122" s="6">
        <f t="shared" si="8"/>
        <v>2.6570347826086926E-2</v>
      </c>
      <c r="E122" s="6">
        <f t="shared" si="11"/>
        <v>4.0333787999999954E-2</v>
      </c>
      <c r="F122" s="8">
        <f t="shared" si="7"/>
        <v>1.2198000000000037E-2</v>
      </c>
      <c r="G122" s="7">
        <f t="shared" si="9"/>
        <v>1.1089090909090943E-2</v>
      </c>
      <c r="H122" s="7">
        <f t="shared" si="12"/>
        <v>2.0736600000000063E-2</v>
      </c>
    </row>
    <row r="123" spans="1:8" ht="14.25" customHeight="1" x14ac:dyDescent="0.2">
      <c r="A123" s="3">
        <f t="shared" si="10"/>
        <v>15621</v>
      </c>
      <c r="B123" s="5">
        <v>120</v>
      </c>
      <c r="C123" s="6">
        <f t="shared" si="6"/>
        <v>3.0687379999999962E-2</v>
      </c>
      <c r="D123" s="6">
        <f t="shared" si="8"/>
        <v>2.6684678260869534E-2</v>
      </c>
      <c r="E123" s="6">
        <f t="shared" si="11"/>
        <v>4.0507341599999955E-2</v>
      </c>
      <c r="F123" s="8">
        <f t="shared" si="7"/>
        <v>1.2216300000000038E-2</v>
      </c>
      <c r="G123" s="7">
        <f t="shared" si="9"/>
        <v>1.1105727272727305E-2</v>
      </c>
      <c r="H123" s="7">
        <f t="shared" si="12"/>
        <v>2.0767710000000064E-2</v>
      </c>
    </row>
    <row r="124" spans="1:8" ht="14.25" customHeight="1" x14ac:dyDescent="0.2">
      <c r="A124" s="3">
        <f t="shared" si="10"/>
        <v>15652</v>
      </c>
      <c r="B124" s="5">
        <v>121</v>
      </c>
      <c r="C124" s="6">
        <f t="shared" ref="C124:C183" si="13">C123+0.0116%</f>
        <v>3.0803379999999964E-2</v>
      </c>
      <c r="D124" s="6">
        <f t="shared" si="8"/>
        <v>2.6785547826086928E-2</v>
      </c>
      <c r="E124" s="6">
        <f t="shared" si="11"/>
        <v>4.0660461599999954E-2</v>
      </c>
      <c r="F124" s="8">
        <f t="shared" ref="F124:F183" si="14">F123+0.0013%</f>
        <v>1.2229300000000038E-2</v>
      </c>
      <c r="G124" s="7">
        <f t="shared" si="9"/>
        <v>1.1117545454545489E-2</v>
      </c>
      <c r="H124" s="7">
        <f t="shared" si="12"/>
        <v>2.0789810000000065E-2</v>
      </c>
    </row>
    <row r="125" spans="1:8" ht="14.25" customHeight="1" x14ac:dyDescent="0.2">
      <c r="A125" s="3">
        <f t="shared" si="10"/>
        <v>15682</v>
      </c>
      <c r="B125" s="5">
        <v>122</v>
      </c>
      <c r="C125" s="6">
        <f t="shared" si="13"/>
        <v>3.0919379999999965E-2</v>
      </c>
      <c r="D125" s="6">
        <f t="shared" si="8"/>
        <v>2.6886417391304318E-2</v>
      </c>
      <c r="E125" s="6">
        <f t="shared" si="11"/>
        <v>4.0813581599999954E-2</v>
      </c>
      <c r="F125" s="8">
        <f t="shared" si="14"/>
        <v>1.2242300000000039E-2</v>
      </c>
      <c r="G125" s="7">
        <f t="shared" si="9"/>
        <v>1.1129363636363672E-2</v>
      </c>
      <c r="H125" s="7">
        <f t="shared" si="12"/>
        <v>2.0811910000000065E-2</v>
      </c>
    </row>
    <row r="126" spans="1:8" ht="14.25" customHeight="1" x14ac:dyDescent="0.2">
      <c r="A126" s="3">
        <f t="shared" si="10"/>
        <v>15713</v>
      </c>
      <c r="B126" s="5">
        <v>123</v>
      </c>
      <c r="C126" s="6">
        <f t="shared" si="13"/>
        <v>3.1035379999999967E-2</v>
      </c>
      <c r="D126" s="6">
        <f t="shared" si="8"/>
        <v>2.6987286956521712E-2</v>
      </c>
      <c r="E126" s="6">
        <f t="shared" si="11"/>
        <v>4.0966701599999961E-2</v>
      </c>
      <c r="F126" s="8">
        <f t="shared" si="14"/>
        <v>1.225530000000004E-2</v>
      </c>
      <c r="G126" s="7">
        <f t="shared" si="9"/>
        <v>1.1141181818181854E-2</v>
      </c>
      <c r="H126" s="7">
        <f t="shared" si="12"/>
        <v>2.0834010000000066E-2</v>
      </c>
    </row>
    <row r="127" spans="1:8" ht="14.25" customHeight="1" x14ac:dyDescent="0.2">
      <c r="A127" s="3">
        <f t="shared" si="10"/>
        <v>15744</v>
      </c>
      <c r="B127" s="5">
        <v>124</v>
      </c>
      <c r="C127" s="6">
        <f t="shared" si="13"/>
        <v>3.1151379999999968E-2</v>
      </c>
      <c r="D127" s="6">
        <f t="shared" si="8"/>
        <v>2.7088156521739105E-2</v>
      </c>
      <c r="E127" s="6">
        <f t="shared" si="11"/>
        <v>4.111982159999996E-2</v>
      </c>
      <c r="F127" s="8">
        <f t="shared" si="14"/>
        <v>1.2268300000000041E-2</v>
      </c>
      <c r="G127" s="7">
        <f t="shared" si="9"/>
        <v>1.1153000000000036E-2</v>
      </c>
      <c r="H127" s="7">
        <f t="shared" si="12"/>
        <v>2.085611000000007E-2</v>
      </c>
    </row>
    <row r="128" spans="1:8" ht="14.25" customHeight="1" x14ac:dyDescent="0.2">
      <c r="A128" s="3">
        <f t="shared" si="10"/>
        <v>15772</v>
      </c>
      <c r="B128" s="5">
        <v>125</v>
      </c>
      <c r="C128" s="6">
        <f t="shared" si="13"/>
        <v>3.126737999999997E-2</v>
      </c>
      <c r="D128" s="6">
        <f t="shared" si="8"/>
        <v>2.7189026086956499E-2</v>
      </c>
      <c r="E128" s="6">
        <f t="shared" si="11"/>
        <v>4.127294159999996E-2</v>
      </c>
      <c r="F128" s="8">
        <f t="shared" si="14"/>
        <v>1.2281300000000042E-2</v>
      </c>
      <c r="G128" s="7">
        <f t="shared" si="9"/>
        <v>1.1164818181818218E-2</v>
      </c>
      <c r="H128" s="7">
        <f t="shared" si="12"/>
        <v>2.0878210000000071E-2</v>
      </c>
    </row>
    <row r="129" spans="1:8" ht="14.25" customHeight="1" x14ac:dyDescent="0.2">
      <c r="A129" s="3">
        <f t="shared" si="10"/>
        <v>15803</v>
      </c>
      <c r="B129" s="5">
        <v>126</v>
      </c>
      <c r="C129" s="6">
        <f t="shared" si="13"/>
        <v>3.1383379999999968E-2</v>
      </c>
      <c r="D129" s="6">
        <f t="shared" si="8"/>
        <v>2.7289895652173886E-2</v>
      </c>
      <c r="E129" s="6">
        <f t="shared" si="11"/>
        <v>4.142606159999996E-2</v>
      </c>
      <c r="F129" s="8">
        <f t="shared" si="14"/>
        <v>1.2294300000000043E-2</v>
      </c>
      <c r="G129" s="7">
        <f t="shared" si="9"/>
        <v>1.1176636363636401E-2</v>
      </c>
      <c r="H129" s="7">
        <f t="shared" si="12"/>
        <v>2.0900310000000071E-2</v>
      </c>
    </row>
    <row r="130" spans="1:8" ht="14.25" customHeight="1" x14ac:dyDescent="0.2">
      <c r="A130" s="3">
        <f t="shared" si="10"/>
        <v>15833</v>
      </c>
      <c r="B130" s="5">
        <v>127</v>
      </c>
      <c r="C130" s="6">
        <f t="shared" si="13"/>
        <v>3.1499379999999966E-2</v>
      </c>
      <c r="D130" s="6">
        <f t="shared" si="8"/>
        <v>2.7390765217391276E-2</v>
      </c>
      <c r="E130" s="6">
        <f t="shared" si="11"/>
        <v>4.1579181599999959E-2</v>
      </c>
      <c r="F130" s="8">
        <f t="shared" si="14"/>
        <v>1.2307300000000044E-2</v>
      </c>
      <c r="G130" s="7">
        <f t="shared" si="9"/>
        <v>1.1188454545454585E-2</v>
      </c>
      <c r="H130" s="7">
        <f t="shared" si="12"/>
        <v>2.0922410000000072E-2</v>
      </c>
    </row>
    <row r="131" spans="1:8" ht="14.25" customHeight="1" x14ac:dyDescent="0.2">
      <c r="A131" s="3">
        <f t="shared" si="10"/>
        <v>15864</v>
      </c>
      <c r="B131" s="5">
        <v>128</v>
      </c>
      <c r="C131" s="6">
        <f t="shared" si="13"/>
        <v>3.1615379999999964E-2</v>
      </c>
      <c r="D131" s="6">
        <f t="shared" si="8"/>
        <v>2.7491634782608666E-2</v>
      </c>
      <c r="E131" s="6">
        <f t="shared" si="11"/>
        <v>4.1732301599999952E-2</v>
      </c>
      <c r="F131" s="8">
        <f t="shared" si="14"/>
        <v>1.2320300000000044E-2</v>
      </c>
      <c r="G131" s="7">
        <f t="shared" si="9"/>
        <v>1.1200272727272767E-2</v>
      </c>
      <c r="H131" s="7">
        <f t="shared" si="12"/>
        <v>2.0944510000000076E-2</v>
      </c>
    </row>
    <row r="132" spans="1:8" ht="14.25" customHeight="1" x14ac:dyDescent="0.2">
      <c r="A132" s="3">
        <f t="shared" si="10"/>
        <v>15894</v>
      </c>
      <c r="B132" s="5">
        <v>129</v>
      </c>
      <c r="C132" s="6">
        <f t="shared" si="13"/>
        <v>3.1731379999999962E-2</v>
      </c>
      <c r="D132" s="6">
        <f t="shared" ref="D132:D195" si="15">IF((C132/1.15)&gt;=$C$4,C132/1.15,C132)</f>
        <v>2.7592504347826056E-2</v>
      </c>
      <c r="E132" s="6">
        <f t="shared" si="11"/>
        <v>4.1885421599999952E-2</v>
      </c>
      <c r="F132" s="8">
        <f t="shared" si="14"/>
        <v>1.2333300000000045E-2</v>
      </c>
      <c r="G132" s="7">
        <f t="shared" ref="G132:G195" si="16">IF((F132/1.1)&gt;=$F$4,F132/1.1,F132)</f>
        <v>1.1212090909090949E-2</v>
      </c>
      <c r="H132" s="7">
        <f t="shared" si="12"/>
        <v>2.0966610000000076E-2</v>
      </c>
    </row>
    <row r="133" spans="1:8" ht="14.25" customHeight="1" x14ac:dyDescent="0.2">
      <c r="A133" s="3">
        <f t="shared" ref="A133:A196" si="17">EDATE(A132,1)</f>
        <v>15925</v>
      </c>
      <c r="B133" s="5">
        <v>130</v>
      </c>
      <c r="C133" s="6">
        <f t="shared" si="13"/>
        <v>3.184737999999996E-2</v>
      </c>
      <c r="D133" s="6">
        <f t="shared" si="15"/>
        <v>2.7693373913043447E-2</v>
      </c>
      <c r="E133" s="6">
        <f t="shared" ref="E133:E196" si="18">C133*1.32</f>
        <v>4.2038541599999951E-2</v>
      </c>
      <c r="F133" s="8">
        <f t="shared" si="14"/>
        <v>1.2346300000000046E-2</v>
      </c>
      <c r="G133" s="7">
        <f t="shared" si="16"/>
        <v>1.1223909090909132E-2</v>
      </c>
      <c r="H133" s="7">
        <f t="shared" ref="H133:H196" si="19">F133*1.7</f>
        <v>2.0988710000000077E-2</v>
      </c>
    </row>
    <row r="134" spans="1:8" ht="14.25" customHeight="1" x14ac:dyDescent="0.2">
      <c r="A134" s="3">
        <f t="shared" si="17"/>
        <v>15956</v>
      </c>
      <c r="B134" s="5">
        <v>131</v>
      </c>
      <c r="C134" s="6">
        <f t="shared" si="13"/>
        <v>3.1963379999999958E-2</v>
      </c>
      <c r="D134" s="6">
        <f t="shared" si="15"/>
        <v>2.7794243478260833E-2</v>
      </c>
      <c r="E134" s="6">
        <f t="shared" si="18"/>
        <v>4.2191661599999944E-2</v>
      </c>
      <c r="F134" s="8">
        <f t="shared" si="14"/>
        <v>1.2359300000000047E-2</v>
      </c>
      <c r="G134" s="7">
        <f t="shared" si="16"/>
        <v>1.1235727272727314E-2</v>
      </c>
      <c r="H134" s="7">
        <f t="shared" si="19"/>
        <v>2.1010810000000078E-2</v>
      </c>
    </row>
    <row r="135" spans="1:8" ht="14.25" customHeight="1" x14ac:dyDescent="0.2">
      <c r="A135" s="3">
        <f t="shared" si="17"/>
        <v>15986</v>
      </c>
      <c r="B135" s="5">
        <v>132</v>
      </c>
      <c r="C135" s="6">
        <f t="shared" si="13"/>
        <v>3.2079379999999956E-2</v>
      </c>
      <c r="D135" s="6">
        <f t="shared" si="15"/>
        <v>2.7895113043478224E-2</v>
      </c>
      <c r="E135" s="6">
        <f t="shared" si="18"/>
        <v>4.2344781599999944E-2</v>
      </c>
      <c r="F135" s="8">
        <f t="shared" si="14"/>
        <v>1.2372300000000048E-2</v>
      </c>
      <c r="G135" s="7">
        <f t="shared" si="16"/>
        <v>1.1247545454545498E-2</v>
      </c>
      <c r="H135" s="7">
        <f t="shared" si="19"/>
        <v>2.1032910000000082E-2</v>
      </c>
    </row>
    <row r="136" spans="1:8" ht="14.25" customHeight="1" x14ac:dyDescent="0.2">
      <c r="A136" s="3">
        <f t="shared" si="17"/>
        <v>16017</v>
      </c>
      <c r="B136" s="5">
        <v>133</v>
      </c>
      <c r="C136" s="6">
        <f t="shared" si="13"/>
        <v>3.2195379999999954E-2</v>
      </c>
      <c r="D136" s="6">
        <f t="shared" si="15"/>
        <v>2.7995982608695614E-2</v>
      </c>
      <c r="E136" s="6">
        <f t="shared" si="18"/>
        <v>4.2497901599999943E-2</v>
      </c>
      <c r="F136" s="8">
        <f t="shared" si="14"/>
        <v>1.2385300000000049E-2</v>
      </c>
      <c r="G136" s="7">
        <f t="shared" si="16"/>
        <v>1.125936363636368E-2</v>
      </c>
      <c r="H136" s="7">
        <f t="shared" si="19"/>
        <v>2.1055010000000082E-2</v>
      </c>
    </row>
    <row r="137" spans="1:8" ht="14.25" customHeight="1" x14ac:dyDescent="0.2">
      <c r="A137" s="3">
        <f t="shared" si="17"/>
        <v>16047</v>
      </c>
      <c r="B137" s="5">
        <v>134</v>
      </c>
      <c r="C137" s="6">
        <f t="shared" si="13"/>
        <v>3.2311379999999952E-2</v>
      </c>
      <c r="D137" s="6">
        <f t="shared" si="15"/>
        <v>2.8096852173913004E-2</v>
      </c>
      <c r="E137" s="6">
        <f t="shared" si="18"/>
        <v>4.2651021599999936E-2</v>
      </c>
      <c r="F137" s="8">
        <f t="shared" si="14"/>
        <v>1.239830000000005E-2</v>
      </c>
      <c r="G137" s="7">
        <f t="shared" si="16"/>
        <v>1.1271181818181862E-2</v>
      </c>
      <c r="H137" s="7">
        <f t="shared" si="19"/>
        <v>2.1077110000000083E-2</v>
      </c>
    </row>
    <row r="138" spans="1:8" ht="14.25" customHeight="1" x14ac:dyDescent="0.2">
      <c r="A138" s="3">
        <f t="shared" si="17"/>
        <v>16078</v>
      </c>
      <c r="B138" s="5">
        <v>135</v>
      </c>
      <c r="C138" s="6">
        <f t="shared" si="13"/>
        <v>3.242737999999995E-2</v>
      </c>
      <c r="D138" s="6">
        <f t="shared" si="15"/>
        <v>2.8197721739130394E-2</v>
      </c>
      <c r="E138" s="6">
        <f t="shared" si="18"/>
        <v>4.2804141599999936E-2</v>
      </c>
      <c r="F138" s="8">
        <f t="shared" si="14"/>
        <v>1.241130000000005E-2</v>
      </c>
      <c r="G138" s="7">
        <f t="shared" si="16"/>
        <v>1.1283000000000045E-2</v>
      </c>
      <c r="H138" s="7">
        <f t="shared" si="19"/>
        <v>2.1099210000000083E-2</v>
      </c>
    </row>
    <row r="139" spans="1:8" ht="14.25" customHeight="1" x14ac:dyDescent="0.2">
      <c r="A139" s="3">
        <f t="shared" si="17"/>
        <v>16109</v>
      </c>
      <c r="B139" s="5">
        <v>136</v>
      </c>
      <c r="C139" s="6">
        <f t="shared" si="13"/>
        <v>3.2543379999999948E-2</v>
      </c>
      <c r="D139" s="6">
        <f t="shared" si="15"/>
        <v>2.8298591304347784E-2</v>
      </c>
      <c r="E139" s="6">
        <f t="shared" si="18"/>
        <v>4.2957261599999935E-2</v>
      </c>
      <c r="F139" s="8">
        <f t="shared" si="14"/>
        <v>1.2424300000000051E-2</v>
      </c>
      <c r="G139" s="7">
        <f t="shared" si="16"/>
        <v>1.1294818181818227E-2</v>
      </c>
      <c r="H139" s="7">
        <f t="shared" si="19"/>
        <v>2.1121310000000088E-2</v>
      </c>
    </row>
    <row r="140" spans="1:8" ht="14.25" customHeight="1" x14ac:dyDescent="0.2">
      <c r="A140" s="3">
        <f t="shared" si="17"/>
        <v>16138</v>
      </c>
      <c r="B140" s="5">
        <v>137</v>
      </c>
      <c r="C140" s="6">
        <f t="shared" si="13"/>
        <v>3.2659379999999946E-2</v>
      </c>
      <c r="D140" s="6">
        <f t="shared" si="15"/>
        <v>2.8399460869565171E-2</v>
      </c>
      <c r="E140" s="6">
        <f t="shared" si="18"/>
        <v>4.3110381599999928E-2</v>
      </c>
      <c r="F140" s="8">
        <f t="shared" si="14"/>
        <v>1.2437300000000052E-2</v>
      </c>
      <c r="G140" s="7">
        <f t="shared" si="16"/>
        <v>1.1306636363636409E-2</v>
      </c>
      <c r="H140" s="7">
        <f t="shared" si="19"/>
        <v>2.1143410000000088E-2</v>
      </c>
    </row>
    <row r="141" spans="1:8" ht="14.25" customHeight="1" x14ac:dyDescent="0.2">
      <c r="A141" s="3">
        <f t="shared" si="17"/>
        <v>16169</v>
      </c>
      <c r="B141" s="5">
        <v>138</v>
      </c>
      <c r="C141" s="6">
        <f t="shared" si="13"/>
        <v>3.2775379999999944E-2</v>
      </c>
      <c r="D141" s="6">
        <f t="shared" si="15"/>
        <v>2.8500330434782561E-2</v>
      </c>
      <c r="E141" s="6">
        <f t="shared" si="18"/>
        <v>4.3263501599999928E-2</v>
      </c>
      <c r="F141" s="8">
        <f t="shared" si="14"/>
        <v>1.2450300000000053E-2</v>
      </c>
      <c r="G141" s="7">
        <f t="shared" si="16"/>
        <v>1.1318454545454593E-2</v>
      </c>
      <c r="H141" s="7">
        <f t="shared" si="19"/>
        <v>2.1165510000000089E-2</v>
      </c>
    </row>
    <row r="142" spans="1:8" ht="14.25" customHeight="1" x14ac:dyDescent="0.2">
      <c r="A142" s="3">
        <f t="shared" si="17"/>
        <v>16199</v>
      </c>
      <c r="B142" s="5">
        <v>139</v>
      </c>
      <c r="C142" s="6">
        <f t="shared" si="13"/>
        <v>3.2891379999999942E-2</v>
      </c>
      <c r="D142" s="6">
        <f t="shared" si="15"/>
        <v>2.8601199999999952E-2</v>
      </c>
      <c r="E142" s="6">
        <f t="shared" si="18"/>
        <v>4.3416621599999927E-2</v>
      </c>
      <c r="F142" s="8">
        <f t="shared" si="14"/>
        <v>1.2463300000000054E-2</v>
      </c>
      <c r="G142" s="7">
        <f t="shared" si="16"/>
        <v>1.1330272727272776E-2</v>
      </c>
      <c r="H142" s="7">
        <f t="shared" si="19"/>
        <v>2.1187610000000089E-2</v>
      </c>
    </row>
    <row r="143" spans="1:8" ht="14.25" customHeight="1" x14ac:dyDescent="0.2">
      <c r="A143" s="3">
        <f t="shared" si="17"/>
        <v>16230</v>
      </c>
      <c r="B143" s="5">
        <v>140</v>
      </c>
      <c r="C143" s="6">
        <f t="shared" si="13"/>
        <v>3.300737999999994E-2</v>
      </c>
      <c r="D143" s="6">
        <f t="shared" si="15"/>
        <v>2.8702069565217342E-2</v>
      </c>
      <c r="E143" s="6">
        <f t="shared" si="18"/>
        <v>4.356974159999992E-2</v>
      </c>
      <c r="F143" s="8">
        <f t="shared" si="14"/>
        <v>1.2476300000000055E-2</v>
      </c>
      <c r="G143" s="7">
        <f t="shared" si="16"/>
        <v>1.1342090909090958E-2</v>
      </c>
      <c r="H143" s="7">
        <f t="shared" si="19"/>
        <v>2.1209710000000093E-2</v>
      </c>
    </row>
    <row r="144" spans="1:8" ht="14.25" customHeight="1" x14ac:dyDescent="0.2">
      <c r="A144" s="3">
        <f t="shared" si="17"/>
        <v>16260</v>
      </c>
      <c r="B144" s="5">
        <v>141</v>
      </c>
      <c r="C144" s="6">
        <f t="shared" si="13"/>
        <v>3.3123379999999938E-2</v>
      </c>
      <c r="D144" s="6">
        <f t="shared" si="15"/>
        <v>2.8802939130434732E-2</v>
      </c>
      <c r="E144" s="6">
        <f t="shared" si="18"/>
        <v>4.372286159999992E-2</v>
      </c>
      <c r="F144" s="8">
        <f t="shared" si="14"/>
        <v>1.2489300000000056E-2</v>
      </c>
      <c r="G144" s="7">
        <f t="shared" si="16"/>
        <v>1.135390909090914E-2</v>
      </c>
      <c r="H144" s="7">
        <f t="shared" si="19"/>
        <v>2.1231810000000094E-2</v>
      </c>
    </row>
    <row r="145" spans="1:8" ht="14.25" customHeight="1" x14ac:dyDescent="0.2">
      <c r="A145" s="3">
        <f t="shared" si="17"/>
        <v>16291</v>
      </c>
      <c r="B145" s="5">
        <v>142</v>
      </c>
      <c r="C145" s="6">
        <f t="shared" si="13"/>
        <v>3.3239379999999936E-2</v>
      </c>
      <c r="D145" s="6">
        <f t="shared" si="15"/>
        <v>2.8903808695652122E-2</v>
      </c>
      <c r="E145" s="6">
        <f t="shared" si="18"/>
        <v>4.3875981599999919E-2</v>
      </c>
      <c r="F145" s="8">
        <f t="shared" si="14"/>
        <v>1.2502300000000056E-2</v>
      </c>
      <c r="G145" s="7">
        <f t="shared" si="16"/>
        <v>1.1365727272727322E-2</v>
      </c>
      <c r="H145" s="7">
        <f t="shared" si="19"/>
        <v>2.1253910000000095E-2</v>
      </c>
    </row>
    <row r="146" spans="1:8" ht="14.25" customHeight="1" x14ac:dyDescent="0.2">
      <c r="A146" s="3">
        <f t="shared" si="17"/>
        <v>16322</v>
      </c>
      <c r="B146" s="5">
        <v>143</v>
      </c>
      <c r="C146" s="6">
        <f t="shared" si="13"/>
        <v>3.3355379999999935E-2</v>
      </c>
      <c r="D146" s="6">
        <f t="shared" si="15"/>
        <v>2.9004678260869509E-2</v>
      </c>
      <c r="E146" s="6">
        <f t="shared" si="18"/>
        <v>4.4029101599999919E-2</v>
      </c>
      <c r="F146" s="8">
        <f t="shared" si="14"/>
        <v>1.2515300000000057E-2</v>
      </c>
      <c r="G146" s="7">
        <f t="shared" si="16"/>
        <v>1.1377545454545506E-2</v>
      </c>
      <c r="H146" s="7">
        <f t="shared" si="19"/>
        <v>2.1276010000000095E-2</v>
      </c>
    </row>
    <row r="147" spans="1:8" ht="14.25" customHeight="1" x14ac:dyDescent="0.2">
      <c r="A147" s="3">
        <f t="shared" si="17"/>
        <v>16352</v>
      </c>
      <c r="B147" s="5">
        <v>144</v>
      </c>
      <c r="C147" s="6">
        <f t="shared" si="13"/>
        <v>3.3471379999999933E-2</v>
      </c>
      <c r="D147" s="6">
        <f t="shared" si="15"/>
        <v>2.9105547826086899E-2</v>
      </c>
      <c r="E147" s="6">
        <f t="shared" si="18"/>
        <v>4.4182221599999912E-2</v>
      </c>
      <c r="F147" s="8">
        <f t="shared" si="14"/>
        <v>1.2528300000000058E-2</v>
      </c>
      <c r="G147" s="7">
        <f t="shared" si="16"/>
        <v>1.1389363636363689E-2</v>
      </c>
      <c r="H147" s="7">
        <f t="shared" si="19"/>
        <v>2.1298110000000099E-2</v>
      </c>
    </row>
    <row r="148" spans="1:8" ht="14.25" customHeight="1" x14ac:dyDescent="0.2">
      <c r="A148" s="3">
        <f t="shared" si="17"/>
        <v>16383</v>
      </c>
      <c r="B148" s="5">
        <v>145</v>
      </c>
      <c r="C148" s="6">
        <f t="shared" si="13"/>
        <v>3.3587379999999931E-2</v>
      </c>
      <c r="D148" s="6">
        <f t="shared" si="15"/>
        <v>2.9206417391304289E-2</v>
      </c>
      <c r="E148" s="6">
        <f t="shared" si="18"/>
        <v>4.4335341599999911E-2</v>
      </c>
      <c r="F148" s="8">
        <f t="shared" si="14"/>
        <v>1.2541300000000059E-2</v>
      </c>
      <c r="G148" s="7">
        <f t="shared" si="16"/>
        <v>1.1401181818181871E-2</v>
      </c>
      <c r="H148" s="7">
        <f t="shared" si="19"/>
        <v>2.13202100000001E-2</v>
      </c>
    </row>
    <row r="149" spans="1:8" ht="14.25" customHeight="1" x14ac:dyDescent="0.2">
      <c r="A149" s="3">
        <f t="shared" si="17"/>
        <v>16413</v>
      </c>
      <c r="B149" s="5">
        <v>146</v>
      </c>
      <c r="C149" s="6">
        <f t="shared" si="13"/>
        <v>3.3703379999999929E-2</v>
      </c>
      <c r="D149" s="6">
        <f t="shared" si="15"/>
        <v>2.930728695652168E-2</v>
      </c>
      <c r="E149" s="6">
        <f t="shared" si="18"/>
        <v>4.4488461599999911E-2</v>
      </c>
      <c r="F149" s="8">
        <f t="shared" si="14"/>
        <v>1.255430000000006E-2</v>
      </c>
      <c r="G149" s="7">
        <f t="shared" si="16"/>
        <v>1.1413000000000053E-2</v>
      </c>
      <c r="H149" s="7">
        <f t="shared" si="19"/>
        <v>2.13423100000001E-2</v>
      </c>
    </row>
    <row r="150" spans="1:8" ht="14.25" customHeight="1" x14ac:dyDescent="0.2">
      <c r="A150" s="3">
        <f t="shared" si="17"/>
        <v>16444</v>
      </c>
      <c r="B150" s="5">
        <v>147</v>
      </c>
      <c r="C150" s="6">
        <f t="shared" si="13"/>
        <v>3.3819379999999927E-2</v>
      </c>
      <c r="D150" s="6">
        <f t="shared" si="15"/>
        <v>2.940815652173907E-2</v>
      </c>
      <c r="E150" s="6">
        <f t="shared" si="18"/>
        <v>4.4641581599999904E-2</v>
      </c>
      <c r="F150" s="8">
        <f t="shared" si="14"/>
        <v>1.2567300000000061E-2</v>
      </c>
      <c r="G150" s="7">
        <f t="shared" si="16"/>
        <v>1.1424818181818236E-2</v>
      </c>
      <c r="H150" s="7">
        <f t="shared" si="19"/>
        <v>2.1364410000000101E-2</v>
      </c>
    </row>
    <row r="151" spans="1:8" ht="14.25" customHeight="1" x14ac:dyDescent="0.2">
      <c r="A151" s="3">
        <f t="shared" si="17"/>
        <v>16475</v>
      </c>
      <c r="B151" s="5">
        <v>148</v>
      </c>
      <c r="C151" s="6">
        <f t="shared" si="13"/>
        <v>3.3935379999999925E-2</v>
      </c>
      <c r="D151" s="6">
        <f t="shared" si="15"/>
        <v>2.950902608695646E-2</v>
      </c>
      <c r="E151" s="6">
        <f t="shared" si="18"/>
        <v>4.4794701599999903E-2</v>
      </c>
      <c r="F151" s="8">
        <f t="shared" si="14"/>
        <v>1.2580300000000062E-2</v>
      </c>
      <c r="G151" s="7">
        <f t="shared" si="16"/>
        <v>1.1436636363636418E-2</v>
      </c>
      <c r="H151" s="7">
        <f t="shared" si="19"/>
        <v>2.1386510000000105E-2</v>
      </c>
    </row>
    <row r="152" spans="1:8" ht="14.25" customHeight="1" x14ac:dyDescent="0.2">
      <c r="A152" s="3">
        <f t="shared" si="17"/>
        <v>16503</v>
      </c>
      <c r="B152" s="5">
        <v>149</v>
      </c>
      <c r="C152" s="6">
        <f t="shared" si="13"/>
        <v>3.4051379999999923E-2</v>
      </c>
      <c r="D152" s="6">
        <f t="shared" si="15"/>
        <v>2.9609895652173847E-2</v>
      </c>
      <c r="E152" s="6">
        <f t="shared" si="18"/>
        <v>4.4947821599999903E-2</v>
      </c>
      <c r="F152" s="8">
        <f t="shared" si="14"/>
        <v>1.2593300000000062E-2</v>
      </c>
      <c r="G152" s="7">
        <f t="shared" si="16"/>
        <v>1.1448454545454602E-2</v>
      </c>
      <c r="H152" s="7">
        <f t="shared" si="19"/>
        <v>2.1408610000000106E-2</v>
      </c>
    </row>
    <row r="153" spans="1:8" ht="14.25" customHeight="1" x14ac:dyDescent="0.2">
      <c r="A153" s="3">
        <f t="shared" si="17"/>
        <v>16534</v>
      </c>
      <c r="B153" s="5">
        <v>150</v>
      </c>
      <c r="C153" s="6">
        <f t="shared" si="13"/>
        <v>3.4167379999999921E-2</v>
      </c>
      <c r="D153" s="6">
        <f t="shared" si="15"/>
        <v>2.9710765217391237E-2</v>
      </c>
      <c r="E153" s="6">
        <f t="shared" si="18"/>
        <v>4.5100941599999896E-2</v>
      </c>
      <c r="F153" s="8">
        <f t="shared" si="14"/>
        <v>1.2606300000000063E-2</v>
      </c>
      <c r="G153" s="7">
        <f t="shared" si="16"/>
        <v>1.1460272727272784E-2</v>
      </c>
      <c r="H153" s="7">
        <f t="shared" si="19"/>
        <v>2.1430710000000106E-2</v>
      </c>
    </row>
    <row r="154" spans="1:8" ht="14.25" customHeight="1" x14ac:dyDescent="0.2">
      <c r="A154" s="3">
        <f t="shared" si="17"/>
        <v>16564</v>
      </c>
      <c r="B154" s="5">
        <v>151</v>
      </c>
      <c r="C154" s="6">
        <f t="shared" si="13"/>
        <v>3.4283379999999919E-2</v>
      </c>
      <c r="D154" s="6">
        <f t="shared" si="15"/>
        <v>2.9811634782608627E-2</v>
      </c>
      <c r="E154" s="6">
        <f t="shared" si="18"/>
        <v>4.5254061599999895E-2</v>
      </c>
      <c r="F154" s="8">
        <f t="shared" si="14"/>
        <v>1.2619300000000064E-2</v>
      </c>
      <c r="G154" s="7">
        <f t="shared" si="16"/>
        <v>1.1472090909090966E-2</v>
      </c>
      <c r="H154" s="7">
        <f t="shared" si="19"/>
        <v>2.1452810000000107E-2</v>
      </c>
    </row>
    <row r="155" spans="1:8" ht="14.25" customHeight="1" x14ac:dyDescent="0.2">
      <c r="A155" s="3">
        <f t="shared" si="17"/>
        <v>16595</v>
      </c>
      <c r="B155" s="5">
        <v>152</v>
      </c>
      <c r="C155" s="6">
        <f t="shared" si="13"/>
        <v>3.4399379999999917E-2</v>
      </c>
      <c r="D155" s="6">
        <f t="shared" si="15"/>
        <v>2.9912504347826017E-2</v>
      </c>
      <c r="E155" s="6">
        <f t="shared" si="18"/>
        <v>4.5407181599999895E-2</v>
      </c>
      <c r="F155" s="8">
        <f t="shared" si="14"/>
        <v>1.2632300000000065E-2</v>
      </c>
      <c r="G155" s="7">
        <f t="shared" si="16"/>
        <v>1.1483909090909149E-2</v>
      </c>
      <c r="H155" s="7">
        <f t="shared" si="19"/>
        <v>2.1474910000000111E-2</v>
      </c>
    </row>
    <row r="156" spans="1:8" ht="14.25" customHeight="1" x14ac:dyDescent="0.2">
      <c r="A156" s="3">
        <f t="shared" si="17"/>
        <v>16625</v>
      </c>
      <c r="B156" s="5">
        <v>153</v>
      </c>
      <c r="C156" s="6">
        <f t="shared" si="13"/>
        <v>3.4515379999999915E-2</v>
      </c>
      <c r="D156" s="6">
        <f t="shared" si="15"/>
        <v>3.0013373913043408E-2</v>
      </c>
      <c r="E156" s="6">
        <f t="shared" si="18"/>
        <v>4.5560301599999888E-2</v>
      </c>
      <c r="F156" s="8">
        <f t="shared" si="14"/>
        <v>1.2645300000000066E-2</v>
      </c>
      <c r="G156" s="7">
        <f t="shared" si="16"/>
        <v>1.1495727272727331E-2</v>
      </c>
      <c r="H156" s="7">
        <f t="shared" si="19"/>
        <v>2.1497010000000111E-2</v>
      </c>
    </row>
    <row r="157" spans="1:8" ht="14.25" customHeight="1" x14ac:dyDescent="0.2">
      <c r="A157" s="3">
        <f t="shared" si="17"/>
        <v>16656</v>
      </c>
      <c r="B157" s="5">
        <v>154</v>
      </c>
      <c r="C157" s="6">
        <f t="shared" si="13"/>
        <v>3.4631379999999913E-2</v>
      </c>
      <c r="D157" s="6">
        <f t="shared" si="15"/>
        <v>3.0114243478260798E-2</v>
      </c>
      <c r="E157" s="6">
        <f t="shared" si="18"/>
        <v>4.5713421599999887E-2</v>
      </c>
      <c r="F157" s="8">
        <f t="shared" si="14"/>
        <v>1.2658300000000067E-2</v>
      </c>
      <c r="G157" s="7">
        <f t="shared" si="16"/>
        <v>1.1507545454545515E-2</v>
      </c>
      <c r="H157" s="7">
        <f t="shared" si="19"/>
        <v>2.1519110000000112E-2</v>
      </c>
    </row>
    <row r="158" spans="1:8" ht="14.25" customHeight="1" x14ac:dyDescent="0.2">
      <c r="A158" s="3">
        <f t="shared" si="17"/>
        <v>16687</v>
      </c>
      <c r="B158" s="5">
        <v>155</v>
      </c>
      <c r="C158" s="6">
        <f t="shared" si="13"/>
        <v>3.4747379999999911E-2</v>
      </c>
      <c r="D158" s="6">
        <f t="shared" si="15"/>
        <v>3.0215113043478185E-2</v>
      </c>
      <c r="E158" s="6">
        <f t="shared" si="18"/>
        <v>4.5866541599999887E-2</v>
      </c>
      <c r="F158" s="8">
        <f t="shared" si="14"/>
        <v>1.2671300000000068E-2</v>
      </c>
      <c r="G158" s="7">
        <f t="shared" si="16"/>
        <v>1.1519363636363697E-2</v>
      </c>
      <c r="H158" s="7">
        <f t="shared" si="19"/>
        <v>2.1541210000000113E-2</v>
      </c>
    </row>
    <row r="159" spans="1:8" ht="14.25" customHeight="1" x14ac:dyDescent="0.2">
      <c r="A159" s="3">
        <f t="shared" si="17"/>
        <v>16717</v>
      </c>
      <c r="B159" s="5">
        <v>156</v>
      </c>
      <c r="C159" s="6">
        <f t="shared" si="13"/>
        <v>3.4863379999999909E-2</v>
      </c>
      <c r="D159" s="6">
        <f t="shared" si="15"/>
        <v>3.0315982608695575E-2</v>
      </c>
      <c r="E159" s="6">
        <f t="shared" si="18"/>
        <v>4.601966159999988E-2</v>
      </c>
      <c r="F159" s="8">
        <f t="shared" si="14"/>
        <v>1.2684300000000068E-2</v>
      </c>
      <c r="G159" s="7">
        <f t="shared" si="16"/>
        <v>1.153118181818188E-2</v>
      </c>
      <c r="H159" s="7">
        <f t="shared" si="19"/>
        <v>2.1563310000000117E-2</v>
      </c>
    </row>
    <row r="160" spans="1:8" ht="14.25" customHeight="1" x14ac:dyDescent="0.2">
      <c r="A160" s="3">
        <f t="shared" si="17"/>
        <v>16748</v>
      </c>
      <c r="B160" s="5">
        <v>157</v>
      </c>
      <c r="C160" s="6">
        <f t="shared" si="13"/>
        <v>3.4979379999999907E-2</v>
      </c>
      <c r="D160" s="6">
        <f t="shared" si="15"/>
        <v>3.0416852173912965E-2</v>
      </c>
      <c r="E160" s="6">
        <f t="shared" si="18"/>
        <v>4.6172781599999879E-2</v>
      </c>
      <c r="F160" s="8">
        <f t="shared" si="14"/>
        <v>1.2697300000000069E-2</v>
      </c>
      <c r="G160" s="7">
        <f t="shared" si="16"/>
        <v>1.1543000000000062E-2</v>
      </c>
      <c r="H160" s="7">
        <f t="shared" si="19"/>
        <v>2.1585410000000117E-2</v>
      </c>
    </row>
    <row r="161" spans="1:8" ht="14.25" customHeight="1" x14ac:dyDescent="0.2">
      <c r="A161" s="3">
        <f t="shared" si="17"/>
        <v>16778</v>
      </c>
      <c r="B161" s="5">
        <v>158</v>
      </c>
      <c r="C161" s="6">
        <f t="shared" si="13"/>
        <v>3.5095379999999905E-2</v>
      </c>
      <c r="D161" s="6">
        <f t="shared" si="15"/>
        <v>3.0517721739130355E-2</v>
      </c>
      <c r="E161" s="6">
        <f t="shared" si="18"/>
        <v>4.6325901599999879E-2</v>
      </c>
      <c r="F161" s="8">
        <f t="shared" si="14"/>
        <v>1.271030000000007E-2</v>
      </c>
      <c r="G161" s="7">
        <f t="shared" si="16"/>
        <v>1.1554818181818244E-2</v>
      </c>
      <c r="H161" s="7">
        <f t="shared" si="19"/>
        <v>2.1607510000000118E-2</v>
      </c>
    </row>
    <row r="162" spans="1:8" ht="14.25" customHeight="1" x14ac:dyDescent="0.2">
      <c r="A162" s="3">
        <f t="shared" si="17"/>
        <v>16809</v>
      </c>
      <c r="B162" s="5">
        <v>159</v>
      </c>
      <c r="C162" s="6">
        <f t="shared" si="13"/>
        <v>3.5211379999999903E-2</v>
      </c>
      <c r="D162" s="6">
        <f t="shared" si="15"/>
        <v>3.0618591304347745E-2</v>
      </c>
      <c r="E162" s="6">
        <f t="shared" si="18"/>
        <v>4.6479021599999872E-2</v>
      </c>
      <c r="F162" s="8">
        <f t="shared" si="14"/>
        <v>1.2723300000000071E-2</v>
      </c>
      <c r="G162" s="7">
        <f t="shared" si="16"/>
        <v>1.1566636363636426E-2</v>
      </c>
      <c r="H162" s="7">
        <f t="shared" si="19"/>
        <v>2.1629610000000118E-2</v>
      </c>
    </row>
    <row r="163" spans="1:8" ht="14.25" customHeight="1" x14ac:dyDescent="0.2">
      <c r="A163" s="3">
        <f t="shared" si="17"/>
        <v>16840</v>
      </c>
      <c r="B163" s="5">
        <v>160</v>
      </c>
      <c r="C163" s="6">
        <f t="shared" si="13"/>
        <v>3.5327379999999901E-2</v>
      </c>
      <c r="D163" s="6">
        <f t="shared" si="15"/>
        <v>3.0719460869565136E-2</v>
      </c>
      <c r="E163" s="6">
        <f t="shared" si="18"/>
        <v>4.6632141599999871E-2</v>
      </c>
      <c r="F163" s="8">
        <f t="shared" si="14"/>
        <v>1.2736300000000072E-2</v>
      </c>
      <c r="G163" s="7">
        <f t="shared" si="16"/>
        <v>1.157845454545461E-2</v>
      </c>
      <c r="H163" s="7">
        <f t="shared" si="19"/>
        <v>2.1651710000000123E-2</v>
      </c>
    </row>
    <row r="164" spans="1:8" ht="14.25" customHeight="1" x14ac:dyDescent="0.2">
      <c r="A164" s="3">
        <f t="shared" si="17"/>
        <v>16868</v>
      </c>
      <c r="B164" s="5">
        <v>161</v>
      </c>
      <c r="C164" s="6">
        <f t="shared" si="13"/>
        <v>3.5443379999999899E-2</v>
      </c>
      <c r="D164" s="6">
        <f t="shared" si="15"/>
        <v>3.0820330434782522E-2</v>
      </c>
      <c r="E164" s="6">
        <f t="shared" si="18"/>
        <v>4.6785261599999871E-2</v>
      </c>
      <c r="F164" s="8">
        <f t="shared" si="14"/>
        <v>1.2749300000000073E-2</v>
      </c>
      <c r="G164" s="7">
        <f t="shared" si="16"/>
        <v>1.1590272727272793E-2</v>
      </c>
      <c r="H164" s="7">
        <f t="shared" si="19"/>
        <v>2.1673810000000123E-2</v>
      </c>
    </row>
    <row r="165" spans="1:8" ht="14.25" customHeight="1" x14ac:dyDescent="0.2">
      <c r="A165" s="3">
        <f t="shared" si="17"/>
        <v>16899</v>
      </c>
      <c r="B165" s="5">
        <v>162</v>
      </c>
      <c r="C165" s="6">
        <f t="shared" si="13"/>
        <v>3.5559379999999897E-2</v>
      </c>
      <c r="D165" s="6">
        <f t="shared" si="15"/>
        <v>3.0921199999999913E-2</v>
      </c>
      <c r="E165" s="6">
        <f t="shared" si="18"/>
        <v>4.6938381599999864E-2</v>
      </c>
      <c r="F165" s="8">
        <f t="shared" si="14"/>
        <v>1.2762300000000074E-2</v>
      </c>
      <c r="G165" s="7">
        <f t="shared" si="16"/>
        <v>1.1602090909090975E-2</v>
      </c>
      <c r="H165" s="7">
        <f t="shared" si="19"/>
        <v>2.1695910000000124E-2</v>
      </c>
    </row>
    <row r="166" spans="1:8" ht="14.25" customHeight="1" x14ac:dyDescent="0.2">
      <c r="A166" s="3">
        <f t="shared" si="17"/>
        <v>16929</v>
      </c>
      <c r="B166" s="5">
        <v>163</v>
      </c>
      <c r="C166" s="6">
        <f t="shared" si="13"/>
        <v>3.5675379999999896E-2</v>
      </c>
      <c r="D166" s="6">
        <f t="shared" si="15"/>
        <v>3.1022069565217303E-2</v>
      </c>
      <c r="E166" s="6">
        <f t="shared" si="18"/>
        <v>4.7091501599999863E-2</v>
      </c>
      <c r="F166" s="8">
        <f t="shared" si="14"/>
        <v>1.2775300000000074E-2</v>
      </c>
      <c r="G166" s="7">
        <f t="shared" si="16"/>
        <v>1.1613909090909157E-2</v>
      </c>
      <c r="H166" s="7">
        <f t="shared" si="19"/>
        <v>2.1718010000000124E-2</v>
      </c>
    </row>
    <row r="167" spans="1:8" ht="14.25" customHeight="1" x14ac:dyDescent="0.2">
      <c r="A167" s="3">
        <f t="shared" si="17"/>
        <v>16960</v>
      </c>
      <c r="B167" s="5">
        <v>164</v>
      </c>
      <c r="C167" s="6">
        <f t="shared" si="13"/>
        <v>3.5791379999999894E-2</v>
      </c>
      <c r="D167" s="6">
        <f t="shared" si="15"/>
        <v>3.1122939130434693E-2</v>
      </c>
      <c r="E167" s="6">
        <f t="shared" si="18"/>
        <v>4.7244621599999863E-2</v>
      </c>
      <c r="F167" s="8">
        <f t="shared" si="14"/>
        <v>1.2788300000000075E-2</v>
      </c>
      <c r="G167" s="7">
        <f t="shared" si="16"/>
        <v>1.162572727272734E-2</v>
      </c>
      <c r="H167" s="7">
        <f t="shared" si="19"/>
        <v>2.1740110000000128E-2</v>
      </c>
    </row>
    <row r="168" spans="1:8" ht="14.25" customHeight="1" x14ac:dyDescent="0.2">
      <c r="A168" s="3">
        <f t="shared" si="17"/>
        <v>16990</v>
      </c>
      <c r="B168" s="5">
        <v>165</v>
      </c>
      <c r="C168" s="6">
        <f t="shared" si="13"/>
        <v>3.5907379999999892E-2</v>
      </c>
      <c r="D168" s="6">
        <f t="shared" si="15"/>
        <v>3.1223808695652083E-2</v>
      </c>
      <c r="E168" s="6">
        <f t="shared" si="18"/>
        <v>4.7397741599999862E-2</v>
      </c>
      <c r="F168" s="8">
        <f t="shared" si="14"/>
        <v>1.2801300000000076E-2</v>
      </c>
      <c r="G168" s="7">
        <f t="shared" si="16"/>
        <v>1.1637545454545524E-2</v>
      </c>
      <c r="H168" s="7">
        <f t="shared" si="19"/>
        <v>2.1762210000000129E-2</v>
      </c>
    </row>
    <row r="169" spans="1:8" ht="14.25" customHeight="1" x14ac:dyDescent="0.2">
      <c r="A169" s="3">
        <f t="shared" si="17"/>
        <v>17021</v>
      </c>
      <c r="B169" s="5">
        <v>166</v>
      </c>
      <c r="C169" s="6">
        <f t="shared" si="13"/>
        <v>3.602337999999989E-2</v>
      </c>
      <c r="D169" s="6">
        <f t="shared" si="15"/>
        <v>3.1324678260869473E-2</v>
      </c>
      <c r="E169" s="6">
        <f t="shared" si="18"/>
        <v>4.7550861599999855E-2</v>
      </c>
      <c r="F169" s="8">
        <f t="shared" si="14"/>
        <v>1.2814300000000077E-2</v>
      </c>
      <c r="G169" s="7">
        <f t="shared" si="16"/>
        <v>1.1649363636363706E-2</v>
      </c>
      <c r="H169" s="7">
        <f t="shared" si="19"/>
        <v>2.178431000000013E-2</v>
      </c>
    </row>
    <row r="170" spans="1:8" ht="14.25" customHeight="1" x14ac:dyDescent="0.2">
      <c r="A170" s="3">
        <f t="shared" si="17"/>
        <v>17052</v>
      </c>
      <c r="B170" s="5">
        <v>167</v>
      </c>
      <c r="C170" s="6">
        <f t="shared" si="13"/>
        <v>3.6139379999999888E-2</v>
      </c>
      <c r="D170" s="6">
        <f t="shared" si="15"/>
        <v>3.1425547826086864E-2</v>
      </c>
      <c r="E170" s="6">
        <f t="shared" si="18"/>
        <v>4.7703981599999855E-2</v>
      </c>
      <c r="F170" s="8">
        <f t="shared" si="14"/>
        <v>1.2827300000000078E-2</v>
      </c>
      <c r="G170" s="7">
        <f t="shared" si="16"/>
        <v>1.1661181818181888E-2</v>
      </c>
      <c r="H170" s="7">
        <f t="shared" si="19"/>
        <v>2.180641000000013E-2</v>
      </c>
    </row>
    <row r="171" spans="1:8" ht="14.25" customHeight="1" x14ac:dyDescent="0.2">
      <c r="A171" s="3">
        <f t="shared" si="17"/>
        <v>17082</v>
      </c>
      <c r="B171" s="5">
        <v>168</v>
      </c>
      <c r="C171" s="6">
        <f t="shared" si="13"/>
        <v>3.6255379999999886E-2</v>
      </c>
      <c r="D171" s="6">
        <f t="shared" si="15"/>
        <v>3.1526417391304254E-2</v>
      </c>
      <c r="E171" s="6">
        <f t="shared" si="18"/>
        <v>4.7857101599999854E-2</v>
      </c>
      <c r="F171" s="8">
        <f t="shared" si="14"/>
        <v>1.2840300000000079E-2</v>
      </c>
      <c r="G171" s="7">
        <f t="shared" si="16"/>
        <v>1.167300000000007E-2</v>
      </c>
      <c r="H171" s="7">
        <f t="shared" si="19"/>
        <v>2.1828510000000134E-2</v>
      </c>
    </row>
    <row r="172" spans="1:8" ht="14.25" customHeight="1" x14ac:dyDescent="0.2">
      <c r="A172" s="3">
        <f t="shared" si="17"/>
        <v>17113</v>
      </c>
      <c r="B172" s="5">
        <v>169</v>
      </c>
      <c r="C172" s="6">
        <f t="shared" si="13"/>
        <v>3.6371379999999884E-2</v>
      </c>
      <c r="D172" s="6">
        <f t="shared" si="15"/>
        <v>3.1627286956521637E-2</v>
      </c>
      <c r="E172" s="6">
        <f t="shared" si="18"/>
        <v>4.8010221599999847E-2</v>
      </c>
      <c r="F172" s="8">
        <f t="shared" si="14"/>
        <v>1.285330000000008E-2</v>
      </c>
      <c r="G172" s="7">
        <f t="shared" si="16"/>
        <v>1.1684818181818253E-2</v>
      </c>
      <c r="H172" s="7">
        <f t="shared" si="19"/>
        <v>2.1850610000000135E-2</v>
      </c>
    </row>
    <row r="173" spans="1:8" ht="14.25" customHeight="1" x14ac:dyDescent="0.2">
      <c r="A173" s="3">
        <f t="shared" si="17"/>
        <v>17143</v>
      </c>
      <c r="B173" s="5">
        <v>170</v>
      </c>
      <c r="C173" s="6">
        <f t="shared" si="13"/>
        <v>3.6487379999999882E-2</v>
      </c>
      <c r="D173" s="6">
        <f t="shared" si="15"/>
        <v>3.1728156521739027E-2</v>
      </c>
      <c r="E173" s="6">
        <f t="shared" si="18"/>
        <v>4.8163341599999847E-2</v>
      </c>
      <c r="F173" s="8">
        <f t="shared" si="14"/>
        <v>1.286630000000008E-2</v>
      </c>
      <c r="G173" s="7">
        <f t="shared" si="16"/>
        <v>1.1696636363636435E-2</v>
      </c>
      <c r="H173" s="7">
        <f t="shared" si="19"/>
        <v>2.1872710000000135E-2</v>
      </c>
    </row>
    <row r="174" spans="1:8" ht="14.25" customHeight="1" x14ac:dyDescent="0.2">
      <c r="A174" s="3">
        <f t="shared" si="17"/>
        <v>17174</v>
      </c>
      <c r="B174" s="5">
        <v>171</v>
      </c>
      <c r="C174" s="6">
        <f t="shared" si="13"/>
        <v>3.660337999999988E-2</v>
      </c>
      <c r="D174" s="6">
        <f t="shared" si="15"/>
        <v>3.1829026086956418E-2</v>
      </c>
      <c r="E174" s="6">
        <f t="shared" si="18"/>
        <v>4.8316461599999846E-2</v>
      </c>
      <c r="F174" s="8">
        <f t="shared" si="14"/>
        <v>1.2879300000000081E-2</v>
      </c>
      <c r="G174" s="7">
        <f t="shared" si="16"/>
        <v>1.1708454545454619E-2</v>
      </c>
      <c r="H174" s="7">
        <f t="shared" si="19"/>
        <v>2.1894810000000136E-2</v>
      </c>
    </row>
    <row r="175" spans="1:8" ht="14.25" customHeight="1" x14ac:dyDescent="0.2">
      <c r="A175" s="3">
        <f t="shared" si="17"/>
        <v>17205</v>
      </c>
      <c r="B175" s="5">
        <v>172</v>
      </c>
      <c r="C175" s="6">
        <f t="shared" si="13"/>
        <v>3.6719379999999878E-2</v>
      </c>
      <c r="D175" s="6">
        <f t="shared" si="15"/>
        <v>3.1929895652173808E-2</v>
      </c>
      <c r="E175" s="6">
        <f t="shared" si="18"/>
        <v>4.8469581599999839E-2</v>
      </c>
      <c r="F175" s="8">
        <f t="shared" si="14"/>
        <v>1.2892300000000082E-2</v>
      </c>
      <c r="G175" s="7">
        <f t="shared" si="16"/>
        <v>1.1720272727272801E-2</v>
      </c>
      <c r="H175" s="7">
        <f t="shared" si="19"/>
        <v>2.191691000000014E-2</v>
      </c>
    </row>
    <row r="176" spans="1:8" ht="14.25" customHeight="1" x14ac:dyDescent="0.2">
      <c r="A176" s="3">
        <f t="shared" si="17"/>
        <v>17233</v>
      </c>
      <c r="B176" s="5">
        <v>173</v>
      </c>
      <c r="C176" s="6">
        <f t="shared" si="13"/>
        <v>3.6835379999999876E-2</v>
      </c>
      <c r="D176" s="6">
        <f t="shared" si="15"/>
        <v>3.2030765217391198E-2</v>
      </c>
      <c r="E176" s="6">
        <f t="shared" si="18"/>
        <v>4.8622701599999839E-2</v>
      </c>
      <c r="F176" s="8">
        <f t="shared" si="14"/>
        <v>1.2905300000000083E-2</v>
      </c>
      <c r="G176" s="7">
        <f t="shared" si="16"/>
        <v>1.1732090909090984E-2</v>
      </c>
      <c r="H176" s="7">
        <f t="shared" si="19"/>
        <v>2.1939010000000141E-2</v>
      </c>
    </row>
    <row r="177" spans="1:8" ht="14.25" customHeight="1" x14ac:dyDescent="0.2">
      <c r="A177" s="3">
        <f t="shared" si="17"/>
        <v>17264</v>
      </c>
      <c r="B177" s="5">
        <v>174</v>
      </c>
      <c r="C177" s="6">
        <f t="shared" si="13"/>
        <v>3.6951379999999874E-2</v>
      </c>
      <c r="D177" s="6">
        <f t="shared" si="15"/>
        <v>3.2131634782608588E-2</v>
      </c>
      <c r="E177" s="6">
        <f t="shared" si="18"/>
        <v>4.8775821599999838E-2</v>
      </c>
      <c r="F177" s="8">
        <f t="shared" si="14"/>
        <v>1.2918300000000084E-2</v>
      </c>
      <c r="G177" s="7">
        <f t="shared" si="16"/>
        <v>1.1743909090909166E-2</v>
      </c>
      <c r="H177" s="7">
        <f t="shared" si="19"/>
        <v>2.1961110000000141E-2</v>
      </c>
    </row>
    <row r="178" spans="1:8" ht="14.25" customHeight="1" x14ac:dyDescent="0.2">
      <c r="A178" s="3">
        <f t="shared" si="17"/>
        <v>17294</v>
      </c>
      <c r="B178" s="5">
        <v>175</v>
      </c>
      <c r="C178" s="6">
        <f t="shared" si="13"/>
        <v>3.7067379999999872E-2</v>
      </c>
      <c r="D178" s="6">
        <f t="shared" si="15"/>
        <v>3.2232504347825978E-2</v>
      </c>
      <c r="E178" s="6">
        <f t="shared" si="18"/>
        <v>4.8928941599999831E-2</v>
      </c>
      <c r="F178" s="8">
        <f t="shared" si="14"/>
        <v>1.2931300000000085E-2</v>
      </c>
      <c r="G178" s="7">
        <f t="shared" si="16"/>
        <v>1.1755727272727348E-2</v>
      </c>
      <c r="H178" s="7">
        <f t="shared" si="19"/>
        <v>2.1983210000000142E-2</v>
      </c>
    </row>
    <row r="179" spans="1:8" ht="14.25" customHeight="1" x14ac:dyDescent="0.2">
      <c r="A179" s="3">
        <f t="shared" si="17"/>
        <v>17325</v>
      </c>
      <c r="B179" s="5">
        <v>176</v>
      </c>
      <c r="C179" s="6">
        <f t="shared" si="13"/>
        <v>3.718337999999987E-2</v>
      </c>
      <c r="D179" s="6">
        <f t="shared" si="15"/>
        <v>3.2333373913043369E-2</v>
      </c>
      <c r="E179" s="6">
        <f t="shared" si="18"/>
        <v>4.9082061599999831E-2</v>
      </c>
      <c r="F179" s="8">
        <f t="shared" si="14"/>
        <v>1.2944300000000086E-2</v>
      </c>
      <c r="G179" s="7">
        <f t="shared" si="16"/>
        <v>1.1767545454545532E-2</v>
      </c>
      <c r="H179" s="7">
        <f t="shared" si="19"/>
        <v>2.2005310000000146E-2</v>
      </c>
    </row>
    <row r="180" spans="1:8" ht="14.25" customHeight="1" x14ac:dyDescent="0.2">
      <c r="A180" s="3">
        <f t="shared" si="17"/>
        <v>17355</v>
      </c>
      <c r="B180" s="5">
        <v>177</v>
      </c>
      <c r="C180" s="6">
        <f t="shared" si="13"/>
        <v>3.7299379999999868E-2</v>
      </c>
      <c r="D180" s="6">
        <f t="shared" si="15"/>
        <v>3.2434243478260759E-2</v>
      </c>
      <c r="E180" s="6">
        <f t="shared" si="18"/>
        <v>4.923518159999983E-2</v>
      </c>
      <c r="F180" s="8">
        <f t="shared" si="14"/>
        <v>1.2957300000000086E-2</v>
      </c>
      <c r="G180" s="7">
        <f t="shared" si="16"/>
        <v>1.1779363636363714E-2</v>
      </c>
      <c r="H180" s="7">
        <f t="shared" si="19"/>
        <v>2.2027410000000146E-2</v>
      </c>
    </row>
    <row r="181" spans="1:8" ht="14.25" customHeight="1" x14ac:dyDescent="0.2">
      <c r="A181" s="3">
        <f t="shared" si="17"/>
        <v>17386</v>
      </c>
      <c r="B181" s="5">
        <v>178</v>
      </c>
      <c r="C181" s="6">
        <f t="shared" si="13"/>
        <v>3.7415379999999866E-2</v>
      </c>
      <c r="D181" s="6">
        <f t="shared" si="15"/>
        <v>3.2535113043478149E-2</v>
      </c>
      <c r="E181" s="6">
        <f t="shared" si="18"/>
        <v>4.9388301599999823E-2</v>
      </c>
      <c r="F181" s="8">
        <f t="shared" si="14"/>
        <v>1.2970300000000087E-2</v>
      </c>
      <c r="G181" s="7">
        <f t="shared" si="16"/>
        <v>1.1791181818181897E-2</v>
      </c>
      <c r="H181" s="7">
        <f t="shared" si="19"/>
        <v>2.2049510000000147E-2</v>
      </c>
    </row>
    <row r="182" spans="1:8" ht="14.25" customHeight="1" x14ac:dyDescent="0.2">
      <c r="A182" s="3">
        <f t="shared" si="17"/>
        <v>17417</v>
      </c>
      <c r="B182" s="5">
        <v>179</v>
      </c>
      <c r="C182" s="6">
        <f t="shared" si="13"/>
        <v>3.7531379999999864E-2</v>
      </c>
      <c r="D182" s="6">
        <f t="shared" si="15"/>
        <v>3.2635982608695539E-2</v>
      </c>
      <c r="E182" s="6">
        <f t="shared" si="18"/>
        <v>4.9541421599999823E-2</v>
      </c>
      <c r="F182" s="8">
        <f t="shared" si="14"/>
        <v>1.2983300000000088E-2</v>
      </c>
      <c r="G182" s="7">
        <f t="shared" si="16"/>
        <v>1.1803000000000079E-2</v>
      </c>
      <c r="H182" s="7">
        <f t="shared" si="19"/>
        <v>2.2071610000000148E-2</v>
      </c>
    </row>
    <row r="183" spans="1:8" ht="14.25" customHeight="1" x14ac:dyDescent="0.2">
      <c r="A183" s="3">
        <f t="shared" si="17"/>
        <v>17447</v>
      </c>
      <c r="B183" s="5">
        <v>180</v>
      </c>
      <c r="C183" s="6">
        <f t="shared" si="13"/>
        <v>3.7647379999999862E-2</v>
      </c>
      <c r="D183" s="6">
        <f t="shared" si="15"/>
        <v>3.273685217391293E-2</v>
      </c>
      <c r="E183" s="6">
        <f t="shared" si="18"/>
        <v>4.9694541599999822E-2</v>
      </c>
      <c r="F183" s="8">
        <f t="shared" si="14"/>
        <v>1.2996300000000089E-2</v>
      </c>
      <c r="G183" s="7">
        <f t="shared" si="16"/>
        <v>1.1814818181818261E-2</v>
      </c>
      <c r="H183" s="7">
        <f t="shared" si="19"/>
        <v>2.2093710000000152E-2</v>
      </c>
    </row>
    <row r="184" spans="1:8" ht="14.25" customHeight="1" x14ac:dyDescent="0.2">
      <c r="A184" s="3">
        <f t="shared" si="17"/>
        <v>17478</v>
      </c>
      <c r="B184" s="5">
        <v>181</v>
      </c>
      <c r="C184" s="6">
        <f t="shared" ref="C184:C243" si="20">C183+0.00683%</f>
        <v>3.7715679999999863E-2</v>
      </c>
      <c r="D184" s="6">
        <f t="shared" si="15"/>
        <v>3.2796243478260753E-2</v>
      </c>
      <c r="E184" s="6">
        <f t="shared" si="18"/>
        <v>4.9784697599999823E-2</v>
      </c>
      <c r="F184" s="8">
        <f t="shared" ref="F184:F247" si="21">F183+0.00000185%</f>
        <v>1.299631850000009E-2</v>
      </c>
      <c r="G184" s="7">
        <f t="shared" si="16"/>
        <v>1.1814835000000081E-2</v>
      </c>
      <c r="H184" s="7">
        <f t="shared" si="19"/>
        <v>2.2093741450000152E-2</v>
      </c>
    </row>
    <row r="185" spans="1:8" ht="14.25" customHeight="1" x14ac:dyDescent="0.2">
      <c r="A185" s="3">
        <f t="shared" si="17"/>
        <v>17508</v>
      </c>
      <c r="B185" s="5">
        <v>182</v>
      </c>
      <c r="C185" s="6">
        <f t="shared" si="20"/>
        <v>3.7783979999999863E-2</v>
      </c>
      <c r="D185" s="6">
        <f t="shared" si="15"/>
        <v>3.2855634782608577E-2</v>
      </c>
      <c r="E185" s="6">
        <f t="shared" si="18"/>
        <v>4.9874853599999824E-2</v>
      </c>
      <c r="F185" s="8">
        <f t="shared" si="21"/>
        <v>1.299633700000009E-2</v>
      </c>
      <c r="G185" s="7">
        <f t="shared" si="16"/>
        <v>1.18148518181819E-2</v>
      </c>
      <c r="H185" s="7">
        <f t="shared" si="19"/>
        <v>2.2093772900000152E-2</v>
      </c>
    </row>
    <row r="186" spans="1:8" ht="14.25" customHeight="1" x14ac:dyDescent="0.2">
      <c r="A186" s="3">
        <f t="shared" si="17"/>
        <v>17539</v>
      </c>
      <c r="B186" s="5">
        <v>183</v>
      </c>
      <c r="C186" s="6">
        <f t="shared" si="20"/>
        <v>3.7852279999999863E-2</v>
      </c>
      <c r="D186" s="6">
        <f t="shared" si="15"/>
        <v>3.2915026086956407E-2</v>
      </c>
      <c r="E186" s="6">
        <f t="shared" si="18"/>
        <v>4.9965009599999818E-2</v>
      </c>
      <c r="F186" s="8">
        <f t="shared" si="21"/>
        <v>1.2996355500000091E-2</v>
      </c>
      <c r="G186" s="7">
        <f t="shared" si="16"/>
        <v>1.1814868636363718E-2</v>
      </c>
      <c r="H186" s="7">
        <f t="shared" si="19"/>
        <v>2.2093804350000155E-2</v>
      </c>
    </row>
    <row r="187" spans="1:8" ht="14.25" customHeight="1" x14ac:dyDescent="0.2">
      <c r="A187" s="3">
        <f t="shared" si="17"/>
        <v>17570</v>
      </c>
      <c r="B187" s="5">
        <v>184</v>
      </c>
      <c r="C187" s="6">
        <f t="shared" si="20"/>
        <v>3.7920579999999864E-2</v>
      </c>
      <c r="D187" s="6">
        <f t="shared" si="15"/>
        <v>3.2974417391304231E-2</v>
      </c>
      <c r="E187" s="6">
        <f t="shared" si="18"/>
        <v>5.0055165599999819E-2</v>
      </c>
      <c r="F187" s="8">
        <f t="shared" si="21"/>
        <v>1.2996374000000092E-2</v>
      </c>
      <c r="G187" s="7">
        <f t="shared" si="16"/>
        <v>1.1814885454545537E-2</v>
      </c>
      <c r="H187" s="7">
        <f t="shared" si="19"/>
        <v>2.2093835800000156E-2</v>
      </c>
    </row>
    <row r="188" spans="1:8" ht="14.25" customHeight="1" x14ac:dyDescent="0.2">
      <c r="A188" s="3">
        <f t="shared" si="17"/>
        <v>17599</v>
      </c>
      <c r="B188" s="5">
        <v>185</v>
      </c>
      <c r="C188" s="6">
        <f t="shared" si="20"/>
        <v>3.7988879999999864E-2</v>
      </c>
      <c r="D188" s="6">
        <f t="shared" si="15"/>
        <v>3.3033808695652055E-2</v>
      </c>
      <c r="E188" s="6">
        <f t="shared" si="18"/>
        <v>5.014532159999982E-2</v>
      </c>
      <c r="F188" s="8">
        <f t="shared" si="21"/>
        <v>1.2996392500000092E-2</v>
      </c>
      <c r="G188" s="7">
        <f t="shared" si="16"/>
        <v>1.1814902272727355E-2</v>
      </c>
      <c r="H188" s="7">
        <f t="shared" si="19"/>
        <v>2.2093867250000156E-2</v>
      </c>
    </row>
    <row r="189" spans="1:8" ht="14.25" customHeight="1" x14ac:dyDescent="0.2">
      <c r="A189" s="3">
        <f t="shared" si="17"/>
        <v>17630</v>
      </c>
      <c r="B189" s="5">
        <v>186</v>
      </c>
      <c r="C189" s="6">
        <f t="shared" si="20"/>
        <v>3.8057179999999864E-2</v>
      </c>
      <c r="D189" s="6">
        <f t="shared" si="15"/>
        <v>3.3093199999999885E-2</v>
      </c>
      <c r="E189" s="6">
        <f t="shared" si="18"/>
        <v>5.0235477599999821E-2</v>
      </c>
      <c r="F189" s="8">
        <f t="shared" si="21"/>
        <v>1.2996411000000093E-2</v>
      </c>
      <c r="G189" s="7">
        <f t="shared" si="16"/>
        <v>1.1814919090909174E-2</v>
      </c>
      <c r="H189" s="7">
        <f t="shared" si="19"/>
        <v>2.2093898700000159E-2</v>
      </c>
    </row>
    <row r="190" spans="1:8" ht="14.25" customHeight="1" x14ac:dyDescent="0.2">
      <c r="A190" s="3">
        <f t="shared" si="17"/>
        <v>17660</v>
      </c>
      <c r="B190" s="5">
        <v>187</v>
      </c>
      <c r="C190" s="6">
        <f t="shared" si="20"/>
        <v>3.8125479999999864E-2</v>
      </c>
      <c r="D190" s="6">
        <f t="shared" si="15"/>
        <v>3.3152591304347709E-2</v>
      </c>
      <c r="E190" s="6">
        <f t="shared" si="18"/>
        <v>5.0325633599999822E-2</v>
      </c>
      <c r="F190" s="8">
        <f t="shared" si="21"/>
        <v>1.2996429500000094E-2</v>
      </c>
      <c r="G190" s="7">
        <f t="shared" si="16"/>
        <v>1.1814935909090994E-2</v>
      </c>
      <c r="H190" s="7">
        <f t="shared" si="19"/>
        <v>2.2093930150000159E-2</v>
      </c>
    </row>
    <row r="191" spans="1:8" ht="14.25" customHeight="1" x14ac:dyDescent="0.2">
      <c r="A191" s="3">
        <f t="shared" si="17"/>
        <v>17691</v>
      </c>
      <c r="B191" s="5">
        <v>188</v>
      </c>
      <c r="C191" s="6">
        <f t="shared" si="20"/>
        <v>3.8193779999999865E-2</v>
      </c>
      <c r="D191" s="6">
        <f t="shared" si="15"/>
        <v>3.3211982608695539E-2</v>
      </c>
      <c r="E191" s="6">
        <f t="shared" si="18"/>
        <v>5.0415789599999823E-2</v>
      </c>
      <c r="F191" s="8">
        <f t="shared" si="21"/>
        <v>1.2996448000000094E-2</v>
      </c>
      <c r="G191" s="7">
        <f t="shared" si="16"/>
        <v>1.1814952727272812E-2</v>
      </c>
      <c r="H191" s="7">
        <f t="shared" si="19"/>
        <v>2.2093961600000159E-2</v>
      </c>
    </row>
    <row r="192" spans="1:8" ht="14.25" customHeight="1" x14ac:dyDescent="0.2">
      <c r="A192" s="3">
        <f t="shared" si="17"/>
        <v>17721</v>
      </c>
      <c r="B192" s="5">
        <v>189</v>
      </c>
      <c r="C192" s="6">
        <f t="shared" si="20"/>
        <v>3.8262079999999865E-2</v>
      </c>
      <c r="D192" s="6">
        <f t="shared" si="15"/>
        <v>3.3271373913043363E-2</v>
      </c>
      <c r="E192" s="6">
        <f t="shared" si="18"/>
        <v>5.0505945599999824E-2</v>
      </c>
      <c r="F192" s="8">
        <f t="shared" si="21"/>
        <v>1.2996466500000095E-2</v>
      </c>
      <c r="G192" s="7">
        <f t="shared" si="16"/>
        <v>1.1814969545454631E-2</v>
      </c>
      <c r="H192" s="7">
        <f t="shared" si="19"/>
        <v>2.209399305000016E-2</v>
      </c>
    </row>
    <row r="193" spans="1:8" ht="14.25" customHeight="1" x14ac:dyDescent="0.2">
      <c r="A193" s="3">
        <f t="shared" si="17"/>
        <v>17752</v>
      </c>
      <c r="B193" s="5">
        <v>190</v>
      </c>
      <c r="C193" s="6">
        <f t="shared" si="20"/>
        <v>3.8330379999999865E-2</v>
      </c>
      <c r="D193" s="6">
        <f t="shared" si="15"/>
        <v>3.3330765217391187E-2</v>
      </c>
      <c r="E193" s="6">
        <f t="shared" si="18"/>
        <v>5.0596101599999825E-2</v>
      </c>
      <c r="F193" s="8">
        <f t="shared" si="21"/>
        <v>1.2996485000000096E-2</v>
      </c>
      <c r="G193" s="7">
        <f t="shared" si="16"/>
        <v>1.181498636363645E-2</v>
      </c>
      <c r="H193" s="7">
        <f t="shared" si="19"/>
        <v>2.2094024500000163E-2</v>
      </c>
    </row>
    <row r="194" spans="1:8" ht="14.25" customHeight="1" x14ac:dyDescent="0.2">
      <c r="A194" s="3">
        <f t="shared" si="17"/>
        <v>17783</v>
      </c>
      <c r="B194" s="5">
        <v>191</v>
      </c>
      <c r="C194" s="6">
        <f t="shared" si="20"/>
        <v>3.8398679999999866E-2</v>
      </c>
      <c r="D194" s="6">
        <f t="shared" si="15"/>
        <v>3.3390156521739017E-2</v>
      </c>
      <c r="E194" s="6">
        <f t="shared" si="18"/>
        <v>5.0686257599999826E-2</v>
      </c>
      <c r="F194" s="8">
        <f t="shared" si="21"/>
        <v>1.2996503500000096E-2</v>
      </c>
      <c r="G194" s="7">
        <f t="shared" si="16"/>
        <v>1.1815003181818268E-2</v>
      </c>
      <c r="H194" s="7">
        <f t="shared" si="19"/>
        <v>2.2094055950000163E-2</v>
      </c>
    </row>
    <row r="195" spans="1:8" ht="14.25" customHeight="1" x14ac:dyDescent="0.2">
      <c r="A195" s="3">
        <f t="shared" si="17"/>
        <v>17813</v>
      </c>
      <c r="B195" s="5">
        <v>192</v>
      </c>
      <c r="C195" s="6">
        <f t="shared" si="20"/>
        <v>3.8466979999999866E-2</v>
      </c>
      <c r="D195" s="6">
        <f t="shared" si="15"/>
        <v>3.3449547826086841E-2</v>
      </c>
      <c r="E195" s="6">
        <f t="shared" si="18"/>
        <v>5.0776413599999827E-2</v>
      </c>
      <c r="F195" s="8">
        <f t="shared" si="21"/>
        <v>1.2996522000000097E-2</v>
      </c>
      <c r="G195" s="7">
        <f t="shared" si="16"/>
        <v>1.1815020000000087E-2</v>
      </c>
      <c r="H195" s="7">
        <f t="shared" si="19"/>
        <v>2.2094087400000163E-2</v>
      </c>
    </row>
    <row r="196" spans="1:8" ht="14.25" customHeight="1" x14ac:dyDescent="0.2">
      <c r="A196" s="3">
        <f t="shared" si="17"/>
        <v>17844</v>
      </c>
      <c r="B196" s="5">
        <v>193</v>
      </c>
      <c r="C196" s="6">
        <f t="shared" si="20"/>
        <v>3.8535279999999866E-2</v>
      </c>
      <c r="D196" s="6">
        <f t="shared" ref="D196:D259" si="22">IF((C196/1.15)&gt;=$C$4,C196/1.15,C196)</f>
        <v>3.3508939130434671E-2</v>
      </c>
      <c r="E196" s="6">
        <f t="shared" si="18"/>
        <v>5.0866569599999828E-2</v>
      </c>
      <c r="F196" s="8">
        <f t="shared" si="21"/>
        <v>1.2996540500000098E-2</v>
      </c>
      <c r="G196" s="7">
        <f t="shared" ref="G196:G259" si="23">IF((F196/1.1)&gt;=$F$4,F196/1.1,F196)</f>
        <v>1.1815036818181907E-2</v>
      </c>
      <c r="H196" s="7">
        <f t="shared" si="19"/>
        <v>2.2094118850000167E-2</v>
      </c>
    </row>
    <row r="197" spans="1:8" ht="14.25" customHeight="1" x14ac:dyDescent="0.2">
      <c r="A197" s="3">
        <f t="shared" ref="A197:A260" si="24">EDATE(A196,1)</f>
        <v>17874</v>
      </c>
      <c r="B197" s="5">
        <v>194</v>
      </c>
      <c r="C197" s="6">
        <f t="shared" si="20"/>
        <v>3.8603579999999867E-2</v>
      </c>
      <c r="D197" s="6">
        <f t="shared" si="22"/>
        <v>3.3568330434782495E-2</v>
      </c>
      <c r="E197" s="6">
        <f t="shared" ref="E197:E260" si="25">C197*1.32</f>
        <v>5.0956725599999829E-2</v>
      </c>
      <c r="F197" s="8">
        <f t="shared" si="21"/>
        <v>1.2996559000000098E-2</v>
      </c>
      <c r="G197" s="7">
        <f t="shared" si="23"/>
        <v>1.1815053636363725E-2</v>
      </c>
      <c r="H197" s="7">
        <f t="shared" ref="H197:H260" si="26">F197*1.7</f>
        <v>2.2094150300000167E-2</v>
      </c>
    </row>
    <row r="198" spans="1:8" ht="14.25" customHeight="1" x14ac:dyDescent="0.2">
      <c r="A198" s="3">
        <f t="shared" si="24"/>
        <v>17905</v>
      </c>
      <c r="B198" s="5">
        <v>195</v>
      </c>
      <c r="C198" s="6">
        <f t="shared" si="20"/>
        <v>3.8671879999999867E-2</v>
      </c>
      <c r="D198" s="6">
        <f t="shared" si="22"/>
        <v>3.3627721739130319E-2</v>
      </c>
      <c r="E198" s="6">
        <f t="shared" si="25"/>
        <v>5.104688159999983E-2</v>
      </c>
      <c r="F198" s="8">
        <f t="shared" si="21"/>
        <v>1.2996577500000099E-2</v>
      </c>
      <c r="G198" s="7">
        <f t="shared" si="23"/>
        <v>1.1815070454545544E-2</v>
      </c>
      <c r="H198" s="7">
        <f t="shared" si="26"/>
        <v>2.2094181750000167E-2</v>
      </c>
    </row>
    <row r="199" spans="1:8" ht="14.25" customHeight="1" x14ac:dyDescent="0.2">
      <c r="A199" s="3">
        <f t="shared" si="24"/>
        <v>17936</v>
      </c>
      <c r="B199" s="5">
        <v>196</v>
      </c>
      <c r="C199" s="6">
        <f t="shared" si="20"/>
        <v>3.8740179999999867E-2</v>
      </c>
      <c r="D199" s="6">
        <f t="shared" si="22"/>
        <v>3.3687113043478149E-2</v>
      </c>
      <c r="E199" s="6">
        <f t="shared" si="25"/>
        <v>5.1137037599999824E-2</v>
      </c>
      <c r="F199" s="8">
        <f t="shared" si="21"/>
        <v>1.29965960000001E-2</v>
      </c>
      <c r="G199" s="7">
        <f t="shared" si="23"/>
        <v>1.1815087272727362E-2</v>
      </c>
      <c r="H199" s="7">
        <f t="shared" si="26"/>
        <v>2.2094213200000171E-2</v>
      </c>
    </row>
    <row r="200" spans="1:8" ht="14.25" customHeight="1" x14ac:dyDescent="0.2">
      <c r="A200" s="3">
        <f t="shared" si="24"/>
        <v>17964</v>
      </c>
      <c r="B200" s="5">
        <v>197</v>
      </c>
      <c r="C200" s="6">
        <f t="shared" si="20"/>
        <v>3.8808479999999868E-2</v>
      </c>
      <c r="D200" s="6">
        <f t="shared" si="22"/>
        <v>3.3746504347825973E-2</v>
      </c>
      <c r="E200" s="6">
        <f t="shared" si="25"/>
        <v>5.1227193599999825E-2</v>
      </c>
      <c r="F200" s="8">
        <f t="shared" si="21"/>
        <v>1.29966145000001E-2</v>
      </c>
      <c r="G200" s="7">
        <f t="shared" si="23"/>
        <v>1.1815104090909181E-2</v>
      </c>
      <c r="H200" s="7">
        <f t="shared" si="26"/>
        <v>2.2094244650000171E-2</v>
      </c>
    </row>
    <row r="201" spans="1:8" ht="14.25" customHeight="1" x14ac:dyDescent="0.2">
      <c r="A201" s="3">
        <f t="shared" si="24"/>
        <v>17995</v>
      </c>
      <c r="B201" s="5">
        <v>198</v>
      </c>
      <c r="C201" s="6">
        <f t="shared" si="20"/>
        <v>3.8876779999999868E-2</v>
      </c>
      <c r="D201" s="6">
        <f t="shared" si="22"/>
        <v>3.3805895652173804E-2</v>
      </c>
      <c r="E201" s="6">
        <f t="shared" si="25"/>
        <v>5.1317349599999826E-2</v>
      </c>
      <c r="F201" s="8">
        <f t="shared" si="21"/>
        <v>1.2996633000000101E-2</v>
      </c>
      <c r="G201" s="7">
        <f t="shared" si="23"/>
        <v>1.1815120909091001E-2</v>
      </c>
      <c r="H201" s="7">
        <f t="shared" si="26"/>
        <v>2.2094276100000171E-2</v>
      </c>
    </row>
    <row r="202" spans="1:8" ht="14.25" customHeight="1" x14ac:dyDescent="0.2">
      <c r="A202" s="3">
        <f t="shared" si="24"/>
        <v>18025</v>
      </c>
      <c r="B202" s="5">
        <v>199</v>
      </c>
      <c r="C202" s="6">
        <f t="shared" si="20"/>
        <v>3.8945079999999868E-2</v>
      </c>
      <c r="D202" s="6">
        <f t="shared" si="22"/>
        <v>3.3865286956521627E-2</v>
      </c>
      <c r="E202" s="6">
        <f t="shared" si="25"/>
        <v>5.1407505599999827E-2</v>
      </c>
      <c r="F202" s="8">
        <f t="shared" si="21"/>
        <v>1.2996651500000102E-2</v>
      </c>
      <c r="G202" s="7">
        <f t="shared" si="23"/>
        <v>1.1815137727272818E-2</v>
      </c>
      <c r="H202" s="7">
        <f t="shared" si="26"/>
        <v>2.2094307550000171E-2</v>
      </c>
    </row>
    <row r="203" spans="1:8" ht="14.25" customHeight="1" x14ac:dyDescent="0.2">
      <c r="A203" s="3">
        <f t="shared" si="24"/>
        <v>18056</v>
      </c>
      <c r="B203" s="5">
        <v>200</v>
      </c>
      <c r="C203" s="6">
        <f t="shared" si="20"/>
        <v>3.9013379999999868E-2</v>
      </c>
      <c r="D203" s="6">
        <f t="shared" si="22"/>
        <v>3.3924678260869451E-2</v>
      </c>
      <c r="E203" s="6">
        <f t="shared" si="25"/>
        <v>5.1497661599999828E-2</v>
      </c>
      <c r="F203" s="8">
        <f t="shared" si="21"/>
        <v>1.2996670000000102E-2</v>
      </c>
      <c r="G203" s="7">
        <f t="shared" si="23"/>
        <v>1.1815154545454638E-2</v>
      </c>
      <c r="H203" s="7">
        <f t="shared" si="26"/>
        <v>2.2094339000000175E-2</v>
      </c>
    </row>
    <row r="204" spans="1:8" ht="14.25" customHeight="1" x14ac:dyDescent="0.2">
      <c r="A204" s="3">
        <f t="shared" si="24"/>
        <v>18086</v>
      </c>
      <c r="B204" s="5">
        <v>201</v>
      </c>
      <c r="C204" s="6">
        <f t="shared" si="20"/>
        <v>3.9081679999999869E-2</v>
      </c>
      <c r="D204" s="6">
        <f t="shared" si="22"/>
        <v>3.3984069565217281E-2</v>
      </c>
      <c r="E204" s="6">
        <f t="shared" si="25"/>
        <v>5.1587817599999829E-2</v>
      </c>
      <c r="F204" s="8">
        <f t="shared" si="21"/>
        <v>1.2996688500000103E-2</v>
      </c>
      <c r="G204" s="7">
        <f t="shared" si="23"/>
        <v>1.1815171363636457E-2</v>
      </c>
      <c r="H204" s="7">
        <f t="shared" si="26"/>
        <v>2.2094370450000175E-2</v>
      </c>
    </row>
    <row r="205" spans="1:8" ht="14.25" customHeight="1" x14ac:dyDescent="0.2">
      <c r="A205" s="3">
        <f t="shared" si="24"/>
        <v>18117</v>
      </c>
      <c r="B205" s="5">
        <v>202</v>
      </c>
      <c r="C205" s="6">
        <f t="shared" si="20"/>
        <v>3.9149979999999869E-2</v>
      </c>
      <c r="D205" s="6">
        <f t="shared" si="22"/>
        <v>3.4043460869565105E-2</v>
      </c>
      <c r="E205" s="6">
        <f t="shared" si="25"/>
        <v>5.167797359999983E-2</v>
      </c>
      <c r="F205" s="8">
        <f t="shared" si="21"/>
        <v>1.2996707000000104E-2</v>
      </c>
      <c r="G205" s="7">
        <f t="shared" si="23"/>
        <v>1.1815188181818275E-2</v>
      </c>
      <c r="H205" s="7">
        <f t="shared" si="26"/>
        <v>2.2094401900000175E-2</v>
      </c>
    </row>
    <row r="206" spans="1:8" ht="14.25" customHeight="1" x14ac:dyDescent="0.2">
      <c r="A206" s="3">
        <f t="shared" si="24"/>
        <v>18148</v>
      </c>
      <c r="B206" s="5">
        <v>203</v>
      </c>
      <c r="C206" s="6">
        <f t="shared" si="20"/>
        <v>3.9218279999999869E-2</v>
      </c>
      <c r="D206" s="6">
        <f t="shared" si="22"/>
        <v>3.4102852173912936E-2</v>
      </c>
      <c r="E206" s="6">
        <f t="shared" si="25"/>
        <v>5.1768129599999831E-2</v>
      </c>
      <c r="F206" s="8">
        <f t="shared" si="21"/>
        <v>1.2996725500000104E-2</v>
      </c>
      <c r="G206" s="7">
        <f t="shared" si="23"/>
        <v>1.1815205000000094E-2</v>
      </c>
      <c r="H206" s="7">
        <f t="shared" si="26"/>
        <v>2.2094433350000178E-2</v>
      </c>
    </row>
    <row r="207" spans="1:8" ht="14.25" customHeight="1" x14ac:dyDescent="0.2">
      <c r="A207" s="3">
        <f t="shared" si="24"/>
        <v>18178</v>
      </c>
      <c r="B207" s="5">
        <v>204</v>
      </c>
      <c r="C207" s="6">
        <f t="shared" si="20"/>
        <v>3.928657999999987E-2</v>
      </c>
      <c r="D207" s="6">
        <f t="shared" si="22"/>
        <v>3.4162243478260759E-2</v>
      </c>
      <c r="E207" s="6">
        <f t="shared" si="25"/>
        <v>5.1858285599999832E-2</v>
      </c>
      <c r="F207" s="8">
        <f t="shared" si="21"/>
        <v>1.2996744000000105E-2</v>
      </c>
      <c r="G207" s="7">
        <f t="shared" si="23"/>
        <v>1.1815221818181914E-2</v>
      </c>
      <c r="H207" s="7">
        <f t="shared" si="26"/>
        <v>2.2094464800000178E-2</v>
      </c>
    </row>
    <row r="208" spans="1:8" ht="14.25" customHeight="1" x14ac:dyDescent="0.2">
      <c r="A208" s="3">
        <f t="shared" si="24"/>
        <v>18209</v>
      </c>
      <c r="B208" s="5">
        <v>205</v>
      </c>
      <c r="C208" s="6">
        <f t="shared" si="20"/>
        <v>3.935487999999987E-2</v>
      </c>
      <c r="D208" s="6">
        <f t="shared" si="22"/>
        <v>3.4221634782608583E-2</v>
      </c>
      <c r="E208" s="6">
        <f t="shared" si="25"/>
        <v>5.1948441599999833E-2</v>
      </c>
      <c r="F208" s="8">
        <f t="shared" si="21"/>
        <v>1.2996762500000106E-2</v>
      </c>
      <c r="G208" s="7">
        <f t="shared" si="23"/>
        <v>1.1815238636363731E-2</v>
      </c>
      <c r="H208" s="7">
        <f t="shared" si="26"/>
        <v>2.2094496250000178E-2</v>
      </c>
    </row>
    <row r="209" spans="1:8" ht="14.25" customHeight="1" x14ac:dyDescent="0.2">
      <c r="A209" s="3">
        <f t="shared" si="24"/>
        <v>18239</v>
      </c>
      <c r="B209" s="5">
        <v>206</v>
      </c>
      <c r="C209" s="6">
        <f t="shared" si="20"/>
        <v>3.942317999999987E-2</v>
      </c>
      <c r="D209" s="6">
        <f t="shared" si="22"/>
        <v>3.4281026086956413E-2</v>
      </c>
      <c r="E209" s="6">
        <f t="shared" si="25"/>
        <v>5.2038597599999833E-2</v>
      </c>
      <c r="F209" s="8">
        <f t="shared" si="21"/>
        <v>1.2996781000000106E-2</v>
      </c>
      <c r="G209" s="7">
        <f t="shared" si="23"/>
        <v>1.1815255454545551E-2</v>
      </c>
      <c r="H209" s="7">
        <f t="shared" si="26"/>
        <v>2.2094527700000182E-2</v>
      </c>
    </row>
    <row r="210" spans="1:8" ht="14.25" customHeight="1" x14ac:dyDescent="0.2">
      <c r="A210" s="3">
        <f t="shared" si="24"/>
        <v>18270</v>
      </c>
      <c r="B210" s="5">
        <v>207</v>
      </c>
      <c r="C210" s="6">
        <f t="shared" si="20"/>
        <v>3.9491479999999871E-2</v>
      </c>
      <c r="D210" s="6">
        <f t="shared" si="22"/>
        <v>3.4340417391304237E-2</v>
      </c>
      <c r="E210" s="6">
        <f t="shared" si="25"/>
        <v>5.2128753599999834E-2</v>
      </c>
      <c r="F210" s="8">
        <f t="shared" si="21"/>
        <v>1.2996799500000107E-2</v>
      </c>
      <c r="G210" s="7">
        <f t="shared" si="23"/>
        <v>1.1815272272727368E-2</v>
      </c>
      <c r="H210" s="7">
        <f t="shared" si="26"/>
        <v>2.2094559150000182E-2</v>
      </c>
    </row>
    <row r="211" spans="1:8" ht="14.25" customHeight="1" x14ac:dyDescent="0.2">
      <c r="A211" s="3">
        <f t="shared" si="24"/>
        <v>18301</v>
      </c>
      <c r="B211" s="5">
        <v>208</v>
      </c>
      <c r="C211" s="6">
        <f t="shared" si="20"/>
        <v>3.9559779999999871E-2</v>
      </c>
      <c r="D211" s="6">
        <f t="shared" si="22"/>
        <v>3.4399808695652068E-2</v>
      </c>
      <c r="E211" s="6">
        <f t="shared" si="25"/>
        <v>5.2218909599999835E-2</v>
      </c>
      <c r="F211" s="8">
        <f t="shared" si="21"/>
        <v>1.2996818000000108E-2</v>
      </c>
      <c r="G211" s="7">
        <f t="shared" si="23"/>
        <v>1.1815289090909188E-2</v>
      </c>
      <c r="H211" s="7">
        <f t="shared" si="26"/>
        <v>2.2094590600000182E-2</v>
      </c>
    </row>
    <row r="212" spans="1:8" ht="14.25" customHeight="1" x14ac:dyDescent="0.2">
      <c r="A212" s="3">
        <f t="shared" si="24"/>
        <v>18329</v>
      </c>
      <c r="B212" s="5">
        <v>209</v>
      </c>
      <c r="C212" s="6">
        <f t="shared" si="20"/>
        <v>3.9628079999999871E-2</v>
      </c>
      <c r="D212" s="6">
        <f t="shared" si="22"/>
        <v>3.4459199999999891E-2</v>
      </c>
      <c r="E212" s="6">
        <f t="shared" si="25"/>
        <v>5.2309065599999829E-2</v>
      </c>
      <c r="F212" s="8">
        <f t="shared" si="21"/>
        <v>1.2996836500000108E-2</v>
      </c>
      <c r="G212" s="7">
        <f t="shared" si="23"/>
        <v>1.1815305909091007E-2</v>
      </c>
      <c r="H212" s="7">
        <f t="shared" si="26"/>
        <v>2.2094622050000182E-2</v>
      </c>
    </row>
    <row r="213" spans="1:8" ht="14.25" customHeight="1" x14ac:dyDescent="0.2">
      <c r="A213" s="3">
        <f t="shared" si="24"/>
        <v>18360</v>
      </c>
      <c r="B213" s="5">
        <v>210</v>
      </c>
      <c r="C213" s="6">
        <f t="shared" si="20"/>
        <v>3.9696379999999871E-2</v>
      </c>
      <c r="D213" s="6">
        <f t="shared" si="22"/>
        <v>3.4518591304347715E-2</v>
      </c>
      <c r="E213" s="6">
        <f t="shared" si="25"/>
        <v>5.239922159999983E-2</v>
      </c>
      <c r="F213" s="8">
        <f t="shared" si="21"/>
        <v>1.2996855000000109E-2</v>
      </c>
      <c r="G213" s="7">
        <f t="shared" si="23"/>
        <v>1.1815322727272825E-2</v>
      </c>
      <c r="H213" s="7">
        <f t="shared" si="26"/>
        <v>2.2094653500000186E-2</v>
      </c>
    </row>
    <row r="214" spans="1:8" ht="14.25" customHeight="1" x14ac:dyDescent="0.2">
      <c r="A214" s="3">
        <f t="shared" si="24"/>
        <v>18390</v>
      </c>
      <c r="B214" s="5">
        <v>211</v>
      </c>
      <c r="C214" s="6">
        <f t="shared" si="20"/>
        <v>3.9764679999999872E-2</v>
      </c>
      <c r="D214" s="6">
        <f t="shared" si="22"/>
        <v>3.4577982608695546E-2</v>
      </c>
      <c r="E214" s="6">
        <f t="shared" si="25"/>
        <v>5.2489377599999831E-2</v>
      </c>
      <c r="F214" s="8">
        <f t="shared" si="21"/>
        <v>1.299687350000011E-2</v>
      </c>
      <c r="G214" s="7">
        <f t="shared" si="23"/>
        <v>1.1815339545454644E-2</v>
      </c>
      <c r="H214" s="7">
        <f t="shared" si="26"/>
        <v>2.2094684950000186E-2</v>
      </c>
    </row>
    <row r="215" spans="1:8" ht="14.25" customHeight="1" x14ac:dyDescent="0.2">
      <c r="A215" s="3">
        <f t="shared" si="24"/>
        <v>18421</v>
      </c>
      <c r="B215" s="5">
        <v>212</v>
      </c>
      <c r="C215" s="6">
        <f t="shared" si="20"/>
        <v>3.9832979999999872E-2</v>
      </c>
      <c r="D215" s="6">
        <f t="shared" si="22"/>
        <v>3.4637373913043369E-2</v>
      </c>
      <c r="E215" s="6">
        <f t="shared" si="25"/>
        <v>5.2579533599999832E-2</v>
      </c>
      <c r="F215" s="8">
        <f t="shared" si="21"/>
        <v>1.299689200000011E-2</v>
      </c>
      <c r="G215" s="7">
        <f t="shared" si="23"/>
        <v>1.1815356363636464E-2</v>
      </c>
      <c r="H215" s="7">
        <f t="shared" si="26"/>
        <v>2.2094716400000186E-2</v>
      </c>
    </row>
    <row r="216" spans="1:8" ht="14.25" customHeight="1" x14ac:dyDescent="0.2">
      <c r="A216" s="3">
        <f t="shared" si="24"/>
        <v>18451</v>
      </c>
      <c r="B216" s="5">
        <v>213</v>
      </c>
      <c r="C216" s="6">
        <f t="shared" si="20"/>
        <v>3.9901279999999872E-2</v>
      </c>
      <c r="D216" s="6">
        <f t="shared" si="22"/>
        <v>3.4696765217391193E-2</v>
      </c>
      <c r="E216" s="6">
        <f t="shared" si="25"/>
        <v>5.2669689599999833E-2</v>
      </c>
      <c r="F216" s="8">
        <f t="shared" si="21"/>
        <v>1.2996910500000111E-2</v>
      </c>
      <c r="G216" s="7">
        <f t="shared" si="23"/>
        <v>1.1815373181818281E-2</v>
      </c>
      <c r="H216" s="7">
        <f t="shared" si="26"/>
        <v>2.209474785000019E-2</v>
      </c>
    </row>
    <row r="217" spans="1:8" ht="14.25" customHeight="1" x14ac:dyDescent="0.2">
      <c r="A217" s="3">
        <f t="shared" si="24"/>
        <v>18482</v>
      </c>
      <c r="B217" s="5">
        <v>214</v>
      </c>
      <c r="C217" s="6">
        <f t="shared" si="20"/>
        <v>3.9969579999999873E-2</v>
      </c>
      <c r="D217" s="6">
        <f t="shared" si="22"/>
        <v>3.4756156521739023E-2</v>
      </c>
      <c r="E217" s="6">
        <f t="shared" si="25"/>
        <v>5.2759845599999834E-2</v>
      </c>
      <c r="F217" s="8">
        <f t="shared" si="21"/>
        <v>1.2996929000000112E-2</v>
      </c>
      <c r="G217" s="7">
        <f t="shared" si="23"/>
        <v>1.1815390000000101E-2</v>
      </c>
      <c r="H217" s="7">
        <f t="shared" si="26"/>
        <v>2.209477930000019E-2</v>
      </c>
    </row>
    <row r="218" spans="1:8" ht="14.25" customHeight="1" x14ac:dyDescent="0.2">
      <c r="A218" s="3">
        <f t="shared" si="24"/>
        <v>18513</v>
      </c>
      <c r="B218" s="5">
        <v>215</v>
      </c>
      <c r="C218" s="6">
        <f t="shared" si="20"/>
        <v>4.0037879999999873E-2</v>
      </c>
      <c r="D218" s="6">
        <f t="shared" si="22"/>
        <v>3.4815547826086847E-2</v>
      </c>
      <c r="E218" s="6">
        <f t="shared" si="25"/>
        <v>5.2850001599999835E-2</v>
      </c>
      <c r="F218" s="8">
        <f t="shared" si="21"/>
        <v>1.2996947500000113E-2</v>
      </c>
      <c r="G218" s="7">
        <f t="shared" si="23"/>
        <v>1.181540681818192E-2</v>
      </c>
      <c r="H218" s="7">
        <f t="shared" si="26"/>
        <v>2.209481075000019E-2</v>
      </c>
    </row>
    <row r="219" spans="1:8" ht="14.25" customHeight="1" x14ac:dyDescent="0.2">
      <c r="A219" s="3">
        <f t="shared" si="24"/>
        <v>18543</v>
      </c>
      <c r="B219" s="5">
        <v>216</v>
      </c>
      <c r="C219" s="6">
        <f t="shared" si="20"/>
        <v>4.0106179999999873E-2</v>
      </c>
      <c r="D219" s="6">
        <f t="shared" si="22"/>
        <v>3.4874939130434678E-2</v>
      </c>
      <c r="E219" s="6">
        <f t="shared" si="25"/>
        <v>5.2940157599999836E-2</v>
      </c>
      <c r="F219" s="8">
        <f t="shared" si="21"/>
        <v>1.2996966000000113E-2</v>
      </c>
      <c r="G219" s="7">
        <f t="shared" si="23"/>
        <v>1.1815423636363738E-2</v>
      </c>
      <c r="H219" s="7">
        <f t="shared" si="26"/>
        <v>2.2094842200000193E-2</v>
      </c>
    </row>
    <row r="220" spans="1:8" ht="14.25" customHeight="1" x14ac:dyDescent="0.2">
      <c r="A220" s="3">
        <f t="shared" si="24"/>
        <v>18574</v>
      </c>
      <c r="B220" s="5">
        <v>217</v>
      </c>
      <c r="C220" s="6">
        <f t="shared" si="20"/>
        <v>4.0174479999999874E-2</v>
      </c>
      <c r="D220" s="6">
        <f t="shared" si="22"/>
        <v>3.4934330434782501E-2</v>
      </c>
      <c r="E220" s="6">
        <f t="shared" si="25"/>
        <v>5.3030313599999837E-2</v>
      </c>
      <c r="F220" s="8">
        <f t="shared" si="21"/>
        <v>1.2996984500000114E-2</v>
      </c>
      <c r="G220" s="7">
        <f t="shared" si="23"/>
        <v>1.1815440454545557E-2</v>
      </c>
      <c r="H220" s="7">
        <f t="shared" si="26"/>
        <v>2.2094873650000194E-2</v>
      </c>
    </row>
    <row r="221" spans="1:8" ht="14.25" customHeight="1" x14ac:dyDescent="0.2">
      <c r="A221" s="3">
        <f t="shared" si="24"/>
        <v>18604</v>
      </c>
      <c r="B221" s="5">
        <v>218</v>
      </c>
      <c r="C221" s="6">
        <f t="shared" si="20"/>
        <v>4.0242779999999874E-2</v>
      </c>
      <c r="D221" s="6">
        <f t="shared" si="22"/>
        <v>3.4993721739130325E-2</v>
      </c>
      <c r="E221" s="6">
        <f t="shared" si="25"/>
        <v>5.3120469599999838E-2</v>
      </c>
      <c r="F221" s="8">
        <f t="shared" si="21"/>
        <v>1.2997003000000115E-2</v>
      </c>
      <c r="G221" s="7">
        <f t="shared" si="23"/>
        <v>1.1815457272727375E-2</v>
      </c>
      <c r="H221" s="7">
        <f t="shared" si="26"/>
        <v>2.2094905100000194E-2</v>
      </c>
    </row>
    <row r="222" spans="1:8" ht="14.25" customHeight="1" x14ac:dyDescent="0.2">
      <c r="A222" s="3">
        <f t="shared" si="24"/>
        <v>18635</v>
      </c>
      <c r="B222" s="5">
        <v>219</v>
      </c>
      <c r="C222" s="6">
        <f t="shared" si="20"/>
        <v>4.0311079999999874E-2</v>
      </c>
      <c r="D222" s="6">
        <f t="shared" si="22"/>
        <v>3.5053113043478155E-2</v>
      </c>
      <c r="E222" s="6">
        <f t="shared" si="25"/>
        <v>5.3210625599999839E-2</v>
      </c>
      <c r="F222" s="8">
        <f t="shared" si="21"/>
        <v>1.2997021500000115E-2</v>
      </c>
      <c r="G222" s="7">
        <f t="shared" si="23"/>
        <v>1.1815474090909195E-2</v>
      </c>
      <c r="H222" s="7">
        <f t="shared" si="26"/>
        <v>2.2094936550000194E-2</v>
      </c>
    </row>
    <row r="223" spans="1:8" ht="14.25" customHeight="1" x14ac:dyDescent="0.2">
      <c r="A223" s="3">
        <f t="shared" si="24"/>
        <v>18666</v>
      </c>
      <c r="B223" s="5">
        <v>220</v>
      </c>
      <c r="C223" s="6">
        <f t="shared" si="20"/>
        <v>4.0379379999999875E-2</v>
      </c>
      <c r="D223" s="6">
        <f t="shared" si="22"/>
        <v>3.5112504347825979E-2</v>
      </c>
      <c r="E223" s="6">
        <f t="shared" si="25"/>
        <v>5.330078159999984E-2</v>
      </c>
      <c r="F223" s="8">
        <f t="shared" si="21"/>
        <v>1.2997040000000116E-2</v>
      </c>
      <c r="G223" s="7">
        <f t="shared" si="23"/>
        <v>1.1815490909091014E-2</v>
      </c>
      <c r="H223" s="7">
        <f t="shared" si="26"/>
        <v>2.2094968000000197E-2</v>
      </c>
    </row>
    <row r="224" spans="1:8" ht="14.25" customHeight="1" x14ac:dyDescent="0.2">
      <c r="A224" s="3">
        <f t="shared" si="24"/>
        <v>18694</v>
      </c>
      <c r="B224" s="5">
        <v>221</v>
      </c>
      <c r="C224" s="6">
        <f t="shared" si="20"/>
        <v>4.0447679999999875E-2</v>
      </c>
      <c r="D224" s="6">
        <f t="shared" si="22"/>
        <v>3.517189565217381E-2</v>
      </c>
      <c r="E224" s="6">
        <f t="shared" si="25"/>
        <v>5.3390937599999834E-2</v>
      </c>
      <c r="F224" s="8">
        <f t="shared" si="21"/>
        <v>1.2997058500000117E-2</v>
      </c>
      <c r="G224" s="7">
        <f t="shared" si="23"/>
        <v>1.1815507727272832E-2</v>
      </c>
      <c r="H224" s="7">
        <f t="shared" si="26"/>
        <v>2.2094999450000197E-2</v>
      </c>
    </row>
    <row r="225" spans="1:8" ht="14.25" customHeight="1" x14ac:dyDescent="0.2">
      <c r="A225" s="3">
        <f t="shared" si="24"/>
        <v>18725</v>
      </c>
      <c r="B225" s="5">
        <v>222</v>
      </c>
      <c r="C225" s="6">
        <f t="shared" si="20"/>
        <v>4.0515979999999875E-2</v>
      </c>
      <c r="D225" s="6">
        <f t="shared" si="22"/>
        <v>3.5231286956521633E-2</v>
      </c>
      <c r="E225" s="6">
        <f t="shared" si="25"/>
        <v>5.3481093599999835E-2</v>
      </c>
      <c r="F225" s="8">
        <f t="shared" si="21"/>
        <v>1.2997077000000117E-2</v>
      </c>
      <c r="G225" s="7">
        <f t="shared" si="23"/>
        <v>1.1815524545454651E-2</v>
      </c>
      <c r="H225" s="7">
        <f t="shared" si="26"/>
        <v>2.2095030900000198E-2</v>
      </c>
    </row>
    <row r="226" spans="1:8" ht="14.25" customHeight="1" x14ac:dyDescent="0.2">
      <c r="A226" s="3">
        <f t="shared" si="24"/>
        <v>18755</v>
      </c>
      <c r="B226" s="5">
        <v>223</v>
      </c>
      <c r="C226" s="6">
        <f t="shared" si="20"/>
        <v>4.0584279999999875E-2</v>
      </c>
      <c r="D226" s="6">
        <f t="shared" si="22"/>
        <v>3.5290678260869457E-2</v>
      </c>
      <c r="E226" s="6">
        <f t="shared" si="25"/>
        <v>5.3571249599999836E-2</v>
      </c>
      <c r="F226" s="8">
        <f t="shared" si="21"/>
        <v>1.2997095500000118E-2</v>
      </c>
      <c r="G226" s="7">
        <f t="shared" si="23"/>
        <v>1.181554136363647E-2</v>
      </c>
      <c r="H226" s="7">
        <f t="shared" si="26"/>
        <v>2.2095062350000201E-2</v>
      </c>
    </row>
    <row r="227" spans="1:8" ht="14.25" customHeight="1" x14ac:dyDescent="0.2">
      <c r="A227" s="3">
        <f t="shared" si="24"/>
        <v>18786</v>
      </c>
      <c r="B227" s="5">
        <v>224</v>
      </c>
      <c r="C227" s="6">
        <f t="shared" si="20"/>
        <v>4.0652579999999876E-2</v>
      </c>
      <c r="D227" s="6">
        <f t="shared" si="22"/>
        <v>3.5350069565217287E-2</v>
      </c>
      <c r="E227" s="6">
        <f t="shared" si="25"/>
        <v>5.3661405599999837E-2</v>
      </c>
      <c r="F227" s="8">
        <f t="shared" si="21"/>
        <v>1.2997114000000119E-2</v>
      </c>
      <c r="G227" s="7">
        <f t="shared" si="23"/>
        <v>1.1815558181818288E-2</v>
      </c>
      <c r="H227" s="7">
        <f t="shared" si="26"/>
        <v>2.2095093800000201E-2</v>
      </c>
    </row>
    <row r="228" spans="1:8" ht="14.25" customHeight="1" x14ac:dyDescent="0.2">
      <c r="A228" s="3">
        <f t="shared" si="24"/>
        <v>18816</v>
      </c>
      <c r="B228" s="5">
        <v>225</v>
      </c>
      <c r="C228" s="6">
        <f t="shared" si="20"/>
        <v>4.0720879999999876E-2</v>
      </c>
      <c r="D228" s="6">
        <f t="shared" si="22"/>
        <v>3.5409460869565111E-2</v>
      </c>
      <c r="E228" s="6">
        <f t="shared" si="25"/>
        <v>5.3751561599999838E-2</v>
      </c>
      <c r="F228" s="8">
        <f t="shared" si="21"/>
        <v>1.2997132500000119E-2</v>
      </c>
      <c r="G228" s="7">
        <f t="shared" si="23"/>
        <v>1.1815575000000108E-2</v>
      </c>
      <c r="H228" s="7">
        <f t="shared" si="26"/>
        <v>2.2095125250000201E-2</v>
      </c>
    </row>
    <row r="229" spans="1:8" ht="14.25" customHeight="1" x14ac:dyDescent="0.2">
      <c r="A229" s="3">
        <f t="shared" si="24"/>
        <v>18847</v>
      </c>
      <c r="B229" s="5">
        <v>226</v>
      </c>
      <c r="C229" s="6">
        <f t="shared" si="20"/>
        <v>4.0789179999999876E-2</v>
      </c>
      <c r="D229" s="6">
        <f t="shared" si="22"/>
        <v>3.5468852173912942E-2</v>
      </c>
      <c r="E229" s="6">
        <f t="shared" si="25"/>
        <v>5.3841717599999839E-2</v>
      </c>
      <c r="F229" s="8">
        <f t="shared" si="21"/>
        <v>1.299715100000012E-2</v>
      </c>
      <c r="G229" s="7">
        <f t="shared" si="23"/>
        <v>1.1815591818181927E-2</v>
      </c>
      <c r="H229" s="7">
        <f t="shared" si="26"/>
        <v>2.2095156700000205E-2</v>
      </c>
    </row>
    <row r="230" spans="1:8" ht="14.25" customHeight="1" x14ac:dyDescent="0.2">
      <c r="A230" s="3">
        <f t="shared" si="24"/>
        <v>18878</v>
      </c>
      <c r="B230" s="5">
        <v>227</v>
      </c>
      <c r="C230" s="6">
        <f t="shared" si="20"/>
        <v>4.0857479999999877E-2</v>
      </c>
      <c r="D230" s="6">
        <f t="shared" si="22"/>
        <v>3.5528243478260765E-2</v>
      </c>
      <c r="E230" s="6">
        <f t="shared" si="25"/>
        <v>5.393187359999984E-2</v>
      </c>
      <c r="F230" s="8">
        <f t="shared" si="21"/>
        <v>1.2997169500000121E-2</v>
      </c>
      <c r="G230" s="7">
        <f t="shared" si="23"/>
        <v>1.1815608636363745E-2</v>
      </c>
      <c r="H230" s="7">
        <f t="shared" si="26"/>
        <v>2.2095188150000205E-2</v>
      </c>
    </row>
    <row r="231" spans="1:8" ht="14.25" customHeight="1" x14ac:dyDescent="0.2">
      <c r="A231" s="3">
        <f t="shared" si="24"/>
        <v>18908</v>
      </c>
      <c r="B231" s="5">
        <v>228</v>
      </c>
      <c r="C231" s="6">
        <f t="shared" si="20"/>
        <v>4.0925779999999877E-2</v>
      </c>
      <c r="D231" s="6">
        <f t="shared" si="22"/>
        <v>3.5587634782608589E-2</v>
      </c>
      <c r="E231" s="6">
        <f t="shared" si="25"/>
        <v>5.4022029599999841E-2</v>
      </c>
      <c r="F231" s="8">
        <f t="shared" si="21"/>
        <v>1.2997188000000121E-2</v>
      </c>
      <c r="G231" s="7">
        <f t="shared" si="23"/>
        <v>1.1815625454545564E-2</v>
      </c>
      <c r="H231" s="7">
        <f t="shared" si="26"/>
        <v>2.2095219600000205E-2</v>
      </c>
    </row>
    <row r="232" spans="1:8" ht="14.25" customHeight="1" x14ac:dyDescent="0.2">
      <c r="A232" s="3">
        <f t="shared" si="24"/>
        <v>18939</v>
      </c>
      <c r="B232" s="5">
        <v>229</v>
      </c>
      <c r="C232" s="6">
        <f t="shared" si="20"/>
        <v>4.0994079999999877E-2</v>
      </c>
      <c r="D232" s="6">
        <f t="shared" si="22"/>
        <v>3.564702608695642E-2</v>
      </c>
      <c r="E232" s="6">
        <f t="shared" si="25"/>
        <v>5.4112185599999842E-2</v>
      </c>
      <c r="F232" s="8">
        <f t="shared" si="21"/>
        <v>1.2997206500000122E-2</v>
      </c>
      <c r="G232" s="7">
        <f t="shared" si="23"/>
        <v>1.1815642272727382E-2</v>
      </c>
      <c r="H232" s="7">
        <f t="shared" si="26"/>
        <v>2.2095251050000205E-2</v>
      </c>
    </row>
    <row r="233" spans="1:8" ht="14.25" customHeight="1" x14ac:dyDescent="0.2">
      <c r="A233" s="3">
        <f t="shared" si="24"/>
        <v>18969</v>
      </c>
      <c r="B233" s="5">
        <v>230</v>
      </c>
      <c r="C233" s="6">
        <f t="shared" si="20"/>
        <v>4.1062379999999878E-2</v>
      </c>
      <c r="D233" s="6">
        <f t="shared" si="22"/>
        <v>3.5706417391304243E-2</v>
      </c>
      <c r="E233" s="6">
        <f t="shared" si="25"/>
        <v>5.4202341599999843E-2</v>
      </c>
      <c r="F233" s="8">
        <f t="shared" si="21"/>
        <v>1.2997225000000123E-2</v>
      </c>
      <c r="G233" s="7">
        <f t="shared" si="23"/>
        <v>1.1815659090909201E-2</v>
      </c>
      <c r="H233" s="7">
        <f t="shared" si="26"/>
        <v>2.2095282500000209E-2</v>
      </c>
    </row>
    <row r="234" spans="1:8" ht="14.25" customHeight="1" x14ac:dyDescent="0.2">
      <c r="A234" s="3">
        <f t="shared" si="24"/>
        <v>19000</v>
      </c>
      <c r="B234" s="5">
        <v>231</v>
      </c>
      <c r="C234" s="6">
        <f t="shared" si="20"/>
        <v>4.1130679999999878E-2</v>
      </c>
      <c r="D234" s="6">
        <f t="shared" si="22"/>
        <v>3.5765808695652074E-2</v>
      </c>
      <c r="E234" s="6">
        <f t="shared" si="25"/>
        <v>5.4292497599999844E-2</v>
      </c>
      <c r="F234" s="8">
        <f t="shared" si="21"/>
        <v>1.2997243500000123E-2</v>
      </c>
      <c r="G234" s="7">
        <f t="shared" si="23"/>
        <v>1.1815675909091021E-2</v>
      </c>
      <c r="H234" s="7">
        <f t="shared" si="26"/>
        <v>2.2095313950000209E-2</v>
      </c>
    </row>
    <row r="235" spans="1:8" ht="14.25" customHeight="1" x14ac:dyDescent="0.2">
      <c r="A235" s="3">
        <f t="shared" si="24"/>
        <v>19031</v>
      </c>
      <c r="B235" s="5">
        <v>232</v>
      </c>
      <c r="C235" s="6">
        <f t="shared" si="20"/>
        <v>4.1198979999999878E-2</v>
      </c>
      <c r="D235" s="6">
        <f t="shared" si="22"/>
        <v>3.5825199999999897E-2</v>
      </c>
      <c r="E235" s="6">
        <f t="shared" si="25"/>
        <v>5.4382653599999844E-2</v>
      </c>
      <c r="F235" s="8">
        <f t="shared" si="21"/>
        <v>1.2997262000000124E-2</v>
      </c>
      <c r="G235" s="7">
        <f t="shared" si="23"/>
        <v>1.1815692727272838E-2</v>
      </c>
      <c r="H235" s="7">
        <f t="shared" si="26"/>
        <v>2.2095345400000209E-2</v>
      </c>
    </row>
    <row r="236" spans="1:8" ht="14.25" customHeight="1" x14ac:dyDescent="0.2">
      <c r="A236" s="3">
        <f t="shared" si="24"/>
        <v>19060</v>
      </c>
      <c r="B236" s="5">
        <v>233</v>
      </c>
      <c r="C236" s="6">
        <f t="shared" si="20"/>
        <v>4.1267279999999879E-2</v>
      </c>
      <c r="D236" s="6">
        <f t="shared" si="22"/>
        <v>3.5884591304347721E-2</v>
      </c>
      <c r="E236" s="6">
        <f t="shared" si="25"/>
        <v>5.4472809599999845E-2</v>
      </c>
      <c r="F236" s="8">
        <f t="shared" si="21"/>
        <v>1.2997280500000125E-2</v>
      </c>
      <c r="G236" s="7">
        <f t="shared" si="23"/>
        <v>1.1815709545454658E-2</v>
      </c>
      <c r="H236" s="7">
        <f t="shared" si="26"/>
        <v>2.2095376850000212E-2</v>
      </c>
    </row>
    <row r="237" spans="1:8" ht="14.25" customHeight="1" x14ac:dyDescent="0.2">
      <c r="A237" s="3">
        <f t="shared" si="24"/>
        <v>19091</v>
      </c>
      <c r="B237" s="5">
        <v>234</v>
      </c>
      <c r="C237" s="6">
        <f t="shared" si="20"/>
        <v>4.1335579999999879E-2</v>
      </c>
      <c r="D237" s="6">
        <f t="shared" si="22"/>
        <v>3.5943982608695552E-2</v>
      </c>
      <c r="E237" s="6">
        <f t="shared" si="25"/>
        <v>5.4562965599999839E-2</v>
      </c>
      <c r="F237" s="8">
        <f t="shared" si="21"/>
        <v>1.2997299000000125E-2</v>
      </c>
      <c r="G237" s="7">
        <f t="shared" si="23"/>
        <v>1.1815726363636477E-2</v>
      </c>
      <c r="H237" s="7">
        <f t="shared" si="26"/>
        <v>2.2095408300000213E-2</v>
      </c>
    </row>
    <row r="238" spans="1:8" ht="14.25" customHeight="1" x14ac:dyDescent="0.2">
      <c r="A238" s="3">
        <f t="shared" si="24"/>
        <v>19121</v>
      </c>
      <c r="B238" s="5">
        <v>235</v>
      </c>
      <c r="C238" s="6">
        <f t="shared" si="20"/>
        <v>4.1403879999999879E-2</v>
      </c>
      <c r="D238" s="6">
        <f t="shared" si="22"/>
        <v>3.6003373913043375E-2</v>
      </c>
      <c r="E238" s="6">
        <f t="shared" si="25"/>
        <v>5.465312159999984E-2</v>
      </c>
      <c r="F238" s="8">
        <f t="shared" si="21"/>
        <v>1.2997317500000126E-2</v>
      </c>
      <c r="G238" s="7">
        <f t="shared" si="23"/>
        <v>1.1815743181818295E-2</v>
      </c>
      <c r="H238" s="7">
        <f t="shared" si="26"/>
        <v>2.2095439750000213E-2</v>
      </c>
    </row>
    <row r="239" spans="1:8" ht="14.25" customHeight="1" x14ac:dyDescent="0.2">
      <c r="A239" s="3">
        <f t="shared" si="24"/>
        <v>19152</v>
      </c>
      <c r="B239" s="5">
        <v>236</v>
      </c>
      <c r="C239" s="6">
        <f t="shared" si="20"/>
        <v>4.1472179999999879E-2</v>
      </c>
      <c r="D239" s="6">
        <f t="shared" si="22"/>
        <v>3.6062765217391199E-2</v>
      </c>
      <c r="E239" s="6">
        <f t="shared" si="25"/>
        <v>5.4743277599999841E-2</v>
      </c>
      <c r="F239" s="8">
        <f t="shared" si="21"/>
        <v>1.2997336000000127E-2</v>
      </c>
      <c r="G239" s="7">
        <f t="shared" si="23"/>
        <v>1.1815760000000114E-2</v>
      </c>
      <c r="H239" s="7">
        <f t="shared" si="26"/>
        <v>2.2095471200000216E-2</v>
      </c>
    </row>
    <row r="240" spans="1:8" ht="14.25" customHeight="1" x14ac:dyDescent="0.2">
      <c r="A240" s="3">
        <f t="shared" si="24"/>
        <v>19182</v>
      </c>
      <c r="B240" s="5">
        <v>237</v>
      </c>
      <c r="C240" s="6">
        <f t="shared" si="20"/>
        <v>4.154047999999988E-2</v>
      </c>
      <c r="D240" s="6">
        <f t="shared" si="22"/>
        <v>3.6122156521739029E-2</v>
      </c>
      <c r="E240" s="6">
        <f t="shared" si="25"/>
        <v>5.4833433599999842E-2</v>
      </c>
      <c r="F240" s="8">
        <f t="shared" si="21"/>
        <v>1.2997354500000127E-2</v>
      </c>
      <c r="G240" s="7">
        <f t="shared" si="23"/>
        <v>1.1815776818181934E-2</v>
      </c>
      <c r="H240" s="7">
        <f t="shared" si="26"/>
        <v>2.2095502650000216E-2</v>
      </c>
    </row>
    <row r="241" spans="1:8" ht="14.25" customHeight="1" x14ac:dyDescent="0.2">
      <c r="A241" s="3">
        <f t="shared" si="24"/>
        <v>19213</v>
      </c>
      <c r="B241" s="5">
        <v>238</v>
      </c>
      <c r="C241" s="6">
        <f t="shared" si="20"/>
        <v>4.160877999999988E-2</v>
      </c>
      <c r="D241" s="6">
        <f t="shared" si="22"/>
        <v>3.6181547826086853E-2</v>
      </c>
      <c r="E241" s="6">
        <f t="shared" si="25"/>
        <v>5.4923589599999843E-2</v>
      </c>
      <c r="F241" s="8">
        <f t="shared" si="21"/>
        <v>1.2997373000000128E-2</v>
      </c>
      <c r="G241" s="7">
        <f t="shared" si="23"/>
        <v>1.1815793636363751E-2</v>
      </c>
      <c r="H241" s="7">
        <f t="shared" si="26"/>
        <v>2.2095534100000216E-2</v>
      </c>
    </row>
    <row r="242" spans="1:8" ht="14.25" customHeight="1" x14ac:dyDescent="0.2">
      <c r="A242" s="3">
        <f t="shared" si="24"/>
        <v>19244</v>
      </c>
      <c r="B242" s="5">
        <v>239</v>
      </c>
      <c r="C242" s="6">
        <f t="shared" si="20"/>
        <v>4.167707999999988E-2</v>
      </c>
      <c r="D242" s="6">
        <f t="shared" si="22"/>
        <v>3.6240939130434684E-2</v>
      </c>
      <c r="E242" s="6">
        <f t="shared" si="25"/>
        <v>5.5013745599999844E-2</v>
      </c>
      <c r="F242" s="8">
        <f t="shared" si="21"/>
        <v>1.2997391500000129E-2</v>
      </c>
      <c r="G242" s="7">
        <f t="shared" si="23"/>
        <v>1.1815810454545571E-2</v>
      </c>
      <c r="H242" s="7">
        <f t="shared" si="26"/>
        <v>2.2095565550000217E-2</v>
      </c>
    </row>
    <row r="243" spans="1:8" ht="14.25" customHeight="1" x14ac:dyDescent="0.2">
      <c r="A243" s="3">
        <f t="shared" si="24"/>
        <v>19274</v>
      </c>
      <c r="B243" s="5">
        <v>240</v>
      </c>
      <c r="C243" s="6">
        <f t="shared" si="20"/>
        <v>4.1745379999999881E-2</v>
      </c>
      <c r="D243" s="6">
        <f t="shared" si="22"/>
        <v>3.6300330434782507E-2</v>
      </c>
      <c r="E243" s="6">
        <f t="shared" si="25"/>
        <v>5.5103901599999845E-2</v>
      </c>
      <c r="F243" s="8">
        <f t="shared" si="21"/>
        <v>1.2997410000000129E-2</v>
      </c>
      <c r="G243" s="7">
        <f t="shared" si="23"/>
        <v>1.1815827272727389E-2</v>
      </c>
      <c r="H243" s="7">
        <f t="shared" si="26"/>
        <v>2.209559700000022E-2</v>
      </c>
    </row>
    <row r="244" spans="1:8" ht="14.25" customHeight="1" x14ac:dyDescent="0.2">
      <c r="A244" s="3">
        <f t="shared" si="24"/>
        <v>19305</v>
      </c>
      <c r="B244" s="5">
        <v>241</v>
      </c>
      <c r="C244" s="6">
        <f t="shared" ref="C244:C483" si="27">C243+0.00283%</f>
        <v>4.1773679999999883E-2</v>
      </c>
      <c r="D244" s="6">
        <f t="shared" si="22"/>
        <v>3.6324939130434684E-2</v>
      </c>
      <c r="E244" s="6">
        <f t="shared" si="25"/>
        <v>5.5141257599999847E-2</v>
      </c>
      <c r="F244" s="8">
        <f t="shared" si="21"/>
        <v>1.299742850000013E-2</v>
      </c>
      <c r="G244" s="7">
        <f t="shared" si="23"/>
        <v>1.1815844090909208E-2</v>
      </c>
      <c r="H244" s="7">
        <f t="shared" si="26"/>
        <v>2.209562845000022E-2</v>
      </c>
    </row>
    <row r="245" spans="1:8" ht="14.25" customHeight="1" x14ac:dyDescent="0.2">
      <c r="A245" s="3">
        <f t="shared" si="24"/>
        <v>19335</v>
      </c>
      <c r="B245" s="5">
        <v>242</v>
      </c>
      <c r="C245" s="6">
        <f t="shared" si="27"/>
        <v>4.1801979999999885E-2</v>
      </c>
      <c r="D245" s="6">
        <f t="shared" si="22"/>
        <v>3.6349547826086862E-2</v>
      </c>
      <c r="E245" s="6">
        <f t="shared" si="25"/>
        <v>5.517861359999985E-2</v>
      </c>
      <c r="F245" s="8">
        <f t="shared" si="21"/>
        <v>1.2997447000000131E-2</v>
      </c>
      <c r="G245" s="7">
        <f t="shared" si="23"/>
        <v>1.1815860909091027E-2</v>
      </c>
      <c r="H245" s="7">
        <f t="shared" si="26"/>
        <v>2.209565990000022E-2</v>
      </c>
    </row>
    <row r="246" spans="1:8" ht="14.25" customHeight="1" x14ac:dyDescent="0.2">
      <c r="A246" s="3">
        <f t="shared" si="24"/>
        <v>19366</v>
      </c>
      <c r="B246" s="5">
        <v>243</v>
      </c>
      <c r="C246" s="6">
        <f t="shared" si="27"/>
        <v>4.1830279999999886E-2</v>
      </c>
      <c r="D246" s="6">
        <f t="shared" si="22"/>
        <v>3.6374156521739032E-2</v>
      </c>
      <c r="E246" s="6">
        <f t="shared" si="25"/>
        <v>5.5215969599999852E-2</v>
      </c>
      <c r="F246" s="8">
        <f t="shared" si="21"/>
        <v>1.2997465500000131E-2</v>
      </c>
      <c r="G246" s="7">
        <f t="shared" si="23"/>
        <v>1.1815877727272845E-2</v>
      </c>
      <c r="H246" s="7">
        <f t="shared" si="26"/>
        <v>2.2095691350000224E-2</v>
      </c>
    </row>
    <row r="247" spans="1:8" ht="14.25" customHeight="1" x14ac:dyDescent="0.2">
      <c r="A247" s="3">
        <f t="shared" si="24"/>
        <v>19397</v>
      </c>
      <c r="B247" s="5">
        <v>244</v>
      </c>
      <c r="C247" s="6">
        <f t="shared" si="27"/>
        <v>4.1858579999999888E-2</v>
      </c>
      <c r="D247" s="6">
        <f t="shared" si="22"/>
        <v>3.6398765217391209E-2</v>
      </c>
      <c r="E247" s="6">
        <f t="shared" si="25"/>
        <v>5.5253325599999854E-2</v>
      </c>
      <c r="F247" s="8">
        <f t="shared" si="21"/>
        <v>1.2997484000000132E-2</v>
      </c>
      <c r="G247" s="7">
        <f t="shared" si="23"/>
        <v>1.1815894545454664E-2</v>
      </c>
      <c r="H247" s="7">
        <f t="shared" si="26"/>
        <v>2.2095722800000224E-2</v>
      </c>
    </row>
    <row r="248" spans="1:8" ht="14.25" customHeight="1" x14ac:dyDescent="0.2">
      <c r="A248" s="3">
        <f t="shared" si="24"/>
        <v>19425</v>
      </c>
      <c r="B248" s="5">
        <v>245</v>
      </c>
      <c r="C248" s="6">
        <f t="shared" si="27"/>
        <v>4.188687999999989E-2</v>
      </c>
      <c r="D248" s="6">
        <f t="shared" si="22"/>
        <v>3.6423373913043386E-2</v>
      </c>
      <c r="E248" s="6">
        <f t="shared" si="25"/>
        <v>5.5290681599999857E-2</v>
      </c>
      <c r="F248" s="8">
        <f t="shared" ref="F248:F311" si="28">F247+0.00000185%</f>
        <v>1.2997502500000133E-2</v>
      </c>
      <c r="G248" s="7">
        <f t="shared" si="23"/>
        <v>1.1815911363636484E-2</v>
      </c>
      <c r="H248" s="7">
        <f t="shared" si="26"/>
        <v>2.2095754250000224E-2</v>
      </c>
    </row>
    <row r="249" spans="1:8" ht="14.25" customHeight="1" x14ac:dyDescent="0.2">
      <c r="A249" s="3">
        <f t="shared" si="24"/>
        <v>19456</v>
      </c>
      <c r="B249" s="5">
        <v>246</v>
      </c>
      <c r="C249" s="6">
        <f t="shared" si="27"/>
        <v>4.1915179999999892E-2</v>
      </c>
      <c r="D249" s="6">
        <f t="shared" si="22"/>
        <v>3.6447982608695563E-2</v>
      </c>
      <c r="E249" s="6">
        <f t="shared" si="25"/>
        <v>5.5328037599999859E-2</v>
      </c>
      <c r="F249" s="8">
        <f t="shared" si="28"/>
        <v>1.2997521000000133E-2</v>
      </c>
      <c r="G249" s="7">
        <f t="shared" si="23"/>
        <v>1.1815928181818302E-2</v>
      </c>
      <c r="H249" s="7">
        <f t="shared" si="26"/>
        <v>2.2095785700000228E-2</v>
      </c>
    </row>
    <row r="250" spans="1:8" ht="14.25" customHeight="1" x14ac:dyDescent="0.2">
      <c r="A250" s="3">
        <f t="shared" si="24"/>
        <v>19486</v>
      </c>
      <c r="B250" s="5">
        <v>247</v>
      </c>
      <c r="C250" s="6">
        <f t="shared" si="27"/>
        <v>4.1943479999999894E-2</v>
      </c>
      <c r="D250" s="6">
        <f t="shared" si="22"/>
        <v>3.647259130434774E-2</v>
      </c>
      <c r="E250" s="6">
        <f t="shared" si="25"/>
        <v>5.5365393599999861E-2</v>
      </c>
      <c r="F250" s="8">
        <f t="shared" si="28"/>
        <v>1.2997539500000134E-2</v>
      </c>
      <c r="G250" s="7">
        <f t="shared" si="23"/>
        <v>1.1815945000000121E-2</v>
      </c>
      <c r="H250" s="7">
        <f t="shared" si="26"/>
        <v>2.2095817150000228E-2</v>
      </c>
    </row>
    <row r="251" spans="1:8" ht="14.25" customHeight="1" x14ac:dyDescent="0.2">
      <c r="A251" s="3">
        <f t="shared" si="24"/>
        <v>19517</v>
      </c>
      <c r="B251" s="5">
        <v>248</v>
      </c>
      <c r="C251" s="6">
        <f t="shared" si="27"/>
        <v>4.1971779999999896E-2</v>
      </c>
      <c r="D251" s="6">
        <f t="shared" si="22"/>
        <v>3.649719999999991E-2</v>
      </c>
      <c r="E251" s="6">
        <f t="shared" si="25"/>
        <v>5.5402749599999863E-2</v>
      </c>
      <c r="F251" s="8">
        <f t="shared" si="28"/>
        <v>1.2997558000000135E-2</v>
      </c>
      <c r="G251" s="7">
        <f t="shared" si="23"/>
        <v>1.181596181818194E-2</v>
      </c>
      <c r="H251" s="7">
        <f t="shared" si="26"/>
        <v>2.2095848600000228E-2</v>
      </c>
    </row>
    <row r="252" spans="1:8" ht="14.25" customHeight="1" x14ac:dyDescent="0.2">
      <c r="A252" s="3">
        <f t="shared" si="24"/>
        <v>19547</v>
      </c>
      <c r="B252" s="5">
        <v>249</v>
      </c>
      <c r="C252" s="6">
        <f t="shared" si="27"/>
        <v>4.2000079999999898E-2</v>
      </c>
      <c r="D252" s="6">
        <f t="shared" si="22"/>
        <v>3.6521808695652087E-2</v>
      </c>
      <c r="E252" s="6">
        <f t="shared" si="25"/>
        <v>5.5440105599999866E-2</v>
      </c>
      <c r="F252" s="8">
        <f t="shared" si="28"/>
        <v>1.2997576500000135E-2</v>
      </c>
      <c r="G252" s="7">
        <f t="shared" si="23"/>
        <v>1.1815978636363758E-2</v>
      </c>
      <c r="H252" s="7">
        <f t="shared" si="26"/>
        <v>2.2095880050000228E-2</v>
      </c>
    </row>
    <row r="253" spans="1:8" ht="14.25" customHeight="1" x14ac:dyDescent="0.2">
      <c r="A253" s="3">
        <f t="shared" si="24"/>
        <v>19578</v>
      </c>
      <c r="B253" s="5">
        <v>250</v>
      </c>
      <c r="C253" s="6">
        <f t="shared" si="27"/>
        <v>4.20283799999999E-2</v>
      </c>
      <c r="D253" s="6">
        <f t="shared" si="22"/>
        <v>3.6546417391304264E-2</v>
      </c>
      <c r="E253" s="6">
        <f t="shared" si="25"/>
        <v>5.5477461599999868E-2</v>
      </c>
      <c r="F253" s="8">
        <f t="shared" si="28"/>
        <v>1.2997595000000136E-2</v>
      </c>
      <c r="G253" s="7">
        <f t="shared" si="23"/>
        <v>1.1815995454545578E-2</v>
      </c>
      <c r="H253" s="7">
        <f t="shared" si="26"/>
        <v>2.2095911500000232E-2</v>
      </c>
    </row>
    <row r="254" spans="1:8" ht="14.25" customHeight="1" x14ac:dyDescent="0.2">
      <c r="A254" s="3">
        <f t="shared" si="24"/>
        <v>19609</v>
      </c>
      <c r="B254" s="5">
        <v>251</v>
      </c>
      <c r="C254" s="6">
        <f t="shared" si="27"/>
        <v>4.2056679999999902E-2</v>
      </c>
      <c r="D254" s="6">
        <f t="shared" si="22"/>
        <v>3.6571026086956442E-2</v>
      </c>
      <c r="E254" s="6">
        <f t="shared" si="25"/>
        <v>5.551481759999987E-2</v>
      </c>
      <c r="F254" s="8">
        <f t="shared" si="28"/>
        <v>1.2997613500000137E-2</v>
      </c>
      <c r="G254" s="7">
        <f t="shared" si="23"/>
        <v>1.1816012272727395E-2</v>
      </c>
      <c r="H254" s="7">
        <f t="shared" si="26"/>
        <v>2.2095942950000232E-2</v>
      </c>
    </row>
    <row r="255" spans="1:8" ht="14.25" customHeight="1" x14ac:dyDescent="0.2">
      <c r="A255" s="3">
        <f t="shared" si="24"/>
        <v>19639</v>
      </c>
      <c r="B255" s="5">
        <v>252</v>
      </c>
      <c r="C255" s="6">
        <f t="shared" si="27"/>
        <v>4.2084979999999904E-2</v>
      </c>
      <c r="D255" s="6">
        <f t="shared" si="22"/>
        <v>3.6595634782608612E-2</v>
      </c>
      <c r="E255" s="6">
        <f t="shared" si="25"/>
        <v>5.5552173599999873E-2</v>
      </c>
      <c r="F255" s="8">
        <f t="shared" si="28"/>
        <v>1.2997632000000137E-2</v>
      </c>
      <c r="G255" s="7">
        <f t="shared" si="23"/>
        <v>1.1816029090909215E-2</v>
      </c>
      <c r="H255" s="7">
        <f t="shared" si="26"/>
        <v>2.2095974400000232E-2</v>
      </c>
    </row>
    <row r="256" spans="1:8" ht="14.25" customHeight="1" x14ac:dyDescent="0.2">
      <c r="A256" s="3">
        <f t="shared" si="24"/>
        <v>19670</v>
      </c>
      <c r="B256" s="5">
        <v>253</v>
      </c>
      <c r="C256" s="6">
        <f t="shared" si="27"/>
        <v>4.2113279999999906E-2</v>
      </c>
      <c r="D256" s="6">
        <f t="shared" si="22"/>
        <v>3.6620243478260789E-2</v>
      </c>
      <c r="E256" s="6">
        <f t="shared" si="25"/>
        <v>5.5589529599999875E-2</v>
      </c>
      <c r="F256" s="8">
        <f t="shared" si="28"/>
        <v>1.2997650500000138E-2</v>
      </c>
      <c r="G256" s="7">
        <f t="shared" si="23"/>
        <v>1.1816045909091034E-2</v>
      </c>
      <c r="H256" s="7">
        <f t="shared" si="26"/>
        <v>2.2096005850000235E-2</v>
      </c>
    </row>
    <row r="257" spans="1:8" ht="14.25" customHeight="1" x14ac:dyDescent="0.2">
      <c r="A257" s="3">
        <f t="shared" si="24"/>
        <v>19700</v>
      </c>
      <c r="B257" s="5">
        <v>254</v>
      </c>
      <c r="C257" s="6">
        <f t="shared" si="27"/>
        <v>4.2141579999999908E-2</v>
      </c>
      <c r="D257" s="6">
        <f t="shared" si="22"/>
        <v>3.6644852173912966E-2</v>
      </c>
      <c r="E257" s="6">
        <f t="shared" si="25"/>
        <v>5.5626885599999884E-2</v>
      </c>
      <c r="F257" s="8">
        <f t="shared" si="28"/>
        <v>1.2997669000000139E-2</v>
      </c>
      <c r="G257" s="7">
        <f t="shared" si="23"/>
        <v>1.1816062727272852E-2</v>
      </c>
      <c r="H257" s="7">
        <f t="shared" si="26"/>
        <v>2.2096037300000235E-2</v>
      </c>
    </row>
    <row r="258" spans="1:8" ht="14.25" customHeight="1" x14ac:dyDescent="0.2">
      <c r="A258" s="3">
        <f t="shared" si="24"/>
        <v>19731</v>
      </c>
      <c r="B258" s="5">
        <v>255</v>
      </c>
      <c r="C258" s="6">
        <f t="shared" si="27"/>
        <v>4.216987999999991E-2</v>
      </c>
      <c r="D258" s="6">
        <f t="shared" si="22"/>
        <v>3.6669460869565143E-2</v>
      </c>
      <c r="E258" s="6">
        <f t="shared" si="25"/>
        <v>5.5664241599999886E-2</v>
      </c>
      <c r="F258" s="8">
        <f t="shared" si="28"/>
        <v>1.2997687500000139E-2</v>
      </c>
      <c r="G258" s="7">
        <f t="shared" si="23"/>
        <v>1.1816079545454671E-2</v>
      </c>
      <c r="H258" s="7">
        <f t="shared" si="26"/>
        <v>2.2096068750000235E-2</v>
      </c>
    </row>
    <row r="259" spans="1:8" ht="14.25" customHeight="1" x14ac:dyDescent="0.2">
      <c r="A259" s="3">
        <f t="shared" si="24"/>
        <v>19762</v>
      </c>
      <c r="B259" s="5">
        <v>256</v>
      </c>
      <c r="C259" s="6">
        <f t="shared" si="27"/>
        <v>4.2198179999999912E-2</v>
      </c>
      <c r="D259" s="6">
        <f t="shared" si="22"/>
        <v>3.669406956521732E-2</v>
      </c>
      <c r="E259" s="6">
        <f t="shared" si="25"/>
        <v>5.5701597599999889E-2</v>
      </c>
      <c r="F259" s="8">
        <f t="shared" si="28"/>
        <v>1.299770600000014E-2</v>
      </c>
      <c r="G259" s="7">
        <f t="shared" si="23"/>
        <v>1.1816096363636491E-2</v>
      </c>
      <c r="H259" s="7">
        <f t="shared" si="26"/>
        <v>2.2096100200000239E-2</v>
      </c>
    </row>
    <row r="260" spans="1:8" ht="14.25" customHeight="1" x14ac:dyDescent="0.2">
      <c r="A260" s="3">
        <f t="shared" si="24"/>
        <v>19790</v>
      </c>
      <c r="B260" s="5">
        <v>257</v>
      </c>
      <c r="C260" s="6">
        <f t="shared" si="27"/>
        <v>4.2226479999999914E-2</v>
      </c>
      <c r="D260" s="6">
        <f t="shared" ref="D260:D323" si="29">IF((C260/1.15)&gt;=$C$4,C260/1.15,C260)</f>
        <v>3.671867826086949E-2</v>
      </c>
      <c r="E260" s="6">
        <f t="shared" si="25"/>
        <v>5.5738953599999891E-2</v>
      </c>
      <c r="F260" s="8">
        <f t="shared" si="28"/>
        <v>1.2997724500000141E-2</v>
      </c>
      <c r="G260" s="7">
        <f t="shared" ref="G260:G323" si="30">IF((F260/1.1)&gt;=$F$4,F260/1.1,F260)</f>
        <v>1.1816113181818308E-2</v>
      </c>
      <c r="H260" s="7">
        <f t="shared" si="26"/>
        <v>2.2096131650000239E-2</v>
      </c>
    </row>
    <row r="261" spans="1:8" ht="14.25" customHeight="1" x14ac:dyDescent="0.2">
      <c r="A261" s="3">
        <f t="shared" ref="A261:A324" si="31">EDATE(A260,1)</f>
        <v>19821</v>
      </c>
      <c r="B261" s="5">
        <v>258</v>
      </c>
      <c r="C261" s="6">
        <f t="shared" si="27"/>
        <v>4.2254779999999915E-2</v>
      </c>
      <c r="D261" s="6">
        <f t="shared" si="29"/>
        <v>3.6743286956521667E-2</v>
      </c>
      <c r="E261" s="6">
        <f t="shared" ref="E261:E324" si="32">C261*1.32</f>
        <v>5.5776309599999893E-2</v>
      </c>
      <c r="F261" s="8">
        <f t="shared" si="28"/>
        <v>1.2997743000000141E-2</v>
      </c>
      <c r="G261" s="7">
        <f t="shared" si="30"/>
        <v>1.1816130000000128E-2</v>
      </c>
      <c r="H261" s="7">
        <f t="shared" ref="H261:H324" si="33">F261*1.7</f>
        <v>2.2096163100000239E-2</v>
      </c>
    </row>
    <row r="262" spans="1:8" ht="14.25" customHeight="1" x14ac:dyDescent="0.2">
      <c r="A262" s="3">
        <f t="shared" si="31"/>
        <v>19851</v>
      </c>
      <c r="B262" s="5">
        <v>259</v>
      </c>
      <c r="C262" s="6">
        <f t="shared" si="27"/>
        <v>4.2283079999999917E-2</v>
      </c>
      <c r="D262" s="6">
        <f t="shared" si="29"/>
        <v>3.6767895652173845E-2</v>
      </c>
      <c r="E262" s="6">
        <f t="shared" si="32"/>
        <v>5.5813665599999895E-2</v>
      </c>
      <c r="F262" s="8">
        <f t="shared" si="28"/>
        <v>1.2997761500000142E-2</v>
      </c>
      <c r="G262" s="7">
        <f t="shared" si="30"/>
        <v>1.1816146818181947E-2</v>
      </c>
      <c r="H262" s="7">
        <f t="shared" si="33"/>
        <v>2.2096194550000239E-2</v>
      </c>
    </row>
    <row r="263" spans="1:8" ht="14.25" customHeight="1" x14ac:dyDescent="0.2">
      <c r="A263" s="3">
        <f t="shared" si="31"/>
        <v>19882</v>
      </c>
      <c r="B263" s="5">
        <v>260</v>
      </c>
      <c r="C263" s="6">
        <f t="shared" si="27"/>
        <v>4.2311379999999919E-2</v>
      </c>
      <c r="D263" s="6">
        <f t="shared" si="29"/>
        <v>3.6792504347826022E-2</v>
      </c>
      <c r="E263" s="6">
        <f t="shared" si="32"/>
        <v>5.5851021599999898E-2</v>
      </c>
      <c r="F263" s="8">
        <f t="shared" si="28"/>
        <v>1.2997780000000143E-2</v>
      </c>
      <c r="G263" s="7">
        <f t="shared" si="30"/>
        <v>1.1816163636363765E-2</v>
      </c>
      <c r="H263" s="7">
        <f t="shared" si="33"/>
        <v>2.2096226000000243E-2</v>
      </c>
    </row>
    <row r="264" spans="1:8" ht="14.25" customHeight="1" x14ac:dyDescent="0.2">
      <c r="A264" s="3">
        <f t="shared" si="31"/>
        <v>19912</v>
      </c>
      <c r="B264" s="5">
        <v>261</v>
      </c>
      <c r="C264" s="6">
        <f t="shared" si="27"/>
        <v>4.2339679999999921E-2</v>
      </c>
      <c r="D264" s="6">
        <f t="shared" si="29"/>
        <v>3.6817113043478192E-2</v>
      </c>
      <c r="E264" s="6">
        <f t="shared" si="32"/>
        <v>5.58883775999999E-2</v>
      </c>
      <c r="F264" s="8">
        <f t="shared" si="28"/>
        <v>1.2997798500000143E-2</v>
      </c>
      <c r="G264" s="7">
        <f t="shared" si="30"/>
        <v>1.1816180454545584E-2</v>
      </c>
      <c r="H264" s="7">
        <f t="shared" si="33"/>
        <v>2.2096257450000243E-2</v>
      </c>
    </row>
    <row r="265" spans="1:8" ht="14.25" customHeight="1" x14ac:dyDescent="0.2">
      <c r="A265" s="3">
        <f t="shared" si="31"/>
        <v>19943</v>
      </c>
      <c r="B265" s="5">
        <v>262</v>
      </c>
      <c r="C265" s="6">
        <f t="shared" si="27"/>
        <v>4.2367979999999923E-2</v>
      </c>
      <c r="D265" s="6">
        <f t="shared" si="29"/>
        <v>3.6841721739130369E-2</v>
      </c>
      <c r="E265" s="6">
        <f t="shared" si="32"/>
        <v>5.5925733599999902E-2</v>
      </c>
      <c r="F265" s="8">
        <f t="shared" si="28"/>
        <v>1.2997817000000144E-2</v>
      </c>
      <c r="G265" s="7">
        <f t="shared" si="30"/>
        <v>1.1816197272727402E-2</v>
      </c>
      <c r="H265" s="7">
        <f t="shared" si="33"/>
        <v>2.2096288900000243E-2</v>
      </c>
    </row>
    <row r="266" spans="1:8" ht="14.25" customHeight="1" x14ac:dyDescent="0.2">
      <c r="A266" s="3">
        <f t="shared" si="31"/>
        <v>19974</v>
      </c>
      <c r="B266" s="5">
        <v>263</v>
      </c>
      <c r="C266" s="6">
        <f t="shared" si="27"/>
        <v>4.2396279999999925E-2</v>
      </c>
      <c r="D266" s="6">
        <f t="shared" si="29"/>
        <v>3.6866330434782546E-2</v>
      </c>
      <c r="E266" s="6">
        <f t="shared" si="32"/>
        <v>5.5963089599999905E-2</v>
      </c>
      <c r="F266" s="8">
        <f t="shared" si="28"/>
        <v>1.2997835500000145E-2</v>
      </c>
      <c r="G266" s="7">
        <f t="shared" si="30"/>
        <v>1.1816214090909221E-2</v>
      </c>
      <c r="H266" s="7">
        <f t="shared" si="33"/>
        <v>2.2096320350000247E-2</v>
      </c>
    </row>
    <row r="267" spans="1:8" ht="14.25" customHeight="1" x14ac:dyDescent="0.2">
      <c r="A267" s="3">
        <f t="shared" si="31"/>
        <v>20004</v>
      </c>
      <c r="B267" s="5">
        <v>264</v>
      </c>
      <c r="C267" s="6">
        <f t="shared" si="27"/>
        <v>4.2424579999999927E-2</v>
      </c>
      <c r="D267" s="6">
        <f t="shared" si="29"/>
        <v>3.6890939130434723E-2</v>
      </c>
      <c r="E267" s="6">
        <f t="shared" si="32"/>
        <v>5.6000445599999907E-2</v>
      </c>
      <c r="F267" s="8">
        <f t="shared" si="28"/>
        <v>1.2997854000000145E-2</v>
      </c>
      <c r="G267" s="7">
        <f t="shared" si="30"/>
        <v>1.1816230909091041E-2</v>
      </c>
      <c r="H267" s="7">
        <f t="shared" si="33"/>
        <v>2.2096351800000247E-2</v>
      </c>
    </row>
    <row r="268" spans="1:8" ht="14.25" customHeight="1" x14ac:dyDescent="0.2">
      <c r="A268" s="3">
        <f t="shared" si="31"/>
        <v>20035</v>
      </c>
      <c r="B268" s="5">
        <v>265</v>
      </c>
      <c r="C268" s="6">
        <f t="shared" si="27"/>
        <v>4.2452879999999929E-2</v>
      </c>
      <c r="D268" s="6">
        <f t="shared" si="29"/>
        <v>3.69155478260869E-2</v>
      </c>
      <c r="E268" s="6">
        <f t="shared" si="32"/>
        <v>5.6037801599999909E-2</v>
      </c>
      <c r="F268" s="8">
        <f t="shared" si="28"/>
        <v>1.2997872500000146E-2</v>
      </c>
      <c r="G268" s="7">
        <f t="shared" si="30"/>
        <v>1.1816247727272858E-2</v>
      </c>
      <c r="H268" s="7">
        <f t="shared" si="33"/>
        <v>2.2096383250000247E-2</v>
      </c>
    </row>
    <row r="269" spans="1:8" ht="14.25" customHeight="1" x14ac:dyDescent="0.2">
      <c r="A269" s="3">
        <f t="shared" si="31"/>
        <v>20065</v>
      </c>
      <c r="B269" s="5">
        <v>266</v>
      </c>
      <c r="C269" s="6">
        <f t="shared" si="27"/>
        <v>4.2481179999999931E-2</v>
      </c>
      <c r="D269" s="6">
        <f t="shared" si="29"/>
        <v>3.694015652173907E-2</v>
      </c>
      <c r="E269" s="6">
        <f t="shared" si="32"/>
        <v>5.6075157599999911E-2</v>
      </c>
      <c r="F269" s="8">
        <f t="shared" si="28"/>
        <v>1.2997891000000147E-2</v>
      </c>
      <c r="G269" s="7">
        <f t="shared" si="30"/>
        <v>1.1816264545454678E-2</v>
      </c>
      <c r="H269" s="7">
        <f t="shared" si="33"/>
        <v>2.209641470000025E-2</v>
      </c>
    </row>
    <row r="270" spans="1:8" ht="14.25" customHeight="1" x14ac:dyDescent="0.2">
      <c r="A270" s="3">
        <f t="shared" si="31"/>
        <v>20096</v>
      </c>
      <c r="B270" s="5">
        <v>267</v>
      </c>
      <c r="C270" s="6">
        <f t="shared" si="27"/>
        <v>4.2509479999999933E-2</v>
      </c>
      <c r="D270" s="6">
        <f t="shared" si="29"/>
        <v>3.6964765217391247E-2</v>
      </c>
      <c r="E270" s="6">
        <f t="shared" si="32"/>
        <v>5.6112513599999914E-2</v>
      </c>
      <c r="F270" s="8">
        <f t="shared" si="28"/>
        <v>1.2997909500000147E-2</v>
      </c>
      <c r="G270" s="7">
        <f t="shared" si="30"/>
        <v>1.1816281363636497E-2</v>
      </c>
      <c r="H270" s="7">
        <f t="shared" si="33"/>
        <v>2.2096446150000251E-2</v>
      </c>
    </row>
    <row r="271" spans="1:8" ht="14.25" customHeight="1" x14ac:dyDescent="0.2">
      <c r="A271" s="3">
        <f t="shared" si="31"/>
        <v>20127</v>
      </c>
      <c r="B271" s="5">
        <v>268</v>
      </c>
      <c r="C271" s="6">
        <f t="shared" si="27"/>
        <v>4.2537779999999935E-2</v>
      </c>
      <c r="D271" s="6">
        <f t="shared" si="29"/>
        <v>3.6989373913043425E-2</v>
      </c>
      <c r="E271" s="6">
        <f t="shared" si="32"/>
        <v>5.6149869599999916E-2</v>
      </c>
      <c r="F271" s="8">
        <f t="shared" si="28"/>
        <v>1.2997928000000148E-2</v>
      </c>
      <c r="G271" s="7">
        <f t="shared" si="30"/>
        <v>1.1816298181818315E-2</v>
      </c>
      <c r="H271" s="7">
        <f t="shared" si="33"/>
        <v>2.2096477600000251E-2</v>
      </c>
    </row>
    <row r="272" spans="1:8" ht="14.25" customHeight="1" x14ac:dyDescent="0.2">
      <c r="A272" s="3">
        <f t="shared" si="31"/>
        <v>20155</v>
      </c>
      <c r="B272" s="5">
        <v>269</v>
      </c>
      <c r="C272" s="6">
        <f t="shared" si="27"/>
        <v>4.2566079999999937E-2</v>
      </c>
      <c r="D272" s="6">
        <f t="shared" si="29"/>
        <v>3.7013982608695602E-2</v>
      </c>
      <c r="E272" s="6">
        <f t="shared" si="32"/>
        <v>5.6187225599999918E-2</v>
      </c>
      <c r="F272" s="8">
        <f t="shared" si="28"/>
        <v>1.2997946500000149E-2</v>
      </c>
      <c r="G272" s="7">
        <f t="shared" si="30"/>
        <v>1.1816315000000134E-2</v>
      </c>
      <c r="H272" s="7">
        <f t="shared" si="33"/>
        <v>2.2096509050000251E-2</v>
      </c>
    </row>
    <row r="273" spans="1:8" ht="14.25" customHeight="1" x14ac:dyDescent="0.2">
      <c r="A273" s="3">
        <f t="shared" si="31"/>
        <v>20186</v>
      </c>
      <c r="B273" s="5">
        <v>270</v>
      </c>
      <c r="C273" s="6">
        <f t="shared" si="27"/>
        <v>4.2594379999999939E-2</v>
      </c>
      <c r="D273" s="6">
        <f t="shared" si="29"/>
        <v>3.7038591304347779E-2</v>
      </c>
      <c r="E273" s="6">
        <f t="shared" si="32"/>
        <v>5.622458159999992E-2</v>
      </c>
      <c r="F273" s="8">
        <f t="shared" si="28"/>
        <v>1.2997965000000149E-2</v>
      </c>
      <c r="G273" s="7">
        <f t="shared" si="30"/>
        <v>1.1816331818181954E-2</v>
      </c>
      <c r="H273" s="7">
        <f t="shared" si="33"/>
        <v>2.2096540500000254E-2</v>
      </c>
    </row>
    <row r="274" spans="1:8" ht="14.25" customHeight="1" x14ac:dyDescent="0.2">
      <c r="A274" s="3">
        <f t="shared" si="31"/>
        <v>20216</v>
      </c>
      <c r="B274" s="5">
        <v>271</v>
      </c>
      <c r="C274" s="6">
        <f t="shared" si="27"/>
        <v>4.2622679999999941E-2</v>
      </c>
      <c r="D274" s="6">
        <f t="shared" si="29"/>
        <v>3.7063199999999949E-2</v>
      </c>
      <c r="E274" s="6">
        <f t="shared" si="32"/>
        <v>5.6261937599999923E-2</v>
      </c>
      <c r="F274" s="8">
        <f t="shared" si="28"/>
        <v>1.299798350000015E-2</v>
      </c>
      <c r="G274" s="7">
        <f t="shared" si="30"/>
        <v>1.1816348636363772E-2</v>
      </c>
      <c r="H274" s="7">
        <f t="shared" si="33"/>
        <v>2.2096571950000254E-2</v>
      </c>
    </row>
    <row r="275" spans="1:8" ht="14.25" customHeight="1" x14ac:dyDescent="0.2">
      <c r="A275" s="3">
        <f t="shared" si="31"/>
        <v>20247</v>
      </c>
      <c r="B275" s="5">
        <v>272</v>
      </c>
      <c r="C275" s="6">
        <f t="shared" si="27"/>
        <v>4.2650979999999943E-2</v>
      </c>
      <c r="D275" s="6">
        <f t="shared" si="29"/>
        <v>3.7087808695652126E-2</v>
      </c>
      <c r="E275" s="6">
        <f t="shared" si="32"/>
        <v>5.6299293599999925E-2</v>
      </c>
      <c r="F275" s="8">
        <f t="shared" si="28"/>
        <v>1.2998002000000151E-2</v>
      </c>
      <c r="G275" s="7">
        <f t="shared" si="30"/>
        <v>1.1816365454545591E-2</v>
      </c>
      <c r="H275" s="7">
        <f t="shared" si="33"/>
        <v>2.2096603400000255E-2</v>
      </c>
    </row>
    <row r="276" spans="1:8" ht="14.25" customHeight="1" x14ac:dyDescent="0.2">
      <c r="A276" s="3">
        <f t="shared" si="31"/>
        <v>20277</v>
      </c>
      <c r="B276" s="5">
        <v>273</v>
      </c>
      <c r="C276" s="6">
        <f t="shared" si="27"/>
        <v>4.2679279999999944E-2</v>
      </c>
      <c r="D276" s="6">
        <f t="shared" si="29"/>
        <v>3.7112417391304303E-2</v>
      </c>
      <c r="E276" s="6">
        <f t="shared" si="32"/>
        <v>5.6336649599999927E-2</v>
      </c>
      <c r="F276" s="8">
        <f t="shared" si="28"/>
        <v>1.2998020500000151E-2</v>
      </c>
      <c r="G276" s="7">
        <f t="shared" si="30"/>
        <v>1.1816382272727409E-2</v>
      </c>
      <c r="H276" s="7">
        <f t="shared" si="33"/>
        <v>2.2096634850000258E-2</v>
      </c>
    </row>
    <row r="277" spans="1:8" ht="14.25" customHeight="1" x14ac:dyDescent="0.2">
      <c r="A277" s="3">
        <f t="shared" si="31"/>
        <v>20308</v>
      </c>
      <c r="B277" s="5">
        <v>274</v>
      </c>
      <c r="C277" s="6">
        <f t="shared" si="27"/>
        <v>4.2707579999999946E-2</v>
      </c>
      <c r="D277" s="6">
        <f t="shared" si="29"/>
        <v>3.713702608695648E-2</v>
      </c>
      <c r="E277" s="6">
        <f t="shared" si="32"/>
        <v>5.637400559999993E-2</v>
      </c>
      <c r="F277" s="8">
        <f t="shared" si="28"/>
        <v>1.2998039000000152E-2</v>
      </c>
      <c r="G277" s="7">
        <f t="shared" si="30"/>
        <v>1.1816399090909228E-2</v>
      </c>
      <c r="H277" s="7">
        <f t="shared" si="33"/>
        <v>2.2096666300000258E-2</v>
      </c>
    </row>
    <row r="278" spans="1:8" ht="14.25" customHeight="1" x14ac:dyDescent="0.2">
      <c r="A278" s="3">
        <f t="shared" si="31"/>
        <v>20339</v>
      </c>
      <c r="B278" s="5">
        <v>275</v>
      </c>
      <c r="C278" s="6">
        <f t="shared" si="27"/>
        <v>4.2735879999999948E-2</v>
      </c>
      <c r="D278" s="6">
        <f t="shared" si="29"/>
        <v>3.716163478260865E-2</v>
      </c>
      <c r="E278" s="6">
        <f t="shared" si="32"/>
        <v>5.6411361599999932E-2</v>
      </c>
      <c r="F278" s="8">
        <f t="shared" si="28"/>
        <v>1.2998057500000153E-2</v>
      </c>
      <c r="G278" s="7">
        <f t="shared" si="30"/>
        <v>1.1816415909091047E-2</v>
      </c>
      <c r="H278" s="7">
        <f t="shared" si="33"/>
        <v>2.2096697750000258E-2</v>
      </c>
    </row>
    <row r="279" spans="1:8" ht="14.25" customHeight="1" x14ac:dyDescent="0.2">
      <c r="A279" s="3">
        <f t="shared" si="31"/>
        <v>20369</v>
      </c>
      <c r="B279" s="5">
        <v>276</v>
      </c>
      <c r="C279" s="6">
        <f t="shared" si="27"/>
        <v>4.276417999999995E-2</v>
      </c>
      <c r="D279" s="6">
        <f t="shared" si="29"/>
        <v>3.7186243478260828E-2</v>
      </c>
      <c r="E279" s="6">
        <f t="shared" si="32"/>
        <v>5.6448717599999934E-2</v>
      </c>
      <c r="F279" s="8">
        <f t="shared" si="28"/>
        <v>1.2998076000000153E-2</v>
      </c>
      <c r="G279" s="7">
        <f t="shared" si="30"/>
        <v>1.1816432727272865E-2</v>
      </c>
      <c r="H279" s="7">
        <f t="shared" si="33"/>
        <v>2.2096729200000262E-2</v>
      </c>
    </row>
    <row r="280" spans="1:8" ht="14.25" customHeight="1" x14ac:dyDescent="0.2">
      <c r="A280" s="3">
        <f t="shared" si="31"/>
        <v>20400</v>
      </c>
      <c r="B280" s="5">
        <v>277</v>
      </c>
      <c r="C280" s="6">
        <f t="shared" si="27"/>
        <v>4.2792479999999952E-2</v>
      </c>
      <c r="D280" s="6">
        <f t="shared" si="29"/>
        <v>3.7210852173913005E-2</v>
      </c>
      <c r="E280" s="6">
        <f t="shared" si="32"/>
        <v>5.6486073599999936E-2</v>
      </c>
      <c r="F280" s="8">
        <f t="shared" si="28"/>
        <v>1.2998094500000154E-2</v>
      </c>
      <c r="G280" s="7">
        <f t="shared" si="30"/>
        <v>1.1816449545454685E-2</v>
      </c>
      <c r="H280" s="7">
        <f t="shared" si="33"/>
        <v>2.2096760650000262E-2</v>
      </c>
    </row>
    <row r="281" spans="1:8" ht="14.25" customHeight="1" x14ac:dyDescent="0.2">
      <c r="A281" s="3">
        <f t="shared" si="31"/>
        <v>20430</v>
      </c>
      <c r="B281" s="5">
        <v>278</v>
      </c>
      <c r="C281" s="6">
        <f t="shared" si="27"/>
        <v>4.2820779999999954E-2</v>
      </c>
      <c r="D281" s="6">
        <f t="shared" si="29"/>
        <v>3.7235460869565182E-2</v>
      </c>
      <c r="E281" s="6">
        <f t="shared" si="32"/>
        <v>5.6523429599999946E-2</v>
      </c>
      <c r="F281" s="8">
        <f t="shared" si="28"/>
        <v>1.2998113000000155E-2</v>
      </c>
      <c r="G281" s="7">
        <f t="shared" si="30"/>
        <v>1.1816466363636504E-2</v>
      </c>
      <c r="H281" s="7">
        <f t="shared" si="33"/>
        <v>2.2096792100000262E-2</v>
      </c>
    </row>
    <row r="282" spans="1:8" ht="14.25" customHeight="1" x14ac:dyDescent="0.2">
      <c r="A282" s="3">
        <f t="shared" si="31"/>
        <v>20461</v>
      </c>
      <c r="B282" s="5">
        <v>279</v>
      </c>
      <c r="C282" s="6">
        <f t="shared" si="27"/>
        <v>4.2849079999999956E-2</v>
      </c>
      <c r="D282" s="6">
        <f t="shared" si="29"/>
        <v>3.7260069565217359E-2</v>
      </c>
      <c r="E282" s="6">
        <f t="shared" si="32"/>
        <v>5.6560785599999948E-2</v>
      </c>
      <c r="F282" s="8">
        <f t="shared" si="28"/>
        <v>1.2998131500000155E-2</v>
      </c>
      <c r="G282" s="7">
        <f t="shared" si="30"/>
        <v>1.1816483181818322E-2</v>
      </c>
      <c r="H282" s="7">
        <f t="shared" si="33"/>
        <v>2.2096823550000262E-2</v>
      </c>
    </row>
    <row r="283" spans="1:8" ht="14.25" customHeight="1" x14ac:dyDescent="0.2">
      <c r="A283" s="3">
        <f t="shared" si="31"/>
        <v>20492</v>
      </c>
      <c r="B283" s="5">
        <v>280</v>
      </c>
      <c r="C283" s="6">
        <f t="shared" si="27"/>
        <v>4.2877379999999958E-2</v>
      </c>
      <c r="D283" s="6">
        <f t="shared" si="29"/>
        <v>3.7284678260869529E-2</v>
      </c>
      <c r="E283" s="6">
        <f t="shared" si="32"/>
        <v>5.659814159999995E-2</v>
      </c>
      <c r="F283" s="8">
        <f t="shared" si="28"/>
        <v>1.2998150000000156E-2</v>
      </c>
      <c r="G283" s="7">
        <f t="shared" si="30"/>
        <v>1.1816500000000141E-2</v>
      </c>
      <c r="H283" s="7">
        <f t="shared" si="33"/>
        <v>2.2096855000000266E-2</v>
      </c>
    </row>
    <row r="284" spans="1:8" ht="14.25" customHeight="1" x14ac:dyDescent="0.2">
      <c r="A284" s="3">
        <f t="shared" si="31"/>
        <v>20521</v>
      </c>
      <c r="B284" s="5">
        <v>281</v>
      </c>
      <c r="C284" s="6">
        <f t="shared" si="27"/>
        <v>4.290567999999996E-2</v>
      </c>
      <c r="D284" s="6">
        <f t="shared" si="29"/>
        <v>3.7309286956521706E-2</v>
      </c>
      <c r="E284" s="6">
        <f t="shared" si="32"/>
        <v>5.6635497599999952E-2</v>
      </c>
      <c r="F284" s="8">
        <f t="shared" si="28"/>
        <v>1.2998168500000157E-2</v>
      </c>
      <c r="G284" s="7">
        <f t="shared" si="30"/>
        <v>1.1816516818181961E-2</v>
      </c>
      <c r="H284" s="7">
        <f t="shared" si="33"/>
        <v>2.2096886450000266E-2</v>
      </c>
    </row>
    <row r="285" spans="1:8" ht="14.25" customHeight="1" x14ac:dyDescent="0.2">
      <c r="A285" s="3">
        <f t="shared" si="31"/>
        <v>20552</v>
      </c>
      <c r="B285" s="5">
        <v>282</v>
      </c>
      <c r="C285" s="6">
        <f t="shared" si="27"/>
        <v>4.2933979999999962E-2</v>
      </c>
      <c r="D285" s="6">
        <f t="shared" si="29"/>
        <v>3.7333895652173883E-2</v>
      </c>
      <c r="E285" s="6">
        <f t="shared" si="32"/>
        <v>5.6672853599999955E-2</v>
      </c>
      <c r="F285" s="8">
        <f t="shared" si="28"/>
        <v>1.2998187000000157E-2</v>
      </c>
      <c r="G285" s="7">
        <f t="shared" si="30"/>
        <v>1.1816533636363778E-2</v>
      </c>
      <c r="H285" s="7">
        <f t="shared" si="33"/>
        <v>2.2096917900000266E-2</v>
      </c>
    </row>
    <row r="286" spans="1:8" ht="14.25" customHeight="1" x14ac:dyDescent="0.2">
      <c r="A286" s="3">
        <f t="shared" si="31"/>
        <v>20582</v>
      </c>
      <c r="B286" s="5">
        <v>283</v>
      </c>
      <c r="C286" s="6">
        <f t="shared" si="27"/>
        <v>4.2962279999999964E-2</v>
      </c>
      <c r="D286" s="6">
        <f t="shared" si="29"/>
        <v>3.735850434782606E-2</v>
      </c>
      <c r="E286" s="6">
        <f t="shared" si="32"/>
        <v>5.6710209599999957E-2</v>
      </c>
      <c r="F286" s="8">
        <f t="shared" si="28"/>
        <v>1.2998205500000158E-2</v>
      </c>
      <c r="G286" s="7">
        <f t="shared" si="30"/>
        <v>1.1816550454545598E-2</v>
      </c>
      <c r="H286" s="7">
        <f t="shared" si="33"/>
        <v>2.2096949350000269E-2</v>
      </c>
    </row>
    <row r="287" spans="1:8" ht="14.25" customHeight="1" x14ac:dyDescent="0.2">
      <c r="A287" s="3">
        <f t="shared" si="31"/>
        <v>20613</v>
      </c>
      <c r="B287" s="5">
        <v>284</v>
      </c>
      <c r="C287" s="6">
        <f t="shared" si="27"/>
        <v>4.2990579999999966E-2</v>
      </c>
      <c r="D287" s="6">
        <f t="shared" si="29"/>
        <v>3.7383113043478237E-2</v>
      </c>
      <c r="E287" s="6">
        <f t="shared" si="32"/>
        <v>5.6747565599999959E-2</v>
      </c>
      <c r="F287" s="8">
        <f t="shared" si="28"/>
        <v>1.2998224000000159E-2</v>
      </c>
      <c r="G287" s="7">
        <f t="shared" si="30"/>
        <v>1.1816567272727415E-2</v>
      </c>
      <c r="H287" s="7">
        <f t="shared" si="33"/>
        <v>2.209698080000027E-2</v>
      </c>
    </row>
    <row r="288" spans="1:8" ht="14.25" customHeight="1" x14ac:dyDescent="0.2">
      <c r="A288" s="3">
        <f t="shared" si="31"/>
        <v>20643</v>
      </c>
      <c r="B288" s="5">
        <v>285</v>
      </c>
      <c r="C288" s="6">
        <f t="shared" si="27"/>
        <v>4.3018879999999968E-2</v>
      </c>
      <c r="D288" s="6">
        <f t="shared" si="29"/>
        <v>3.7407721739130408E-2</v>
      </c>
      <c r="E288" s="6">
        <f t="shared" si="32"/>
        <v>5.6784921599999962E-2</v>
      </c>
      <c r="F288" s="8">
        <f t="shared" si="28"/>
        <v>1.2998242500000159E-2</v>
      </c>
      <c r="G288" s="7">
        <f t="shared" si="30"/>
        <v>1.1816584090909235E-2</v>
      </c>
      <c r="H288" s="7">
        <f t="shared" si="33"/>
        <v>2.209701225000027E-2</v>
      </c>
    </row>
    <row r="289" spans="1:8" ht="14.25" customHeight="1" x14ac:dyDescent="0.2">
      <c r="A289" s="3">
        <f t="shared" si="31"/>
        <v>20674</v>
      </c>
      <c r="B289" s="5">
        <v>286</v>
      </c>
      <c r="C289" s="6">
        <f t="shared" si="27"/>
        <v>4.304717999999997E-2</v>
      </c>
      <c r="D289" s="6">
        <f t="shared" si="29"/>
        <v>3.7432330434782585E-2</v>
      </c>
      <c r="E289" s="6">
        <f t="shared" si="32"/>
        <v>5.6822277599999964E-2</v>
      </c>
      <c r="F289" s="8">
        <f t="shared" si="28"/>
        <v>1.299826100000016E-2</v>
      </c>
      <c r="G289" s="7">
        <f t="shared" si="30"/>
        <v>1.1816600909091054E-2</v>
      </c>
      <c r="H289" s="7">
        <f t="shared" si="33"/>
        <v>2.2097043700000273E-2</v>
      </c>
    </row>
    <row r="290" spans="1:8" ht="14.25" customHeight="1" x14ac:dyDescent="0.2">
      <c r="A290" s="3">
        <f t="shared" si="31"/>
        <v>20705</v>
      </c>
      <c r="B290" s="5">
        <v>287</v>
      </c>
      <c r="C290" s="6">
        <f t="shared" si="27"/>
        <v>4.3075479999999972E-2</v>
      </c>
      <c r="D290" s="6">
        <f t="shared" si="29"/>
        <v>3.7456939130434762E-2</v>
      </c>
      <c r="E290" s="6">
        <f t="shared" si="32"/>
        <v>5.6859633599999966E-2</v>
      </c>
      <c r="F290" s="8">
        <f t="shared" si="28"/>
        <v>1.2998279500000161E-2</v>
      </c>
      <c r="G290" s="7">
        <f t="shared" si="30"/>
        <v>1.1816617727272872E-2</v>
      </c>
      <c r="H290" s="7">
        <f t="shared" si="33"/>
        <v>2.2097075150000273E-2</v>
      </c>
    </row>
    <row r="291" spans="1:8" ht="14.25" customHeight="1" x14ac:dyDescent="0.2">
      <c r="A291" s="3">
        <f t="shared" si="31"/>
        <v>20735</v>
      </c>
      <c r="B291" s="5">
        <v>288</v>
      </c>
      <c r="C291" s="6">
        <f t="shared" si="27"/>
        <v>4.3103779999999974E-2</v>
      </c>
      <c r="D291" s="6">
        <f t="shared" si="29"/>
        <v>3.7481547826086939E-2</v>
      </c>
      <c r="E291" s="6">
        <f t="shared" si="32"/>
        <v>5.6896989599999968E-2</v>
      </c>
      <c r="F291" s="8">
        <f t="shared" si="28"/>
        <v>1.2998298000000161E-2</v>
      </c>
      <c r="G291" s="7">
        <f t="shared" si="30"/>
        <v>1.1816634545454691E-2</v>
      </c>
      <c r="H291" s="7">
        <f t="shared" si="33"/>
        <v>2.2097106600000273E-2</v>
      </c>
    </row>
    <row r="292" spans="1:8" ht="14.25" customHeight="1" x14ac:dyDescent="0.2">
      <c r="A292" s="3">
        <f t="shared" si="31"/>
        <v>20766</v>
      </c>
      <c r="B292" s="5">
        <v>289</v>
      </c>
      <c r="C292" s="6">
        <f t="shared" si="27"/>
        <v>4.3132079999999975E-2</v>
      </c>
      <c r="D292" s="6">
        <f t="shared" si="29"/>
        <v>3.7506156521739109E-2</v>
      </c>
      <c r="E292" s="6">
        <f t="shared" si="32"/>
        <v>5.6934345599999971E-2</v>
      </c>
      <c r="F292" s="8">
        <f t="shared" si="28"/>
        <v>1.2998316500000162E-2</v>
      </c>
      <c r="G292" s="7">
        <f t="shared" si="30"/>
        <v>1.1816651363636511E-2</v>
      </c>
      <c r="H292" s="7">
        <f t="shared" si="33"/>
        <v>2.2097138050000274E-2</v>
      </c>
    </row>
    <row r="293" spans="1:8" ht="14.25" customHeight="1" x14ac:dyDescent="0.2">
      <c r="A293" s="3">
        <f t="shared" si="31"/>
        <v>20796</v>
      </c>
      <c r="B293" s="5">
        <v>290</v>
      </c>
      <c r="C293" s="6">
        <f t="shared" si="27"/>
        <v>4.3160379999999977E-2</v>
      </c>
      <c r="D293" s="6">
        <f t="shared" si="29"/>
        <v>3.7530765217391286E-2</v>
      </c>
      <c r="E293" s="6">
        <f t="shared" si="32"/>
        <v>5.6971701599999973E-2</v>
      </c>
      <c r="F293" s="8">
        <f t="shared" si="28"/>
        <v>1.2998335000000163E-2</v>
      </c>
      <c r="G293" s="7">
        <f t="shared" si="30"/>
        <v>1.1816668181818328E-2</v>
      </c>
      <c r="H293" s="7">
        <f t="shared" si="33"/>
        <v>2.2097169500000277E-2</v>
      </c>
    </row>
    <row r="294" spans="1:8" ht="14.25" customHeight="1" x14ac:dyDescent="0.2">
      <c r="A294" s="3">
        <f t="shared" si="31"/>
        <v>20827</v>
      </c>
      <c r="B294" s="5">
        <v>291</v>
      </c>
      <c r="C294" s="6">
        <f t="shared" si="27"/>
        <v>4.3188679999999979E-2</v>
      </c>
      <c r="D294" s="6">
        <f t="shared" si="29"/>
        <v>3.7555373913043463E-2</v>
      </c>
      <c r="E294" s="6">
        <f t="shared" si="32"/>
        <v>5.7009057599999975E-2</v>
      </c>
      <c r="F294" s="8">
        <f t="shared" si="28"/>
        <v>1.2998353500000163E-2</v>
      </c>
      <c r="G294" s="7">
        <f t="shared" si="30"/>
        <v>1.1816685000000148E-2</v>
      </c>
      <c r="H294" s="7">
        <f t="shared" si="33"/>
        <v>2.2097200950000277E-2</v>
      </c>
    </row>
    <row r="295" spans="1:8" ht="14.25" customHeight="1" x14ac:dyDescent="0.2">
      <c r="A295" s="3">
        <f t="shared" si="31"/>
        <v>20858</v>
      </c>
      <c r="B295" s="5">
        <v>292</v>
      </c>
      <c r="C295" s="6">
        <f t="shared" si="27"/>
        <v>4.3216979999999981E-2</v>
      </c>
      <c r="D295" s="6">
        <f t="shared" si="29"/>
        <v>3.757998260869564E-2</v>
      </c>
      <c r="E295" s="6">
        <f t="shared" si="32"/>
        <v>5.7046413599999977E-2</v>
      </c>
      <c r="F295" s="8">
        <f t="shared" si="28"/>
        <v>1.2998372000000164E-2</v>
      </c>
      <c r="G295" s="7">
        <f t="shared" si="30"/>
        <v>1.1816701818181967E-2</v>
      </c>
      <c r="H295" s="7">
        <f t="shared" si="33"/>
        <v>2.2097232400000277E-2</v>
      </c>
    </row>
    <row r="296" spans="1:8" ht="14.25" customHeight="1" x14ac:dyDescent="0.2">
      <c r="A296" s="3">
        <f t="shared" si="31"/>
        <v>20886</v>
      </c>
      <c r="B296" s="5">
        <v>293</v>
      </c>
      <c r="C296" s="6">
        <f t="shared" si="27"/>
        <v>4.3245279999999983E-2</v>
      </c>
      <c r="D296" s="6">
        <f t="shared" si="29"/>
        <v>3.7604591304347817E-2</v>
      </c>
      <c r="E296" s="6">
        <f t="shared" si="32"/>
        <v>5.708376959999998E-2</v>
      </c>
      <c r="F296" s="8">
        <f t="shared" si="28"/>
        <v>1.2998390500000165E-2</v>
      </c>
      <c r="G296" s="7">
        <f t="shared" si="30"/>
        <v>1.1816718636363785E-2</v>
      </c>
      <c r="H296" s="7">
        <f t="shared" si="33"/>
        <v>2.2097263850000281E-2</v>
      </c>
    </row>
    <row r="297" spans="1:8" ht="14.25" customHeight="1" x14ac:dyDescent="0.2">
      <c r="A297" s="3">
        <f t="shared" si="31"/>
        <v>20917</v>
      </c>
      <c r="B297" s="5">
        <v>294</v>
      </c>
      <c r="C297" s="6">
        <f t="shared" si="27"/>
        <v>4.3273579999999985E-2</v>
      </c>
      <c r="D297" s="6">
        <f t="shared" si="29"/>
        <v>3.7629199999999988E-2</v>
      </c>
      <c r="E297" s="6">
        <f t="shared" si="32"/>
        <v>5.7121125599999982E-2</v>
      </c>
      <c r="F297" s="8">
        <f t="shared" si="28"/>
        <v>1.2998409000000165E-2</v>
      </c>
      <c r="G297" s="7">
        <f t="shared" si="30"/>
        <v>1.1816735454545604E-2</v>
      </c>
      <c r="H297" s="7">
        <f t="shared" si="33"/>
        <v>2.2097295300000281E-2</v>
      </c>
    </row>
    <row r="298" spans="1:8" ht="14.25" customHeight="1" x14ac:dyDescent="0.2">
      <c r="A298" s="3">
        <f t="shared" si="31"/>
        <v>20947</v>
      </c>
      <c r="B298" s="5">
        <v>295</v>
      </c>
      <c r="C298" s="6">
        <f t="shared" si="27"/>
        <v>4.3301879999999987E-2</v>
      </c>
      <c r="D298" s="6">
        <f t="shared" si="29"/>
        <v>3.7653808695652165E-2</v>
      </c>
      <c r="E298" s="6">
        <f t="shared" si="32"/>
        <v>5.7158481599999984E-2</v>
      </c>
      <c r="F298" s="8">
        <f t="shared" si="28"/>
        <v>1.2998427500000166E-2</v>
      </c>
      <c r="G298" s="7">
        <f t="shared" si="30"/>
        <v>1.1816752272727422E-2</v>
      </c>
      <c r="H298" s="7">
        <f t="shared" si="33"/>
        <v>2.2097326750000281E-2</v>
      </c>
    </row>
    <row r="299" spans="1:8" ht="14.25" customHeight="1" x14ac:dyDescent="0.2">
      <c r="A299" s="3">
        <f t="shared" si="31"/>
        <v>20978</v>
      </c>
      <c r="B299" s="5">
        <v>296</v>
      </c>
      <c r="C299" s="6">
        <f t="shared" si="27"/>
        <v>4.3330179999999989E-2</v>
      </c>
      <c r="D299" s="6">
        <f t="shared" si="29"/>
        <v>3.7678417391304342E-2</v>
      </c>
      <c r="E299" s="6">
        <f t="shared" si="32"/>
        <v>5.7195837599999987E-2</v>
      </c>
      <c r="F299" s="8">
        <f t="shared" si="28"/>
        <v>1.2998446000000167E-2</v>
      </c>
      <c r="G299" s="7">
        <f t="shared" si="30"/>
        <v>1.1816769090909241E-2</v>
      </c>
      <c r="H299" s="7">
        <f t="shared" si="33"/>
        <v>2.2097358200000285E-2</v>
      </c>
    </row>
    <row r="300" spans="1:8" ht="14.25" customHeight="1" x14ac:dyDescent="0.2">
      <c r="A300" s="3">
        <f t="shared" si="31"/>
        <v>21008</v>
      </c>
      <c r="B300" s="5">
        <v>297</v>
      </c>
      <c r="C300" s="6">
        <f t="shared" si="27"/>
        <v>4.3358479999999991E-2</v>
      </c>
      <c r="D300" s="6">
        <f t="shared" si="29"/>
        <v>3.7703026086956519E-2</v>
      </c>
      <c r="E300" s="6">
        <f t="shared" si="32"/>
        <v>5.7233193599999989E-2</v>
      </c>
      <c r="F300" s="8">
        <f t="shared" si="28"/>
        <v>1.2998464500000168E-2</v>
      </c>
      <c r="G300" s="7">
        <f t="shared" si="30"/>
        <v>1.1816785909091061E-2</v>
      </c>
      <c r="H300" s="7">
        <f t="shared" si="33"/>
        <v>2.2097389650000285E-2</v>
      </c>
    </row>
    <row r="301" spans="1:8" ht="14.25" customHeight="1" x14ac:dyDescent="0.2">
      <c r="A301" s="3">
        <f t="shared" si="31"/>
        <v>21039</v>
      </c>
      <c r="B301" s="5">
        <v>298</v>
      </c>
      <c r="C301" s="6">
        <f t="shared" si="27"/>
        <v>4.3386779999999993E-2</v>
      </c>
      <c r="D301" s="6">
        <f t="shared" si="29"/>
        <v>3.7727634782608689E-2</v>
      </c>
      <c r="E301" s="6">
        <f t="shared" si="32"/>
        <v>5.7270549599999991E-2</v>
      </c>
      <c r="F301" s="8">
        <f t="shared" si="28"/>
        <v>1.2998483000000168E-2</v>
      </c>
      <c r="G301" s="7">
        <f t="shared" si="30"/>
        <v>1.1816802727272879E-2</v>
      </c>
      <c r="H301" s="7">
        <f t="shared" si="33"/>
        <v>2.2097421100000285E-2</v>
      </c>
    </row>
    <row r="302" spans="1:8" ht="14.25" customHeight="1" x14ac:dyDescent="0.2">
      <c r="A302" s="3">
        <f t="shared" si="31"/>
        <v>21070</v>
      </c>
      <c r="B302" s="5">
        <v>299</v>
      </c>
      <c r="C302" s="6">
        <f t="shared" si="27"/>
        <v>4.3415079999999995E-2</v>
      </c>
      <c r="D302" s="6">
        <f t="shared" si="29"/>
        <v>3.7752243478260866E-2</v>
      </c>
      <c r="E302" s="6">
        <f t="shared" si="32"/>
        <v>5.7307905599999993E-2</v>
      </c>
      <c r="F302" s="8">
        <f t="shared" si="28"/>
        <v>1.2998501500000169E-2</v>
      </c>
      <c r="G302" s="7">
        <f t="shared" si="30"/>
        <v>1.1816819545454698E-2</v>
      </c>
      <c r="H302" s="7">
        <f t="shared" si="33"/>
        <v>2.2097452550000285E-2</v>
      </c>
    </row>
    <row r="303" spans="1:8" ht="14.25" customHeight="1" x14ac:dyDescent="0.2">
      <c r="A303" s="3">
        <f t="shared" si="31"/>
        <v>21100</v>
      </c>
      <c r="B303" s="5">
        <v>300</v>
      </c>
      <c r="C303" s="6">
        <f t="shared" si="27"/>
        <v>4.3443379999999997E-2</v>
      </c>
      <c r="D303" s="6">
        <f t="shared" si="29"/>
        <v>3.7776852173913043E-2</v>
      </c>
      <c r="E303" s="6">
        <f t="shared" si="32"/>
        <v>5.7345261599999996E-2</v>
      </c>
      <c r="F303" s="8">
        <f t="shared" si="28"/>
        <v>1.299852000000017E-2</v>
      </c>
      <c r="G303" s="7">
        <f t="shared" si="30"/>
        <v>1.1816836363636517E-2</v>
      </c>
      <c r="H303" s="7">
        <f t="shared" si="33"/>
        <v>2.2097484000000289E-2</v>
      </c>
    </row>
    <row r="304" spans="1:8" ht="14.25" customHeight="1" x14ac:dyDescent="0.2">
      <c r="A304" s="3">
        <f t="shared" si="31"/>
        <v>21131</v>
      </c>
      <c r="B304" s="5">
        <v>301</v>
      </c>
      <c r="C304" s="6">
        <f t="shared" si="27"/>
        <v>4.3471679999999999E-2</v>
      </c>
      <c r="D304" s="6">
        <f t="shared" si="29"/>
        <v>3.780146086956522E-2</v>
      </c>
      <c r="E304" s="6">
        <f t="shared" si="32"/>
        <v>5.7382617599999998E-2</v>
      </c>
      <c r="F304" s="8">
        <f t="shared" si="28"/>
        <v>1.299853850000017E-2</v>
      </c>
      <c r="G304" s="7">
        <f t="shared" si="30"/>
        <v>1.1816853181818335E-2</v>
      </c>
      <c r="H304" s="7">
        <f t="shared" si="33"/>
        <v>2.2097515450000289E-2</v>
      </c>
    </row>
    <row r="305" spans="1:8" ht="14.25" customHeight="1" x14ac:dyDescent="0.2">
      <c r="A305" s="3">
        <f t="shared" si="31"/>
        <v>21161</v>
      </c>
      <c r="B305" s="5">
        <v>302</v>
      </c>
      <c r="C305" s="6">
        <f t="shared" si="27"/>
        <v>4.3499980000000001E-2</v>
      </c>
      <c r="D305" s="6">
        <f t="shared" si="29"/>
        <v>3.7826069565217398E-2</v>
      </c>
      <c r="E305" s="6">
        <f t="shared" si="32"/>
        <v>5.74199736E-2</v>
      </c>
      <c r="F305" s="8">
        <f t="shared" si="28"/>
        <v>1.2998557000000171E-2</v>
      </c>
      <c r="G305" s="7">
        <f t="shared" si="30"/>
        <v>1.1816870000000155E-2</v>
      </c>
      <c r="H305" s="7">
        <f t="shared" si="33"/>
        <v>2.2097546900000289E-2</v>
      </c>
    </row>
    <row r="306" spans="1:8" ht="14.25" customHeight="1" x14ac:dyDescent="0.2">
      <c r="A306" s="3">
        <f t="shared" si="31"/>
        <v>21192</v>
      </c>
      <c r="B306" s="5">
        <v>303</v>
      </c>
      <c r="C306" s="6">
        <f t="shared" si="27"/>
        <v>4.3528280000000003E-2</v>
      </c>
      <c r="D306" s="6">
        <f t="shared" si="29"/>
        <v>3.7850678260869568E-2</v>
      </c>
      <c r="E306" s="6">
        <f t="shared" si="32"/>
        <v>5.7457329600000009E-2</v>
      </c>
      <c r="F306" s="8">
        <f t="shared" si="28"/>
        <v>1.2998575500000172E-2</v>
      </c>
      <c r="G306" s="7">
        <f t="shared" si="30"/>
        <v>1.1816886818181974E-2</v>
      </c>
      <c r="H306" s="7">
        <f t="shared" si="33"/>
        <v>2.2097578350000292E-2</v>
      </c>
    </row>
    <row r="307" spans="1:8" ht="14.25" customHeight="1" x14ac:dyDescent="0.2">
      <c r="A307" s="3">
        <f t="shared" si="31"/>
        <v>21223</v>
      </c>
      <c r="B307" s="5">
        <v>304</v>
      </c>
      <c r="C307" s="6">
        <f t="shared" si="27"/>
        <v>4.3556580000000004E-2</v>
      </c>
      <c r="D307" s="6">
        <f t="shared" si="29"/>
        <v>3.7875286956521745E-2</v>
      </c>
      <c r="E307" s="6">
        <f t="shared" si="32"/>
        <v>5.7494685600000012E-2</v>
      </c>
      <c r="F307" s="8">
        <f t="shared" si="28"/>
        <v>1.2998594000000172E-2</v>
      </c>
      <c r="G307" s="7">
        <f t="shared" si="30"/>
        <v>1.1816903636363792E-2</v>
      </c>
      <c r="H307" s="7">
        <f t="shared" si="33"/>
        <v>2.2097609800000292E-2</v>
      </c>
    </row>
    <row r="308" spans="1:8" ht="14.25" customHeight="1" x14ac:dyDescent="0.2">
      <c r="A308" s="3">
        <f t="shared" si="31"/>
        <v>21251</v>
      </c>
      <c r="B308" s="5">
        <v>305</v>
      </c>
      <c r="C308" s="6">
        <f t="shared" si="27"/>
        <v>4.3584880000000006E-2</v>
      </c>
      <c r="D308" s="6">
        <f t="shared" si="29"/>
        <v>3.7899895652173922E-2</v>
      </c>
      <c r="E308" s="6">
        <f t="shared" si="32"/>
        <v>5.7532041600000014E-2</v>
      </c>
      <c r="F308" s="8">
        <f t="shared" si="28"/>
        <v>1.2998612500000173E-2</v>
      </c>
      <c r="G308" s="7">
        <f t="shared" si="30"/>
        <v>1.1816920454545611E-2</v>
      </c>
      <c r="H308" s="7">
        <f t="shared" si="33"/>
        <v>2.2097641250000293E-2</v>
      </c>
    </row>
    <row r="309" spans="1:8" ht="14.25" customHeight="1" x14ac:dyDescent="0.2">
      <c r="A309" s="3">
        <f t="shared" si="31"/>
        <v>21282</v>
      </c>
      <c r="B309" s="5">
        <v>306</v>
      </c>
      <c r="C309" s="6">
        <f t="shared" si="27"/>
        <v>4.3613180000000008E-2</v>
      </c>
      <c r="D309" s="6">
        <f t="shared" si="29"/>
        <v>3.7924504347826099E-2</v>
      </c>
      <c r="E309" s="6">
        <f t="shared" si="32"/>
        <v>5.7569397600000016E-2</v>
      </c>
      <c r="F309" s="8">
        <f t="shared" si="28"/>
        <v>1.2998631000000174E-2</v>
      </c>
      <c r="G309" s="7">
        <f t="shared" si="30"/>
        <v>1.1816937272727429E-2</v>
      </c>
      <c r="H309" s="7">
        <f t="shared" si="33"/>
        <v>2.2097672700000296E-2</v>
      </c>
    </row>
    <row r="310" spans="1:8" ht="14.25" customHeight="1" x14ac:dyDescent="0.2">
      <c r="A310" s="3">
        <f t="shared" si="31"/>
        <v>21312</v>
      </c>
      <c r="B310" s="5">
        <v>307</v>
      </c>
      <c r="C310" s="6">
        <f t="shared" si="27"/>
        <v>4.364148000000001E-2</v>
      </c>
      <c r="D310" s="6">
        <f t="shared" si="29"/>
        <v>3.7949113043478276E-2</v>
      </c>
      <c r="E310" s="6">
        <f t="shared" si="32"/>
        <v>5.7606753600000019E-2</v>
      </c>
      <c r="F310" s="8">
        <f t="shared" si="28"/>
        <v>1.2998649500000174E-2</v>
      </c>
      <c r="G310" s="7">
        <f t="shared" si="30"/>
        <v>1.1816954090909248E-2</v>
      </c>
      <c r="H310" s="7">
        <f t="shared" si="33"/>
        <v>2.2097704150000296E-2</v>
      </c>
    </row>
    <row r="311" spans="1:8" ht="14.25" customHeight="1" x14ac:dyDescent="0.2">
      <c r="A311" s="3">
        <f t="shared" si="31"/>
        <v>21343</v>
      </c>
      <c r="B311" s="5">
        <v>308</v>
      </c>
      <c r="C311" s="6">
        <f t="shared" si="27"/>
        <v>4.3669780000000012E-2</v>
      </c>
      <c r="D311" s="6">
        <f t="shared" si="29"/>
        <v>3.7973721739130446E-2</v>
      </c>
      <c r="E311" s="6">
        <f t="shared" si="32"/>
        <v>5.7644109600000021E-2</v>
      </c>
      <c r="F311" s="8">
        <f t="shared" si="28"/>
        <v>1.2998668000000175E-2</v>
      </c>
      <c r="G311" s="7">
        <f t="shared" si="30"/>
        <v>1.1816970909091068E-2</v>
      </c>
      <c r="H311" s="7">
        <f t="shared" si="33"/>
        <v>2.2097735600000296E-2</v>
      </c>
    </row>
    <row r="312" spans="1:8" ht="14.25" customHeight="1" x14ac:dyDescent="0.2">
      <c r="A312" s="3">
        <f t="shared" si="31"/>
        <v>21373</v>
      </c>
      <c r="B312" s="5">
        <v>309</v>
      </c>
      <c r="C312" s="6">
        <f t="shared" si="27"/>
        <v>4.3698080000000014E-2</v>
      </c>
      <c r="D312" s="6">
        <f t="shared" si="29"/>
        <v>3.7998330434782623E-2</v>
      </c>
      <c r="E312" s="6">
        <f t="shared" si="32"/>
        <v>5.7681465600000023E-2</v>
      </c>
      <c r="F312" s="8">
        <f t="shared" ref="F312:F375" si="34">F311+0.00000185%</f>
        <v>1.2998686500000176E-2</v>
      </c>
      <c r="G312" s="7">
        <f t="shared" si="30"/>
        <v>1.1816987727272885E-2</v>
      </c>
      <c r="H312" s="7">
        <f t="shared" si="33"/>
        <v>2.2097767050000296E-2</v>
      </c>
    </row>
    <row r="313" spans="1:8" ht="14.25" customHeight="1" x14ac:dyDescent="0.2">
      <c r="A313" s="3">
        <f t="shared" si="31"/>
        <v>21404</v>
      </c>
      <c r="B313" s="5">
        <v>310</v>
      </c>
      <c r="C313" s="6">
        <f t="shared" si="27"/>
        <v>4.3726380000000016E-2</v>
      </c>
      <c r="D313" s="6">
        <f t="shared" si="29"/>
        <v>3.8022939130434801E-2</v>
      </c>
      <c r="E313" s="6">
        <f t="shared" si="32"/>
        <v>5.7718821600000025E-2</v>
      </c>
      <c r="F313" s="8">
        <f t="shared" si="34"/>
        <v>1.2998705000000176E-2</v>
      </c>
      <c r="G313" s="7">
        <f t="shared" si="30"/>
        <v>1.1817004545454705E-2</v>
      </c>
      <c r="H313" s="7">
        <f t="shared" si="33"/>
        <v>2.20977985000003E-2</v>
      </c>
    </row>
    <row r="314" spans="1:8" ht="14.25" customHeight="1" x14ac:dyDescent="0.2">
      <c r="A314" s="3">
        <f t="shared" si="31"/>
        <v>21435</v>
      </c>
      <c r="B314" s="5">
        <v>311</v>
      </c>
      <c r="C314" s="6">
        <f t="shared" si="27"/>
        <v>4.3754680000000018E-2</v>
      </c>
      <c r="D314" s="6">
        <f t="shared" si="29"/>
        <v>3.8047547826086978E-2</v>
      </c>
      <c r="E314" s="6">
        <f t="shared" si="32"/>
        <v>5.7756177600000028E-2</v>
      </c>
      <c r="F314" s="8">
        <f t="shared" si="34"/>
        <v>1.2998723500000177E-2</v>
      </c>
      <c r="G314" s="7">
        <f t="shared" si="30"/>
        <v>1.1817021363636524E-2</v>
      </c>
      <c r="H314" s="7">
        <f t="shared" si="33"/>
        <v>2.20978299500003E-2</v>
      </c>
    </row>
    <row r="315" spans="1:8" ht="14.25" customHeight="1" x14ac:dyDescent="0.2">
      <c r="A315" s="3">
        <f t="shared" si="31"/>
        <v>21465</v>
      </c>
      <c r="B315" s="5">
        <v>312</v>
      </c>
      <c r="C315" s="6">
        <f t="shared" si="27"/>
        <v>4.378298000000002E-2</v>
      </c>
      <c r="D315" s="6">
        <f t="shared" si="29"/>
        <v>3.8072156521739148E-2</v>
      </c>
      <c r="E315" s="6">
        <f t="shared" si="32"/>
        <v>5.779353360000003E-2</v>
      </c>
      <c r="F315" s="8">
        <f t="shared" si="34"/>
        <v>1.2998742000000178E-2</v>
      </c>
      <c r="G315" s="7">
        <f t="shared" si="30"/>
        <v>1.1817038181818342E-2</v>
      </c>
      <c r="H315" s="7">
        <f t="shared" si="33"/>
        <v>2.20978614000003E-2</v>
      </c>
    </row>
    <row r="316" spans="1:8" ht="14.25" customHeight="1" x14ac:dyDescent="0.2">
      <c r="A316" s="3">
        <f t="shared" si="31"/>
        <v>21496</v>
      </c>
      <c r="B316" s="5">
        <v>313</v>
      </c>
      <c r="C316" s="6">
        <f t="shared" si="27"/>
        <v>4.3811280000000022E-2</v>
      </c>
      <c r="D316" s="6">
        <f t="shared" si="29"/>
        <v>3.8096765217391325E-2</v>
      </c>
      <c r="E316" s="6">
        <f t="shared" si="32"/>
        <v>5.7830889600000032E-2</v>
      </c>
      <c r="F316" s="8">
        <f t="shared" si="34"/>
        <v>1.2998760500000178E-2</v>
      </c>
      <c r="G316" s="7">
        <f t="shared" si="30"/>
        <v>1.1817055000000161E-2</v>
      </c>
      <c r="H316" s="7">
        <f t="shared" si="33"/>
        <v>2.2097892850000304E-2</v>
      </c>
    </row>
    <row r="317" spans="1:8" ht="14.25" customHeight="1" x14ac:dyDescent="0.2">
      <c r="A317" s="3">
        <f t="shared" si="31"/>
        <v>21526</v>
      </c>
      <c r="B317" s="5">
        <v>314</v>
      </c>
      <c r="C317" s="6">
        <f t="shared" si="27"/>
        <v>4.3839580000000024E-2</v>
      </c>
      <c r="D317" s="6">
        <f t="shared" si="29"/>
        <v>3.8121373913043502E-2</v>
      </c>
      <c r="E317" s="6">
        <f t="shared" si="32"/>
        <v>5.7868245600000034E-2</v>
      </c>
      <c r="F317" s="8">
        <f t="shared" si="34"/>
        <v>1.2998779000000179E-2</v>
      </c>
      <c r="G317" s="7">
        <f t="shared" si="30"/>
        <v>1.1817071818181981E-2</v>
      </c>
      <c r="H317" s="7">
        <f t="shared" si="33"/>
        <v>2.2097924300000304E-2</v>
      </c>
    </row>
    <row r="318" spans="1:8" ht="14.25" customHeight="1" x14ac:dyDescent="0.2">
      <c r="A318" s="3">
        <f t="shared" si="31"/>
        <v>21557</v>
      </c>
      <c r="B318" s="5">
        <v>315</v>
      </c>
      <c r="C318" s="6">
        <f t="shared" si="27"/>
        <v>4.3867880000000026E-2</v>
      </c>
      <c r="D318" s="6">
        <f t="shared" si="29"/>
        <v>3.8145982608695679E-2</v>
      </c>
      <c r="E318" s="6">
        <f t="shared" si="32"/>
        <v>5.7905601600000037E-2</v>
      </c>
      <c r="F318" s="8">
        <f t="shared" si="34"/>
        <v>1.299879750000018E-2</v>
      </c>
      <c r="G318" s="7">
        <f t="shared" si="30"/>
        <v>1.1817088636363798E-2</v>
      </c>
      <c r="H318" s="7">
        <f t="shared" si="33"/>
        <v>2.2097955750000304E-2</v>
      </c>
    </row>
    <row r="319" spans="1:8" ht="14.25" customHeight="1" x14ac:dyDescent="0.2">
      <c r="A319" s="3">
        <f t="shared" si="31"/>
        <v>21588</v>
      </c>
      <c r="B319" s="5">
        <v>316</v>
      </c>
      <c r="C319" s="6">
        <f t="shared" si="27"/>
        <v>4.3896180000000028E-2</v>
      </c>
      <c r="D319" s="6">
        <f t="shared" si="29"/>
        <v>3.8170591304347856E-2</v>
      </c>
      <c r="E319" s="6">
        <f t="shared" si="32"/>
        <v>5.7942957600000039E-2</v>
      </c>
      <c r="F319" s="8">
        <f t="shared" si="34"/>
        <v>1.299881600000018E-2</v>
      </c>
      <c r="G319" s="7">
        <f t="shared" si="30"/>
        <v>1.1817105454545618E-2</v>
      </c>
      <c r="H319" s="7">
        <f t="shared" si="33"/>
        <v>2.2097987200000307E-2</v>
      </c>
    </row>
    <row r="320" spans="1:8" ht="14.25" customHeight="1" x14ac:dyDescent="0.2">
      <c r="A320" s="3">
        <f t="shared" si="31"/>
        <v>21616</v>
      </c>
      <c r="B320" s="5">
        <v>317</v>
      </c>
      <c r="C320" s="6">
        <f t="shared" si="27"/>
        <v>4.392448000000003E-2</v>
      </c>
      <c r="D320" s="6">
        <f t="shared" si="29"/>
        <v>3.8195200000000026E-2</v>
      </c>
      <c r="E320" s="6">
        <f t="shared" si="32"/>
        <v>5.7980313600000041E-2</v>
      </c>
      <c r="F320" s="8">
        <f t="shared" si="34"/>
        <v>1.2998834500000181E-2</v>
      </c>
      <c r="G320" s="7">
        <f t="shared" si="30"/>
        <v>1.1817122272727435E-2</v>
      </c>
      <c r="H320" s="7">
        <f t="shared" si="33"/>
        <v>2.2098018650000308E-2</v>
      </c>
    </row>
    <row r="321" spans="1:8" ht="14.25" customHeight="1" x14ac:dyDescent="0.2">
      <c r="A321" s="3">
        <f t="shared" si="31"/>
        <v>21647</v>
      </c>
      <c r="B321" s="5">
        <v>318</v>
      </c>
      <c r="C321" s="6">
        <f t="shared" si="27"/>
        <v>4.3952780000000032E-2</v>
      </c>
      <c r="D321" s="6">
        <f t="shared" si="29"/>
        <v>3.8219808695652203E-2</v>
      </c>
      <c r="E321" s="6">
        <f t="shared" si="32"/>
        <v>5.8017669600000044E-2</v>
      </c>
      <c r="F321" s="8">
        <f t="shared" si="34"/>
        <v>1.2998853000000182E-2</v>
      </c>
      <c r="G321" s="7">
        <f t="shared" si="30"/>
        <v>1.1817139090909255E-2</v>
      </c>
      <c r="H321" s="7">
        <f t="shared" si="33"/>
        <v>2.2098050100000308E-2</v>
      </c>
    </row>
    <row r="322" spans="1:8" ht="14.25" customHeight="1" x14ac:dyDescent="0.2">
      <c r="A322" s="3">
        <f t="shared" si="31"/>
        <v>21677</v>
      </c>
      <c r="B322" s="5">
        <v>319</v>
      </c>
      <c r="C322" s="6">
        <f t="shared" si="27"/>
        <v>4.3981080000000033E-2</v>
      </c>
      <c r="D322" s="6">
        <f t="shared" si="29"/>
        <v>3.8244417391304381E-2</v>
      </c>
      <c r="E322" s="6">
        <f t="shared" si="32"/>
        <v>5.8055025600000046E-2</v>
      </c>
      <c r="F322" s="8">
        <f t="shared" si="34"/>
        <v>1.2998871500000182E-2</v>
      </c>
      <c r="G322" s="7">
        <f t="shared" si="30"/>
        <v>1.1817155909091074E-2</v>
      </c>
      <c r="H322" s="7">
        <f t="shared" si="33"/>
        <v>2.2098081550000308E-2</v>
      </c>
    </row>
    <row r="323" spans="1:8" ht="14.25" customHeight="1" x14ac:dyDescent="0.2">
      <c r="A323" s="3">
        <f t="shared" si="31"/>
        <v>21708</v>
      </c>
      <c r="B323" s="5">
        <v>320</v>
      </c>
      <c r="C323" s="6">
        <f t="shared" si="27"/>
        <v>4.4009380000000035E-2</v>
      </c>
      <c r="D323" s="6">
        <f t="shared" si="29"/>
        <v>3.8269026086956558E-2</v>
      </c>
      <c r="E323" s="6">
        <f t="shared" si="32"/>
        <v>5.8092381600000048E-2</v>
      </c>
      <c r="F323" s="8">
        <f t="shared" si="34"/>
        <v>1.2998890000000183E-2</v>
      </c>
      <c r="G323" s="7">
        <f t="shared" si="30"/>
        <v>1.1817172727272892E-2</v>
      </c>
      <c r="H323" s="7">
        <f t="shared" si="33"/>
        <v>2.2098113000000311E-2</v>
      </c>
    </row>
    <row r="324" spans="1:8" ht="14.25" customHeight="1" x14ac:dyDescent="0.2">
      <c r="A324" s="3">
        <f t="shared" si="31"/>
        <v>21738</v>
      </c>
      <c r="B324" s="5">
        <v>321</v>
      </c>
      <c r="C324" s="6">
        <f t="shared" si="27"/>
        <v>4.4037680000000037E-2</v>
      </c>
      <c r="D324" s="6">
        <f t="shared" ref="D324:D387" si="35">IF((C324/1.15)&gt;=$C$4,C324/1.15,C324)</f>
        <v>3.8293634782608728E-2</v>
      </c>
      <c r="E324" s="6">
        <f t="shared" si="32"/>
        <v>5.812973760000005E-2</v>
      </c>
      <c r="F324" s="8">
        <f t="shared" si="34"/>
        <v>1.2998908500000184E-2</v>
      </c>
      <c r="G324" s="7">
        <f t="shared" ref="G324:G387" si="36">IF((F324/1.1)&gt;=$F$4,F324/1.1,F324)</f>
        <v>1.1817189545454711E-2</v>
      </c>
      <c r="H324" s="7">
        <f t="shared" si="33"/>
        <v>2.2098144450000311E-2</v>
      </c>
    </row>
    <row r="325" spans="1:8" ht="14.25" customHeight="1" x14ac:dyDescent="0.2">
      <c r="A325" s="3">
        <f t="shared" ref="A325:A388" si="37">EDATE(A324,1)</f>
        <v>21769</v>
      </c>
      <c r="B325" s="5">
        <v>322</v>
      </c>
      <c r="C325" s="6">
        <f t="shared" si="27"/>
        <v>4.4065980000000039E-2</v>
      </c>
      <c r="D325" s="6">
        <f t="shared" si="35"/>
        <v>3.8318243478260905E-2</v>
      </c>
      <c r="E325" s="6">
        <f t="shared" ref="E325:E388" si="38">C325*1.32</f>
        <v>5.8167093600000053E-2</v>
      </c>
      <c r="F325" s="8">
        <f t="shared" si="34"/>
        <v>1.2998927000000184E-2</v>
      </c>
      <c r="G325" s="7">
        <f t="shared" si="36"/>
        <v>1.1817206363636531E-2</v>
      </c>
      <c r="H325" s="7">
        <f t="shared" ref="H325:H388" si="39">F325*1.7</f>
        <v>2.2098175900000312E-2</v>
      </c>
    </row>
    <row r="326" spans="1:8" ht="14.25" customHeight="1" x14ac:dyDescent="0.2">
      <c r="A326" s="3">
        <f t="shared" si="37"/>
        <v>21800</v>
      </c>
      <c r="B326" s="5">
        <v>323</v>
      </c>
      <c r="C326" s="6">
        <f t="shared" si="27"/>
        <v>4.4094280000000041E-2</v>
      </c>
      <c r="D326" s="6">
        <f t="shared" si="35"/>
        <v>3.8342852173913082E-2</v>
      </c>
      <c r="E326" s="6">
        <f t="shared" si="38"/>
        <v>5.8204449600000055E-2</v>
      </c>
      <c r="F326" s="8">
        <f t="shared" si="34"/>
        <v>1.2998945500000185E-2</v>
      </c>
      <c r="G326" s="7">
        <f t="shared" si="36"/>
        <v>1.1817223181818349E-2</v>
      </c>
      <c r="H326" s="7">
        <f t="shared" si="39"/>
        <v>2.2098207350000315E-2</v>
      </c>
    </row>
    <row r="327" spans="1:8" ht="14.25" customHeight="1" x14ac:dyDescent="0.2">
      <c r="A327" s="3">
        <f t="shared" si="37"/>
        <v>21830</v>
      </c>
      <c r="B327" s="5">
        <v>324</v>
      </c>
      <c r="C327" s="6">
        <f t="shared" si="27"/>
        <v>4.4122580000000043E-2</v>
      </c>
      <c r="D327" s="6">
        <f t="shared" si="35"/>
        <v>3.8367460869565259E-2</v>
      </c>
      <c r="E327" s="6">
        <f t="shared" si="38"/>
        <v>5.8241805600000057E-2</v>
      </c>
      <c r="F327" s="8">
        <f t="shared" si="34"/>
        <v>1.2998964000000186E-2</v>
      </c>
      <c r="G327" s="7">
        <f t="shared" si="36"/>
        <v>1.1817240000000168E-2</v>
      </c>
      <c r="H327" s="7">
        <f t="shared" si="39"/>
        <v>2.2098238800000315E-2</v>
      </c>
    </row>
    <row r="328" spans="1:8" ht="14.25" customHeight="1" x14ac:dyDescent="0.2">
      <c r="A328" s="3">
        <f t="shared" si="37"/>
        <v>21861</v>
      </c>
      <c r="B328" s="5">
        <v>325</v>
      </c>
      <c r="C328" s="6">
        <f t="shared" si="27"/>
        <v>4.4150880000000045E-2</v>
      </c>
      <c r="D328" s="6">
        <f t="shared" si="35"/>
        <v>3.8392069565217436E-2</v>
      </c>
      <c r="E328" s="6">
        <f t="shared" si="38"/>
        <v>5.827916160000006E-2</v>
      </c>
      <c r="F328" s="8">
        <f t="shared" si="34"/>
        <v>1.2998982500000186E-2</v>
      </c>
      <c r="G328" s="7">
        <f t="shared" si="36"/>
        <v>1.1817256818181987E-2</v>
      </c>
      <c r="H328" s="7">
        <f t="shared" si="39"/>
        <v>2.2098270250000315E-2</v>
      </c>
    </row>
    <row r="329" spans="1:8" ht="14.25" customHeight="1" x14ac:dyDescent="0.2">
      <c r="A329" s="3">
        <f t="shared" si="37"/>
        <v>21891</v>
      </c>
      <c r="B329" s="5">
        <v>326</v>
      </c>
      <c r="C329" s="6">
        <f t="shared" si="27"/>
        <v>4.4179180000000047E-2</v>
      </c>
      <c r="D329" s="6">
        <f t="shared" si="35"/>
        <v>3.8416678260869606E-2</v>
      </c>
      <c r="E329" s="6">
        <f t="shared" si="38"/>
        <v>5.8316517600000062E-2</v>
      </c>
      <c r="F329" s="8">
        <f t="shared" si="34"/>
        <v>1.2999001000000187E-2</v>
      </c>
      <c r="G329" s="7">
        <f t="shared" si="36"/>
        <v>1.1817273636363805E-2</v>
      </c>
      <c r="H329" s="7">
        <f t="shared" si="39"/>
        <v>2.2098301700000319E-2</v>
      </c>
    </row>
    <row r="330" spans="1:8" ht="14.25" customHeight="1" x14ac:dyDescent="0.2">
      <c r="A330" s="3">
        <f t="shared" si="37"/>
        <v>21922</v>
      </c>
      <c r="B330" s="5">
        <v>327</v>
      </c>
      <c r="C330" s="6">
        <f t="shared" si="27"/>
        <v>4.4207480000000049E-2</v>
      </c>
      <c r="D330" s="6">
        <f t="shared" si="35"/>
        <v>3.8441286956521784E-2</v>
      </c>
      <c r="E330" s="6">
        <f t="shared" si="38"/>
        <v>5.8353873600000064E-2</v>
      </c>
      <c r="F330" s="8">
        <f t="shared" si="34"/>
        <v>1.2999019500000188E-2</v>
      </c>
      <c r="G330" s="7">
        <f t="shared" si="36"/>
        <v>1.1817290454545624E-2</v>
      </c>
      <c r="H330" s="7">
        <f t="shared" si="39"/>
        <v>2.2098333150000319E-2</v>
      </c>
    </row>
    <row r="331" spans="1:8" ht="14.25" customHeight="1" x14ac:dyDescent="0.2">
      <c r="A331" s="3">
        <f t="shared" si="37"/>
        <v>21953</v>
      </c>
      <c r="B331" s="5">
        <v>328</v>
      </c>
      <c r="C331" s="6">
        <f t="shared" si="27"/>
        <v>4.4235780000000051E-2</v>
      </c>
      <c r="D331" s="6">
        <f t="shared" si="35"/>
        <v>3.8465895652173961E-2</v>
      </c>
      <c r="E331" s="6">
        <f t="shared" si="38"/>
        <v>5.8391229600000073E-2</v>
      </c>
      <c r="F331" s="8">
        <f t="shared" si="34"/>
        <v>1.2999038000000188E-2</v>
      </c>
      <c r="G331" s="7">
        <f t="shared" si="36"/>
        <v>1.1817307272727442E-2</v>
      </c>
      <c r="H331" s="7">
        <f t="shared" si="39"/>
        <v>2.2098364600000319E-2</v>
      </c>
    </row>
    <row r="332" spans="1:8" ht="14.25" customHeight="1" x14ac:dyDescent="0.2">
      <c r="A332" s="3">
        <f t="shared" si="37"/>
        <v>21982</v>
      </c>
      <c r="B332" s="5">
        <v>329</v>
      </c>
      <c r="C332" s="6">
        <f t="shared" si="27"/>
        <v>4.4264080000000053E-2</v>
      </c>
      <c r="D332" s="6">
        <f t="shared" si="35"/>
        <v>3.8490504347826138E-2</v>
      </c>
      <c r="E332" s="6">
        <f t="shared" si="38"/>
        <v>5.8428585600000076E-2</v>
      </c>
      <c r="F332" s="8">
        <f t="shared" si="34"/>
        <v>1.2999056500000189E-2</v>
      </c>
      <c r="G332" s="7">
        <f t="shared" si="36"/>
        <v>1.1817324090909262E-2</v>
      </c>
      <c r="H332" s="7">
        <f t="shared" si="39"/>
        <v>2.2098396050000319E-2</v>
      </c>
    </row>
    <row r="333" spans="1:8" ht="14.25" customHeight="1" x14ac:dyDescent="0.2">
      <c r="A333" s="3">
        <f t="shared" si="37"/>
        <v>22013</v>
      </c>
      <c r="B333" s="5">
        <v>330</v>
      </c>
      <c r="C333" s="6">
        <f t="shared" si="27"/>
        <v>4.4292380000000055E-2</v>
      </c>
      <c r="D333" s="6">
        <f t="shared" si="35"/>
        <v>3.8515113043478315E-2</v>
      </c>
      <c r="E333" s="6">
        <f t="shared" si="38"/>
        <v>5.8465941600000078E-2</v>
      </c>
      <c r="F333" s="8">
        <f t="shared" si="34"/>
        <v>1.299907500000019E-2</v>
      </c>
      <c r="G333" s="7">
        <f t="shared" si="36"/>
        <v>1.1817340909091081E-2</v>
      </c>
      <c r="H333" s="7">
        <f t="shared" si="39"/>
        <v>2.2098427500000323E-2</v>
      </c>
    </row>
    <row r="334" spans="1:8" ht="14.25" customHeight="1" x14ac:dyDescent="0.2">
      <c r="A334" s="3">
        <f t="shared" si="37"/>
        <v>22043</v>
      </c>
      <c r="B334" s="5">
        <v>331</v>
      </c>
      <c r="C334" s="6">
        <f t="shared" si="27"/>
        <v>4.4320680000000057E-2</v>
      </c>
      <c r="D334" s="6">
        <f t="shared" si="35"/>
        <v>3.8539721739130485E-2</v>
      </c>
      <c r="E334" s="6">
        <f t="shared" si="38"/>
        <v>5.850329760000008E-2</v>
      </c>
      <c r="F334" s="8">
        <f t="shared" si="34"/>
        <v>1.299909350000019E-2</v>
      </c>
      <c r="G334" s="7">
        <f t="shared" si="36"/>
        <v>1.1817357727272899E-2</v>
      </c>
      <c r="H334" s="7">
        <f t="shared" si="39"/>
        <v>2.2098458950000323E-2</v>
      </c>
    </row>
    <row r="335" spans="1:8" ht="14.25" customHeight="1" x14ac:dyDescent="0.2">
      <c r="A335" s="3">
        <f t="shared" si="37"/>
        <v>22074</v>
      </c>
      <c r="B335" s="5">
        <v>332</v>
      </c>
      <c r="C335" s="6">
        <f t="shared" si="27"/>
        <v>4.4348980000000059E-2</v>
      </c>
      <c r="D335" s="6">
        <f t="shared" si="35"/>
        <v>3.8564330434782662E-2</v>
      </c>
      <c r="E335" s="6">
        <f t="shared" si="38"/>
        <v>5.8540653600000082E-2</v>
      </c>
      <c r="F335" s="8">
        <f t="shared" si="34"/>
        <v>1.2999112000000191E-2</v>
      </c>
      <c r="G335" s="7">
        <f t="shared" si="36"/>
        <v>1.1817374545454718E-2</v>
      </c>
      <c r="H335" s="7">
        <f t="shared" si="39"/>
        <v>2.2098490400000323E-2</v>
      </c>
    </row>
    <row r="336" spans="1:8" ht="14.25" customHeight="1" x14ac:dyDescent="0.2">
      <c r="A336" s="3">
        <f t="shared" si="37"/>
        <v>22104</v>
      </c>
      <c r="B336" s="5">
        <v>333</v>
      </c>
      <c r="C336" s="6">
        <f t="shared" si="27"/>
        <v>4.4377280000000061E-2</v>
      </c>
      <c r="D336" s="6">
        <f t="shared" si="35"/>
        <v>3.8588939130434839E-2</v>
      </c>
      <c r="E336" s="6">
        <f t="shared" si="38"/>
        <v>5.8578009600000085E-2</v>
      </c>
      <c r="F336" s="8">
        <f t="shared" si="34"/>
        <v>1.2999130500000192E-2</v>
      </c>
      <c r="G336" s="7">
        <f t="shared" si="36"/>
        <v>1.1817391363636538E-2</v>
      </c>
      <c r="H336" s="7">
        <f t="shared" si="39"/>
        <v>2.2098521850000327E-2</v>
      </c>
    </row>
    <row r="337" spans="1:8" ht="14.25" customHeight="1" x14ac:dyDescent="0.2">
      <c r="A337" s="3">
        <f t="shared" si="37"/>
        <v>22135</v>
      </c>
      <c r="B337" s="5">
        <v>334</v>
      </c>
      <c r="C337" s="6">
        <f t="shared" si="27"/>
        <v>4.4405580000000063E-2</v>
      </c>
      <c r="D337" s="6">
        <f t="shared" si="35"/>
        <v>3.8613547826087016E-2</v>
      </c>
      <c r="E337" s="6">
        <f t="shared" si="38"/>
        <v>5.8615365600000087E-2</v>
      </c>
      <c r="F337" s="8">
        <f t="shared" si="34"/>
        <v>1.2999149000000192E-2</v>
      </c>
      <c r="G337" s="7">
        <f t="shared" si="36"/>
        <v>1.1817408181818355E-2</v>
      </c>
      <c r="H337" s="7">
        <f t="shared" si="39"/>
        <v>2.2098553300000327E-2</v>
      </c>
    </row>
    <row r="338" spans="1:8" ht="14.25" customHeight="1" x14ac:dyDescent="0.2">
      <c r="A338" s="3">
        <f t="shared" si="37"/>
        <v>22166</v>
      </c>
      <c r="B338" s="5">
        <v>335</v>
      </c>
      <c r="C338" s="6">
        <f t="shared" si="27"/>
        <v>4.4433880000000064E-2</v>
      </c>
      <c r="D338" s="6">
        <f t="shared" si="35"/>
        <v>3.8638156521739186E-2</v>
      </c>
      <c r="E338" s="6">
        <f t="shared" si="38"/>
        <v>5.8652721600000089E-2</v>
      </c>
      <c r="F338" s="8">
        <f t="shared" si="34"/>
        <v>1.2999167500000193E-2</v>
      </c>
      <c r="G338" s="7">
        <f t="shared" si="36"/>
        <v>1.1817425000000175E-2</v>
      </c>
      <c r="H338" s="7">
        <f t="shared" si="39"/>
        <v>2.2098584750000327E-2</v>
      </c>
    </row>
    <row r="339" spans="1:8" ht="14.25" customHeight="1" x14ac:dyDescent="0.2">
      <c r="A339" s="3">
        <f t="shared" si="37"/>
        <v>22196</v>
      </c>
      <c r="B339" s="5">
        <v>336</v>
      </c>
      <c r="C339" s="6">
        <f t="shared" si="27"/>
        <v>4.4462180000000066E-2</v>
      </c>
      <c r="D339" s="6">
        <f t="shared" si="35"/>
        <v>3.8662765217391364E-2</v>
      </c>
      <c r="E339" s="6">
        <f t="shared" si="38"/>
        <v>5.8690077600000091E-2</v>
      </c>
      <c r="F339" s="8">
        <f t="shared" si="34"/>
        <v>1.2999186000000194E-2</v>
      </c>
      <c r="G339" s="7">
        <f t="shared" si="36"/>
        <v>1.1817441818181994E-2</v>
      </c>
      <c r="H339" s="7">
        <f t="shared" si="39"/>
        <v>2.209861620000033E-2</v>
      </c>
    </row>
    <row r="340" spans="1:8" ht="14.25" customHeight="1" x14ac:dyDescent="0.2">
      <c r="A340" s="3">
        <f t="shared" si="37"/>
        <v>22227</v>
      </c>
      <c r="B340" s="5">
        <v>337</v>
      </c>
      <c r="C340" s="6">
        <f t="shared" si="27"/>
        <v>4.4490480000000068E-2</v>
      </c>
      <c r="D340" s="6">
        <f t="shared" si="35"/>
        <v>3.8687373913043541E-2</v>
      </c>
      <c r="E340" s="6">
        <f t="shared" si="38"/>
        <v>5.8727433600000094E-2</v>
      </c>
      <c r="F340" s="8">
        <f t="shared" si="34"/>
        <v>1.2999204500000194E-2</v>
      </c>
      <c r="G340" s="7">
        <f t="shared" si="36"/>
        <v>1.1817458636363812E-2</v>
      </c>
      <c r="H340" s="7">
        <f t="shared" si="39"/>
        <v>2.209864765000033E-2</v>
      </c>
    </row>
    <row r="341" spans="1:8" ht="14.25" customHeight="1" x14ac:dyDescent="0.2">
      <c r="A341" s="3">
        <f t="shared" si="37"/>
        <v>22257</v>
      </c>
      <c r="B341" s="5">
        <v>338</v>
      </c>
      <c r="C341" s="6">
        <f t="shared" si="27"/>
        <v>4.451878000000007E-2</v>
      </c>
      <c r="D341" s="6">
        <f t="shared" si="35"/>
        <v>3.8711982608695718E-2</v>
      </c>
      <c r="E341" s="6">
        <f t="shared" si="38"/>
        <v>5.8764789600000096E-2</v>
      </c>
      <c r="F341" s="8">
        <f t="shared" si="34"/>
        <v>1.2999223000000195E-2</v>
      </c>
      <c r="G341" s="7">
        <f t="shared" si="36"/>
        <v>1.1817475454545631E-2</v>
      </c>
      <c r="H341" s="7">
        <f t="shared" si="39"/>
        <v>2.209867910000033E-2</v>
      </c>
    </row>
    <row r="342" spans="1:8" ht="14.25" customHeight="1" x14ac:dyDescent="0.2">
      <c r="A342" s="3">
        <f t="shared" si="37"/>
        <v>22288</v>
      </c>
      <c r="B342" s="5">
        <v>339</v>
      </c>
      <c r="C342" s="6">
        <f t="shared" si="27"/>
        <v>4.4547080000000072E-2</v>
      </c>
      <c r="D342" s="6">
        <f t="shared" si="35"/>
        <v>3.8736591304347895E-2</v>
      </c>
      <c r="E342" s="6">
        <f t="shared" si="38"/>
        <v>5.8802145600000098E-2</v>
      </c>
      <c r="F342" s="8">
        <f t="shared" si="34"/>
        <v>1.2999241500000196E-2</v>
      </c>
      <c r="G342" s="7">
        <f t="shared" si="36"/>
        <v>1.1817492272727449E-2</v>
      </c>
      <c r="H342" s="7">
        <f t="shared" si="39"/>
        <v>2.2098710550000331E-2</v>
      </c>
    </row>
    <row r="343" spans="1:8" ht="14.25" customHeight="1" x14ac:dyDescent="0.2">
      <c r="A343" s="3">
        <f t="shared" si="37"/>
        <v>22319</v>
      </c>
      <c r="B343" s="5">
        <v>340</v>
      </c>
      <c r="C343" s="6">
        <f t="shared" si="27"/>
        <v>4.4575380000000074E-2</v>
      </c>
      <c r="D343" s="6">
        <f t="shared" si="35"/>
        <v>3.8761200000000065E-2</v>
      </c>
      <c r="E343" s="6">
        <f t="shared" si="38"/>
        <v>5.8839501600000101E-2</v>
      </c>
      <c r="F343" s="8">
        <f t="shared" si="34"/>
        <v>1.2999260000000196E-2</v>
      </c>
      <c r="G343" s="7">
        <f t="shared" si="36"/>
        <v>1.1817509090909268E-2</v>
      </c>
      <c r="H343" s="7">
        <f t="shared" si="39"/>
        <v>2.2098742000000334E-2</v>
      </c>
    </row>
    <row r="344" spans="1:8" ht="14.25" customHeight="1" x14ac:dyDescent="0.2">
      <c r="A344" s="3">
        <f t="shared" si="37"/>
        <v>22347</v>
      </c>
      <c r="B344" s="5">
        <v>341</v>
      </c>
      <c r="C344" s="6">
        <f t="shared" si="27"/>
        <v>4.4603680000000076E-2</v>
      </c>
      <c r="D344" s="6">
        <f t="shared" si="35"/>
        <v>3.8785808695652242E-2</v>
      </c>
      <c r="E344" s="6">
        <f t="shared" si="38"/>
        <v>5.8876857600000103E-2</v>
      </c>
      <c r="F344" s="8">
        <f t="shared" si="34"/>
        <v>1.2999278500000197E-2</v>
      </c>
      <c r="G344" s="7">
        <f t="shared" si="36"/>
        <v>1.1817525909091088E-2</v>
      </c>
      <c r="H344" s="7">
        <f t="shared" si="39"/>
        <v>2.2098773450000334E-2</v>
      </c>
    </row>
    <row r="345" spans="1:8" ht="14.25" customHeight="1" x14ac:dyDescent="0.2">
      <c r="A345" s="3">
        <f t="shared" si="37"/>
        <v>22378</v>
      </c>
      <c r="B345" s="5">
        <v>342</v>
      </c>
      <c r="C345" s="6">
        <f t="shared" si="27"/>
        <v>4.4631980000000078E-2</v>
      </c>
      <c r="D345" s="6">
        <f t="shared" si="35"/>
        <v>3.8810417391304419E-2</v>
      </c>
      <c r="E345" s="6">
        <f t="shared" si="38"/>
        <v>5.8914213600000105E-2</v>
      </c>
      <c r="F345" s="8">
        <f t="shared" si="34"/>
        <v>1.2999297000000198E-2</v>
      </c>
      <c r="G345" s="7">
        <f t="shared" si="36"/>
        <v>1.1817542727272905E-2</v>
      </c>
      <c r="H345" s="7">
        <f t="shared" si="39"/>
        <v>2.2098804900000334E-2</v>
      </c>
    </row>
    <row r="346" spans="1:8" ht="14.25" customHeight="1" x14ac:dyDescent="0.2">
      <c r="A346" s="3">
        <f t="shared" si="37"/>
        <v>22408</v>
      </c>
      <c r="B346" s="5">
        <v>343</v>
      </c>
      <c r="C346" s="6">
        <f t="shared" si="27"/>
        <v>4.466028000000008E-2</v>
      </c>
      <c r="D346" s="6">
        <f t="shared" si="35"/>
        <v>3.8835026086956596E-2</v>
      </c>
      <c r="E346" s="6">
        <f t="shared" si="38"/>
        <v>5.8951569600000107E-2</v>
      </c>
      <c r="F346" s="8">
        <f t="shared" si="34"/>
        <v>1.2999315500000198E-2</v>
      </c>
      <c r="G346" s="7">
        <f t="shared" si="36"/>
        <v>1.1817559545454725E-2</v>
      </c>
      <c r="H346" s="7">
        <f t="shared" si="39"/>
        <v>2.2098836350000338E-2</v>
      </c>
    </row>
    <row r="347" spans="1:8" ht="14.25" customHeight="1" x14ac:dyDescent="0.2">
      <c r="A347" s="3">
        <f t="shared" si="37"/>
        <v>22439</v>
      </c>
      <c r="B347" s="5">
        <v>344</v>
      </c>
      <c r="C347" s="6">
        <f t="shared" si="27"/>
        <v>4.4688580000000082E-2</v>
      </c>
      <c r="D347" s="6">
        <f t="shared" si="35"/>
        <v>3.8859634782608767E-2</v>
      </c>
      <c r="E347" s="6">
        <f t="shared" si="38"/>
        <v>5.898892560000011E-2</v>
      </c>
      <c r="F347" s="8">
        <f t="shared" si="34"/>
        <v>1.2999334000000199E-2</v>
      </c>
      <c r="G347" s="7">
        <f t="shared" si="36"/>
        <v>1.1817576363636544E-2</v>
      </c>
      <c r="H347" s="7">
        <f t="shared" si="39"/>
        <v>2.2098867800000338E-2</v>
      </c>
    </row>
    <row r="348" spans="1:8" ht="14.25" customHeight="1" x14ac:dyDescent="0.2">
      <c r="A348" s="3">
        <f t="shared" si="37"/>
        <v>22469</v>
      </c>
      <c r="B348" s="5">
        <v>345</v>
      </c>
      <c r="C348" s="6">
        <f t="shared" si="27"/>
        <v>4.4716880000000084E-2</v>
      </c>
      <c r="D348" s="6">
        <f t="shared" si="35"/>
        <v>3.8884243478260944E-2</v>
      </c>
      <c r="E348" s="6">
        <f t="shared" si="38"/>
        <v>5.9026281600000112E-2</v>
      </c>
      <c r="F348" s="8">
        <f t="shared" si="34"/>
        <v>1.29993525000002E-2</v>
      </c>
      <c r="G348" s="7">
        <f t="shared" si="36"/>
        <v>1.1817593181818362E-2</v>
      </c>
      <c r="H348" s="7">
        <f t="shared" si="39"/>
        <v>2.2098899250000338E-2</v>
      </c>
    </row>
    <row r="349" spans="1:8" ht="14.25" customHeight="1" x14ac:dyDescent="0.2">
      <c r="A349" s="3">
        <f t="shared" si="37"/>
        <v>22500</v>
      </c>
      <c r="B349" s="5">
        <v>346</v>
      </c>
      <c r="C349" s="6">
        <f t="shared" si="27"/>
        <v>4.4745180000000086E-2</v>
      </c>
      <c r="D349" s="6">
        <f t="shared" si="35"/>
        <v>3.8908852173913121E-2</v>
      </c>
      <c r="E349" s="6">
        <f t="shared" si="38"/>
        <v>5.9063637600000114E-2</v>
      </c>
      <c r="F349" s="8">
        <f t="shared" si="34"/>
        <v>1.29993710000002E-2</v>
      </c>
      <c r="G349" s="7">
        <f t="shared" si="36"/>
        <v>1.1817610000000181E-2</v>
      </c>
      <c r="H349" s="7">
        <f t="shared" si="39"/>
        <v>2.2098930700000342E-2</v>
      </c>
    </row>
    <row r="350" spans="1:8" ht="14.25" customHeight="1" x14ac:dyDescent="0.2">
      <c r="A350" s="3">
        <f t="shared" si="37"/>
        <v>22531</v>
      </c>
      <c r="B350" s="5">
        <v>347</v>
      </c>
      <c r="C350" s="6">
        <f t="shared" si="27"/>
        <v>4.4773480000000088E-2</v>
      </c>
      <c r="D350" s="6">
        <f t="shared" si="35"/>
        <v>3.8933460869565298E-2</v>
      </c>
      <c r="E350" s="6">
        <f t="shared" si="38"/>
        <v>5.9100993600000117E-2</v>
      </c>
      <c r="F350" s="8">
        <f t="shared" si="34"/>
        <v>1.2999389500000201E-2</v>
      </c>
      <c r="G350" s="7">
        <f t="shared" si="36"/>
        <v>1.1817626818182001E-2</v>
      </c>
      <c r="H350" s="7">
        <f t="shared" si="39"/>
        <v>2.2098962150000342E-2</v>
      </c>
    </row>
    <row r="351" spans="1:8" ht="14.25" customHeight="1" x14ac:dyDescent="0.2">
      <c r="A351" s="3">
        <f t="shared" si="37"/>
        <v>22561</v>
      </c>
      <c r="B351" s="5">
        <v>348</v>
      </c>
      <c r="C351" s="6">
        <f t="shared" si="27"/>
        <v>4.480178000000009E-2</v>
      </c>
      <c r="D351" s="6">
        <f t="shared" si="35"/>
        <v>3.8958069565217475E-2</v>
      </c>
      <c r="E351" s="6">
        <f t="shared" si="38"/>
        <v>5.9138349600000119E-2</v>
      </c>
      <c r="F351" s="8">
        <f t="shared" si="34"/>
        <v>1.2999408000000202E-2</v>
      </c>
      <c r="G351" s="7">
        <f t="shared" si="36"/>
        <v>1.1817643636363818E-2</v>
      </c>
      <c r="H351" s="7">
        <f t="shared" si="39"/>
        <v>2.2098993600000342E-2</v>
      </c>
    </row>
    <row r="352" spans="1:8" ht="14.25" customHeight="1" x14ac:dyDescent="0.2">
      <c r="A352" s="3">
        <f t="shared" si="37"/>
        <v>22592</v>
      </c>
      <c r="B352" s="5">
        <v>349</v>
      </c>
      <c r="C352" s="6">
        <f t="shared" si="27"/>
        <v>4.4830080000000092E-2</v>
      </c>
      <c r="D352" s="6">
        <f t="shared" si="35"/>
        <v>3.8982678260869645E-2</v>
      </c>
      <c r="E352" s="6">
        <f t="shared" si="38"/>
        <v>5.9175705600000121E-2</v>
      </c>
      <c r="F352" s="8">
        <f t="shared" si="34"/>
        <v>1.2999426500000202E-2</v>
      </c>
      <c r="G352" s="7">
        <f t="shared" si="36"/>
        <v>1.1817660454545638E-2</v>
      </c>
      <c r="H352" s="7">
        <f t="shared" si="39"/>
        <v>2.2099025050000342E-2</v>
      </c>
    </row>
    <row r="353" spans="1:8" ht="14.25" customHeight="1" x14ac:dyDescent="0.2">
      <c r="A353" s="3">
        <f t="shared" si="37"/>
        <v>22622</v>
      </c>
      <c r="B353" s="5">
        <v>350</v>
      </c>
      <c r="C353" s="6">
        <f t="shared" si="27"/>
        <v>4.4858380000000093E-2</v>
      </c>
      <c r="D353" s="6">
        <f t="shared" si="35"/>
        <v>3.9007286956521822E-2</v>
      </c>
      <c r="E353" s="6">
        <f t="shared" si="38"/>
        <v>5.9213061600000123E-2</v>
      </c>
      <c r="F353" s="8">
        <f t="shared" si="34"/>
        <v>1.2999445000000203E-2</v>
      </c>
      <c r="G353" s="7">
        <f t="shared" si="36"/>
        <v>1.1817677272727456E-2</v>
      </c>
      <c r="H353" s="7">
        <f t="shared" si="39"/>
        <v>2.2099056500000346E-2</v>
      </c>
    </row>
    <row r="354" spans="1:8" ht="14.25" customHeight="1" x14ac:dyDescent="0.2">
      <c r="A354" s="3">
        <f t="shared" si="37"/>
        <v>22653</v>
      </c>
      <c r="B354" s="5">
        <v>351</v>
      </c>
      <c r="C354" s="6">
        <f t="shared" si="27"/>
        <v>4.4886680000000095E-2</v>
      </c>
      <c r="D354" s="6">
        <f t="shared" si="35"/>
        <v>3.9031895652173999E-2</v>
      </c>
      <c r="E354" s="6">
        <f t="shared" si="38"/>
        <v>5.9250417600000126E-2</v>
      </c>
      <c r="F354" s="8">
        <f t="shared" si="34"/>
        <v>1.2999463500000204E-2</v>
      </c>
      <c r="G354" s="7">
        <f t="shared" si="36"/>
        <v>1.1817694090909275E-2</v>
      </c>
      <c r="H354" s="7">
        <f t="shared" si="39"/>
        <v>2.2099087950000346E-2</v>
      </c>
    </row>
    <row r="355" spans="1:8" ht="14.25" customHeight="1" x14ac:dyDescent="0.2">
      <c r="A355" s="3">
        <f t="shared" si="37"/>
        <v>22684</v>
      </c>
      <c r="B355" s="5">
        <v>352</v>
      </c>
      <c r="C355" s="6">
        <f t="shared" si="27"/>
        <v>4.4914980000000097E-2</v>
      </c>
      <c r="D355" s="6">
        <f t="shared" si="35"/>
        <v>3.9056504347826176E-2</v>
      </c>
      <c r="E355" s="6">
        <f t="shared" si="38"/>
        <v>5.9287773600000128E-2</v>
      </c>
      <c r="F355" s="8">
        <f t="shared" si="34"/>
        <v>1.2999482000000204E-2</v>
      </c>
      <c r="G355" s="7">
        <f t="shared" si="36"/>
        <v>1.1817710909091094E-2</v>
      </c>
      <c r="H355" s="7">
        <f t="shared" si="39"/>
        <v>2.2099119400000346E-2</v>
      </c>
    </row>
    <row r="356" spans="1:8" ht="14.25" customHeight="1" x14ac:dyDescent="0.2">
      <c r="A356" s="3">
        <f t="shared" si="37"/>
        <v>22712</v>
      </c>
      <c r="B356" s="5">
        <v>353</v>
      </c>
      <c r="C356" s="6">
        <f t="shared" si="27"/>
        <v>4.4943280000000099E-2</v>
      </c>
      <c r="D356" s="6">
        <f t="shared" si="35"/>
        <v>3.9081113043478354E-2</v>
      </c>
      <c r="E356" s="6">
        <f t="shared" si="38"/>
        <v>5.9325129600000137E-2</v>
      </c>
      <c r="F356" s="8">
        <f t="shared" si="34"/>
        <v>1.2999500500000205E-2</v>
      </c>
      <c r="G356" s="7">
        <f t="shared" si="36"/>
        <v>1.1817727727272912E-2</v>
      </c>
      <c r="H356" s="7">
        <f t="shared" si="39"/>
        <v>2.2099150850000349E-2</v>
      </c>
    </row>
    <row r="357" spans="1:8" ht="14.25" customHeight="1" x14ac:dyDescent="0.2">
      <c r="A357" s="3">
        <f t="shared" si="37"/>
        <v>22743</v>
      </c>
      <c r="B357" s="5">
        <v>354</v>
      </c>
      <c r="C357" s="6">
        <f t="shared" si="27"/>
        <v>4.4971580000000101E-2</v>
      </c>
      <c r="D357" s="6">
        <f t="shared" si="35"/>
        <v>3.9105721739130524E-2</v>
      </c>
      <c r="E357" s="6">
        <f t="shared" si="38"/>
        <v>5.9362485600000139E-2</v>
      </c>
      <c r="F357" s="8">
        <f t="shared" si="34"/>
        <v>1.2999519000000206E-2</v>
      </c>
      <c r="G357" s="7">
        <f t="shared" si="36"/>
        <v>1.1817744545454732E-2</v>
      </c>
      <c r="H357" s="7">
        <f t="shared" si="39"/>
        <v>2.2099182300000349E-2</v>
      </c>
    </row>
    <row r="358" spans="1:8" ht="14.25" customHeight="1" x14ac:dyDescent="0.2">
      <c r="A358" s="3">
        <f t="shared" si="37"/>
        <v>22773</v>
      </c>
      <c r="B358" s="5">
        <v>355</v>
      </c>
      <c r="C358" s="6">
        <f t="shared" si="27"/>
        <v>4.4999880000000103E-2</v>
      </c>
      <c r="D358" s="6">
        <f t="shared" si="35"/>
        <v>3.9130330434782701E-2</v>
      </c>
      <c r="E358" s="6">
        <f t="shared" si="38"/>
        <v>5.9399841600000142E-2</v>
      </c>
      <c r="F358" s="8">
        <f t="shared" si="34"/>
        <v>1.2999537500000206E-2</v>
      </c>
      <c r="G358" s="7">
        <f t="shared" si="36"/>
        <v>1.1817761363636551E-2</v>
      </c>
      <c r="H358" s="7">
        <f t="shared" si="39"/>
        <v>2.209921375000035E-2</v>
      </c>
    </row>
    <row r="359" spans="1:8" ht="14.25" customHeight="1" x14ac:dyDescent="0.2">
      <c r="A359" s="3">
        <f t="shared" si="37"/>
        <v>22804</v>
      </c>
      <c r="B359" s="5">
        <v>356</v>
      </c>
      <c r="C359" s="6">
        <f t="shared" si="27"/>
        <v>4.5028180000000105E-2</v>
      </c>
      <c r="D359" s="6">
        <f t="shared" si="35"/>
        <v>3.9154939130434878E-2</v>
      </c>
      <c r="E359" s="6">
        <f t="shared" si="38"/>
        <v>5.9437197600000144E-2</v>
      </c>
      <c r="F359" s="8">
        <f t="shared" si="34"/>
        <v>1.2999556000000207E-2</v>
      </c>
      <c r="G359" s="7">
        <f t="shared" si="36"/>
        <v>1.1817778181818369E-2</v>
      </c>
      <c r="H359" s="7">
        <f t="shared" si="39"/>
        <v>2.2099245200000353E-2</v>
      </c>
    </row>
    <row r="360" spans="1:8" ht="14.25" customHeight="1" x14ac:dyDescent="0.2">
      <c r="A360" s="3">
        <f t="shared" si="37"/>
        <v>22834</v>
      </c>
      <c r="B360" s="5">
        <v>357</v>
      </c>
      <c r="C360" s="6">
        <f t="shared" si="27"/>
        <v>4.5056480000000107E-2</v>
      </c>
      <c r="D360" s="6">
        <f t="shared" si="35"/>
        <v>3.9179547826087055E-2</v>
      </c>
      <c r="E360" s="6">
        <f t="shared" si="38"/>
        <v>5.9474553600000146E-2</v>
      </c>
      <c r="F360" s="8">
        <f t="shared" si="34"/>
        <v>1.2999574500000208E-2</v>
      </c>
      <c r="G360" s="7">
        <f t="shared" si="36"/>
        <v>1.1817795000000188E-2</v>
      </c>
      <c r="H360" s="7">
        <f t="shared" si="39"/>
        <v>2.2099276650000353E-2</v>
      </c>
    </row>
    <row r="361" spans="1:8" ht="14.25" customHeight="1" x14ac:dyDescent="0.2">
      <c r="A361" s="3">
        <f t="shared" si="37"/>
        <v>22865</v>
      </c>
      <c r="B361" s="5">
        <v>358</v>
      </c>
      <c r="C361" s="6">
        <f t="shared" si="27"/>
        <v>4.5084780000000109E-2</v>
      </c>
      <c r="D361" s="6">
        <f t="shared" si="35"/>
        <v>3.9204156521739225E-2</v>
      </c>
      <c r="E361" s="6">
        <f t="shared" si="38"/>
        <v>5.9511909600000149E-2</v>
      </c>
      <c r="F361" s="8">
        <f t="shared" si="34"/>
        <v>1.2999593000000208E-2</v>
      </c>
      <c r="G361" s="7">
        <f t="shared" si="36"/>
        <v>1.1817811818182008E-2</v>
      </c>
      <c r="H361" s="7">
        <f t="shared" si="39"/>
        <v>2.2099308100000353E-2</v>
      </c>
    </row>
    <row r="362" spans="1:8" ht="14.25" customHeight="1" x14ac:dyDescent="0.2">
      <c r="A362" s="3">
        <f t="shared" si="37"/>
        <v>22896</v>
      </c>
      <c r="B362" s="5">
        <v>359</v>
      </c>
      <c r="C362" s="6">
        <f t="shared" si="27"/>
        <v>4.5113080000000111E-2</v>
      </c>
      <c r="D362" s="6">
        <f t="shared" si="35"/>
        <v>3.9228765217391402E-2</v>
      </c>
      <c r="E362" s="6">
        <f t="shared" si="38"/>
        <v>5.9549265600000151E-2</v>
      </c>
      <c r="F362" s="8">
        <f t="shared" si="34"/>
        <v>1.2999611500000209E-2</v>
      </c>
      <c r="G362" s="7">
        <f t="shared" si="36"/>
        <v>1.1817828636363825E-2</v>
      </c>
      <c r="H362" s="7">
        <f t="shared" si="39"/>
        <v>2.2099339550000353E-2</v>
      </c>
    </row>
    <row r="363" spans="1:8" ht="14.25" customHeight="1" x14ac:dyDescent="0.2">
      <c r="A363" s="3">
        <f t="shared" si="37"/>
        <v>22926</v>
      </c>
      <c r="B363" s="5">
        <v>360</v>
      </c>
      <c r="C363" s="6">
        <f t="shared" si="27"/>
        <v>4.5141380000000113E-2</v>
      </c>
      <c r="D363" s="6">
        <f t="shared" si="35"/>
        <v>3.9253373913043579E-2</v>
      </c>
      <c r="E363" s="6">
        <f t="shared" si="38"/>
        <v>5.9586621600000153E-2</v>
      </c>
      <c r="F363" s="8">
        <f t="shared" si="34"/>
        <v>1.299963000000021E-2</v>
      </c>
      <c r="G363" s="7">
        <f t="shared" si="36"/>
        <v>1.1817845454545645E-2</v>
      </c>
      <c r="H363" s="7">
        <f t="shared" si="39"/>
        <v>2.2099371000000357E-2</v>
      </c>
    </row>
    <row r="364" spans="1:8" ht="14.25" customHeight="1" x14ac:dyDescent="0.2">
      <c r="A364" s="3">
        <f t="shared" si="37"/>
        <v>22957</v>
      </c>
      <c r="B364" s="5">
        <v>361</v>
      </c>
      <c r="C364" s="6">
        <f t="shared" si="27"/>
        <v>4.5169680000000115E-2</v>
      </c>
      <c r="D364" s="6">
        <f t="shared" si="35"/>
        <v>3.9277982608695756E-2</v>
      </c>
      <c r="E364" s="6">
        <f t="shared" si="38"/>
        <v>5.9623977600000155E-2</v>
      </c>
      <c r="F364" s="8">
        <f t="shared" si="34"/>
        <v>1.299964850000021E-2</v>
      </c>
      <c r="G364" s="7">
        <f t="shared" si="36"/>
        <v>1.1817862272727462E-2</v>
      </c>
      <c r="H364" s="7">
        <f t="shared" si="39"/>
        <v>2.2099402450000357E-2</v>
      </c>
    </row>
    <row r="365" spans="1:8" ht="14.25" customHeight="1" x14ac:dyDescent="0.2">
      <c r="A365" s="3">
        <f t="shared" si="37"/>
        <v>22987</v>
      </c>
      <c r="B365" s="5">
        <v>362</v>
      </c>
      <c r="C365" s="6">
        <f t="shared" si="27"/>
        <v>4.5197980000000117E-2</v>
      </c>
      <c r="D365" s="6">
        <f t="shared" si="35"/>
        <v>3.9302591304347934E-2</v>
      </c>
      <c r="E365" s="6">
        <f t="shared" si="38"/>
        <v>5.9661333600000158E-2</v>
      </c>
      <c r="F365" s="8">
        <f t="shared" si="34"/>
        <v>1.2999667000000211E-2</v>
      </c>
      <c r="G365" s="7">
        <f t="shared" si="36"/>
        <v>1.1817879090909282E-2</v>
      </c>
      <c r="H365" s="7">
        <f t="shared" si="39"/>
        <v>2.2099433900000357E-2</v>
      </c>
    </row>
    <row r="366" spans="1:8" ht="14.25" customHeight="1" x14ac:dyDescent="0.2">
      <c r="A366" s="3">
        <f t="shared" si="37"/>
        <v>23018</v>
      </c>
      <c r="B366" s="5">
        <v>363</v>
      </c>
      <c r="C366" s="6">
        <f t="shared" si="27"/>
        <v>4.5226280000000119E-2</v>
      </c>
      <c r="D366" s="6">
        <f t="shared" si="35"/>
        <v>3.9327200000000104E-2</v>
      </c>
      <c r="E366" s="6">
        <f t="shared" si="38"/>
        <v>5.969868960000016E-2</v>
      </c>
      <c r="F366" s="8">
        <f t="shared" si="34"/>
        <v>1.2999685500000212E-2</v>
      </c>
      <c r="G366" s="7">
        <f t="shared" si="36"/>
        <v>1.1817895909091101E-2</v>
      </c>
      <c r="H366" s="7">
        <f t="shared" si="39"/>
        <v>2.2099465350000361E-2</v>
      </c>
    </row>
    <row r="367" spans="1:8" ht="14.25" customHeight="1" x14ac:dyDescent="0.2">
      <c r="A367" s="3">
        <f t="shared" si="37"/>
        <v>23049</v>
      </c>
      <c r="B367" s="5">
        <v>364</v>
      </c>
      <c r="C367" s="6">
        <f t="shared" si="27"/>
        <v>4.5254580000000121E-2</v>
      </c>
      <c r="D367" s="6">
        <f t="shared" si="35"/>
        <v>3.9351808695652281E-2</v>
      </c>
      <c r="E367" s="6">
        <f t="shared" si="38"/>
        <v>5.9736045600000162E-2</v>
      </c>
      <c r="F367" s="8">
        <f t="shared" si="34"/>
        <v>1.2999704000000212E-2</v>
      </c>
      <c r="G367" s="7">
        <f t="shared" si="36"/>
        <v>1.1817912727272919E-2</v>
      </c>
      <c r="H367" s="7">
        <f t="shared" si="39"/>
        <v>2.2099496800000361E-2</v>
      </c>
    </row>
    <row r="368" spans="1:8" ht="14.25" customHeight="1" x14ac:dyDescent="0.2">
      <c r="A368" s="3">
        <f t="shared" si="37"/>
        <v>23077</v>
      </c>
      <c r="B368" s="5">
        <v>365</v>
      </c>
      <c r="C368" s="6">
        <f t="shared" si="27"/>
        <v>4.5282880000000122E-2</v>
      </c>
      <c r="D368" s="6">
        <f t="shared" si="35"/>
        <v>3.9376417391304458E-2</v>
      </c>
      <c r="E368" s="6">
        <f t="shared" si="38"/>
        <v>5.9773401600000164E-2</v>
      </c>
      <c r="F368" s="8">
        <f t="shared" si="34"/>
        <v>1.2999722500000213E-2</v>
      </c>
      <c r="G368" s="7">
        <f t="shared" si="36"/>
        <v>1.1817929545454738E-2</v>
      </c>
      <c r="H368" s="7">
        <f t="shared" si="39"/>
        <v>2.2099528250000361E-2</v>
      </c>
    </row>
    <row r="369" spans="1:8" ht="14.25" customHeight="1" x14ac:dyDescent="0.2">
      <c r="A369" s="3">
        <f t="shared" si="37"/>
        <v>23108</v>
      </c>
      <c r="B369" s="5">
        <v>366</v>
      </c>
      <c r="C369" s="6">
        <f t="shared" si="27"/>
        <v>4.5311180000000124E-2</v>
      </c>
      <c r="D369" s="6">
        <f t="shared" si="35"/>
        <v>3.9401026086956635E-2</v>
      </c>
      <c r="E369" s="6">
        <f t="shared" si="38"/>
        <v>5.9810757600000167E-2</v>
      </c>
      <c r="F369" s="8">
        <f t="shared" si="34"/>
        <v>1.2999741000000214E-2</v>
      </c>
      <c r="G369" s="7">
        <f t="shared" si="36"/>
        <v>1.1817946363636558E-2</v>
      </c>
      <c r="H369" s="7">
        <f t="shared" si="39"/>
        <v>2.2099559700000364E-2</v>
      </c>
    </row>
    <row r="370" spans="1:8" ht="14.25" customHeight="1" x14ac:dyDescent="0.2">
      <c r="A370" s="3">
        <f t="shared" si="37"/>
        <v>23138</v>
      </c>
      <c r="B370" s="5">
        <v>367</v>
      </c>
      <c r="C370" s="6">
        <f t="shared" si="27"/>
        <v>4.5339480000000126E-2</v>
      </c>
      <c r="D370" s="6">
        <f t="shared" si="35"/>
        <v>3.9425634782608805E-2</v>
      </c>
      <c r="E370" s="6">
        <f t="shared" si="38"/>
        <v>5.9848113600000169E-2</v>
      </c>
      <c r="F370" s="8">
        <f t="shared" si="34"/>
        <v>1.2999759500000214E-2</v>
      </c>
      <c r="G370" s="7">
        <f t="shared" si="36"/>
        <v>1.1817963181818375E-2</v>
      </c>
      <c r="H370" s="7">
        <f t="shared" si="39"/>
        <v>2.2099591150000365E-2</v>
      </c>
    </row>
    <row r="371" spans="1:8" ht="14.25" customHeight="1" x14ac:dyDescent="0.2">
      <c r="A371" s="3">
        <f t="shared" si="37"/>
        <v>23169</v>
      </c>
      <c r="B371" s="5">
        <v>368</v>
      </c>
      <c r="C371" s="6">
        <f t="shared" si="27"/>
        <v>4.5367780000000128E-2</v>
      </c>
      <c r="D371" s="6">
        <f t="shared" si="35"/>
        <v>3.9450243478260982E-2</v>
      </c>
      <c r="E371" s="6">
        <f t="shared" si="38"/>
        <v>5.9885469600000171E-2</v>
      </c>
      <c r="F371" s="8">
        <f t="shared" si="34"/>
        <v>1.2999778000000215E-2</v>
      </c>
      <c r="G371" s="7">
        <f t="shared" si="36"/>
        <v>1.1817980000000195E-2</v>
      </c>
      <c r="H371" s="7">
        <f t="shared" si="39"/>
        <v>2.2099622600000365E-2</v>
      </c>
    </row>
    <row r="372" spans="1:8" ht="14.25" customHeight="1" x14ac:dyDescent="0.2">
      <c r="A372" s="3">
        <f t="shared" si="37"/>
        <v>23199</v>
      </c>
      <c r="B372" s="5">
        <v>369</v>
      </c>
      <c r="C372" s="6">
        <f t="shared" si="27"/>
        <v>4.539608000000013E-2</v>
      </c>
      <c r="D372" s="6">
        <f t="shared" si="35"/>
        <v>3.9474852173913159E-2</v>
      </c>
      <c r="E372" s="6">
        <f t="shared" si="38"/>
        <v>5.9922825600000174E-2</v>
      </c>
      <c r="F372" s="8">
        <f t="shared" si="34"/>
        <v>1.2999796500000216E-2</v>
      </c>
      <c r="G372" s="7">
        <f t="shared" si="36"/>
        <v>1.1817996818182014E-2</v>
      </c>
      <c r="H372" s="7">
        <f t="shared" si="39"/>
        <v>2.2099654050000365E-2</v>
      </c>
    </row>
    <row r="373" spans="1:8" ht="14.25" customHeight="1" x14ac:dyDescent="0.2">
      <c r="A373" s="3">
        <f t="shared" si="37"/>
        <v>23230</v>
      </c>
      <c r="B373" s="5">
        <v>370</v>
      </c>
      <c r="C373" s="6">
        <f t="shared" si="27"/>
        <v>4.5424380000000132E-2</v>
      </c>
      <c r="D373" s="6">
        <f t="shared" si="35"/>
        <v>3.9499460869565337E-2</v>
      </c>
      <c r="E373" s="6">
        <f t="shared" si="38"/>
        <v>5.9960181600000176E-2</v>
      </c>
      <c r="F373" s="8">
        <f t="shared" si="34"/>
        <v>1.2999815000000216E-2</v>
      </c>
      <c r="G373" s="7">
        <f t="shared" si="36"/>
        <v>1.1818013636363832E-2</v>
      </c>
      <c r="H373" s="7">
        <f t="shared" si="39"/>
        <v>2.2099685500000368E-2</v>
      </c>
    </row>
    <row r="374" spans="1:8" ht="14.25" customHeight="1" x14ac:dyDescent="0.2">
      <c r="A374" s="3">
        <f t="shared" si="37"/>
        <v>23261</v>
      </c>
      <c r="B374" s="5">
        <v>371</v>
      </c>
      <c r="C374" s="6">
        <f t="shared" si="27"/>
        <v>4.5452680000000134E-2</v>
      </c>
      <c r="D374" s="6">
        <f t="shared" si="35"/>
        <v>3.9524069565217514E-2</v>
      </c>
      <c r="E374" s="6">
        <f t="shared" si="38"/>
        <v>5.9997537600000178E-2</v>
      </c>
      <c r="F374" s="8">
        <f t="shared" si="34"/>
        <v>1.2999833500000217E-2</v>
      </c>
      <c r="G374" s="7">
        <f t="shared" si="36"/>
        <v>1.1818030454545651E-2</v>
      </c>
      <c r="H374" s="7">
        <f t="shared" si="39"/>
        <v>2.2099716950000368E-2</v>
      </c>
    </row>
    <row r="375" spans="1:8" ht="14.25" customHeight="1" x14ac:dyDescent="0.2">
      <c r="A375" s="3">
        <f t="shared" si="37"/>
        <v>23291</v>
      </c>
      <c r="B375" s="5">
        <v>372</v>
      </c>
      <c r="C375" s="6">
        <f t="shared" si="27"/>
        <v>4.5480980000000136E-2</v>
      </c>
      <c r="D375" s="6">
        <f t="shared" si="35"/>
        <v>3.9548678260869684E-2</v>
      </c>
      <c r="E375" s="6">
        <f t="shared" si="38"/>
        <v>6.003489360000018E-2</v>
      </c>
      <c r="F375" s="8">
        <f t="shared" si="34"/>
        <v>1.2999852000000218E-2</v>
      </c>
      <c r="G375" s="7">
        <f t="shared" si="36"/>
        <v>1.1818047272727469E-2</v>
      </c>
      <c r="H375" s="7">
        <f t="shared" si="39"/>
        <v>2.2099748400000369E-2</v>
      </c>
    </row>
    <row r="376" spans="1:8" ht="14.25" customHeight="1" x14ac:dyDescent="0.2">
      <c r="A376" s="3">
        <f t="shared" si="37"/>
        <v>23322</v>
      </c>
      <c r="B376" s="5">
        <v>373</v>
      </c>
      <c r="C376" s="6">
        <f t="shared" si="27"/>
        <v>4.5509280000000138E-2</v>
      </c>
      <c r="D376" s="6">
        <f t="shared" si="35"/>
        <v>3.9573286956521861E-2</v>
      </c>
      <c r="E376" s="6">
        <f t="shared" si="38"/>
        <v>6.0072249600000183E-2</v>
      </c>
      <c r="F376" s="8">
        <f t="shared" ref="F376:F439" si="40">F375+0.00000185%</f>
        <v>1.2999870500000218E-2</v>
      </c>
      <c r="G376" s="7">
        <f t="shared" si="36"/>
        <v>1.1818064090909288E-2</v>
      </c>
      <c r="H376" s="7">
        <f t="shared" si="39"/>
        <v>2.2099779850000372E-2</v>
      </c>
    </row>
    <row r="377" spans="1:8" ht="14.25" customHeight="1" x14ac:dyDescent="0.2">
      <c r="A377" s="3">
        <f t="shared" si="37"/>
        <v>23352</v>
      </c>
      <c r="B377" s="5">
        <v>374</v>
      </c>
      <c r="C377" s="6">
        <f t="shared" si="27"/>
        <v>4.553758000000014E-2</v>
      </c>
      <c r="D377" s="6">
        <f t="shared" si="35"/>
        <v>3.9597895652174038E-2</v>
      </c>
      <c r="E377" s="6">
        <f t="shared" si="38"/>
        <v>6.0109605600000185E-2</v>
      </c>
      <c r="F377" s="8">
        <f t="shared" si="40"/>
        <v>1.2999889000000219E-2</v>
      </c>
      <c r="G377" s="7">
        <f t="shared" si="36"/>
        <v>1.1818080909091108E-2</v>
      </c>
      <c r="H377" s="7">
        <f t="shared" si="39"/>
        <v>2.2099811300000372E-2</v>
      </c>
    </row>
    <row r="378" spans="1:8" ht="14.25" customHeight="1" x14ac:dyDescent="0.2">
      <c r="A378" s="3">
        <f t="shared" si="37"/>
        <v>23383</v>
      </c>
      <c r="B378" s="5">
        <v>375</v>
      </c>
      <c r="C378" s="6">
        <f t="shared" si="27"/>
        <v>4.5565880000000142E-2</v>
      </c>
      <c r="D378" s="6">
        <f t="shared" si="35"/>
        <v>3.9622504347826215E-2</v>
      </c>
      <c r="E378" s="6">
        <f t="shared" si="38"/>
        <v>6.0146961600000187E-2</v>
      </c>
      <c r="F378" s="8">
        <f t="shared" si="40"/>
        <v>1.299990750000022E-2</v>
      </c>
      <c r="G378" s="7">
        <f t="shared" si="36"/>
        <v>1.1818097727272926E-2</v>
      </c>
      <c r="H378" s="7">
        <f t="shared" si="39"/>
        <v>2.2099842750000372E-2</v>
      </c>
    </row>
    <row r="379" spans="1:8" ht="14.25" customHeight="1" x14ac:dyDescent="0.2">
      <c r="A379" s="3">
        <f t="shared" si="37"/>
        <v>23414</v>
      </c>
      <c r="B379" s="5">
        <v>376</v>
      </c>
      <c r="C379" s="6">
        <f t="shared" si="27"/>
        <v>4.5594180000000144E-2</v>
      </c>
      <c r="D379" s="6">
        <f t="shared" si="35"/>
        <v>3.9647113043478392E-2</v>
      </c>
      <c r="E379" s="6">
        <f t="shared" si="38"/>
        <v>6.0184317600000189E-2</v>
      </c>
      <c r="F379" s="8">
        <f t="shared" si="40"/>
        <v>1.299992600000022E-2</v>
      </c>
      <c r="G379" s="7">
        <f t="shared" si="36"/>
        <v>1.1818114545454745E-2</v>
      </c>
      <c r="H379" s="7">
        <f t="shared" si="39"/>
        <v>2.2099874200000376E-2</v>
      </c>
    </row>
    <row r="380" spans="1:8" ht="14.25" customHeight="1" x14ac:dyDescent="0.2">
      <c r="A380" s="3">
        <f t="shared" si="37"/>
        <v>23443</v>
      </c>
      <c r="B380" s="5">
        <v>377</v>
      </c>
      <c r="C380" s="6">
        <f t="shared" si="27"/>
        <v>4.5622480000000146E-2</v>
      </c>
      <c r="D380" s="6">
        <f t="shared" si="35"/>
        <v>3.9671721739130562E-2</v>
      </c>
      <c r="E380" s="6">
        <f t="shared" si="38"/>
        <v>6.0221673600000192E-2</v>
      </c>
      <c r="F380" s="8">
        <f t="shared" si="40"/>
        <v>1.2999944500000221E-2</v>
      </c>
      <c r="G380" s="7">
        <f t="shared" si="36"/>
        <v>1.1818131363636564E-2</v>
      </c>
      <c r="H380" s="7">
        <f t="shared" si="39"/>
        <v>2.2099905650000376E-2</v>
      </c>
    </row>
    <row r="381" spans="1:8" ht="14.25" customHeight="1" x14ac:dyDescent="0.2">
      <c r="A381" s="3">
        <f t="shared" si="37"/>
        <v>23474</v>
      </c>
      <c r="B381" s="5">
        <v>378</v>
      </c>
      <c r="C381" s="6">
        <f t="shared" si="27"/>
        <v>4.5650780000000148E-2</v>
      </c>
      <c r="D381" s="6">
        <f t="shared" si="35"/>
        <v>3.9696330434782739E-2</v>
      </c>
      <c r="E381" s="6">
        <f t="shared" si="38"/>
        <v>6.0259029600000201E-2</v>
      </c>
      <c r="F381" s="8">
        <f t="shared" si="40"/>
        <v>1.2999963000000222E-2</v>
      </c>
      <c r="G381" s="7">
        <f t="shared" si="36"/>
        <v>1.1818148181818382E-2</v>
      </c>
      <c r="H381" s="7">
        <f t="shared" si="39"/>
        <v>2.2099937100000376E-2</v>
      </c>
    </row>
    <row r="382" spans="1:8" ht="14.25" customHeight="1" x14ac:dyDescent="0.2">
      <c r="A382" s="3">
        <f t="shared" si="37"/>
        <v>23504</v>
      </c>
      <c r="B382" s="5">
        <v>379</v>
      </c>
      <c r="C382" s="6">
        <f t="shared" si="27"/>
        <v>4.567908000000015E-2</v>
      </c>
      <c r="D382" s="6">
        <f t="shared" si="35"/>
        <v>3.9720939130434917E-2</v>
      </c>
      <c r="E382" s="6">
        <f t="shared" si="38"/>
        <v>6.0296385600000203E-2</v>
      </c>
      <c r="F382" s="8">
        <f t="shared" si="40"/>
        <v>1.2999981500000223E-2</v>
      </c>
      <c r="G382" s="7">
        <f t="shared" si="36"/>
        <v>1.1818165000000201E-2</v>
      </c>
      <c r="H382" s="7">
        <f t="shared" si="39"/>
        <v>2.2099968550000376E-2</v>
      </c>
    </row>
    <row r="383" spans="1:8" ht="14.25" customHeight="1" x14ac:dyDescent="0.2">
      <c r="A383" s="3">
        <f t="shared" si="37"/>
        <v>23535</v>
      </c>
      <c r="B383" s="5">
        <v>380</v>
      </c>
      <c r="C383" s="6">
        <f t="shared" si="27"/>
        <v>4.5707380000000151E-2</v>
      </c>
      <c r="D383" s="6">
        <f t="shared" si="35"/>
        <v>3.9745547826087094E-2</v>
      </c>
      <c r="E383" s="6">
        <f t="shared" si="38"/>
        <v>6.0333741600000206E-2</v>
      </c>
      <c r="F383" s="8">
        <f t="shared" si="40"/>
        <v>1.3000000000000223E-2</v>
      </c>
      <c r="G383" s="7">
        <f t="shared" si="36"/>
        <v>1.1818181818182021E-2</v>
      </c>
      <c r="H383" s="7">
        <f t="shared" si="39"/>
        <v>2.210000000000038E-2</v>
      </c>
    </row>
    <row r="384" spans="1:8" ht="14.25" customHeight="1" x14ac:dyDescent="0.2">
      <c r="A384" s="3">
        <f t="shared" si="37"/>
        <v>23565</v>
      </c>
      <c r="B384" s="5">
        <v>381</v>
      </c>
      <c r="C384" s="6">
        <f t="shared" si="27"/>
        <v>4.5735680000000153E-2</v>
      </c>
      <c r="D384" s="6">
        <f t="shared" si="35"/>
        <v>3.9770156521739264E-2</v>
      </c>
      <c r="E384" s="6">
        <f t="shared" si="38"/>
        <v>6.0371097600000208E-2</v>
      </c>
      <c r="F384" s="8">
        <f t="shared" si="40"/>
        <v>1.3000018500000224E-2</v>
      </c>
      <c r="G384" s="7">
        <f t="shared" si="36"/>
        <v>1.1818198636363839E-2</v>
      </c>
      <c r="H384" s="7">
        <f t="shared" si="39"/>
        <v>2.210003145000038E-2</v>
      </c>
    </row>
    <row r="385" spans="1:8" ht="14.25" customHeight="1" x14ac:dyDescent="0.2">
      <c r="A385" s="3">
        <f t="shared" si="37"/>
        <v>23596</v>
      </c>
      <c r="B385" s="5">
        <v>382</v>
      </c>
      <c r="C385" s="6">
        <f t="shared" si="27"/>
        <v>4.5763980000000155E-2</v>
      </c>
      <c r="D385" s="6">
        <f t="shared" si="35"/>
        <v>3.9794765217391441E-2</v>
      </c>
      <c r="E385" s="6">
        <f t="shared" si="38"/>
        <v>6.040845360000021E-2</v>
      </c>
      <c r="F385" s="8">
        <f t="shared" si="40"/>
        <v>1.3000037000000225E-2</v>
      </c>
      <c r="G385" s="7">
        <f t="shared" si="36"/>
        <v>1.1818215454545658E-2</v>
      </c>
      <c r="H385" s="7">
        <f t="shared" si="39"/>
        <v>2.210006290000038E-2</v>
      </c>
    </row>
    <row r="386" spans="1:8" ht="14.25" customHeight="1" x14ac:dyDescent="0.2">
      <c r="A386" s="3">
        <f t="shared" si="37"/>
        <v>23627</v>
      </c>
      <c r="B386" s="5">
        <v>383</v>
      </c>
      <c r="C386" s="6">
        <f t="shared" si="27"/>
        <v>4.5792280000000157E-2</v>
      </c>
      <c r="D386" s="6">
        <f t="shared" si="35"/>
        <v>3.9819373913043618E-2</v>
      </c>
      <c r="E386" s="6">
        <f t="shared" si="38"/>
        <v>6.0445809600000212E-2</v>
      </c>
      <c r="F386" s="8">
        <f t="shared" si="40"/>
        <v>1.3000055500000225E-2</v>
      </c>
      <c r="G386" s="7">
        <f t="shared" si="36"/>
        <v>1.1818232272727476E-2</v>
      </c>
      <c r="H386" s="7">
        <f t="shared" si="39"/>
        <v>2.2100094350000384E-2</v>
      </c>
    </row>
    <row r="387" spans="1:8" ht="14.25" customHeight="1" x14ac:dyDescent="0.2">
      <c r="A387" s="3">
        <f t="shared" si="37"/>
        <v>23657</v>
      </c>
      <c r="B387" s="5">
        <v>384</v>
      </c>
      <c r="C387" s="6">
        <f t="shared" si="27"/>
        <v>4.5820580000000159E-2</v>
      </c>
      <c r="D387" s="6">
        <f t="shared" si="35"/>
        <v>3.9843982608695795E-2</v>
      </c>
      <c r="E387" s="6">
        <f t="shared" si="38"/>
        <v>6.0483165600000215E-2</v>
      </c>
      <c r="F387" s="8">
        <f t="shared" si="40"/>
        <v>1.3000074000000226E-2</v>
      </c>
      <c r="G387" s="7">
        <f t="shared" si="36"/>
        <v>1.1818249090909295E-2</v>
      </c>
      <c r="H387" s="7">
        <f t="shared" si="39"/>
        <v>2.2100125800000384E-2</v>
      </c>
    </row>
    <row r="388" spans="1:8" ht="14.25" customHeight="1" x14ac:dyDescent="0.2">
      <c r="A388" s="3">
        <f t="shared" si="37"/>
        <v>23688</v>
      </c>
      <c r="B388" s="5">
        <v>385</v>
      </c>
      <c r="C388" s="6">
        <f t="shared" si="27"/>
        <v>4.5848880000000161E-2</v>
      </c>
      <c r="D388" s="6">
        <f t="shared" ref="D388:D451" si="41">IF((C388/1.15)&gt;=$C$4,C388/1.15,C388)</f>
        <v>3.9868591304347972E-2</v>
      </c>
      <c r="E388" s="6">
        <f t="shared" si="38"/>
        <v>6.0520521600000217E-2</v>
      </c>
      <c r="F388" s="8">
        <f t="shared" si="40"/>
        <v>1.3000092500000227E-2</v>
      </c>
      <c r="G388" s="7">
        <f t="shared" ref="G388:G451" si="42">IF((F388/1.1)&gt;=$F$4,F388/1.1,F388)</f>
        <v>1.1818265909091115E-2</v>
      </c>
      <c r="H388" s="7">
        <f t="shared" si="39"/>
        <v>2.2100157250000384E-2</v>
      </c>
    </row>
    <row r="389" spans="1:8" ht="14.25" customHeight="1" x14ac:dyDescent="0.2">
      <c r="A389" s="3">
        <f t="shared" ref="A389:A452" si="43">EDATE(A388,1)</f>
        <v>23718</v>
      </c>
      <c r="B389" s="5">
        <v>386</v>
      </c>
      <c r="C389" s="6">
        <f t="shared" si="27"/>
        <v>4.5877180000000163E-2</v>
      </c>
      <c r="D389" s="6">
        <f t="shared" si="41"/>
        <v>3.9893200000000142E-2</v>
      </c>
      <c r="E389" s="6">
        <f t="shared" ref="E389:E452" si="44">C389*1.32</f>
        <v>6.0557877600000219E-2</v>
      </c>
      <c r="F389" s="8">
        <f t="shared" si="40"/>
        <v>1.3000111000000227E-2</v>
      </c>
      <c r="G389" s="7">
        <f t="shared" si="42"/>
        <v>1.1818282727272932E-2</v>
      </c>
      <c r="H389" s="7">
        <f t="shared" ref="H389:H452" si="45">F389*1.7</f>
        <v>2.2100188700000387E-2</v>
      </c>
    </row>
    <row r="390" spans="1:8" ht="14.25" customHeight="1" x14ac:dyDescent="0.2">
      <c r="A390" s="3">
        <f t="shared" si="43"/>
        <v>23749</v>
      </c>
      <c r="B390" s="5">
        <v>387</v>
      </c>
      <c r="C390" s="6">
        <f t="shared" si="27"/>
        <v>4.5905480000000165E-2</v>
      </c>
      <c r="D390" s="6">
        <f t="shared" si="41"/>
        <v>3.991780869565232E-2</v>
      </c>
      <c r="E390" s="6">
        <f t="shared" si="44"/>
        <v>6.0595233600000221E-2</v>
      </c>
      <c r="F390" s="8">
        <f t="shared" si="40"/>
        <v>1.3000129500000228E-2</v>
      </c>
      <c r="G390" s="7">
        <f t="shared" si="42"/>
        <v>1.1818299545454752E-2</v>
      </c>
      <c r="H390" s="7">
        <f t="shared" si="45"/>
        <v>2.2100220150000387E-2</v>
      </c>
    </row>
    <row r="391" spans="1:8" ht="14.25" customHeight="1" x14ac:dyDescent="0.2">
      <c r="A391" s="3">
        <f t="shared" si="43"/>
        <v>23780</v>
      </c>
      <c r="B391" s="5">
        <v>388</v>
      </c>
      <c r="C391" s="6">
        <f t="shared" si="27"/>
        <v>4.5933780000000167E-2</v>
      </c>
      <c r="D391" s="6">
        <f t="shared" si="41"/>
        <v>3.9942417391304497E-2</v>
      </c>
      <c r="E391" s="6">
        <f t="shared" si="44"/>
        <v>6.0632589600000224E-2</v>
      </c>
      <c r="F391" s="8">
        <f t="shared" si="40"/>
        <v>1.3000148000000229E-2</v>
      </c>
      <c r="G391" s="7">
        <f t="shared" si="42"/>
        <v>1.1818316363636571E-2</v>
      </c>
      <c r="H391" s="7">
        <f t="shared" si="45"/>
        <v>2.2100251600000387E-2</v>
      </c>
    </row>
    <row r="392" spans="1:8" ht="14.25" customHeight="1" x14ac:dyDescent="0.2">
      <c r="A392" s="3">
        <f t="shared" si="43"/>
        <v>23808</v>
      </c>
      <c r="B392" s="5">
        <v>389</v>
      </c>
      <c r="C392" s="6">
        <f t="shared" si="27"/>
        <v>4.5962080000000169E-2</v>
      </c>
      <c r="D392" s="6">
        <f t="shared" si="41"/>
        <v>3.9967026086956674E-2</v>
      </c>
      <c r="E392" s="6">
        <f t="shared" si="44"/>
        <v>6.0669945600000226E-2</v>
      </c>
      <c r="F392" s="8">
        <f t="shared" si="40"/>
        <v>1.3000166500000229E-2</v>
      </c>
      <c r="G392" s="7">
        <f t="shared" si="42"/>
        <v>1.1818333181818389E-2</v>
      </c>
      <c r="H392" s="7">
        <f t="shared" si="45"/>
        <v>2.2100283050000388E-2</v>
      </c>
    </row>
    <row r="393" spans="1:8" ht="14.25" customHeight="1" x14ac:dyDescent="0.2">
      <c r="A393" s="3">
        <f t="shared" si="43"/>
        <v>23839</v>
      </c>
      <c r="B393" s="5">
        <v>390</v>
      </c>
      <c r="C393" s="6">
        <f t="shared" si="27"/>
        <v>4.5990380000000171E-2</v>
      </c>
      <c r="D393" s="6">
        <f t="shared" si="41"/>
        <v>3.9991634782608844E-2</v>
      </c>
      <c r="E393" s="6">
        <f t="shared" si="44"/>
        <v>6.0707301600000228E-2</v>
      </c>
      <c r="F393" s="8">
        <f t="shared" si="40"/>
        <v>1.300018500000023E-2</v>
      </c>
      <c r="G393" s="7">
        <f t="shared" si="42"/>
        <v>1.1818350000000208E-2</v>
      </c>
      <c r="H393" s="7">
        <f t="shared" si="45"/>
        <v>2.2100314500000391E-2</v>
      </c>
    </row>
    <row r="394" spans="1:8" ht="14.25" customHeight="1" x14ac:dyDescent="0.2">
      <c r="A394" s="3">
        <f t="shared" si="43"/>
        <v>23869</v>
      </c>
      <c r="B394" s="5">
        <v>391</v>
      </c>
      <c r="C394" s="6">
        <f t="shared" si="27"/>
        <v>4.6018680000000173E-2</v>
      </c>
      <c r="D394" s="6">
        <f t="shared" si="41"/>
        <v>4.0016243478261021E-2</v>
      </c>
      <c r="E394" s="6">
        <f t="shared" si="44"/>
        <v>6.0744657600000231E-2</v>
      </c>
      <c r="F394" s="8">
        <f t="shared" si="40"/>
        <v>1.3000203500000231E-2</v>
      </c>
      <c r="G394" s="7">
        <f t="shared" si="42"/>
        <v>1.1818366818182028E-2</v>
      </c>
      <c r="H394" s="7">
        <f t="shared" si="45"/>
        <v>2.2100345950000391E-2</v>
      </c>
    </row>
    <row r="395" spans="1:8" ht="14.25" customHeight="1" x14ac:dyDescent="0.2">
      <c r="A395" s="3">
        <f t="shared" si="43"/>
        <v>23900</v>
      </c>
      <c r="B395" s="5">
        <v>392</v>
      </c>
      <c r="C395" s="6">
        <f t="shared" si="27"/>
        <v>4.6046980000000175E-2</v>
      </c>
      <c r="D395" s="6">
        <f t="shared" si="41"/>
        <v>4.0040852173913198E-2</v>
      </c>
      <c r="E395" s="6">
        <f t="shared" si="44"/>
        <v>6.0782013600000233E-2</v>
      </c>
      <c r="F395" s="8">
        <f t="shared" si="40"/>
        <v>1.3000222000000231E-2</v>
      </c>
      <c r="G395" s="7">
        <f t="shared" si="42"/>
        <v>1.1818383636363845E-2</v>
      </c>
      <c r="H395" s="7">
        <f t="shared" si="45"/>
        <v>2.2100377400000391E-2</v>
      </c>
    </row>
    <row r="396" spans="1:8" ht="14.25" customHeight="1" x14ac:dyDescent="0.2">
      <c r="A396" s="3">
        <f t="shared" si="43"/>
        <v>23930</v>
      </c>
      <c r="B396" s="5">
        <v>393</v>
      </c>
      <c r="C396" s="6">
        <f t="shared" si="27"/>
        <v>4.6075280000000177E-2</v>
      </c>
      <c r="D396" s="6">
        <f t="shared" si="41"/>
        <v>4.0065460869565375E-2</v>
      </c>
      <c r="E396" s="6">
        <f t="shared" si="44"/>
        <v>6.0819369600000235E-2</v>
      </c>
      <c r="F396" s="8">
        <f t="shared" si="40"/>
        <v>1.3000240500000232E-2</v>
      </c>
      <c r="G396" s="7">
        <f t="shared" si="42"/>
        <v>1.1818400454545665E-2</v>
      </c>
      <c r="H396" s="7">
        <f t="shared" si="45"/>
        <v>2.2100408850000395E-2</v>
      </c>
    </row>
    <row r="397" spans="1:8" ht="14.25" customHeight="1" x14ac:dyDescent="0.2">
      <c r="A397" s="3">
        <f t="shared" si="43"/>
        <v>23961</v>
      </c>
      <c r="B397" s="5">
        <v>394</v>
      </c>
      <c r="C397" s="6">
        <f t="shared" si="27"/>
        <v>4.6103580000000179E-2</v>
      </c>
      <c r="D397" s="6">
        <f t="shared" si="41"/>
        <v>4.0090069565217552E-2</v>
      </c>
      <c r="E397" s="6">
        <f t="shared" si="44"/>
        <v>6.0856725600000237E-2</v>
      </c>
      <c r="F397" s="8">
        <f t="shared" si="40"/>
        <v>1.3000259000000233E-2</v>
      </c>
      <c r="G397" s="7">
        <f t="shared" si="42"/>
        <v>1.1818417272727482E-2</v>
      </c>
      <c r="H397" s="7">
        <f t="shared" si="45"/>
        <v>2.2100440300000395E-2</v>
      </c>
    </row>
    <row r="398" spans="1:8" ht="14.25" customHeight="1" x14ac:dyDescent="0.2">
      <c r="A398" s="3">
        <f t="shared" si="43"/>
        <v>23992</v>
      </c>
      <c r="B398" s="5">
        <v>395</v>
      </c>
      <c r="C398" s="6">
        <f t="shared" si="27"/>
        <v>4.6131880000000181E-2</v>
      </c>
      <c r="D398" s="6">
        <f t="shared" si="41"/>
        <v>4.0114678260869722E-2</v>
      </c>
      <c r="E398" s="6">
        <f t="shared" si="44"/>
        <v>6.089408160000024E-2</v>
      </c>
      <c r="F398" s="8">
        <f t="shared" si="40"/>
        <v>1.3000277500000233E-2</v>
      </c>
      <c r="G398" s="7">
        <f t="shared" si="42"/>
        <v>1.1818434090909302E-2</v>
      </c>
      <c r="H398" s="7">
        <f t="shared" si="45"/>
        <v>2.2100471750000395E-2</v>
      </c>
    </row>
    <row r="399" spans="1:8" ht="14.25" customHeight="1" x14ac:dyDescent="0.2">
      <c r="A399" s="3">
        <f t="shared" si="43"/>
        <v>24022</v>
      </c>
      <c r="B399" s="5">
        <v>396</v>
      </c>
      <c r="C399" s="6">
        <f t="shared" si="27"/>
        <v>4.6160180000000182E-2</v>
      </c>
      <c r="D399" s="6">
        <f t="shared" si="41"/>
        <v>4.01392869565219E-2</v>
      </c>
      <c r="E399" s="6">
        <f t="shared" si="44"/>
        <v>6.0931437600000242E-2</v>
      </c>
      <c r="F399" s="8">
        <f t="shared" si="40"/>
        <v>1.3000296000000234E-2</v>
      </c>
      <c r="G399" s="7">
        <f t="shared" si="42"/>
        <v>1.1818450909091121E-2</v>
      </c>
      <c r="H399" s="7">
        <f t="shared" si="45"/>
        <v>2.2100503200000399E-2</v>
      </c>
    </row>
    <row r="400" spans="1:8" ht="14.25" customHeight="1" x14ac:dyDescent="0.2">
      <c r="A400" s="3">
        <f t="shared" si="43"/>
        <v>24053</v>
      </c>
      <c r="B400" s="5">
        <v>397</v>
      </c>
      <c r="C400" s="6">
        <f t="shared" si="27"/>
        <v>4.6188480000000184E-2</v>
      </c>
      <c r="D400" s="6">
        <f t="shared" si="41"/>
        <v>4.0163895652174077E-2</v>
      </c>
      <c r="E400" s="6">
        <f t="shared" si="44"/>
        <v>6.0968793600000244E-2</v>
      </c>
      <c r="F400" s="8">
        <f t="shared" si="40"/>
        <v>1.3000314500000235E-2</v>
      </c>
      <c r="G400" s="7">
        <f t="shared" si="42"/>
        <v>1.1818467727272939E-2</v>
      </c>
      <c r="H400" s="7">
        <f t="shared" si="45"/>
        <v>2.2100534650000399E-2</v>
      </c>
    </row>
    <row r="401" spans="1:8" ht="14.25" customHeight="1" x14ac:dyDescent="0.2">
      <c r="A401" s="3">
        <f t="shared" si="43"/>
        <v>24083</v>
      </c>
      <c r="B401" s="5">
        <v>398</v>
      </c>
      <c r="C401" s="6">
        <f t="shared" si="27"/>
        <v>4.6216780000000186E-2</v>
      </c>
      <c r="D401" s="6">
        <f t="shared" si="41"/>
        <v>4.0188504347826254E-2</v>
      </c>
      <c r="E401" s="6">
        <f t="shared" si="44"/>
        <v>6.1006149600000247E-2</v>
      </c>
      <c r="F401" s="8">
        <f t="shared" si="40"/>
        <v>1.3000333000000235E-2</v>
      </c>
      <c r="G401" s="7">
        <f t="shared" si="42"/>
        <v>1.1818484545454758E-2</v>
      </c>
      <c r="H401" s="7">
        <f t="shared" si="45"/>
        <v>2.2100566100000399E-2</v>
      </c>
    </row>
    <row r="402" spans="1:8" ht="14.25" customHeight="1" x14ac:dyDescent="0.2">
      <c r="A402" s="3">
        <f t="shared" si="43"/>
        <v>24114</v>
      </c>
      <c r="B402" s="5">
        <v>399</v>
      </c>
      <c r="C402" s="6">
        <f t="shared" si="27"/>
        <v>4.6245080000000188E-2</v>
      </c>
      <c r="D402" s="6">
        <f t="shared" si="41"/>
        <v>4.0213113043478431E-2</v>
      </c>
      <c r="E402" s="6">
        <f t="shared" si="44"/>
        <v>6.1043505600000249E-2</v>
      </c>
      <c r="F402" s="8">
        <f t="shared" si="40"/>
        <v>1.3000351500000236E-2</v>
      </c>
      <c r="G402" s="7">
        <f t="shared" si="42"/>
        <v>1.1818501363636578E-2</v>
      </c>
      <c r="H402" s="7">
        <f t="shared" si="45"/>
        <v>2.2100597550000399E-2</v>
      </c>
    </row>
    <row r="403" spans="1:8" ht="14.25" customHeight="1" x14ac:dyDescent="0.2">
      <c r="A403" s="3">
        <f t="shared" si="43"/>
        <v>24145</v>
      </c>
      <c r="B403" s="5">
        <v>400</v>
      </c>
      <c r="C403" s="6">
        <f t="shared" si="27"/>
        <v>4.627338000000019E-2</v>
      </c>
      <c r="D403" s="6">
        <f t="shared" si="41"/>
        <v>4.0237721739130601E-2</v>
      </c>
      <c r="E403" s="6">
        <f t="shared" si="44"/>
        <v>6.1080861600000251E-2</v>
      </c>
      <c r="F403" s="8">
        <f t="shared" si="40"/>
        <v>1.3000370000000237E-2</v>
      </c>
      <c r="G403" s="7">
        <f t="shared" si="42"/>
        <v>1.1818518181818395E-2</v>
      </c>
      <c r="H403" s="7">
        <f t="shared" si="45"/>
        <v>2.2100629000000403E-2</v>
      </c>
    </row>
    <row r="404" spans="1:8" ht="14.25" customHeight="1" x14ac:dyDescent="0.2">
      <c r="A404" s="3">
        <f t="shared" si="43"/>
        <v>24173</v>
      </c>
      <c r="B404" s="5">
        <v>401</v>
      </c>
      <c r="C404" s="6">
        <f t="shared" si="27"/>
        <v>4.6301680000000192E-2</v>
      </c>
      <c r="D404" s="6">
        <f t="shared" si="41"/>
        <v>4.0262330434782778E-2</v>
      </c>
      <c r="E404" s="6">
        <f t="shared" si="44"/>
        <v>6.1118217600000253E-2</v>
      </c>
      <c r="F404" s="8">
        <f t="shared" si="40"/>
        <v>1.3000388500000237E-2</v>
      </c>
      <c r="G404" s="7">
        <f t="shared" si="42"/>
        <v>1.1818535000000215E-2</v>
      </c>
      <c r="H404" s="7">
        <f t="shared" si="45"/>
        <v>2.2100660450000403E-2</v>
      </c>
    </row>
    <row r="405" spans="1:8" ht="14.25" customHeight="1" x14ac:dyDescent="0.2">
      <c r="A405" s="3">
        <f t="shared" si="43"/>
        <v>24204</v>
      </c>
      <c r="B405" s="5">
        <v>402</v>
      </c>
      <c r="C405" s="6">
        <f t="shared" si="27"/>
        <v>4.6329980000000194E-2</v>
      </c>
      <c r="D405" s="6">
        <f t="shared" si="41"/>
        <v>4.0286939130434955E-2</v>
      </c>
      <c r="E405" s="6">
        <f t="shared" si="44"/>
        <v>6.1155573600000256E-2</v>
      </c>
      <c r="F405" s="8">
        <f t="shared" si="40"/>
        <v>1.3000407000000238E-2</v>
      </c>
      <c r="G405" s="7">
        <f t="shared" si="42"/>
        <v>1.1818551818182034E-2</v>
      </c>
      <c r="H405" s="7">
        <f t="shared" si="45"/>
        <v>2.2100691900000403E-2</v>
      </c>
    </row>
    <row r="406" spans="1:8" ht="14.25" customHeight="1" x14ac:dyDescent="0.2">
      <c r="A406" s="3">
        <f t="shared" si="43"/>
        <v>24234</v>
      </c>
      <c r="B406" s="5">
        <v>403</v>
      </c>
      <c r="C406" s="6">
        <f t="shared" si="27"/>
        <v>4.6358280000000196E-2</v>
      </c>
      <c r="D406" s="6">
        <f t="shared" si="41"/>
        <v>4.0311547826087132E-2</v>
      </c>
      <c r="E406" s="6">
        <f t="shared" si="44"/>
        <v>6.1192929600000265E-2</v>
      </c>
      <c r="F406" s="8">
        <f t="shared" si="40"/>
        <v>1.3000425500000239E-2</v>
      </c>
      <c r="G406" s="7">
        <f t="shared" si="42"/>
        <v>1.1818568636363852E-2</v>
      </c>
      <c r="H406" s="7">
        <f t="shared" si="45"/>
        <v>2.2100723350000406E-2</v>
      </c>
    </row>
    <row r="407" spans="1:8" ht="14.25" customHeight="1" x14ac:dyDescent="0.2">
      <c r="A407" s="3">
        <f t="shared" si="43"/>
        <v>24265</v>
      </c>
      <c r="B407" s="5">
        <v>404</v>
      </c>
      <c r="C407" s="6">
        <f t="shared" si="27"/>
        <v>4.6386580000000198E-2</v>
      </c>
      <c r="D407" s="6">
        <f t="shared" si="41"/>
        <v>4.0336156521739303E-2</v>
      </c>
      <c r="E407" s="6">
        <f t="shared" si="44"/>
        <v>6.1230285600000267E-2</v>
      </c>
      <c r="F407" s="8">
        <f t="shared" si="40"/>
        <v>1.3000444000000239E-2</v>
      </c>
      <c r="G407" s="7">
        <f t="shared" si="42"/>
        <v>1.1818585454545671E-2</v>
      </c>
      <c r="H407" s="7">
        <f t="shared" si="45"/>
        <v>2.2100754800000406E-2</v>
      </c>
    </row>
    <row r="408" spans="1:8" ht="14.25" customHeight="1" x14ac:dyDescent="0.2">
      <c r="A408" s="3">
        <f t="shared" si="43"/>
        <v>24295</v>
      </c>
      <c r="B408" s="5">
        <v>405</v>
      </c>
      <c r="C408" s="6">
        <f t="shared" si="27"/>
        <v>4.64148800000002E-2</v>
      </c>
      <c r="D408" s="6">
        <f t="shared" si="41"/>
        <v>4.036076521739148E-2</v>
      </c>
      <c r="E408" s="6">
        <f t="shared" si="44"/>
        <v>6.1267641600000269E-2</v>
      </c>
      <c r="F408" s="8">
        <f t="shared" si="40"/>
        <v>1.300046250000024E-2</v>
      </c>
      <c r="G408" s="7">
        <f t="shared" si="42"/>
        <v>1.1818602272727489E-2</v>
      </c>
      <c r="H408" s="7">
        <f t="shared" si="45"/>
        <v>2.2100786250000407E-2</v>
      </c>
    </row>
    <row r="409" spans="1:8" ht="14.25" customHeight="1" x14ac:dyDescent="0.2">
      <c r="A409" s="3">
        <f t="shared" si="43"/>
        <v>24326</v>
      </c>
      <c r="B409" s="5">
        <v>406</v>
      </c>
      <c r="C409" s="6">
        <f t="shared" si="27"/>
        <v>4.6443180000000202E-2</v>
      </c>
      <c r="D409" s="6">
        <f t="shared" si="41"/>
        <v>4.0385373913043657E-2</v>
      </c>
      <c r="E409" s="6">
        <f t="shared" si="44"/>
        <v>6.1304997600000272E-2</v>
      </c>
      <c r="F409" s="8">
        <f t="shared" si="40"/>
        <v>1.3000481000000241E-2</v>
      </c>
      <c r="G409" s="7">
        <f t="shared" si="42"/>
        <v>1.1818619090909309E-2</v>
      </c>
      <c r="H409" s="7">
        <f t="shared" si="45"/>
        <v>2.210081770000041E-2</v>
      </c>
    </row>
    <row r="410" spans="1:8" ht="14.25" customHeight="1" x14ac:dyDescent="0.2">
      <c r="A410" s="3">
        <f t="shared" si="43"/>
        <v>24357</v>
      </c>
      <c r="B410" s="5">
        <v>407</v>
      </c>
      <c r="C410" s="6">
        <f t="shared" si="27"/>
        <v>4.6471480000000204E-2</v>
      </c>
      <c r="D410" s="6">
        <f t="shared" si="41"/>
        <v>4.0409982608695834E-2</v>
      </c>
      <c r="E410" s="6">
        <f t="shared" si="44"/>
        <v>6.1342353600000274E-2</v>
      </c>
      <c r="F410" s="8">
        <f t="shared" si="40"/>
        <v>1.3000499500000241E-2</v>
      </c>
      <c r="G410" s="7">
        <f t="shared" si="42"/>
        <v>1.1818635909091128E-2</v>
      </c>
      <c r="H410" s="7">
        <f t="shared" si="45"/>
        <v>2.210084915000041E-2</v>
      </c>
    </row>
    <row r="411" spans="1:8" ht="14.25" customHeight="1" x14ac:dyDescent="0.2">
      <c r="A411" s="3">
        <f t="shared" si="43"/>
        <v>24387</v>
      </c>
      <c r="B411" s="5">
        <v>408</v>
      </c>
      <c r="C411" s="6">
        <f t="shared" si="27"/>
        <v>4.6499780000000206E-2</v>
      </c>
      <c r="D411" s="6">
        <f t="shared" si="41"/>
        <v>4.0434591304348011E-2</v>
      </c>
      <c r="E411" s="6">
        <f t="shared" si="44"/>
        <v>6.1379709600000276E-2</v>
      </c>
      <c r="F411" s="8">
        <f t="shared" si="40"/>
        <v>1.3000518000000242E-2</v>
      </c>
      <c r="G411" s="7">
        <f t="shared" si="42"/>
        <v>1.1818652727272946E-2</v>
      </c>
      <c r="H411" s="7">
        <f t="shared" si="45"/>
        <v>2.210088060000041E-2</v>
      </c>
    </row>
    <row r="412" spans="1:8" ht="14.25" customHeight="1" x14ac:dyDescent="0.2">
      <c r="A412" s="3">
        <f t="shared" si="43"/>
        <v>24418</v>
      </c>
      <c r="B412" s="5">
        <v>409</v>
      </c>
      <c r="C412" s="6">
        <f t="shared" si="27"/>
        <v>4.6528080000000208E-2</v>
      </c>
      <c r="D412" s="6">
        <f t="shared" si="41"/>
        <v>4.0459200000000181E-2</v>
      </c>
      <c r="E412" s="6">
        <f t="shared" si="44"/>
        <v>6.1417065600000278E-2</v>
      </c>
      <c r="F412" s="8">
        <f t="shared" si="40"/>
        <v>1.3000536500000243E-2</v>
      </c>
      <c r="G412" s="7">
        <f t="shared" si="42"/>
        <v>1.1818669545454765E-2</v>
      </c>
      <c r="H412" s="7">
        <f t="shared" si="45"/>
        <v>2.210091205000041E-2</v>
      </c>
    </row>
    <row r="413" spans="1:8" ht="14.25" customHeight="1" x14ac:dyDescent="0.2">
      <c r="A413" s="3">
        <f t="shared" si="43"/>
        <v>24448</v>
      </c>
      <c r="B413" s="5">
        <v>410</v>
      </c>
      <c r="C413" s="6">
        <f t="shared" si="27"/>
        <v>4.655638000000021E-2</v>
      </c>
      <c r="D413" s="6">
        <f t="shared" si="41"/>
        <v>4.0483808695652358E-2</v>
      </c>
      <c r="E413" s="6">
        <f t="shared" si="44"/>
        <v>6.1454421600000281E-2</v>
      </c>
      <c r="F413" s="8">
        <f t="shared" si="40"/>
        <v>1.3000555000000243E-2</v>
      </c>
      <c r="G413" s="7">
        <f t="shared" si="42"/>
        <v>1.1818686363636585E-2</v>
      </c>
      <c r="H413" s="7">
        <f t="shared" si="45"/>
        <v>2.2100943500000414E-2</v>
      </c>
    </row>
    <row r="414" spans="1:8" ht="14.25" customHeight="1" x14ac:dyDescent="0.2">
      <c r="A414" s="3">
        <f t="shared" si="43"/>
        <v>24479</v>
      </c>
      <c r="B414" s="5">
        <v>411</v>
      </c>
      <c r="C414" s="6">
        <f t="shared" si="27"/>
        <v>4.6584680000000211E-2</v>
      </c>
      <c r="D414" s="6">
        <f t="shared" si="41"/>
        <v>4.0508417391304535E-2</v>
      </c>
      <c r="E414" s="6">
        <f t="shared" si="44"/>
        <v>6.1491777600000283E-2</v>
      </c>
      <c r="F414" s="8">
        <f t="shared" si="40"/>
        <v>1.3000573500000244E-2</v>
      </c>
      <c r="G414" s="7">
        <f t="shared" si="42"/>
        <v>1.1818703181818402E-2</v>
      </c>
      <c r="H414" s="7">
        <f t="shared" si="45"/>
        <v>2.2100974950000414E-2</v>
      </c>
    </row>
    <row r="415" spans="1:8" ht="14.25" customHeight="1" x14ac:dyDescent="0.2">
      <c r="A415" s="3">
        <f t="shared" si="43"/>
        <v>24510</v>
      </c>
      <c r="B415" s="5">
        <v>412</v>
      </c>
      <c r="C415" s="6">
        <f t="shared" si="27"/>
        <v>4.6612980000000213E-2</v>
      </c>
      <c r="D415" s="6">
        <f t="shared" si="41"/>
        <v>4.0533026086956712E-2</v>
      </c>
      <c r="E415" s="6">
        <f t="shared" si="44"/>
        <v>6.1529133600000285E-2</v>
      </c>
      <c r="F415" s="8">
        <f t="shared" si="40"/>
        <v>1.3000592000000245E-2</v>
      </c>
      <c r="G415" s="7">
        <f t="shared" si="42"/>
        <v>1.1818720000000222E-2</v>
      </c>
      <c r="H415" s="7">
        <f t="shared" si="45"/>
        <v>2.2101006400000414E-2</v>
      </c>
    </row>
    <row r="416" spans="1:8" ht="14.25" customHeight="1" x14ac:dyDescent="0.2">
      <c r="A416" s="3">
        <f t="shared" si="43"/>
        <v>24538</v>
      </c>
      <c r="B416" s="5">
        <v>413</v>
      </c>
      <c r="C416" s="6">
        <f t="shared" si="27"/>
        <v>4.6641280000000215E-2</v>
      </c>
      <c r="D416" s="6">
        <f t="shared" si="41"/>
        <v>4.0557634782608883E-2</v>
      </c>
      <c r="E416" s="6">
        <f t="shared" si="44"/>
        <v>6.1566489600000288E-2</v>
      </c>
      <c r="F416" s="8">
        <f t="shared" si="40"/>
        <v>1.3000610500000245E-2</v>
      </c>
      <c r="G416" s="7">
        <f t="shared" si="42"/>
        <v>1.1818736818182041E-2</v>
      </c>
      <c r="H416" s="7">
        <f t="shared" si="45"/>
        <v>2.2101037850000418E-2</v>
      </c>
    </row>
    <row r="417" spans="1:8" ht="14.25" customHeight="1" x14ac:dyDescent="0.2">
      <c r="A417" s="3">
        <f t="shared" si="43"/>
        <v>24569</v>
      </c>
      <c r="B417" s="5">
        <v>414</v>
      </c>
      <c r="C417" s="6">
        <f t="shared" si="27"/>
        <v>4.6669580000000217E-2</v>
      </c>
      <c r="D417" s="6">
        <f t="shared" si="41"/>
        <v>4.058224347826106E-2</v>
      </c>
      <c r="E417" s="6">
        <f t="shared" si="44"/>
        <v>6.160384560000029E-2</v>
      </c>
      <c r="F417" s="8">
        <f t="shared" si="40"/>
        <v>1.3000629000000246E-2</v>
      </c>
      <c r="G417" s="7">
        <f t="shared" si="42"/>
        <v>1.1818753636363859E-2</v>
      </c>
      <c r="H417" s="7">
        <f t="shared" si="45"/>
        <v>2.2101069300000418E-2</v>
      </c>
    </row>
    <row r="418" spans="1:8" ht="14.25" customHeight="1" x14ac:dyDescent="0.2">
      <c r="A418" s="3">
        <f t="shared" si="43"/>
        <v>24599</v>
      </c>
      <c r="B418" s="5">
        <v>415</v>
      </c>
      <c r="C418" s="6">
        <f t="shared" si="27"/>
        <v>4.6697880000000219E-2</v>
      </c>
      <c r="D418" s="6">
        <f t="shared" si="41"/>
        <v>4.0606852173913237E-2</v>
      </c>
      <c r="E418" s="6">
        <f t="shared" si="44"/>
        <v>6.1641201600000292E-2</v>
      </c>
      <c r="F418" s="8">
        <f t="shared" si="40"/>
        <v>1.3000647500000247E-2</v>
      </c>
      <c r="G418" s="7">
        <f t="shared" si="42"/>
        <v>1.1818770454545678E-2</v>
      </c>
      <c r="H418" s="7">
        <f t="shared" si="45"/>
        <v>2.2101100750000418E-2</v>
      </c>
    </row>
    <row r="419" spans="1:8" ht="14.25" customHeight="1" x14ac:dyDescent="0.2">
      <c r="A419" s="3">
        <f t="shared" si="43"/>
        <v>24630</v>
      </c>
      <c r="B419" s="5">
        <v>416</v>
      </c>
      <c r="C419" s="6">
        <f t="shared" si="27"/>
        <v>4.6726180000000221E-2</v>
      </c>
      <c r="D419" s="6">
        <f t="shared" si="41"/>
        <v>4.0631460869565414E-2</v>
      </c>
      <c r="E419" s="6">
        <f t="shared" si="44"/>
        <v>6.1678557600000294E-2</v>
      </c>
      <c r="F419" s="8">
        <f t="shared" si="40"/>
        <v>1.3000666000000247E-2</v>
      </c>
      <c r="G419" s="7">
        <f t="shared" si="42"/>
        <v>1.1818787272727496E-2</v>
      </c>
      <c r="H419" s="7">
        <f t="shared" si="45"/>
        <v>2.2101132200000422E-2</v>
      </c>
    </row>
    <row r="420" spans="1:8" ht="14.25" customHeight="1" x14ac:dyDescent="0.2">
      <c r="A420" s="3">
        <f t="shared" si="43"/>
        <v>24660</v>
      </c>
      <c r="B420" s="5">
        <v>417</v>
      </c>
      <c r="C420" s="6">
        <f t="shared" si="27"/>
        <v>4.6754480000000223E-2</v>
      </c>
      <c r="D420" s="6">
        <f t="shared" si="41"/>
        <v>4.0656069565217591E-2</v>
      </c>
      <c r="E420" s="6">
        <f t="shared" si="44"/>
        <v>6.1715913600000297E-2</v>
      </c>
      <c r="F420" s="8">
        <f t="shared" si="40"/>
        <v>1.3000684500000248E-2</v>
      </c>
      <c r="G420" s="7">
        <f t="shared" si="42"/>
        <v>1.1818804090909315E-2</v>
      </c>
      <c r="H420" s="7">
        <f t="shared" si="45"/>
        <v>2.2101163650000422E-2</v>
      </c>
    </row>
    <row r="421" spans="1:8" ht="14.25" customHeight="1" x14ac:dyDescent="0.2">
      <c r="A421" s="3">
        <f t="shared" si="43"/>
        <v>24691</v>
      </c>
      <c r="B421" s="5">
        <v>418</v>
      </c>
      <c r="C421" s="6">
        <f t="shared" si="27"/>
        <v>4.6782780000000225E-2</v>
      </c>
      <c r="D421" s="6">
        <f t="shared" si="41"/>
        <v>4.0680678260869761E-2</v>
      </c>
      <c r="E421" s="6">
        <f t="shared" si="44"/>
        <v>6.1753269600000299E-2</v>
      </c>
      <c r="F421" s="8">
        <f t="shared" si="40"/>
        <v>1.3000703000000249E-2</v>
      </c>
      <c r="G421" s="7">
        <f t="shared" si="42"/>
        <v>1.1818820909091135E-2</v>
      </c>
      <c r="H421" s="7">
        <f t="shared" si="45"/>
        <v>2.2101195100000422E-2</v>
      </c>
    </row>
    <row r="422" spans="1:8" ht="14.25" customHeight="1" x14ac:dyDescent="0.2">
      <c r="A422" s="3">
        <f t="shared" si="43"/>
        <v>24722</v>
      </c>
      <c r="B422" s="5">
        <v>419</v>
      </c>
      <c r="C422" s="6">
        <f t="shared" si="27"/>
        <v>4.6811080000000227E-2</v>
      </c>
      <c r="D422" s="6">
        <f t="shared" si="41"/>
        <v>4.0705286956521938E-2</v>
      </c>
      <c r="E422" s="6">
        <f t="shared" si="44"/>
        <v>6.1790625600000301E-2</v>
      </c>
      <c r="F422" s="8">
        <f t="shared" si="40"/>
        <v>1.3000721500000249E-2</v>
      </c>
      <c r="G422" s="7">
        <f t="shared" si="42"/>
        <v>1.1818837727272952E-2</v>
      </c>
      <c r="H422" s="7">
        <f t="shared" si="45"/>
        <v>2.2101226550000422E-2</v>
      </c>
    </row>
    <row r="423" spans="1:8" ht="14.25" customHeight="1" x14ac:dyDescent="0.2">
      <c r="A423" s="3">
        <f t="shared" si="43"/>
        <v>24752</v>
      </c>
      <c r="B423" s="5">
        <v>420</v>
      </c>
      <c r="C423" s="6">
        <f t="shared" si="27"/>
        <v>4.6839380000000229E-2</v>
      </c>
      <c r="D423" s="6">
        <f t="shared" si="41"/>
        <v>4.0729895652174115E-2</v>
      </c>
      <c r="E423" s="6">
        <f t="shared" si="44"/>
        <v>6.1827981600000304E-2</v>
      </c>
      <c r="F423" s="8">
        <f t="shared" si="40"/>
        <v>1.300074000000025E-2</v>
      </c>
      <c r="G423" s="7">
        <f t="shared" si="42"/>
        <v>1.1818854545454772E-2</v>
      </c>
      <c r="H423" s="7">
        <f t="shared" si="45"/>
        <v>2.2101258000000425E-2</v>
      </c>
    </row>
    <row r="424" spans="1:8" ht="14.25" customHeight="1" x14ac:dyDescent="0.2">
      <c r="A424" s="3">
        <f t="shared" si="43"/>
        <v>24783</v>
      </c>
      <c r="B424" s="5">
        <v>421</v>
      </c>
      <c r="C424" s="6">
        <f t="shared" si="27"/>
        <v>4.6867680000000231E-2</v>
      </c>
      <c r="D424" s="6">
        <f t="shared" si="41"/>
        <v>4.0754504347826292E-2</v>
      </c>
      <c r="E424" s="6">
        <f t="shared" si="44"/>
        <v>6.1865337600000306E-2</v>
      </c>
      <c r="F424" s="8">
        <f t="shared" si="40"/>
        <v>1.3000758500000251E-2</v>
      </c>
      <c r="G424" s="7">
        <f t="shared" si="42"/>
        <v>1.1818871363636591E-2</v>
      </c>
      <c r="H424" s="7">
        <f t="shared" si="45"/>
        <v>2.2101289450000425E-2</v>
      </c>
    </row>
    <row r="425" spans="1:8" ht="14.25" customHeight="1" x14ac:dyDescent="0.2">
      <c r="A425" s="3">
        <f t="shared" si="43"/>
        <v>24813</v>
      </c>
      <c r="B425" s="5">
        <v>422</v>
      </c>
      <c r="C425" s="6">
        <f t="shared" si="27"/>
        <v>4.6895980000000233E-2</v>
      </c>
      <c r="D425" s="6">
        <f t="shared" si="41"/>
        <v>4.077911304347847E-2</v>
      </c>
      <c r="E425" s="6">
        <f t="shared" si="44"/>
        <v>6.1902693600000308E-2</v>
      </c>
      <c r="F425" s="8">
        <f t="shared" si="40"/>
        <v>1.3000777000000251E-2</v>
      </c>
      <c r="G425" s="7">
        <f t="shared" si="42"/>
        <v>1.1818888181818409E-2</v>
      </c>
      <c r="H425" s="7">
        <f t="shared" si="45"/>
        <v>2.2101320900000426E-2</v>
      </c>
    </row>
    <row r="426" spans="1:8" ht="14.25" customHeight="1" x14ac:dyDescent="0.2">
      <c r="A426" s="3">
        <f t="shared" si="43"/>
        <v>24844</v>
      </c>
      <c r="B426" s="5">
        <v>423</v>
      </c>
      <c r="C426" s="6">
        <f t="shared" si="27"/>
        <v>4.6924280000000235E-2</v>
      </c>
      <c r="D426" s="6">
        <f t="shared" si="41"/>
        <v>4.080372173913064E-2</v>
      </c>
      <c r="E426" s="6">
        <f t="shared" si="44"/>
        <v>6.194004960000031E-2</v>
      </c>
      <c r="F426" s="8">
        <f t="shared" si="40"/>
        <v>1.3000795500000252E-2</v>
      </c>
      <c r="G426" s="7">
        <f t="shared" si="42"/>
        <v>1.1818905000000228E-2</v>
      </c>
      <c r="H426" s="7">
        <f t="shared" si="45"/>
        <v>2.2101352350000429E-2</v>
      </c>
    </row>
    <row r="427" spans="1:8" ht="14.25" customHeight="1" x14ac:dyDescent="0.2">
      <c r="A427" s="3">
        <f t="shared" si="43"/>
        <v>24875</v>
      </c>
      <c r="B427" s="5">
        <v>424</v>
      </c>
      <c r="C427" s="6">
        <f t="shared" si="27"/>
        <v>4.6952580000000237E-2</v>
      </c>
      <c r="D427" s="6">
        <f t="shared" si="41"/>
        <v>4.0828330434782817E-2</v>
      </c>
      <c r="E427" s="6">
        <f t="shared" si="44"/>
        <v>6.1977405600000313E-2</v>
      </c>
      <c r="F427" s="8">
        <f t="shared" si="40"/>
        <v>1.3000814000000253E-2</v>
      </c>
      <c r="G427" s="7">
        <f t="shared" si="42"/>
        <v>1.1818921818182048E-2</v>
      </c>
      <c r="H427" s="7">
        <f t="shared" si="45"/>
        <v>2.2101383800000429E-2</v>
      </c>
    </row>
    <row r="428" spans="1:8" ht="14.25" customHeight="1" x14ac:dyDescent="0.2">
      <c r="A428" s="3">
        <f t="shared" si="43"/>
        <v>24904</v>
      </c>
      <c r="B428" s="5">
        <v>425</v>
      </c>
      <c r="C428" s="6">
        <f t="shared" si="27"/>
        <v>4.6980880000000239E-2</v>
      </c>
      <c r="D428" s="6">
        <f t="shared" si="41"/>
        <v>4.0852939130434994E-2</v>
      </c>
      <c r="E428" s="6">
        <f t="shared" si="44"/>
        <v>6.2014761600000315E-2</v>
      </c>
      <c r="F428" s="8">
        <f t="shared" si="40"/>
        <v>1.3000832500000253E-2</v>
      </c>
      <c r="G428" s="7">
        <f t="shared" si="42"/>
        <v>1.1818938636363865E-2</v>
      </c>
      <c r="H428" s="7">
        <f t="shared" si="45"/>
        <v>2.2101415250000429E-2</v>
      </c>
    </row>
    <row r="429" spans="1:8" ht="14.25" customHeight="1" x14ac:dyDescent="0.2">
      <c r="A429" s="3">
        <f t="shared" si="43"/>
        <v>24935</v>
      </c>
      <c r="B429" s="5">
        <v>426</v>
      </c>
      <c r="C429" s="6">
        <f t="shared" si="27"/>
        <v>4.700918000000024E-2</v>
      </c>
      <c r="D429" s="6">
        <f t="shared" si="41"/>
        <v>4.0877547826087171E-2</v>
      </c>
      <c r="E429" s="6">
        <f t="shared" si="44"/>
        <v>6.2052117600000317E-2</v>
      </c>
      <c r="F429" s="8">
        <f t="shared" si="40"/>
        <v>1.3000851000000254E-2</v>
      </c>
      <c r="G429" s="7">
        <f t="shared" si="42"/>
        <v>1.1818955454545685E-2</v>
      </c>
      <c r="H429" s="7">
        <f t="shared" si="45"/>
        <v>2.2101446700000433E-2</v>
      </c>
    </row>
    <row r="430" spans="1:8" ht="14.25" customHeight="1" x14ac:dyDescent="0.2">
      <c r="A430" s="3">
        <f t="shared" si="43"/>
        <v>24965</v>
      </c>
      <c r="B430" s="5">
        <v>427</v>
      </c>
      <c r="C430" s="6">
        <f t="shared" si="27"/>
        <v>4.7037480000000242E-2</v>
      </c>
      <c r="D430" s="6">
        <f t="shared" si="41"/>
        <v>4.0902156521739341E-2</v>
      </c>
      <c r="E430" s="6">
        <f t="shared" si="44"/>
        <v>6.2089473600000326E-2</v>
      </c>
      <c r="F430" s="8">
        <f t="shared" si="40"/>
        <v>1.3000869500000255E-2</v>
      </c>
      <c r="G430" s="7">
        <f t="shared" si="42"/>
        <v>1.1818972272727503E-2</v>
      </c>
      <c r="H430" s="7">
        <f t="shared" si="45"/>
        <v>2.2101478150000433E-2</v>
      </c>
    </row>
    <row r="431" spans="1:8" ht="14.25" customHeight="1" x14ac:dyDescent="0.2">
      <c r="A431" s="3">
        <f t="shared" si="43"/>
        <v>24996</v>
      </c>
      <c r="B431" s="5">
        <v>428</v>
      </c>
      <c r="C431" s="6">
        <f t="shared" si="27"/>
        <v>4.7065780000000244E-2</v>
      </c>
      <c r="D431" s="6">
        <f t="shared" si="41"/>
        <v>4.0926765217391518E-2</v>
      </c>
      <c r="E431" s="6">
        <f t="shared" si="44"/>
        <v>6.2126829600000329E-2</v>
      </c>
      <c r="F431" s="8">
        <f t="shared" si="40"/>
        <v>1.3000888000000255E-2</v>
      </c>
      <c r="G431" s="7">
        <f t="shared" si="42"/>
        <v>1.1818989090909322E-2</v>
      </c>
      <c r="H431" s="7">
        <f t="shared" si="45"/>
        <v>2.2101509600000433E-2</v>
      </c>
    </row>
    <row r="432" spans="1:8" ht="14.25" customHeight="1" x14ac:dyDescent="0.2">
      <c r="A432" s="3">
        <f t="shared" si="43"/>
        <v>25026</v>
      </c>
      <c r="B432" s="5">
        <v>429</v>
      </c>
      <c r="C432" s="6">
        <f t="shared" si="27"/>
        <v>4.7094080000000246E-2</v>
      </c>
      <c r="D432" s="6">
        <f t="shared" si="41"/>
        <v>4.0951373913043695E-2</v>
      </c>
      <c r="E432" s="6">
        <f t="shared" si="44"/>
        <v>6.2164185600000331E-2</v>
      </c>
      <c r="F432" s="8">
        <f t="shared" si="40"/>
        <v>1.3000906500000256E-2</v>
      </c>
      <c r="G432" s="7">
        <f t="shared" si="42"/>
        <v>1.1819005909091141E-2</v>
      </c>
      <c r="H432" s="7">
        <f t="shared" si="45"/>
        <v>2.2101541050000433E-2</v>
      </c>
    </row>
    <row r="433" spans="1:8" ht="14.25" customHeight="1" x14ac:dyDescent="0.2">
      <c r="A433" s="3">
        <f t="shared" si="43"/>
        <v>25057</v>
      </c>
      <c r="B433" s="5">
        <v>430</v>
      </c>
      <c r="C433" s="6">
        <f t="shared" si="27"/>
        <v>4.7122380000000248E-2</v>
      </c>
      <c r="D433" s="6">
        <f t="shared" si="41"/>
        <v>4.0975982608695873E-2</v>
      </c>
      <c r="E433" s="6">
        <f t="shared" si="44"/>
        <v>6.2201541600000333E-2</v>
      </c>
      <c r="F433" s="8">
        <f t="shared" si="40"/>
        <v>1.3000925000000257E-2</v>
      </c>
      <c r="G433" s="7">
        <f t="shared" si="42"/>
        <v>1.1819022727272959E-2</v>
      </c>
      <c r="H433" s="7">
        <f t="shared" si="45"/>
        <v>2.2101572500000437E-2</v>
      </c>
    </row>
    <row r="434" spans="1:8" ht="14.25" customHeight="1" x14ac:dyDescent="0.2">
      <c r="A434" s="3">
        <f t="shared" si="43"/>
        <v>25088</v>
      </c>
      <c r="B434" s="5">
        <v>431</v>
      </c>
      <c r="C434" s="6">
        <f t="shared" si="27"/>
        <v>4.715068000000025E-2</v>
      </c>
      <c r="D434" s="6">
        <f t="shared" si="41"/>
        <v>4.100059130434805E-2</v>
      </c>
      <c r="E434" s="6">
        <f t="shared" si="44"/>
        <v>6.2238897600000335E-2</v>
      </c>
      <c r="F434" s="8">
        <f t="shared" si="40"/>
        <v>1.3000943500000257E-2</v>
      </c>
      <c r="G434" s="7">
        <f t="shared" si="42"/>
        <v>1.1819039545454779E-2</v>
      </c>
      <c r="H434" s="7">
        <f t="shared" si="45"/>
        <v>2.2101603950000437E-2</v>
      </c>
    </row>
    <row r="435" spans="1:8" ht="14.25" customHeight="1" x14ac:dyDescent="0.2">
      <c r="A435" s="3">
        <f t="shared" si="43"/>
        <v>25118</v>
      </c>
      <c r="B435" s="5">
        <v>432</v>
      </c>
      <c r="C435" s="6">
        <f t="shared" si="27"/>
        <v>4.7178980000000252E-2</v>
      </c>
      <c r="D435" s="6">
        <f t="shared" si="41"/>
        <v>4.102520000000022E-2</v>
      </c>
      <c r="E435" s="6">
        <f t="shared" si="44"/>
        <v>6.2276253600000338E-2</v>
      </c>
      <c r="F435" s="8">
        <f t="shared" si="40"/>
        <v>1.3000962000000258E-2</v>
      </c>
      <c r="G435" s="7">
        <f t="shared" si="42"/>
        <v>1.1819056363636598E-2</v>
      </c>
      <c r="H435" s="7">
        <f t="shared" si="45"/>
        <v>2.2101635400000437E-2</v>
      </c>
    </row>
    <row r="436" spans="1:8" ht="14.25" customHeight="1" x14ac:dyDescent="0.2">
      <c r="A436" s="3">
        <f t="shared" si="43"/>
        <v>25149</v>
      </c>
      <c r="B436" s="5">
        <v>433</v>
      </c>
      <c r="C436" s="6">
        <f t="shared" si="27"/>
        <v>4.7207280000000254E-2</v>
      </c>
      <c r="D436" s="6">
        <f t="shared" si="41"/>
        <v>4.1049808695652397E-2</v>
      </c>
      <c r="E436" s="6">
        <f t="shared" si="44"/>
        <v>6.231360960000034E-2</v>
      </c>
      <c r="F436" s="8">
        <f t="shared" si="40"/>
        <v>1.3000980500000259E-2</v>
      </c>
      <c r="G436" s="7">
        <f t="shared" si="42"/>
        <v>1.1819073181818416E-2</v>
      </c>
      <c r="H436" s="7">
        <f t="shared" si="45"/>
        <v>2.2101666850000441E-2</v>
      </c>
    </row>
    <row r="437" spans="1:8" ht="14.25" customHeight="1" x14ac:dyDescent="0.2">
      <c r="A437" s="3">
        <f t="shared" si="43"/>
        <v>25179</v>
      </c>
      <c r="B437" s="5">
        <v>434</v>
      </c>
      <c r="C437" s="6">
        <f t="shared" si="27"/>
        <v>4.7235580000000256E-2</v>
      </c>
      <c r="D437" s="6">
        <f t="shared" si="41"/>
        <v>4.1074417391304574E-2</v>
      </c>
      <c r="E437" s="6">
        <f t="shared" si="44"/>
        <v>6.2350965600000342E-2</v>
      </c>
      <c r="F437" s="8">
        <f t="shared" si="40"/>
        <v>1.3000999000000259E-2</v>
      </c>
      <c r="G437" s="7">
        <f t="shared" si="42"/>
        <v>1.1819090000000235E-2</v>
      </c>
      <c r="H437" s="7">
        <f t="shared" si="45"/>
        <v>2.2101698300000441E-2</v>
      </c>
    </row>
    <row r="438" spans="1:8" ht="14.25" customHeight="1" x14ac:dyDescent="0.2">
      <c r="A438" s="3">
        <f t="shared" si="43"/>
        <v>25210</v>
      </c>
      <c r="B438" s="5">
        <v>435</v>
      </c>
      <c r="C438" s="6">
        <f t="shared" si="27"/>
        <v>4.7263880000000258E-2</v>
      </c>
      <c r="D438" s="6">
        <f t="shared" si="41"/>
        <v>4.1099026086956751E-2</v>
      </c>
      <c r="E438" s="6">
        <f t="shared" si="44"/>
        <v>6.2388321600000345E-2</v>
      </c>
      <c r="F438" s="8">
        <f t="shared" si="40"/>
        <v>1.300101750000026E-2</v>
      </c>
      <c r="G438" s="7">
        <f t="shared" si="42"/>
        <v>1.1819106818182054E-2</v>
      </c>
      <c r="H438" s="7">
        <f t="shared" si="45"/>
        <v>2.2101729750000441E-2</v>
      </c>
    </row>
    <row r="439" spans="1:8" ht="14.25" customHeight="1" x14ac:dyDescent="0.2">
      <c r="A439" s="3">
        <f t="shared" si="43"/>
        <v>25241</v>
      </c>
      <c r="B439" s="5">
        <v>436</v>
      </c>
      <c r="C439" s="6">
        <f t="shared" si="27"/>
        <v>4.729218000000026E-2</v>
      </c>
      <c r="D439" s="6">
        <f t="shared" si="41"/>
        <v>4.1123634782608928E-2</v>
      </c>
      <c r="E439" s="6">
        <f t="shared" si="44"/>
        <v>6.2425677600000347E-2</v>
      </c>
      <c r="F439" s="8">
        <f t="shared" si="40"/>
        <v>1.3001036000000261E-2</v>
      </c>
      <c r="G439" s="7">
        <f t="shared" si="42"/>
        <v>1.1819123636363872E-2</v>
      </c>
      <c r="H439" s="7">
        <f t="shared" si="45"/>
        <v>2.2101761200000444E-2</v>
      </c>
    </row>
    <row r="440" spans="1:8" ht="14.25" customHeight="1" x14ac:dyDescent="0.2">
      <c r="A440" s="3">
        <f t="shared" si="43"/>
        <v>25269</v>
      </c>
      <c r="B440" s="5">
        <v>437</v>
      </c>
      <c r="C440" s="6">
        <f t="shared" si="27"/>
        <v>4.7320480000000262E-2</v>
      </c>
      <c r="D440" s="6">
        <f t="shared" si="41"/>
        <v>4.1148243478261098E-2</v>
      </c>
      <c r="E440" s="6">
        <f t="shared" si="44"/>
        <v>6.2463033600000349E-2</v>
      </c>
      <c r="F440" s="8">
        <f t="shared" ref="F440:F483" si="46">F439+0.00000185%</f>
        <v>1.3001054500000261E-2</v>
      </c>
      <c r="G440" s="7">
        <f t="shared" si="42"/>
        <v>1.1819140454545692E-2</v>
      </c>
      <c r="H440" s="7">
        <f t="shared" si="45"/>
        <v>2.2101792650000444E-2</v>
      </c>
    </row>
    <row r="441" spans="1:8" ht="14.25" customHeight="1" x14ac:dyDescent="0.2">
      <c r="A441" s="3">
        <f t="shared" si="43"/>
        <v>25300</v>
      </c>
      <c r="B441" s="5">
        <v>438</v>
      </c>
      <c r="C441" s="6">
        <f t="shared" si="27"/>
        <v>4.7348780000000264E-2</v>
      </c>
      <c r="D441" s="6">
        <f t="shared" si="41"/>
        <v>4.1172852173913276E-2</v>
      </c>
      <c r="E441" s="6">
        <f t="shared" si="44"/>
        <v>6.2500389600000344E-2</v>
      </c>
      <c r="F441" s="8">
        <f t="shared" si="46"/>
        <v>1.3001073000000262E-2</v>
      </c>
      <c r="G441" s="7">
        <f t="shared" si="42"/>
        <v>1.1819157272727509E-2</v>
      </c>
      <c r="H441" s="7">
        <f t="shared" si="45"/>
        <v>2.2101824100000445E-2</v>
      </c>
    </row>
    <row r="442" spans="1:8" ht="14.25" customHeight="1" x14ac:dyDescent="0.2">
      <c r="A442" s="3">
        <f t="shared" si="43"/>
        <v>25330</v>
      </c>
      <c r="B442" s="5">
        <v>439</v>
      </c>
      <c r="C442" s="6">
        <f t="shared" si="27"/>
        <v>4.7377080000000266E-2</v>
      </c>
      <c r="D442" s="6">
        <f t="shared" si="41"/>
        <v>4.1197460869565453E-2</v>
      </c>
      <c r="E442" s="6">
        <f t="shared" si="44"/>
        <v>6.2537745600000347E-2</v>
      </c>
      <c r="F442" s="8">
        <f t="shared" si="46"/>
        <v>1.3001091500000263E-2</v>
      </c>
      <c r="G442" s="7">
        <f t="shared" si="42"/>
        <v>1.1819174090909329E-2</v>
      </c>
      <c r="H442" s="7">
        <f t="shared" si="45"/>
        <v>2.2101855550000445E-2</v>
      </c>
    </row>
    <row r="443" spans="1:8" ht="14.25" customHeight="1" x14ac:dyDescent="0.2">
      <c r="A443" s="3">
        <f t="shared" si="43"/>
        <v>25361</v>
      </c>
      <c r="B443" s="5">
        <v>440</v>
      </c>
      <c r="C443" s="6">
        <f t="shared" si="27"/>
        <v>4.7405380000000268E-2</v>
      </c>
      <c r="D443" s="6">
        <f t="shared" si="41"/>
        <v>4.122206956521763E-2</v>
      </c>
      <c r="E443" s="6">
        <f t="shared" si="44"/>
        <v>6.2575101600000363E-2</v>
      </c>
      <c r="F443" s="8">
        <f t="shared" si="46"/>
        <v>1.3001110000000263E-2</v>
      </c>
      <c r="G443" s="7">
        <f t="shared" si="42"/>
        <v>1.1819190909091148E-2</v>
      </c>
      <c r="H443" s="7">
        <f t="shared" si="45"/>
        <v>2.2101887000000448E-2</v>
      </c>
    </row>
    <row r="444" spans="1:8" ht="14.25" customHeight="1" x14ac:dyDescent="0.2">
      <c r="A444" s="3">
        <f t="shared" si="43"/>
        <v>25391</v>
      </c>
      <c r="B444" s="5">
        <v>441</v>
      </c>
      <c r="C444" s="6">
        <f t="shared" si="27"/>
        <v>4.743368000000027E-2</v>
      </c>
      <c r="D444" s="6">
        <f t="shared" si="41"/>
        <v>4.12466782608698E-2</v>
      </c>
      <c r="E444" s="6">
        <f t="shared" si="44"/>
        <v>6.2612457600000365E-2</v>
      </c>
      <c r="F444" s="8">
        <f t="shared" si="46"/>
        <v>1.3001128500000264E-2</v>
      </c>
      <c r="G444" s="7">
        <f t="shared" si="42"/>
        <v>1.1819207727272966E-2</v>
      </c>
      <c r="H444" s="7">
        <f t="shared" si="45"/>
        <v>2.2101918450000448E-2</v>
      </c>
    </row>
    <row r="445" spans="1:8" ht="14.25" customHeight="1" x14ac:dyDescent="0.2">
      <c r="A445" s="3">
        <f t="shared" si="43"/>
        <v>25422</v>
      </c>
      <c r="B445" s="5">
        <v>442</v>
      </c>
      <c r="C445" s="6">
        <f t="shared" si="27"/>
        <v>4.7461980000000271E-2</v>
      </c>
      <c r="D445" s="6">
        <f t="shared" si="41"/>
        <v>4.1271286956521977E-2</v>
      </c>
      <c r="E445" s="6">
        <f t="shared" si="44"/>
        <v>6.2649813600000367E-2</v>
      </c>
      <c r="F445" s="8">
        <f t="shared" si="46"/>
        <v>1.3001147000000265E-2</v>
      </c>
      <c r="G445" s="7">
        <f t="shared" si="42"/>
        <v>1.1819224545454785E-2</v>
      </c>
      <c r="H445" s="7">
        <f t="shared" si="45"/>
        <v>2.2101949900000448E-2</v>
      </c>
    </row>
    <row r="446" spans="1:8" ht="14.25" customHeight="1" x14ac:dyDescent="0.2">
      <c r="A446" s="3">
        <f t="shared" si="43"/>
        <v>25453</v>
      </c>
      <c r="B446" s="5">
        <v>443</v>
      </c>
      <c r="C446" s="6">
        <f t="shared" si="27"/>
        <v>4.7490280000000273E-2</v>
      </c>
      <c r="D446" s="6">
        <f t="shared" si="41"/>
        <v>4.1295895652174154E-2</v>
      </c>
      <c r="E446" s="6">
        <f t="shared" si="44"/>
        <v>6.268716960000037E-2</v>
      </c>
      <c r="F446" s="8">
        <f t="shared" si="46"/>
        <v>1.3001165500000265E-2</v>
      </c>
      <c r="G446" s="7">
        <f t="shared" si="42"/>
        <v>1.1819241363636605E-2</v>
      </c>
      <c r="H446" s="7">
        <f t="shared" si="45"/>
        <v>2.2101981350000452E-2</v>
      </c>
    </row>
    <row r="447" spans="1:8" ht="14.25" customHeight="1" x14ac:dyDescent="0.2">
      <c r="A447" s="3">
        <f t="shared" si="43"/>
        <v>25483</v>
      </c>
      <c r="B447" s="5">
        <v>444</v>
      </c>
      <c r="C447" s="6">
        <f t="shared" si="27"/>
        <v>4.7518580000000275E-2</v>
      </c>
      <c r="D447" s="6">
        <f t="shared" si="41"/>
        <v>4.1320504347826331E-2</v>
      </c>
      <c r="E447" s="6">
        <f t="shared" si="44"/>
        <v>6.2724525600000372E-2</v>
      </c>
      <c r="F447" s="8">
        <f t="shared" si="46"/>
        <v>1.3001184000000266E-2</v>
      </c>
      <c r="G447" s="7">
        <f t="shared" si="42"/>
        <v>1.1819258181818422E-2</v>
      </c>
      <c r="H447" s="7">
        <f t="shared" si="45"/>
        <v>2.2102012800000452E-2</v>
      </c>
    </row>
    <row r="448" spans="1:8" ht="14.25" customHeight="1" x14ac:dyDescent="0.2">
      <c r="A448" s="3">
        <f t="shared" si="43"/>
        <v>25514</v>
      </c>
      <c r="B448" s="5">
        <v>445</v>
      </c>
      <c r="C448" s="6">
        <f t="shared" si="27"/>
        <v>4.7546880000000277E-2</v>
      </c>
      <c r="D448" s="6">
        <f t="shared" si="41"/>
        <v>4.1345113043478508E-2</v>
      </c>
      <c r="E448" s="6">
        <f t="shared" si="44"/>
        <v>6.2761881600000374E-2</v>
      </c>
      <c r="F448" s="8">
        <f t="shared" si="46"/>
        <v>1.3001202500000267E-2</v>
      </c>
      <c r="G448" s="7">
        <f t="shared" si="42"/>
        <v>1.1819275000000242E-2</v>
      </c>
      <c r="H448" s="7">
        <f t="shared" si="45"/>
        <v>2.2102044250000452E-2</v>
      </c>
    </row>
    <row r="449" spans="1:8" ht="14.25" customHeight="1" x14ac:dyDescent="0.2">
      <c r="A449" s="3">
        <f t="shared" si="43"/>
        <v>25544</v>
      </c>
      <c r="B449" s="5">
        <v>446</v>
      </c>
      <c r="C449" s="6">
        <f t="shared" si="27"/>
        <v>4.7575180000000279E-2</v>
      </c>
      <c r="D449" s="6">
        <f t="shared" si="41"/>
        <v>4.1369721739130678E-2</v>
      </c>
      <c r="E449" s="6">
        <f t="shared" si="44"/>
        <v>6.2799237600000377E-2</v>
      </c>
      <c r="F449" s="8">
        <f t="shared" si="46"/>
        <v>1.3001221000000267E-2</v>
      </c>
      <c r="G449" s="7">
        <f t="shared" si="42"/>
        <v>1.1819291818182061E-2</v>
      </c>
      <c r="H449" s="7">
        <f t="shared" si="45"/>
        <v>2.2102075700000456E-2</v>
      </c>
    </row>
    <row r="450" spans="1:8" ht="14.25" customHeight="1" x14ac:dyDescent="0.2">
      <c r="A450" s="3">
        <f t="shared" si="43"/>
        <v>25575</v>
      </c>
      <c r="B450" s="5">
        <v>447</v>
      </c>
      <c r="C450" s="6">
        <f t="shared" si="27"/>
        <v>4.7603480000000281E-2</v>
      </c>
      <c r="D450" s="6">
        <f t="shared" si="41"/>
        <v>4.1394330434782856E-2</v>
      </c>
      <c r="E450" s="6">
        <f t="shared" si="44"/>
        <v>6.2836593600000379E-2</v>
      </c>
      <c r="F450" s="8">
        <f t="shared" si="46"/>
        <v>1.3001239500000268E-2</v>
      </c>
      <c r="G450" s="7">
        <f t="shared" si="42"/>
        <v>1.1819308636363879E-2</v>
      </c>
      <c r="H450" s="7">
        <f t="shared" si="45"/>
        <v>2.2102107150000456E-2</v>
      </c>
    </row>
    <row r="451" spans="1:8" ht="14.25" customHeight="1" x14ac:dyDescent="0.2">
      <c r="A451" s="3">
        <f t="shared" si="43"/>
        <v>25606</v>
      </c>
      <c r="B451" s="5">
        <v>448</v>
      </c>
      <c r="C451" s="6">
        <f t="shared" si="27"/>
        <v>4.7631780000000283E-2</v>
      </c>
      <c r="D451" s="6">
        <f t="shared" si="41"/>
        <v>4.1418939130435033E-2</v>
      </c>
      <c r="E451" s="6">
        <f t="shared" si="44"/>
        <v>6.2873949600000381E-2</v>
      </c>
      <c r="F451" s="8">
        <f t="shared" si="46"/>
        <v>1.3001258000000269E-2</v>
      </c>
      <c r="G451" s="7">
        <f t="shared" si="42"/>
        <v>1.1819325454545698E-2</v>
      </c>
      <c r="H451" s="7">
        <f t="shared" si="45"/>
        <v>2.2102138600000456E-2</v>
      </c>
    </row>
    <row r="452" spans="1:8" ht="14.25" customHeight="1" x14ac:dyDescent="0.2">
      <c r="A452" s="3">
        <f t="shared" si="43"/>
        <v>25634</v>
      </c>
      <c r="B452" s="5">
        <v>449</v>
      </c>
      <c r="C452" s="6">
        <f t="shared" si="27"/>
        <v>4.7660080000000285E-2</v>
      </c>
      <c r="D452" s="6">
        <f t="shared" ref="D452:D483" si="47">IF((C452/1.15)&gt;=$C$4,C452/1.15,C452)</f>
        <v>4.144354782608721E-2</v>
      </c>
      <c r="E452" s="6">
        <f t="shared" si="44"/>
        <v>6.2911305600000383E-2</v>
      </c>
      <c r="F452" s="8">
        <f t="shared" si="46"/>
        <v>1.3001276500000269E-2</v>
      </c>
      <c r="G452" s="7">
        <f t="shared" ref="G452:G483" si="48">IF((F452/1.1)&gt;=$F$4,F452/1.1,F452)</f>
        <v>1.1819342272727516E-2</v>
      </c>
      <c r="H452" s="7">
        <f t="shared" si="45"/>
        <v>2.2102170050000456E-2</v>
      </c>
    </row>
    <row r="453" spans="1:8" ht="14.25" customHeight="1" x14ac:dyDescent="0.2">
      <c r="A453" s="3">
        <f t="shared" ref="A453:A483" si="49">EDATE(A452,1)</f>
        <v>25665</v>
      </c>
      <c r="B453" s="5">
        <v>450</v>
      </c>
      <c r="C453" s="6">
        <f t="shared" si="27"/>
        <v>4.7688380000000287E-2</v>
      </c>
      <c r="D453" s="6">
        <f t="shared" si="47"/>
        <v>4.146815652173938E-2</v>
      </c>
      <c r="E453" s="6">
        <f t="shared" ref="E453:E483" si="50">C453*1.32</f>
        <v>6.2948661600000386E-2</v>
      </c>
      <c r="F453" s="8">
        <f t="shared" si="46"/>
        <v>1.300129500000027E-2</v>
      </c>
      <c r="G453" s="7">
        <f t="shared" si="48"/>
        <v>1.1819359090909335E-2</v>
      </c>
      <c r="H453" s="7">
        <f t="shared" ref="H453:H483" si="51">F453*1.7</f>
        <v>2.210220150000046E-2</v>
      </c>
    </row>
    <row r="454" spans="1:8" ht="14.25" customHeight="1" x14ac:dyDescent="0.2">
      <c r="A454" s="3">
        <f t="shared" si="49"/>
        <v>25695</v>
      </c>
      <c r="B454" s="5">
        <v>451</v>
      </c>
      <c r="C454" s="6">
        <f t="shared" si="27"/>
        <v>4.7716680000000289E-2</v>
      </c>
      <c r="D454" s="6">
        <f t="shared" si="47"/>
        <v>4.1492765217391557E-2</v>
      </c>
      <c r="E454" s="6">
        <f t="shared" si="50"/>
        <v>6.2986017600000388E-2</v>
      </c>
      <c r="F454" s="8">
        <f t="shared" si="46"/>
        <v>1.3001313500000271E-2</v>
      </c>
      <c r="G454" s="7">
        <f t="shared" si="48"/>
        <v>1.1819375909091155E-2</v>
      </c>
      <c r="H454" s="7">
        <f t="shared" si="51"/>
        <v>2.210223295000046E-2</v>
      </c>
    </row>
    <row r="455" spans="1:8" ht="14.25" customHeight="1" x14ac:dyDescent="0.2">
      <c r="A455" s="3">
        <f t="shared" si="49"/>
        <v>25726</v>
      </c>
      <c r="B455" s="5">
        <v>452</v>
      </c>
      <c r="C455" s="6">
        <f t="shared" si="27"/>
        <v>4.7744980000000291E-2</v>
      </c>
      <c r="D455" s="6">
        <f t="shared" si="47"/>
        <v>4.1517373913043734E-2</v>
      </c>
      <c r="E455" s="6">
        <f t="shared" si="50"/>
        <v>6.302337360000039E-2</v>
      </c>
      <c r="F455" s="8">
        <f t="shared" si="46"/>
        <v>1.3001332000000271E-2</v>
      </c>
      <c r="G455" s="7">
        <f t="shared" si="48"/>
        <v>1.1819392727272972E-2</v>
      </c>
      <c r="H455" s="7">
        <f t="shared" si="51"/>
        <v>2.210226440000046E-2</v>
      </c>
    </row>
    <row r="456" spans="1:8" ht="14.25" customHeight="1" x14ac:dyDescent="0.2">
      <c r="A456" s="3">
        <f t="shared" si="49"/>
        <v>25756</v>
      </c>
      <c r="B456" s="5">
        <v>453</v>
      </c>
      <c r="C456" s="6">
        <f t="shared" si="27"/>
        <v>4.7773280000000293E-2</v>
      </c>
      <c r="D456" s="6">
        <f t="shared" si="47"/>
        <v>4.1541982608695911E-2</v>
      </c>
      <c r="E456" s="6">
        <f t="shared" si="50"/>
        <v>6.3060729600000393E-2</v>
      </c>
      <c r="F456" s="8">
        <f t="shared" si="46"/>
        <v>1.3001350500000272E-2</v>
      </c>
      <c r="G456" s="7">
        <f t="shared" si="48"/>
        <v>1.1819409545454792E-2</v>
      </c>
      <c r="H456" s="7">
        <f t="shared" si="51"/>
        <v>2.2102295850000463E-2</v>
      </c>
    </row>
    <row r="457" spans="1:8" ht="14.25" customHeight="1" x14ac:dyDescent="0.2">
      <c r="A457" s="3">
        <f t="shared" si="49"/>
        <v>25787</v>
      </c>
      <c r="B457" s="5">
        <v>454</v>
      </c>
      <c r="C457" s="6">
        <f t="shared" si="27"/>
        <v>4.7801580000000295E-2</v>
      </c>
      <c r="D457" s="6">
        <f t="shared" si="47"/>
        <v>4.1566591304348088E-2</v>
      </c>
      <c r="E457" s="6">
        <f t="shared" si="50"/>
        <v>6.3098085600000395E-2</v>
      </c>
      <c r="F457" s="8">
        <f t="shared" si="46"/>
        <v>1.3001369000000273E-2</v>
      </c>
      <c r="G457" s="7">
        <f t="shared" si="48"/>
        <v>1.1819426363636611E-2</v>
      </c>
      <c r="H457" s="7">
        <f t="shared" si="51"/>
        <v>2.2102327300000463E-2</v>
      </c>
    </row>
    <row r="458" spans="1:8" ht="14.25" customHeight="1" x14ac:dyDescent="0.2">
      <c r="A458" s="3">
        <f t="shared" si="49"/>
        <v>25818</v>
      </c>
      <c r="B458" s="5">
        <v>455</v>
      </c>
      <c r="C458" s="6">
        <f t="shared" si="27"/>
        <v>4.7829880000000297E-2</v>
      </c>
      <c r="D458" s="6">
        <f t="shared" si="47"/>
        <v>4.1591200000000259E-2</v>
      </c>
      <c r="E458" s="6">
        <f t="shared" si="50"/>
        <v>6.3135441600000397E-2</v>
      </c>
      <c r="F458" s="8">
        <f t="shared" si="46"/>
        <v>1.3001387500000273E-2</v>
      </c>
      <c r="G458" s="7">
        <f t="shared" si="48"/>
        <v>1.1819443181818429E-2</v>
      </c>
      <c r="H458" s="7">
        <f t="shared" si="51"/>
        <v>2.2102358750000464E-2</v>
      </c>
    </row>
    <row r="459" spans="1:8" ht="14.25" customHeight="1" x14ac:dyDescent="0.2">
      <c r="A459" s="3">
        <f t="shared" si="49"/>
        <v>25848</v>
      </c>
      <c r="B459" s="5">
        <v>456</v>
      </c>
      <c r="C459" s="6">
        <f t="shared" si="27"/>
        <v>4.7858180000000299E-2</v>
      </c>
      <c r="D459" s="6">
        <f t="shared" si="47"/>
        <v>4.1615808695652436E-2</v>
      </c>
      <c r="E459" s="6">
        <f t="shared" si="50"/>
        <v>6.3172797600000399E-2</v>
      </c>
      <c r="F459" s="8">
        <f t="shared" si="46"/>
        <v>1.3001406000000274E-2</v>
      </c>
      <c r="G459" s="7">
        <f t="shared" si="48"/>
        <v>1.1819460000000248E-2</v>
      </c>
      <c r="H459" s="7">
        <f t="shared" si="51"/>
        <v>2.2102390200000467E-2</v>
      </c>
    </row>
    <row r="460" spans="1:8" ht="14.25" customHeight="1" x14ac:dyDescent="0.2">
      <c r="A460" s="3">
        <f t="shared" si="49"/>
        <v>25879</v>
      </c>
      <c r="B460" s="5">
        <v>457</v>
      </c>
      <c r="C460" s="6">
        <f t="shared" si="27"/>
        <v>4.78864800000003E-2</v>
      </c>
      <c r="D460" s="6">
        <f t="shared" si="47"/>
        <v>4.1640417391304613E-2</v>
      </c>
      <c r="E460" s="6">
        <f t="shared" si="50"/>
        <v>6.3210153600000402E-2</v>
      </c>
      <c r="F460" s="8">
        <f t="shared" si="46"/>
        <v>1.3001424500000275E-2</v>
      </c>
      <c r="G460" s="7">
        <f t="shared" si="48"/>
        <v>1.1819476818182068E-2</v>
      </c>
      <c r="H460" s="7">
        <f t="shared" si="51"/>
        <v>2.2102421650000467E-2</v>
      </c>
    </row>
    <row r="461" spans="1:8" ht="14.25" customHeight="1" x14ac:dyDescent="0.2">
      <c r="A461" s="3">
        <f t="shared" si="49"/>
        <v>25909</v>
      </c>
      <c r="B461" s="5">
        <v>458</v>
      </c>
      <c r="C461" s="6">
        <f t="shared" si="27"/>
        <v>4.7914780000000302E-2</v>
      </c>
      <c r="D461" s="6">
        <f t="shared" si="47"/>
        <v>4.166502608695679E-2</v>
      </c>
      <c r="E461" s="6">
        <f t="shared" si="50"/>
        <v>6.3247509600000404E-2</v>
      </c>
      <c r="F461" s="8">
        <f t="shared" si="46"/>
        <v>1.3001443000000276E-2</v>
      </c>
      <c r="G461" s="7">
        <f t="shared" si="48"/>
        <v>1.1819493636363886E-2</v>
      </c>
      <c r="H461" s="7">
        <f t="shared" si="51"/>
        <v>2.2102453100000467E-2</v>
      </c>
    </row>
    <row r="462" spans="1:8" ht="14.25" customHeight="1" x14ac:dyDescent="0.2">
      <c r="A462" s="3">
        <f t="shared" si="49"/>
        <v>25940</v>
      </c>
      <c r="B462" s="5">
        <v>459</v>
      </c>
      <c r="C462" s="6">
        <f t="shared" si="27"/>
        <v>4.7943080000000304E-2</v>
      </c>
      <c r="D462" s="6">
        <f t="shared" si="47"/>
        <v>4.1689634782608967E-2</v>
      </c>
      <c r="E462" s="6">
        <f t="shared" si="50"/>
        <v>6.3284865600000406E-2</v>
      </c>
      <c r="F462" s="8">
        <f t="shared" si="46"/>
        <v>1.3001461500000276E-2</v>
      </c>
      <c r="G462" s="7">
        <f t="shared" si="48"/>
        <v>1.1819510454545705E-2</v>
      </c>
      <c r="H462" s="7">
        <f t="shared" si="51"/>
        <v>2.2102484550000467E-2</v>
      </c>
    </row>
    <row r="463" spans="1:8" ht="14.25" customHeight="1" x14ac:dyDescent="0.2">
      <c r="A463" s="3">
        <f t="shared" si="49"/>
        <v>25971</v>
      </c>
      <c r="B463" s="5">
        <v>460</v>
      </c>
      <c r="C463" s="6">
        <f t="shared" si="27"/>
        <v>4.7971380000000306E-2</v>
      </c>
      <c r="D463" s="6">
        <f t="shared" si="47"/>
        <v>4.1714243478261137E-2</v>
      </c>
      <c r="E463" s="6">
        <f t="shared" si="50"/>
        <v>6.3322221600000408E-2</v>
      </c>
      <c r="F463" s="8">
        <f t="shared" si="46"/>
        <v>1.3001480000000277E-2</v>
      </c>
      <c r="G463" s="7">
        <f t="shared" si="48"/>
        <v>1.1819527272727523E-2</v>
      </c>
      <c r="H463" s="7">
        <f t="shared" si="51"/>
        <v>2.2102516000000471E-2</v>
      </c>
    </row>
    <row r="464" spans="1:8" ht="14.25" customHeight="1" x14ac:dyDescent="0.2">
      <c r="A464" s="3">
        <f t="shared" si="49"/>
        <v>25999</v>
      </c>
      <c r="B464" s="5">
        <v>461</v>
      </c>
      <c r="C464" s="6">
        <f t="shared" si="27"/>
        <v>4.7999680000000308E-2</v>
      </c>
      <c r="D464" s="6">
        <f t="shared" si="47"/>
        <v>4.1738852173913314E-2</v>
      </c>
      <c r="E464" s="6">
        <f t="shared" si="50"/>
        <v>6.3359577600000411E-2</v>
      </c>
      <c r="F464" s="8">
        <f t="shared" si="46"/>
        <v>1.3001498500000278E-2</v>
      </c>
      <c r="G464" s="7">
        <f t="shared" si="48"/>
        <v>1.1819544090909342E-2</v>
      </c>
      <c r="H464" s="7">
        <f t="shared" si="51"/>
        <v>2.2102547450000471E-2</v>
      </c>
    </row>
    <row r="465" spans="1:8" ht="14.25" customHeight="1" x14ac:dyDescent="0.2">
      <c r="A465" s="3">
        <f t="shared" si="49"/>
        <v>26030</v>
      </c>
      <c r="B465" s="5">
        <v>462</v>
      </c>
      <c r="C465" s="6">
        <f t="shared" si="27"/>
        <v>4.802798000000031E-2</v>
      </c>
      <c r="D465" s="6">
        <f t="shared" si="47"/>
        <v>4.1763460869565491E-2</v>
      </c>
      <c r="E465" s="6">
        <f t="shared" si="50"/>
        <v>6.3396933600000413E-2</v>
      </c>
      <c r="F465" s="8">
        <f t="shared" si="46"/>
        <v>1.3001517000000278E-2</v>
      </c>
      <c r="G465" s="7">
        <f t="shared" si="48"/>
        <v>1.1819560909091162E-2</v>
      </c>
      <c r="H465" s="7">
        <f t="shared" si="51"/>
        <v>2.2102578900000471E-2</v>
      </c>
    </row>
    <row r="466" spans="1:8" ht="14.25" customHeight="1" x14ac:dyDescent="0.2">
      <c r="A466" s="3">
        <f t="shared" si="49"/>
        <v>26060</v>
      </c>
      <c r="B466" s="5">
        <v>463</v>
      </c>
      <c r="C466" s="6">
        <f t="shared" si="27"/>
        <v>4.8056280000000312E-2</v>
      </c>
      <c r="D466" s="6">
        <f t="shared" si="47"/>
        <v>4.1788069565217668E-2</v>
      </c>
      <c r="E466" s="6">
        <f t="shared" si="50"/>
        <v>6.3434289600000415E-2</v>
      </c>
      <c r="F466" s="8">
        <f t="shared" si="46"/>
        <v>1.3001535500000279E-2</v>
      </c>
      <c r="G466" s="7">
        <f t="shared" si="48"/>
        <v>1.1819577727272979E-2</v>
      </c>
      <c r="H466" s="7">
        <f t="shared" si="51"/>
        <v>2.2102610350000475E-2</v>
      </c>
    </row>
    <row r="467" spans="1:8" ht="14.25" customHeight="1" x14ac:dyDescent="0.2">
      <c r="A467" s="3">
        <f t="shared" si="49"/>
        <v>26091</v>
      </c>
      <c r="B467" s="5">
        <v>464</v>
      </c>
      <c r="C467" s="6">
        <f t="shared" si="27"/>
        <v>4.8084580000000314E-2</v>
      </c>
      <c r="D467" s="6">
        <f t="shared" si="47"/>
        <v>4.1812678260869839E-2</v>
      </c>
      <c r="E467" s="6">
        <f t="shared" si="50"/>
        <v>6.3471645600000418E-2</v>
      </c>
      <c r="F467" s="8">
        <f t="shared" si="46"/>
        <v>1.300155400000028E-2</v>
      </c>
      <c r="G467" s="7">
        <f t="shared" si="48"/>
        <v>1.1819594545454799E-2</v>
      </c>
      <c r="H467" s="7">
        <f t="shared" si="51"/>
        <v>2.2102641800000475E-2</v>
      </c>
    </row>
    <row r="468" spans="1:8" ht="14.25" customHeight="1" x14ac:dyDescent="0.2">
      <c r="A468" s="3">
        <f t="shared" si="49"/>
        <v>26121</v>
      </c>
      <c r="B468" s="5">
        <v>465</v>
      </c>
      <c r="C468" s="6">
        <f t="shared" si="27"/>
        <v>4.8112880000000316E-2</v>
      </c>
      <c r="D468" s="6">
        <f t="shared" si="47"/>
        <v>4.1837286956522016E-2</v>
      </c>
      <c r="E468" s="6">
        <f t="shared" si="50"/>
        <v>6.350900160000042E-2</v>
      </c>
      <c r="F468" s="8">
        <f t="shared" si="46"/>
        <v>1.300157250000028E-2</v>
      </c>
      <c r="G468" s="7">
        <f t="shared" si="48"/>
        <v>1.1819611363636618E-2</v>
      </c>
      <c r="H468" s="7">
        <f t="shared" si="51"/>
        <v>2.2102673250000475E-2</v>
      </c>
    </row>
    <row r="469" spans="1:8" ht="14.25" customHeight="1" x14ac:dyDescent="0.2">
      <c r="A469" s="3">
        <f t="shared" si="49"/>
        <v>26152</v>
      </c>
      <c r="B469" s="5">
        <v>466</v>
      </c>
      <c r="C469" s="6">
        <f t="shared" si="27"/>
        <v>4.8141180000000318E-2</v>
      </c>
      <c r="D469" s="6">
        <f t="shared" si="47"/>
        <v>4.1861895652174193E-2</v>
      </c>
      <c r="E469" s="6">
        <f t="shared" si="50"/>
        <v>6.3546357600000422E-2</v>
      </c>
      <c r="F469" s="8">
        <f t="shared" si="46"/>
        <v>1.3001591000000281E-2</v>
      </c>
      <c r="G469" s="7">
        <f t="shared" si="48"/>
        <v>1.1819628181818436E-2</v>
      </c>
      <c r="H469" s="7">
        <f t="shared" si="51"/>
        <v>2.2102704700000479E-2</v>
      </c>
    </row>
    <row r="470" spans="1:8" ht="14.25" customHeight="1" x14ac:dyDescent="0.2">
      <c r="A470" s="3">
        <f t="shared" si="49"/>
        <v>26183</v>
      </c>
      <c r="B470" s="5">
        <v>467</v>
      </c>
      <c r="C470" s="6">
        <f t="shared" si="27"/>
        <v>4.816948000000032E-2</v>
      </c>
      <c r="D470" s="6">
        <f t="shared" si="47"/>
        <v>4.188650434782637E-2</v>
      </c>
      <c r="E470" s="6">
        <f t="shared" si="50"/>
        <v>6.3583713600000424E-2</v>
      </c>
      <c r="F470" s="8">
        <f t="shared" si="46"/>
        <v>1.3001609500000282E-2</v>
      </c>
      <c r="G470" s="7">
        <f t="shared" si="48"/>
        <v>1.1819645000000255E-2</v>
      </c>
      <c r="H470" s="7">
        <f t="shared" si="51"/>
        <v>2.2102736150000479E-2</v>
      </c>
    </row>
    <row r="471" spans="1:8" ht="14.25" customHeight="1" x14ac:dyDescent="0.2">
      <c r="A471" s="3">
        <f t="shared" si="49"/>
        <v>26213</v>
      </c>
      <c r="B471" s="5">
        <v>468</v>
      </c>
      <c r="C471" s="6">
        <f t="shared" si="27"/>
        <v>4.8197780000000322E-2</v>
      </c>
      <c r="D471" s="6">
        <f t="shared" si="47"/>
        <v>4.1911113043478547E-2</v>
      </c>
      <c r="E471" s="6">
        <f t="shared" si="50"/>
        <v>6.3621069600000427E-2</v>
      </c>
      <c r="F471" s="8">
        <f t="shared" si="46"/>
        <v>1.3001628000000282E-2</v>
      </c>
      <c r="G471" s="7">
        <f t="shared" si="48"/>
        <v>1.1819661818182075E-2</v>
      </c>
      <c r="H471" s="7">
        <f t="shared" si="51"/>
        <v>2.2102767600000479E-2</v>
      </c>
    </row>
    <row r="472" spans="1:8" ht="14.25" customHeight="1" x14ac:dyDescent="0.2">
      <c r="A472" s="3">
        <f t="shared" si="49"/>
        <v>26244</v>
      </c>
      <c r="B472" s="5">
        <v>469</v>
      </c>
      <c r="C472" s="6">
        <f t="shared" si="27"/>
        <v>4.8226080000000324E-2</v>
      </c>
      <c r="D472" s="6">
        <f t="shared" si="47"/>
        <v>4.1935721739130717E-2</v>
      </c>
      <c r="E472" s="6">
        <f t="shared" si="50"/>
        <v>6.3658425600000429E-2</v>
      </c>
      <c r="F472" s="8">
        <f t="shared" si="46"/>
        <v>1.3001646500000283E-2</v>
      </c>
      <c r="G472" s="7">
        <f t="shared" si="48"/>
        <v>1.1819678636363892E-2</v>
      </c>
      <c r="H472" s="7">
        <f t="shared" si="51"/>
        <v>2.2102799050000479E-2</v>
      </c>
    </row>
    <row r="473" spans="1:8" ht="14.25" customHeight="1" x14ac:dyDescent="0.2">
      <c r="A473" s="3">
        <f t="shared" si="49"/>
        <v>26274</v>
      </c>
      <c r="B473" s="5">
        <v>470</v>
      </c>
      <c r="C473" s="6">
        <f t="shared" si="27"/>
        <v>4.8254380000000326E-2</v>
      </c>
      <c r="D473" s="6">
        <f t="shared" si="47"/>
        <v>4.1960330434782894E-2</v>
      </c>
      <c r="E473" s="6">
        <f t="shared" si="50"/>
        <v>6.3695781600000431E-2</v>
      </c>
      <c r="F473" s="8">
        <f t="shared" si="46"/>
        <v>1.3001665000000284E-2</v>
      </c>
      <c r="G473" s="7">
        <f t="shared" si="48"/>
        <v>1.1819695454545712E-2</v>
      </c>
      <c r="H473" s="7">
        <f t="shared" si="51"/>
        <v>2.2102830500000482E-2</v>
      </c>
    </row>
    <row r="474" spans="1:8" ht="14.25" customHeight="1" x14ac:dyDescent="0.2">
      <c r="A474" s="3">
        <f t="shared" si="49"/>
        <v>26305</v>
      </c>
      <c r="B474" s="5">
        <v>471</v>
      </c>
      <c r="C474" s="6">
        <f t="shared" si="27"/>
        <v>4.8282680000000328E-2</v>
      </c>
      <c r="D474" s="6">
        <f t="shared" si="47"/>
        <v>4.1984939130435071E-2</v>
      </c>
      <c r="E474" s="6">
        <f t="shared" si="50"/>
        <v>6.3733137600000433E-2</v>
      </c>
      <c r="F474" s="8">
        <f t="shared" si="46"/>
        <v>1.3001683500000284E-2</v>
      </c>
      <c r="G474" s="7">
        <f t="shared" si="48"/>
        <v>1.1819712272727529E-2</v>
      </c>
      <c r="H474" s="7">
        <f t="shared" si="51"/>
        <v>2.2102861950000482E-2</v>
      </c>
    </row>
    <row r="475" spans="1:8" ht="14.25" customHeight="1" x14ac:dyDescent="0.2">
      <c r="A475" s="3">
        <f t="shared" si="49"/>
        <v>26336</v>
      </c>
      <c r="B475" s="5">
        <v>472</v>
      </c>
      <c r="C475" s="6">
        <f t="shared" si="27"/>
        <v>4.8310980000000329E-2</v>
      </c>
      <c r="D475" s="6">
        <f t="shared" si="47"/>
        <v>4.2009547826087248E-2</v>
      </c>
      <c r="E475" s="6">
        <f t="shared" si="50"/>
        <v>6.3770493600000436E-2</v>
      </c>
      <c r="F475" s="8">
        <f t="shared" si="46"/>
        <v>1.3001702000000285E-2</v>
      </c>
      <c r="G475" s="7">
        <f t="shared" si="48"/>
        <v>1.1819729090909349E-2</v>
      </c>
      <c r="H475" s="7">
        <f t="shared" si="51"/>
        <v>2.2102893400000483E-2</v>
      </c>
    </row>
    <row r="476" spans="1:8" ht="14.25" customHeight="1" x14ac:dyDescent="0.2">
      <c r="A476" s="3">
        <f t="shared" si="49"/>
        <v>26365</v>
      </c>
      <c r="B476" s="5">
        <v>473</v>
      </c>
      <c r="C476" s="6">
        <f t="shared" si="27"/>
        <v>4.8339280000000331E-2</v>
      </c>
      <c r="D476" s="6">
        <f t="shared" si="47"/>
        <v>4.2034156521739419E-2</v>
      </c>
      <c r="E476" s="6">
        <f t="shared" si="50"/>
        <v>6.3807849600000438E-2</v>
      </c>
      <c r="F476" s="8">
        <f t="shared" si="46"/>
        <v>1.3001720500000286E-2</v>
      </c>
      <c r="G476" s="7">
        <f t="shared" si="48"/>
        <v>1.1819745909091168E-2</v>
      </c>
      <c r="H476" s="7">
        <f t="shared" si="51"/>
        <v>2.2102924850000486E-2</v>
      </c>
    </row>
    <row r="477" spans="1:8" ht="14.25" customHeight="1" x14ac:dyDescent="0.2">
      <c r="A477" s="3">
        <f t="shared" si="49"/>
        <v>26396</v>
      </c>
      <c r="B477" s="5">
        <v>474</v>
      </c>
      <c r="C477" s="6">
        <f t="shared" si="27"/>
        <v>4.8367580000000333E-2</v>
      </c>
      <c r="D477" s="6">
        <f t="shared" si="47"/>
        <v>4.2058765217391596E-2</v>
      </c>
      <c r="E477" s="6">
        <f t="shared" si="50"/>
        <v>6.384520560000044E-2</v>
      </c>
      <c r="F477" s="8">
        <f t="shared" si="46"/>
        <v>1.3001739000000286E-2</v>
      </c>
      <c r="G477" s="7">
        <f t="shared" si="48"/>
        <v>1.1819762727272986E-2</v>
      </c>
      <c r="H477" s="7">
        <f t="shared" si="51"/>
        <v>2.2102956300000486E-2</v>
      </c>
    </row>
    <row r="478" spans="1:8" ht="14.25" customHeight="1" x14ac:dyDescent="0.2">
      <c r="A478" s="3">
        <f t="shared" si="49"/>
        <v>26426</v>
      </c>
      <c r="B478" s="5">
        <v>475</v>
      </c>
      <c r="C478" s="6">
        <f t="shared" si="27"/>
        <v>4.8395880000000335E-2</v>
      </c>
      <c r="D478" s="6">
        <f t="shared" si="47"/>
        <v>4.2083373913043773E-2</v>
      </c>
      <c r="E478" s="6">
        <f t="shared" si="50"/>
        <v>6.3882561600000443E-2</v>
      </c>
      <c r="F478" s="8">
        <f t="shared" si="46"/>
        <v>1.3001757500000287E-2</v>
      </c>
      <c r="G478" s="7">
        <f t="shared" si="48"/>
        <v>1.1819779545454805E-2</v>
      </c>
      <c r="H478" s="7">
        <f t="shared" si="51"/>
        <v>2.2102987750000486E-2</v>
      </c>
    </row>
    <row r="479" spans="1:8" ht="14.25" customHeight="1" x14ac:dyDescent="0.2">
      <c r="A479" s="3">
        <f t="shared" si="49"/>
        <v>26457</v>
      </c>
      <c r="B479" s="5">
        <v>476</v>
      </c>
      <c r="C479" s="6">
        <f t="shared" si="27"/>
        <v>4.8424180000000337E-2</v>
      </c>
      <c r="D479" s="6">
        <f t="shared" si="47"/>
        <v>4.210798260869595E-2</v>
      </c>
      <c r="E479" s="6">
        <f t="shared" si="50"/>
        <v>6.3919917600000445E-2</v>
      </c>
      <c r="F479" s="8">
        <f t="shared" si="46"/>
        <v>1.3001776000000288E-2</v>
      </c>
      <c r="G479" s="7">
        <f t="shared" si="48"/>
        <v>1.1819796363636625E-2</v>
      </c>
      <c r="H479" s="7">
        <f t="shared" si="51"/>
        <v>2.210301920000049E-2</v>
      </c>
    </row>
    <row r="480" spans="1:8" ht="14.25" customHeight="1" x14ac:dyDescent="0.2">
      <c r="A480" s="3">
        <f t="shared" si="49"/>
        <v>26487</v>
      </c>
      <c r="B480" s="5">
        <v>477</v>
      </c>
      <c r="C480" s="6">
        <f t="shared" si="27"/>
        <v>4.8452480000000339E-2</v>
      </c>
      <c r="D480" s="6">
        <f t="shared" si="47"/>
        <v>4.2132591304348127E-2</v>
      </c>
      <c r="E480" s="6">
        <f t="shared" si="50"/>
        <v>6.3957273600000447E-2</v>
      </c>
      <c r="F480" s="8">
        <f t="shared" si="46"/>
        <v>1.3001794500000288E-2</v>
      </c>
      <c r="G480" s="7">
        <f t="shared" si="48"/>
        <v>1.1819813181818442E-2</v>
      </c>
      <c r="H480" s="7">
        <f t="shared" si="51"/>
        <v>2.210305065000049E-2</v>
      </c>
    </row>
    <row r="481" spans="1:8" ht="14.25" customHeight="1" x14ac:dyDescent="0.2">
      <c r="A481" s="3">
        <f t="shared" si="49"/>
        <v>26518</v>
      </c>
      <c r="B481" s="5">
        <v>478</v>
      </c>
      <c r="C481" s="6">
        <f t="shared" si="27"/>
        <v>4.8480780000000341E-2</v>
      </c>
      <c r="D481" s="6">
        <f t="shared" si="47"/>
        <v>4.2157200000000297E-2</v>
      </c>
      <c r="E481" s="6">
        <f t="shared" si="50"/>
        <v>6.3994629600000449E-2</v>
      </c>
      <c r="F481" s="8">
        <f t="shared" si="46"/>
        <v>1.3001813000000289E-2</v>
      </c>
      <c r="G481" s="7">
        <f t="shared" si="48"/>
        <v>1.1819830000000262E-2</v>
      </c>
      <c r="H481" s="7">
        <f t="shared" si="51"/>
        <v>2.210308210000049E-2</v>
      </c>
    </row>
    <row r="482" spans="1:8" ht="14.25" customHeight="1" x14ac:dyDescent="0.2">
      <c r="A482" s="3">
        <f t="shared" si="49"/>
        <v>26549</v>
      </c>
      <c r="B482" s="5">
        <v>479</v>
      </c>
      <c r="C482" s="6">
        <f t="shared" si="27"/>
        <v>4.8509080000000343E-2</v>
      </c>
      <c r="D482" s="6">
        <f t="shared" si="47"/>
        <v>4.2181808695652474E-2</v>
      </c>
      <c r="E482" s="6">
        <f t="shared" si="50"/>
        <v>6.4031985600000452E-2</v>
      </c>
      <c r="F482" s="8">
        <f t="shared" si="46"/>
        <v>1.300183150000029E-2</v>
      </c>
      <c r="G482" s="7">
        <f t="shared" si="48"/>
        <v>1.1819846818182081E-2</v>
      </c>
      <c r="H482" s="7">
        <f t="shared" si="51"/>
        <v>2.210311355000049E-2</v>
      </c>
    </row>
    <row r="483" spans="1:8" ht="14.25" customHeight="1" x14ac:dyDescent="0.2">
      <c r="A483" s="3">
        <f t="shared" si="49"/>
        <v>26579</v>
      </c>
      <c r="B483" s="9">
        <v>480</v>
      </c>
      <c r="C483" s="6">
        <f t="shared" si="27"/>
        <v>4.8537380000000345E-2</v>
      </c>
      <c r="D483" s="6">
        <f t="shared" si="47"/>
        <v>4.2206417391304651E-2</v>
      </c>
      <c r="E483" s="6">
        <f t="shared" si="50"/>
        <v>6.4069341600000454E-2</v>
      </c>
      <c r="F483" s="8">
        <f t="shared" si="46"/>
        <v>1.300185000000029E-2</v>
      </c>
      <c r="G483" s="7">
        <f t="shared" si="48"/>
        <v>1.1819863636363899E-2</v>
      </c>
      <c r="H483" s="7">
        <f t="shared" si="51"/>
        <v>2.2103145000000494E-2</v>
      </c>
    </row>
  </sheetData>
  <mergeCells count="2">
    <mergeCell ref="C2:E2"/>
    <mergeCell ref="F2:H2"/>
  </mergeCell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0"/>
  <sheetViews>
    <sheetView rightToLeft="1" workbookViewId="0"/>
  </sheetViews>
  <sheetFormatPr defaultRowHeight="14.25" x14ac:dyDescent="0.2"/>
  <sheetData>
    <row r="1" spans="1:4" x14ac:dyDescent="0.2">
      <c r="A1">
        <f>תחזיות!B4</f>
        <v>1</v>
      </c>
      <c r="B1" s="10">
        <f>תחזיות!F4</f>
        <v>1.1999999999999999E-3</v>
      </c>
      <c r="C1" s="10">
        <f>תחזיות!G4</f>
        <v>1.1999999999999999E-3</v>
      </c>
      <c r="D1" s="10">
        <f>תחזיות!H4</f>
        <v>2.0399999999999997E-3</v>
      </c>
    </row>
    <row r="2" spans="1:4" x14ac:dyDescent="0.2">
      <c r="A2">
        <f>תחזיות!B5</f>
        <v>2</v>
      </c>
      <c r="B2" s="10">
        <f>תחזיות!F5</f>
        <v>2.3999999999999998E-3</v>
      </c>
      <c r="C2" s="10">
        <f>תחזיות!G5</f>
        <v>2.1818181818181815E-3</v>
      </c>
      <c r="D2" s="10">
        <f>תחזיות!H5</f>
        <v>4.0799999999999994E-3</v>
      </c>
    </row>
    <row r="3" spans="1:4" x14ac:dyDescent="0.2">
      <c r="A3">
        <f>תחזיות!B6</f>
        <v>3</v>
      </c>
      <c r="B3" s="10">
        <f>תחזיות!F6</f>
        <v>3.5000000000000001E-3</v>
      </c>
      <c r="C3" s="10">
        <f>תחזיות!G6</f>
        <v>3.1818181818181815E-3</v>
      </c>
      <c r="D3" s="10">
        <f>תחזיות!H6</f>
        <v>5.9499999999999996E-3</v>
      </c>
    </row>
    <row r="4" spans="1:4" x14ac:dyDescent="0.2">
      <c r="A4">
        <f>תחזיות!B7</f>
        <v>4</v>
      </c>
      <c r="B4" s="10">
        <f>תחזיות!F7</f>
        <v>4.4999999999999997E-3</v>
      </c>
      <c r="C4" s="10">
        <f>תחזיות!G7</f>
        <v>4.0909090909090904E-3</v>
      </c>
      <c r="D4" s="10">
        <f>תחזיות!H7</f>
        <v>7.6499999999999988E-3</v>
      </c>
    </row>
    <row r="5" spans="1:4" x14ac:dyDescent="0.2">
      <c r="A5">
        <f>תחזיות!B8</f>
        <v>5</v>
      </c>
      <c r="B5" s="10">
        <f>תחזיות!F8</f>
        <v>5.3E-3</v>
      </c>
      <c r="C5" s="10">
        <f>תחזיות!G8</f>
        <v>4.8181818181818178E-3</v>
      </c>
      <c r="D5" s="10">
        <f>תחזיות!H8</f>
        <v>9.0100000000000006E-3</v>
      </c>
    </row>
    <row r="6" spans="1:4" x14ac:dyDescent="0.2">
      <c r="A6">
        <f>תחזיות!B9</f>
        <v>6</v>
      </c>
      <c r="B6" s="10">
        <f>תחזיות!F9</f>
        <v>6.0000000000000001E-3</v>
      </c>
      <c r="C6" s="10">
        <f>תחזיות!G9</f>
        <v>5.4545454545454541E-3</v>
      </c>
      <c r="D6" s="10">
        <f>תחזיות!H9</f>
        <v>1.0200000000000001E-2</v>
      </c>
    </row>
    <row r="7" spans="1:4" x14ac:dyDescent="0.2">
      <c r="A7">
        <f>תחזיות!B10</f>
        <v>7</v>
      </c>
      <c r="B7" s="10">
        <f>תחזיות!F10</f>
        <v>6.7000000000000002E-3</v>
      </c>
      <c r="C7" s="10">
        <f>תחזיות!G10</f>
        <v>6.0909090909090904E-3</v>
      </c>
      <c r="D7" s="10">
        <f>תחזיות!H10</f>
        <v>1.1390000000000001E-2</v>
      </c>
    </row>
    <row r="8" spans="1:4" x14ac:dyDescent="0.2">
      <c r="A8">
        <f>תחזיות!B11</f>
        <v>8</v>
      </c>
      <c r="B8" s="10">
        <f>תחזיות!F11</f>
        <v>7.3000000000000001E-3</v>
      </c>
      <c r="C8" s="10">
        <f>תחזיות!G11</f>
        <v>6.6363636363636356E-3</v>
      </c>
      <c r="D8" s="10">
        <f>תחזיות!H11</f>
        <v>1.2409999999999999E-2</v>
      </c>
    </row>
    <row r="9" spans="1:4" x14ac:dyDescent="0.2">
      <c r="A9">
        <f>תחזיות!B12</f>
        <v>9</v>
      </c>
      <c r="B9" s="10">
        <f>תחזיות!F12</f>
        <v>7.7999999999999996E-3</v>
      </c>
      <c r="C9" s="10">
        <f>תחזיות!G12</f>
        <v>7.0909090909090904E-3</v>
      </c>
      <c r="D9" s="10">
        <f>תחזיות!H12</f>
        <v>1.3259999999999999E-2</v>
      </c>
    </row>
    <row r="10" spans="1:4" x14ac:dyDescent="0.2">
      <c r="A10">
        <f>תחזיות!B13</f>
        <v>10</v>
      </c>
      <c r="B10" s="10">
        <f>תחזיות!F13</f>
        <v>8.3000000000000001E-3</v>
      </c>
      <c r="C10" s="10">
        <f>תחזיות!G13</f>
        <v>7.5454545454545453E-3</v>
      </c>
      <c r="D10" s="10">
        <f>תחזיות!H13</f>
        <v>1.4109999999999999E-2</v>
      </c>
    </row>
    <row r="11" spans="1:4" x14ac:dyDescent="0.2">
      <c r="A11">
        <f>תחזיות!B14</f>
        <v>11</v>
      </c>
      <c r="B11" s="10">
        <f>תחזיות!F14</f>
        <v>9.1000000000000004E-3</v>
      </c>
      <c r="C11" s="10">
        <f>תחזיות!G14</f>
        <v>8.2727272727272719E-3</v>
      </c>
      <c r="D11" s="10">
        <f>תחזיות!H14</f>
        <v>1.5470000000000001E-2</v>
      </c>
    </row>
    <row r="12" spans="1:4" x14ac:dyDescent="0.2">
      <c r="A12">
        <f>תחזיות!B15</f>
        <v>12</v>
      </c>
      <c r="B12" s="10">
        <f>תחזיות!F15</f>
        <v>9.4000000000000004E-3</v>
      </c>
      <c r="C12" s="10">
        <f>תחזיות!G15</f>
        <v>8.5454545454545453E-3</v>
      </c>
      <c r="D12" s="10">
        <f>תחזיות!H15</f>
        <v>1.5980000000000001E-2</v>
      </c>
    </row>
    <row r="13" spans="1:4" x14ac:dyDescent="0.2">
      <c r="A13">
        <f>תחזיות!B16</f>
        <v>13</v>
      </c>
      <c r="B13" s="10">
        <f>תחזיות!F16</f>
        <v>9.5999999999999992E-3</v>
      </c>
      <c r="C13" s="10">
        <f>תחזיות!G16</f>
        <v>8.7272727272727259E-3</v>
      </c>
      <c r="D13" s="10">
        <f>תחזיות!H16</f>
        <v>1.6319999999999998E-2</v>
      </c>
    </row>
    <row r="14" spans="1:4" x14ac:dyDescent="0.2">
      <c r="A14">
        <f>תחזיות!B17</f>
        <v>14</v>
      </c>
      <c r="B14" s="10">
        <f>תחזיות!F17</f>
        <v>1.0999999999999999E-2</v>
      </c>
      <c r="C14" s="10">
        <f>תחזיות!G17</f>
        <v>9.9999999999999985E-3</v>
      </c>
      <c r="D14" s="10">
        <f>תחזיות!H17</f>
        <v>1.8699999999999998E-2</v>
      </c>
    </row>
    <row r="15" spans="1:4" x14ac:dyDescent="0.2">
      <c r="A15">
        <f>תחזיות!B18</f>
        <v>15</v>
      </c>
      <c r="B15" s="10">
        <f>תחזיות!F18</f>
        <v>1.11E-2</v>
      </c>
      <c r="C15" s="10">
        <f>תחזיות!G18</f>
        <v>1.0090909090909091E-2</v>
      </c>
      <c r="D15" s="10">
        <f>תחזיות!H18</f>
        <v>1.8870000000000001E-2</v>
      </c>
    </row>
    <row r="16" spans="1:4" x14ac:dyDescent="0.2">
      <c r="A16">
        <f>תחזיות!B19</f>
        <v>16</v>
      </c>
      <c r="B16" s="10">
        <f>תחזיות!F19</f>
        <v>1.11E-2</v>
      </c>
      <c r="C16" s="10">
        <f>תחזיות!G19</f>
        <v>1.0090909090909091E-2</v>
      </c>
      <c r="D16" s="10">
        <f>תחזיות!H19</f>
        <v>1.8870000000000001E-2</v>
      </c>
    </row>
    <row r="17" spans="1:4" x14ac:dyDescent="0.2">
      <c r="A17">
        <f>תחזיות!B20</f>
        <v>17</v>
      </c>
      <c r="B17" s="10">
        <f>תחזיות!F20</f>
        <v>1.11E-2</v>
      </c>
      <c r="C17" s="10">
        <f>תחזיות!G20</f>
        <v>1.0090909090909091E-2</v>
      </c>
      <c r="D17" s="10">
        <f>תחזיות!H20</f>
        <v>1.8870000000000001E-2</v>
      </c>
    </row>
    <row r="18" spans="1:4" x14ac:dyDescent="0.2">
      <c r="A18">
        <f>תחזיות!B21</f>
        <v>18</v>
      </c>
      <c r="B18" s="10">
        <f>תחזיות!F21</f>
        <v>1.11E-2</v>
      </c>
      <c r="C18" s="10">
        <f>תחזיות!G21</f>
        <v>1.0090909090909091E-2</v>
      </c>
      <c r="D18" s="10">
        <f>תחזיות!H21</f>
        <v>1.8870000000000001E-2</v>
      </c>
    </row>
    <row r="19" spans="1:4" x14ac:dyDescent="0.2">
      <c r="A19">
        <f>תחזיות!B22</f>
        <v>19</v>
      </c>
      <c r="B19" s="10">
        <f>תחזיות!F22</f>
        <v>1.11E-2</v>
      </c>
      <c r="C19" s="10">
        <f>תחזיות!G22</f>
        <v>1.0090909090909091E-2</v>
      </c>
      <c r="D19" s="10">
        <f>תחזיות!H22</f>
        <v>1.8870000000000001E-2</v>
      </c>
    </row>
    <row r="20" spans="1:4" x14ac:dyDescent="0.2">
      <c r="A20">
        <f>תחזיות!B23</f>
        <v>20</v>
      </c>
      <c r="B20" s="10">
        <f>תחזיות!F23</f>
        <v>1.11E-2</v>
      </c>
      <c r="C20" s="10">
        <f>תחזיות!G23</f>
        <v>1.0090909090909091E-2</v>
      </c>
      <c r="D20" s="10">
        <f>תחזיות!H23</f>
        <v>1.8870000000000001E-2</v>
      </c>
    </row>
    <row r="21" spans="1:4" x14ac:dyDescent="0.2">
      <c r="A21">
        <f>תחזיות!B24</f>
        <v>21</v>
      </c>
      <c r="B21" s="10">
        <f>תחזיות!F24</f>
        <v>1.11E-2</v>
      </c>
      <c r="C21" s="10">
        <f>תחזיות!G24</f>
        <v>1.0090909090909091E-2</v>
      </c>
      <c r="D21" s="10">
        <f>תחזיות!H24</f>
        <v>1.8870000000000001E-2</v>
      </c>
    </row>
    <row r="22" spans="1:4" x14ac:dyDescent="0.2">
      <c r="A22">
        <f>תחזיות!B25</f>
        <v>22</v>
      </c>
      <c r="B22" s="10">
        <f>תחזיות!F25</f>
        <v>1.11E-2</v>
      </c>
      <c r="C22" s="10">
        <f>תחזיות!G25</f>
        <v>1.0090909090909091E-2</v>
      </c>
      <c r="D22" s="10">
        <f>תחזיות!H25</f>
        <v>1.8870000000000001E-2</v>
      </c>
    </row>
    <row r="23" spans="1:4" x14ac:dyDescent="0.2">
      <c r="A23">
        <f>תחזיות!B26</f>
        <v>23</v>
      </c>
      <c r="B23" s="10">
        <f>תחזיות!F26</f>
        <v>1.11E-2</v>
      </c>
      <c r="C23" s="10">
        <f>תחזיות!G26</f>
        <v>1.0090909090909091E-2</v>
      </c>
      <c r="D23" s="10">
        <f>תחזיות!H26</f>
        <v>1.8870000000000001E-2</v>
      </c>
    </row>
    <row r="24" spans="1:4" x14ac:dyDescent="0.2">
      <c r="A24">
        <f>תחזיות!B27</f>
        <v>24</v>
      </c>
      <c r="B24" s="10">
        <f>תחזיות!F27</f>
        <v>1.11E-2</v>
      </c>
      <c r="C24" s="10">
        <f>תחזיות!G27</f>
        <v>1.0090909090909091E-2</v>
      </c>
      <c r="D24" s="10">
        <f>תחזיות!H27</f>
        <v>1.8870000000000001E-2</v>
      </c>
    </row>
    <row r="25" spans="1:4" x14ac:dyDescent="0.2">
      <c r="A25">
        <f>תחזיות!B28</f>
        <v>25</v>
      </c>
      <c r="B25" s="10">
        <f>תחזיות!F28</f>
        <v>1.11E-2</v>
      </c>
      <c r="C25" s="10">
        <f>תחזיות!G28</f>
        <v>1.0090909090909091E-2</v>
      </c>
      <c r="D25" s="10">
        <f>תחזיות!H28</f>
        <v>1.8870000000000001E-2</v>
      </c>
    </row>
    <row r="26" spans="1:4" x14ac:dyDescent="0.2">
      <c r="A26">
        <f>תחזיות!B29</f>
        <v>26</v>
      </c>
      <c r="B26" s="10">
        <f>תחזיות!F29</f>
        <v>1.11E-2</v>
      </c>
      <c r="C26" s="10">
        <f>תחזיות!G29</f>
        <v>1.0090909090909091E-2</v>
      </c>
      <c r="D26" s="10">
        <f>תחזיות!H29</f>
        <v>1.8870000000000001E-2</v>
      </c>
    </row>
    <row r="27" spans="1:4" x14ac:dyDescent="0.2">
      <c r="A27">
        <f>תחזיות!B30</f>
        <v>27</v>
      </c>
      <c r="B27" s="10">
        <f>תחזיות!F30</f>
        <v>1.11E-2</v>
      </c>
      <c r="C27" s="10">
        <f>תחזיות!G30</f>
        <v>1.0090909090909091E-2</v>
      </c>
      <c r="D27" s="10">
        <f>תחזיות!H30</f>
        <v>1.8870000000000001E-2</v>
      </c>
    </row>
    <row r="28" spans="1:4" x14ac:dyDescent="0.2">
      <c r="A28">
        <f>תחזיות!B31</f>
        <v>28</v>
      </c>
      <c r="B28" s="10">
        <f>תחזיות!F31</f>
        <v>1.11E-2</v>
      </c>
      <c r="C28" s="10">
        <f>תחזיות!G31</f>
        <v>1.0090909090909091E-2</v>
      </c>
      <c r="D28" s="10">
        <f>תחזיות!H31</f>
        <v>1.8870000000000001E-2</v>
      </c>
    </row>
    <row r="29" spans="1:4" x14ac:dyDescent="0.2">
      <c r="A29">
        <f>תחזיות!B32</f>
        <v>29</v>
      </c>
      <c r="B29" s="10">
        <f>תחזיות!F32</f>
        <v>1.11E-2</v>
      </c>
      <c r="C29" s="10">
        <f>תחזיות!G32</f>
        <v>1.0090909090909091E-2</v>
      </c>
      <c r="D29" s="10">
        <f>תחזיות!H32</f>
        <v>1.8870000000000001E-2</v>
      </c>
    </row>
    <row r="30" spans="1:4" x14ac:dyDescent="0.2">
      <c r="A30">
        <f>תחזיות!B33</f>
        <v>30</v>
      </c>
      <c r="B30" s="10">
        <f>תחזיות!F33</f>
        <v>1.11E-2</v>
      </c>
      <c r="C30" s="10">
        <f>תחזיות!G33</f>
        <v>1.0090909090909091E-2</v>
      </c>
      <c r="D30" s="10">
        <f>תחזיות!H33</f>
        <v>1.8870000000000001E-2</v>
      </c>
    </row>
    <row r="31" spans="1:4" x14ac:dyDescent="0.2">
      <c r="A31">
        <f>תחזיות!B34</f>
        <v>31</v>
      </c>
      <c r="B31" s="10">
        <f>תחזיות!F34</f>
        <v>1.11E-2</v>
      </c>
      <c r="C31" s="10">
        <f>תחזיות!G34</f>
        <v>1.0090909090909091E-2</v>
      </c>
      <c r="D31" s="10">
        <f>תחזיות!H34</f>
        <v>1.8870000000000001E-2</v>
      </c>
    </row>
    <row r="32" spans="1:4" x14ac:dyDescent="0.2">
      <c r="A32">
        <f>תחזיות!B35</f>
        <v>32</v>
      </c>
      <c r="B32" s="10">
        <f>תחזיות!F35</f>
        <v>1.11E-2</v>
      </c>
      <c r="C32" s="10">
        <f>תחזיות!G35</f>
        <v>1.0090909090909091E-2</v>
      </c>
      <c r="D32" s="10">
        <f>תחזיות!H35</f>
        <v>1.8870000000000001E-2</v>
      </c>
    </row>
    <row r="33" spans="1:4" x14ac:dyDescent="0.2">
      <c r="A33">
        <f>תחזיות!B36</f>
        <v>33</v>
      </c>
      <c r="B33" s="10">
        <f>תחזיות!F36</f>
        <v>1.11E-2</v>
      </c>
      <c r="C33" s="10">
        <f>תחזיות!G36</f>
        <v>1.0090909090909091E-2</v>
      </c>
      <c r="D33" s="10">
        <f>תחזיות!H36</f>
        <v>1.8870000000000001E-2</v>
      </c>
    </row>
    <row r="34" spans="1:4" x14ac:dyDescent="0.2">
      <c r="A34">
        <f>תחזיות!B37</f>
        <v>34</v>
      </c>
      <c r="B34" s="10">
        <f>תחזיות!F37</f>
        <v>1.11E-2</v>
      </c>
      <c r="C34" s="10">
        <f>תחזיות!G37</f>
        <v>1.0090909090909091E-2</v>
      </c>
      <c r="D34" s="10">
        <f>תחזיות!H37</f>
        <v>1.8870000000000001E-2</v>
      </c>
    </row>
    <row r="35" spans="1:4" x14ac:dyDescent="0.2">
      <c r="A35">
        <f>תחזיות!B38</f>
        <v>35</v>
      </c>
      <c r="B35" s="10">
        <f>תחזיות!F38</f>
        <v>1.11E-2</v>
      </c>
      <c r="C35" s="10">
        <f>תחזיות!G38</f>
        <v>1.0090909090909091E-2</v>
      </c>
      <c r="D35" s="10">
        <f>תחזיות!H38</f>
        <v>1.8870000000000001E-2</v>
      </c>
    </row>
    <row r="36" spans="1:4" x14ac:dyDescent="0.2">
      <c r="A36">
        <f>תחזיות!B39</f>
        <v>36</v>
      </c>
      <c r="B36" s="10">
        <f>תחזיות!F39</f>
        <v>1.11E-2</v>
      </c>
      <c r="C36" s="10">
        <f>תחזיות!G39</f>
        <v>1.0090909090909091E-2</v>
      </c>
      <c r="D36" s="10">
        <f>תחזיות!H39</f>
        <v>1.8870000000000001E-2</v>
      </c>
    </row>
    <row r="37" spans="1:4" x14ac:dyDescent="0.2">
      <c r="A37">
        <f>תחזיות!B40</f>
        <v>37</v>
      </c>
      <c r="B37" s="10">
        <f>תחזיות!F40</f>
        <v>1.11E-2</v>
      </c>
      <c r="C37" s="10">
        <f>תחזיות!G40</f>
        <v>1.0090909090909091E-2</v>
      </c>
      <c r="D37" s="10">
        <f>תחזיות!H40</f>
        <v>1.8870000000000001E-2</v>
      </c>
    </row>
    <row r="38" spans="1:4" x14ac:dyDescent="0.2">
      <c r="A38">
        <f>תחזיות!B41</f>
        <v>38</v>
      </c>
      <c r="B38" s="10">
        <f>תחזיות!F41</f>
        <v>1.11E-2</v>
      </c>
      <c r="C38" s="10">
        <f>תחזיות!G41</f>
        <v>1.0090909090909091E-2</v>
      </c>
      <c r="D38" s="10">
        <f>תחזיות!H41</f>
        <v>1.8870000000000001E-2</v>
      </c>
    </row>
    <row r="39" spans="1:4" x14ac:dyDescent="0.2">
      <c r="A39">
        <f>תחזיות!B42</f>
        <v>39</v>
      </c>
      <c r="B39" s="10">
        <f>תחזיות!F42</f>
        <v>1.11E-2</v>
      </c>
      <c r="C39" s="10">
        <f>תחזיות!G42</f>
        <v>1.0090909090909091E-2</v>
      </c>
      <c r="D39" s="10">
        <f>תחזיות!H42</f>
        <v>1.8870000000000001E-2</v>
      </c>
    </row>
    <row r="40" spans="1:4" x14ac:dyDescent="0.2">
      <c r="A40">
        <f>תחזיות!B43</f>
        <v>40</v>
      </c>
      <c r="B40" s="10">
        <f>תחזיות!F43</f>
        <v>1.11E-2</v>
      </c>
      <c r="C40" s="10">
        <f>תחזיות!G43</f>
        <v>1.0090909090909091E-2</v>
      </c>
      <c r="D40" s="10">
        <f>תחזיות!H43</f>
        <v>1.8870000000000001E-2</v>
      </c>
    </row>
    <row r="41" spans="1:4" x14ac:dyDescent="0.2">
      <c r="A41">
        <f>תחזיות!B44</f>
        <v>41</v>
      </c>
      <c r="B41" s="10">
        <f>תחזיות!F44</f>
        <v>1.11E-2</v>
      </c>
      <c r="C41" s="10">
        <f>תחזיות!G44</f>
        <v>1.0090909090909091E-2</v>
      </c>
      <c r="D41" s="10">
        <f>תחזיות!H44</f>
        <v>1.8870000000000001E-2</v>
      </c>
    </row>
    <row r="42" spans="1:4" x14ac:dyDescent="0.2">
      <c r="A42">
        <f>תחזיות!B45</f>
        <v>42</v>
      </c>
      <c r="B42" s="10">
        <f>תחזיות!F45</f>
        <v>1.11E-2</v>
      </c>
      <c r="C42" s="10">
        <f>תחזיות!G45</f>
        <v>1.0090909090909091E-2</v>
      </c>
      <c r="D42" s="10">
        <f>תחזיות!H45</f>
        <v>1.8870000000000001E-2</v>
      </c>
    </row>
    <row r="43" spans="1:4" x14ac:dyDescent="0.2">
      <c r="A43">
        <f>תחזיות!B46</f>
        <v>43</v>
      </c>
      <c r="B43" s="10">
        <f>תחזיות!F46</f>
        <v>1.11E-2</v>
      </c>
      <c r="C43" s="10">
        <f>תחזיות!G46</f>
        <v>1.0090909090909091E-2</v>
      </c>
      <c r="D43" s="10">
        <f>תחזיות!H46</f>
        <v>1.8870000000000001E-2</v>
      </c>
    </row>
    <row r="44" spans="1:4" x14ac:dyDescent="0.2">
      <c r="A44">
        <f>תחזיות!B47</f>
        <v>44</v>
      </c>
      <c r="B44" s="10">
        <f>תחזיות!F47</f>
        <v>1.11E-2</v>
      </c>
      <c r="C44" s="10">
        <f>תחזיות!G47</f>
        <v>1.0090909090909091E-2</v>
      </c>
      <c r="D44" s="10">
        <f>תחזיות!H47</f>
        <v>1.8870000000000001E-2</v>
      </c>
    </row>
    <row r="45" spans="1:4" x14ac:dyDescent="0.2">
      <c r="A45">
        <f>תחזיות!B48</f>
        <v>45</v>
      </c>
      <c r="B45" s="10">
        <f>תחזיות!F48</f>
        <v>1.11E-2</v>
      </c>
      <c r="C45" s="10">
        <f>תחזיות!G48</f>
        <v>1.0090909090909091E-2</v>
      </c>
      <c r="D45" s="10">
        <f>תחזיות!H48</f>
        <v>1.8870000000000001E-2</v>
      </c>
    </row>
    <row r="46" spans="1:4" x14ac:dyDescent="0.2">
      <c r="A46">
        <f>תחזיות!B49</f>
        <v>46</v>
      </c>
      <c r="B46" s="10">
        <f>תחזיות!F49</f>
        <v>1.11E-2</v>
      </c>
      <c r="C46" s="10">
        <f>תחזיות!G49</f>
        <v>1.0090909090909091E-2</v>
      </c>
      <c r="D46" s="10">
        <f>תחזיות!H49</f>
        <v>1.8870000000000001E-2</v>
      </c>
    </row>
    <row r="47" spans="1:4" x14ac:dyDescent="0.2">
      <c r="A47">
        <f>תחזיות!B50</f>
        <v>47</v>
      </c>
      <c r="B47" s="10">
        <f>תחזיות!F50</f>
        <v>1.11E-2</v>
      </c>
      <c r="C47" s="10">
        <f>תחזיות!G50</f>
        <v>1.0090909090909091E-2</v>
      </c>
      <c r="D47" s="10">
        <f>תחזיות!H50</f>
        <v>1.8870000000000001E-2</v>
      </c>
    </row>
    <row r="48" spans="1:4" x14ac:dyDescent="0.2">
      <c r="A48">
        <f>תחזיות!B51</f>
        <v>48</v>
      </c>
      <c r="B48" s="10">
        <f>תחזיות!F51</f>
        <v>1.11E-2</v>
      </c>
      <c r="C48" s="10">
        <f>תחזיות!G51</f>
        <v>1.0090909090909091E-2</v>
      </c>
      <c r="D48" s="10">
        <f>תחזיות!H51</f>
        <v>1.8870000000000001E-2</v>
      </c>
    </row>
    <row r="49" spans="1:4" x14ac:dyDescent="0.2">
      <c r="A49">
        <f>תחזיות!B52</f>
        <v>49</v>
      </c>
      <c r="B49" s="10">
        <f>תחזיות!F52</f>
        <v>1.11E-2</v>
      </c>
      <c r="C49" s="10">
        <f>תחזיות!G52</f>
        <v>1.0090909090909091E-2</v>
      </c>
      <c r="D49" s="10">
        <f>תחזיות!H52</f>
        <v>1.8870000000000001E-2</v>
      </c>
    </row>
    <row r="50" spans="1:4" x14ac:dyDescent="0.2">
      <c r="A50">
        <f>תחזיות!B53</f>
        <v>50</v>
      </c>
      <c r="B50" s="10">
        <f>תחזיות!F53</f>
        <v>1.11E-2</v>
      </c>
      <c r="C50" s="10">
        <f>תחזיות!G53</f>
        <v>1.0090909090909091E-2</v>
      </c>
      <c r="D50" s="10">
        <f>תחזיות!H53</f>
        <v>1.8870000000000001E-2</v>
      </c>
    </row>
    <row r="51" spans="1:4" x14ac:dyDescent="0.2">
      <c r="A51">
        <f>תחזיות!B54</f>
        <v>51</v>
      </c>
      <c r="B51" s="10">
        <f>תחזיות!F54</f>
        <v>1.11E-2</v>
      </c>
      <c r="C51" s="10">
        <f>תחזיות!G54</f>
        <v>1.0090909090909091E-2</v>
      </c>
      <c r="D51" s="10">
        <f>תחזיות!H54</f>
        <v>1.8870000000000001E-2</v>
      </c>
    </row>
    <row r="52" spans="1:4" x14ac:dyDescent="0.2">
      <c r="A52">
        <f>תחזיות!B55</f>
        <v>52</v>
      </c>
      <c r="B52" s="10">
        <f>תחזיות!F55</f>
        <v>1.11E-2</v>
      </c>
      <c r="C52" s="10">
        <f>תחזיות!G55</f>
        <v>1.0090909090909091E-2</v>
      </c>
      <c r="D52" s="10">
        <f>תחזיות!H55</f>
        <v>1.8870000000000001E-2</v>
      </c>
    </row>
    <row r="53" spans="1:4" x14ac:dyDescent="0.2">
      <c r="A53">
        <f>תחזיות!B56</f>
        <v>53</v>
      </c>
      <c r="B53" s="10">
        <f>תחזיות!F56</f>
        <v>1.11E-2</v>
      </c>
      <c r="C53" s="10">
        <f>תחזיות!G56</f>
        <v>1.0090909090909091E-2</v>
      </c>
      <c r="D53" s="10">
        <f>תחזיות!H56</f>
        <v>1.8870000000000001E-2</v>
      </c>
    </row>
    <row r="54" spans="1:4" x14ac:dyDescent="0.2">
      <c r="A54">
        <f>תחזיות!B57</f>
        <v>54</v>
      </c>
      <c r="B54" s="10">
        <f>תחזיות!F57</f>
        <v>1.11E-2</v>
      </c>
      <c r="C54" s="10">
        <f>תחזיות!G57</f>
        <v>1.0090909090909091E-2</v>
      </c>
      <c r="D54" s="10">
        <f>תחזיות!H57</f>
        <v>1.8870000000000001E-2</v>
      </c>
    </row>
    <row r="55" spans="1:4" x14ac:dyDescent="0.2">
      <c r="A55">
        <f>תחזיות!B58</f>
        <v>55</v>
      </c>
      <c r="B55" s="10">
        <f>תחזיות!F58</f>
        <v>1.11E-2</v>
      </c>
      <c r="C55" s="10">
        <f>תחזיות!G58</f>
        <v>1.0090909090909091E-2</v>
      </c>
      <c r="D55" s="10">
        <f>תחזיות!H58</f>
        <v>1.8870000000000001E-2</v>
      </c>
    </row>
    <row r="56" spans="1:4" x14ac:dyDescent="0.2">
      <c r="A56">
        <f>תחזיות!B59</f>
        <v>56</v>
      </c>
      <c r="B56" s="10">
        <f>תחזיות!F59</f>
        <v>1.11E-2</v>
      </c>
      <c r="C56" s="10">
        <f>תחזיות!G59</f>
        <v>1.0090909090909091E-2</v>
      </c>
      <c r="D56" s="10">
        <f>תחזיות!H59</f>
        <v>1.8870000000000001E-2</v>
      </c>
    </row>
    <row r="57" spans="1:4" x14ac:dyDescent="0.2">
      <c r="A57">
        <f>תחזיות!B60</f>
        <v>57</v>
      </c>
      <c r="B57" s="10">
        <f>תחזיות!F60</f>
        <v>1.11E-2</v>
      </c>
      <c r="C57" s="10">
        <f>תחזיות!G60</f>
        <v>1.0090909090909091E-2</v>
      </c>
      <c r="D57" s="10">
        <f>תחזיות!H60</f>
        <v>1.8870000000000001E-2</v>
      </c>
    </row>
    <row r="58" spans="1:4" x14ac:dyDescent="0.2">
      <c r="A58">
        <f>תחזיות!B61</f>
        <v>58</v>
      </c>
      <c r="B58" s="10">
        <f>תחזיות!F61</f>
        <v>1.11E-2</v>
      </c>
      <c r="C58" s="10">
        <f>תחזיות!G61</f>
        <v>1.0090909090909091E-2</v>
      </c>
      <c r="D58" s="10">
        <f>תחזיות!H61</f>
        <v>1.8870000000000001E-2</v>
      </c>
    </row>
    <row r="59" spans="1:4" x14ac:dyDescent="0.2">
      <c r="A59">
        <f>תחזיות!B62</f>
        <v>59</v>
      </c>
      <c r="B59" s="10">
        <f>תחזיות!F62</f>
        <v>1.11E-2</v>
      </c>
      <c r="C59" s="10">
        <f>תחזיות!G62</f>
        <v>1.0090909090909091E-2</v>
      </c>
      <c r="D59" s="10">
        <f>תחזיות!H62</f>
        <v>1.8870000000000001E-2</v>
      </c>
    </row>
    <row r="60" spans="1:4" x14ac:dyDescent="0.2">
      <c r="A60">
        <f>תחזיות!B63</f>
        <v>60</v>
      </c>
      <c r="B60" s="10">
        <f>תחזיות!F63</f>
        <v>1.1118300000000001E-2</v>
      </c>
      <c r="C60" s="10">
        <f>תחזיות!G63</f>
        <v>1.0107545454545454E-2</v>
      </c>
      <c r="D60" s="10">
        <f>תחזיות!H63</f>
        <v>1.8901110000000002E-2</v>
      </c>
    </row>
    <row r="61" spans="1:4" x14ac:dyDescent="0.2">
      <c r="A61">
        <f>תחזיות!B64</f>
        <v>61</v>
      </c>
      <c r="B61" s="10">
        <f>תחזיות!F64</f>
        <v>1.1136600000000002E-2</v>
      </c>
      <c r="C61" s="10">
        <f>תחזיות!G64</f>
        <v>1.0124181818181819E-2</v>
      </c>
      <c r="D61" s="10">
        <f>תחזיות!H64</f>
        <v>1.8932220000000003E-2</v>
      </c>
    </row>
    <row r="62" spans="1:4" x14ac:dyDescent="0.2">
      <c r="A62">
        <f>תחזיות!B65</f>
        <v>62</v>
      </c>
      <c r="B62" s="10">
        <f>תחזיות!F65</f>
        <v>1.1154900000000002E-2</v>
      </c>
      <c r="C62" s="10">
        <f>תחזיות!G65</f>
        <v>1.0140818181818183E-2</v>
      </c>
      <c r="D62" s="10">
        <f>תחזיות!H65</f>
        <v>1.8963330000000004E-2</v>
      </c>
    </row>
    <row r="63" spans="1:4" x14ac:dyDescent="0.2">
      <c r="A63">
        <f>תחזיות!B66</f>
        <v>63</v>
      </c>
      <c r="B63" s="10">
        <f>תחזיות!F66</f>
        <v>1.1173200000000003E-2</v>
      </c>
      <c r="C63" s="10">
        <f>תחזיות!G66</f>
        <v>1.0157454545454548E-2</v>
      </c>
      <c r="D63" s="10">
        <f>תחזיות!H66</f>
        <v>1.8994440000000005E-2</v>
      </c>
    </row>
    <row r="64" spans="1:4" x14ac:dyDescent="0.2">
      <c r="A64">
        <f>תחזיות!B67</f>
        <v>64</v>
      </c>
      <c r="B64" s="10">
        <f>תחזיות!F67</f>
        <v>1.1191500000000004E-2</v>
      </c>
      <c r="C64" s="10">
        <f>תחזיות!G67</f>
        <v>1.0174090909090912E-2</v>
      </c>
      <c r="D64" s="10">
        <f>תחזיות!H67</f>
        <v>1.9025550000000006E-2</v>
      </c>
    </row>
    <row r="65" spans="1:4" x14ac:dyDescent="0.2">
      <c r="A65">
        <f>תחזיות!B68</f>
        <v>65</v>
      </c>
      <c r="B65" s="10">
        <f>תחזיות!F68</f>
        <v>1.1209800000000004E-2</v>
      </c>
      <c r="C65" s="10">
        <f>תחזיות!G68</f>
        <v>1.0190727272727275E-2</v>
      </c>
      <c r="D65" s="10">
        <f>תחזיות!H68</f>
        <v>1.9056660000000007E-2</v>
      </c>
    </row>
    <row r="66" spans="1:4" x14ac:dyDescent="0.2">
      <c r="A66">
        <f>תחזיות!B69</f>
        <v>66</v>
      </c>
      <c r="B66" s="10">
        <f>תחזיות!F69</f>
        <v>1.1228100000000005E-2</v>
      </c>
      <c r="C66" s="10">
        <f>תחזיות!G69</f>
        <v>1.0207363636363639E-2</v>
      </c>
      <c r="D66" s="10">
        <f>תחזיות!H69</f>
        <v>1.9087770000000007E-2</v>
      </c>
    </row>
    <row r="67" spans="1:4" x14ac:dyDescent="0.2">
      <c r="A67">
        <f>תחזיות!B70</f>
        <v>67</v>
      </c>
      <c r="B67" s="10">
        <f>תחזיות!F70</f>
        <v>1.1246400000000005E-2</v>
      </c>
      <c r="C67" s="10">
        <f>תחזיות!G70</f>
        <v>1.0224000000000004E-2</v>
      </c>
      <c r="D67" s="10">
        <f>תחזיות!H70</f>
        <v>1.9118880000000008E-2</v>
      </c>
    </row>
    <row r="68" spans="1:4" x14ac:dyDescent="0.2">
      <c r="A68">
        <f>תחזיות!B71</f>
        <v>68</v>
      </c>
      <c r="B68" s="10">
        <f>תחזיות!F71</f>
        <v>1.1264700000000006E-2</v>
      </c>
      <c r="C68" s="10">
        <f>תחזיות!G71</f>
        <v>1.0240636363636368E-2</v>
      </c>
      <c r="D68" s="10">
        <f>תחזיות!H71</f>
        <v>1.9149990000000009E-2</v>
      </c>
    </row>
    <row r="69" spans="1:4" x14ac:dyDescent="0.2">
      <c r="A69">
        <f>תחזיות!B72</f>
        <v>69</v>
      </c>
      <c r="B69" s="10">
        <f>תחזיות!F72</f>
        <v>1.1283000000000007E-2</v>
      </c>
      <c r="C69" s="10">
        <f>תחזיות!G72</f>
        <v>1.0257272727272733E-2</v>
      </c>
      <c r="D69" s="10">
        <f>תחזיות!H72</f>
        <v>1.918110000000001E-2</v>
      </c>
    </row>
    <row r="70" spans="1:4" x14ac:dyDescent="0.2">
      <c r="A70">
        <f>תחזיות!B73</f>
        <v>70</v>
      </c>
      <c r="B70" s="10">
        <f>תחזיות!F73</f>
        <v>1.1301300000000007E-2</v>
      </c>
      <c r="C70" s="10">
        <f>תחזיות!G73</f>
        <v>1.0273909090909097E-2</v>
      </c>
      <c r="D70" s="10">
        <f>תחזיות!H73</f>
        <v>1.9212210000000011E-2</v>
      </c>
    </row>
    <row r="71" spans="1:4" x14ac:dyDescent="0.2">
      <c r="A71">
        <f>תחזיות!B74</f>
        <v>71</v>
      </c>
      <c r="B71" s="10">
        <f>תחזיות!F74</f>
        <v>1.1319600000000008E-2</v>
      </c>
      <c r="C71" s="10">
        <f>תחזיות!G74</f>
        <v>1.029054545454546E-2</v>
      </c>
      <c r="D71" s="10">
        <f>תחזיות!H74</f>
        <v>1.9243320000000012E-2</v>
      </c>
    </row>
    <row r="72" spans="1:4" x14ac:dyDescent="0.2">
      <c r="A72">
        <f>תחזיות!B75</f>
        <v>72</v>
      </c>
      <c r="B72" s="10">
        <f>תחזיות!F75</f>
        <v>1.1337900000000008E-2</v>
      </c>
      <c r="C72" s="10">
        <f>תחזיות!G75</f>
        <v>1.0307181818181825E-2</v>
      </c>
      <c r="D72" s="10">
        <f>תחזיות!H75</f>
        <v>1.9274430000000013E-2</v>
      </c>
    </row>
    <row r="73" spans="1:4" x14ac:dyDescent="0.2">
      <c r="A73">
        <f>תחזיות!B76</f>
        <v>73</v>
      </c>
      <c r="B73" s="10">
        <f>תחזיות!F76</f>
        <v>1.1356200000000009E-2</v>
      </c>
      <c r="C73" s="10">
        <f>תחזיות!G76</f>
        <v>1.0323818181818189E-2</v>
      </c>
      <c r="D73" s="10">
        <f>תחזיות!H76</f>
        <v>1.9305540000000013E-2</v>
      </c>
    </row>
    <row r="74" spans="1:4" x14ac:dyDescent="0.2">
      <c r="A74">
        <f>תחזיות!B77</f>
        <v>74</v>
      </c>
      <c r="B74" s="10">
        <f>תחזיות!F77</f>
        <v>1.137450000000001E-2</v>
      </c>
      <c r="C74" s="10">
        <f>תחזיות!G77</f>
        <v>1.0340454545454554E-2</v>
      </c>
      <c r="D74" s="10">
        <f>תחזיות!H77</f>
        <v>1.9336650000000014E-2</v>
      </c>
    </row>
    <row r="75" spans="1:4" x14ac:dyDescent="0.2">
      <c r="A75">
        <f>תחזיות!B78</f>
        <v>75</v>
      </c>
      <c r="B75" s="10">
        <f>תחזיות!F78</f>
        <v>1.139280000000001E-2</v>
      </c>
      <c r="C75" s="10">
        <f>תחזיות!G78</f>
        <v>1.0357090909090918E-2</v>
      </c>
      <c r="D75" s="10">
        <f>תחזיות!H78</f>
        <v>1.9367760000000019E-2</v>
      </c>
    </row>
    <row r="76" spans="1:4" x14ac:dyDescent="0.2">
      <c r="A76">
        <f>תחזיות!B79</f>
        <v>76</v>
      </c>
      <c r="B76" s="10">
        <f>תחזיות!F79</f>
        <v>1.1411100000000011E-2</v>
      </c>
      <c r="C76" s="10">
        <f>תחזיות!G79</f>
        <v>1.0373727272727281E-2</v>
      </c>
      <c r="D76" s="10">
        <f>תחזיות!H79</f>
        <v>1.9398870000000019E-2</v>
      </c>
    </row>
    <row r="77" spans="1:4" x14ac:dyDescent="0.2">
      <c r="A77">
        <f>תחזיות!B80</f>
        <v>77</v>
      </c>
      <c r="B77" s="10">
        <f>תחזיות!F80</f>
        <v>1.1429400000000011E-2</v>
      </c>
      <c r="C77" s="10">
        <f>תחזיות!G80</f>
        <v>1.0390363636363645E-2</v>
      </c>
      <c r="D77" s="10">
        <f>תחזיות!H80</f>
        <v>1.942998000000002E-2</v>
      </c>
    </row>
    <row r="78" spans="1:4" x14ac:dyDescent="0.2">
      <c r="A78">
        <f>תחזיות!B81</f>
        <v>78</v>
      </c>
      <c r="B78" s="10">
        <f>תחזיות!F81</f>
        <v>1.1447700000000012E-2</v>
      </c>
      <c r="C78" s="10">
        <f>תחזיות!G81</f>
        <v>1.040700000000001E-2</v>
      </c>
      <c r="D78" s="10">
        <f>תחזיות!H81</f>
        <v>1.9461090000000021E-2</v>
      </c>
    </row>
    <row r="79" spans="1:4" x14ac:dyDescent="0.2">
      <c r="A79">
        <f>תחזיות!B82</f>
        <v>79</v>
      </c>
      <c r="B79" s="10">
        <f>תחזיות!F82</f>
        <v>1.1466000000000013E-2</v>
      </c>
      <c r="C79" s="10">
        <f>תחזיות!G82</f>
        <v>1.0423636363636374E-2</v>
      </c>
      <c r="D79" s="10">
        <f>תחזיות!H82</f>
        <v>1.9492200000000022E-2</v>
      </c>
    </row>
    <row r="80" spans="1:4" x14ac:dyDescent="0.2">
      <c r="A80">
        <f>תחזיות!B83</f>
        <v>80</v>
      </c>
      <c r="B80" s="10">
        <f>תחזיות!F83</f>
        <v>1.1484300000000013E-2</v>
      </c>
      <c r="C80" s="10">
        <f>תחזיות!G83</f>
        <v>1.0440272727272739E-2</v>
      </c>
      <c r="D80" s="10">
        <f>תחזיות!H83</f>
        <v>1.9523310000000023E-2</v>
      </c>
    </row>
    <row r="81" spans="1:4" x14ac:dyDescent="0.2">
      <c r="A81">
        <f>תחזיות!B84</f>
        <v>81</v>
      </c>
      <c r="B81" s="10">
        <f>תחזיות!F84</f>
        <v>1.1502600000000014E-2</v>
      </c>
      <c r="C81" s="10">
        <f>תחזיות!G84</f>
        <v>1.0456909090909104E-2</v>
      </c>
      <c r="D81" s="10">
        <f>תחזיות!H84</f>
        <v>1.9554420000000024E-2</v>
      </c>
    </row>
    <row r="82" spans="1:4" x14ac:dyDescent="0.2">
      <c r="A82">
        <f>תחזיות!B85</f>
        <v>82</v>
      </c>
      <c r="B82" s="10">
        <f>תחזיות!F85</f>
        <v>1.1520900000000014E-2</v>
      </c>
      <c r="C82" s="10">
        <f>תחזיות!G85</f>
        <v>1.0473545454545466E-2</v>
      </c>
      <c r="D82" s="10">
        <f>תחזיות!H85</f>
        <v>1.9585530000000025E-2</v>
      </c>
    </row>
    <row r="83" spans="1:4" x14ac:dyDescent="0.2">
      <c r="A83">
        <f>תחזיות!B86</f>
        <v>83</v>
      </c>
      <c r="B83" s="10">
        <f>תחזיות!F86</f>
        <v>1.1539200000000015E-2</v>
      </c>
      <c r="C83" s="10">
        <f>תחזיות!G86</f>
        <v>1.0490181818181831E-2</v>
      </c>
      <c r="D83" s="10">
        <f>תחזיות!H86</f>
        <v>1.9616640000000025E-2</v>
      </c>
    </row>
    <row r="84" spans="1:4" x14ac:dyDescent="0.2">
      <c r="A84">
        <f>תחזיות!B87</f>
        <v>84</v>
      </c>
      <c r="B84" s="10">
        <f>תחזיות!F87</f>
        <v>1.1557500000000016E-2</v>
      </c>
      <c r="C84" s="10">
        <f>תחזיות!G87</f>
        <v>1.0506818181818195E-2</v>
      </c>
      <c r="D84" s="10">
        <f>תחזיות!H87</f>
        <v>1.9647750000000026E-2</v>
      </c>
    </row>
    <row r="85" spans="1:4" x14ac:dyDescent="0.2">
      <c r="A85">
        <f>תחזיות!B88</f>
        <v>85</v>
      </c>
      <c r="B85" s="10">
        <f>תחזיות!F88</f>
        <v>1.1575800000000016E-2</v>
      </c>
      <c r="C85" s="10">
        <f>תחזיות!G88</f>
        <v>1.052345454545456E-2</v>
      </c>
      <c r="D85" s="10">
        <f>תחזיות!H88</f>
        <v>1.9678860000000027E-2</v>
      </c>
    </row>
    <row r="86" spans="1:4" x14ac:dyDescent="0.2">
      <c r="A86">
        <f>תחזיות!B89</f>
        <v>86</v>
      </c>
      <c r="B86" s="10">
        <f>תחזיות!F89</f>
        <v>1.1594100000000017E-2</v>
      </c>
      <c r="C86" s="10">
        <f>תחזיות!G89</f>
        <v>1.0540090909090924E-2</v>
      </c>
      <c r="D86" s="10">
        <f>תחזיות!H89</f>
        <v>1.9709970000000028E-2</v>
      </c>
    </row>
    <row r="87" spans="1:4" x14ac:dyDescent="0.2">
      <c r="A87">
        <f>תחזיות!B90</f>
        <v>87</v>
      </c>
      <c r="B87" s="10">
        <f>תחזיות!F90</f>
        <v>1.1612400000000017E-2</v>
      </c>
      <c r="C87" s="10">
        <f>תחזיות!G90</f>
        <v>1.0556727272727287E-2</v>
      </c>
      <c r="D87" s="10">
        <f>תחזיות!H90</f>
        <v>1.9741080000000029E-2</v>
      </c>
    </row>
    <row r="88" spans="1:4" x14ac:dyDescent="0.2">
      <c r="A88">
        <f>תחזיות!B91</f>
        <v>88</v>
      </c>
      <c r="B88" s="10">
        <f>תחזיות!F91</f>
        <v>1.1630700000000018E-2</v>
      </c>
      <c r="C88" s="10">
        <f>תחזיות!G91</f>
        <v>1.0573363636363652E-2</v>
      </c>
      <c r="D88" s="10">
        <f>תחזיות!H91</f>
        <v>1.977219000000003E-2</v>
      </c>
    </row>
    <row r="89" spans="1:4" x14ac:dyDescent="0.2">
      <c r="A89">
        <f>תחזיות!B92</f>
        <v>89</v>
      </c>
      <c r="B89" s="10">
        <f>תחזיות!F92</f>
        <v>1.1649000000000019E-2</v>
      </c>
      <c r="C89" s="10">
        <f>תחזיות!G92</f>
        <v>1.0590000000000016E-2</v>
      </c>
      <c r="D89" s="10">
        <f>תחזיות!H92</f>
        <v>1.9803300000000031E-2</v>
      </c>
    </row>
    <row r="90" spans="1:4" x14ac:dyDescent="0.2">
      <c r="A90">
        <f>תחזיות!B93</f>
        <v>90</v>
      </c>
      <c r="B90" s="10">
        <f>תחזיות!F93</f>
        <v>1.1667300000000019E-2</v>
      </c>
      <c r="C90" s="10">
        <f>תחזיות!G93</f>
        <v>1.0606636363636381E-2</v>
      </c>
      <c r="D90" s="10">
        <f>תחזיות!H93</f>
        <v>1.9834410000000031E-2</v>
      </c>
    </row>
    <row r="91" spans="1:4" x14ac:dyDescent="0.2">
      <c r="A91">
        <f>תחזיות!B94</f>
        <v>91</v>
      </c>
      <c r="B91" s="10">
        <f>תחזיות!F94</f>
        <v>1.168560000000002E-2</v>
      </c>
      <c r="C91" s="10">
        <f>תחזיות!G94</f>
        <v>1.0623272727272745E-2</v>
      </c>
      <c r="D91" s="10">
        <f>תחזיות!H94</f>
        <v>1.9865520000000032E-2</v>
      </c>
    </row>
    <row r="92" spans="1:4" x14ac:dyDescent="0.2">
      <c r="A92">
        <f>תחזיות!B95</f>
        <v>92</v>
      </c>
      <c r="B92" s="10">
        <f>תחזיות!F95</f>
        <v>1.1703900000000021E-2</v>
      </c>
      <c r="C92" s="10">
        <f>תחזיות!G95</f>
        <v>1.063990909090911E-2</v>
      </c>
      <c r="D92" s="10">
        <f>תחזיות!H95</f>
        <v>1.9896630000000033E-2</v>
      </c>
    </row>
    <row r="93" spans="1:4" x14ac:dyDescent="0.2">
      <c r="A93">
        <f>תחזיות!B96</f>
        <v>93</v>
      </c>
      <c r="B93" s="10">
        <f>תחזיות!F96</f>
        <v>1.1722200000000021E-2</v>
      </c>
      <c r="C93" s="10">
        <f>תחזיות!G96</f>
        <v>1.0656545454545472E-2</v>
      </c>
      <c r="D93" s="10">
        <f>תחזיות!H96</f>
        <v>1.9927740000000034E-2</v>
      </c>
    </row>
    <row r="94" spans="1:4" x14ac:dyDescent="0.2">
      <c r="A94">
        <f>תחזיות!B97</f>
        <v>94</v>
      </c>
      <c r="B94" s="10">
        <f>תחזיות!F97</f>
        <v>1.1740500000000022E-2</v>
      </c>
      <c r="C94" s="10">
        <f>תחזיות!G97</f>
        <v>1.0673181818181837E-2</v>
      </c>
      <c r="D94" s="10">
        <f>תחזיות!H97</f>
        <v>1.9958850000000035E-2</v>
      </c>
    </row>
    <row r="95" spans="1:4" x14ac:dyDescent="0.2">
      <c r="A95">
        <f>תחזיות!B98</f>
        <v>95</v>
      </c>
      <c r="B95" s="10">
        <f>תחזיות!F98</f>
        <v>1.1758800000000022E-2</v>
      </c>
      <c r="C95" s="10">
        <f>תחזיות!G98</f>
        <v>1.0689818181818201E-2</v>
      </c>
      <c r="D95" s="10">
        <f>תחזיות!H98</f>
        <v>1.9989960000000036E-2</v>
      </c>
    </row>
    <row r="96" spans="1:4" x14ac:dyDescent="0.2">
      <c r="A96">
        <f>תחזיות!B99</f>
        <v>96</v>
      </c>
      <c r="B96" s="10">
        <f>תחזיות!F99</f>
        <v>1.1777100000000023E-2</v>
      </c>
      <c r="C96" s="10">
        <f>תחזיות!G99</f>
        <v>1.0706454545454566E-2</v>
      </c>
      <c r="D96" s="10">
        <f>תחזיות!H99</f>
        <v>2.002107000000004E-2</v>
      </c>
    </row>
    <row r="97" spans="1:4" x14ac:dyDescent="0.2">
      <c r="A97">
        <f>תחזיות!B100</f>
        <v>97</v>
      </c>
      <c r="B97" s="10">
        <f>תחזיות!F100</f>
        <v>1.1795400000000024E-2</v>
      </c>
      <c r="C97" s="10">
        <f>תחזיות!G100</f>
        <v>1.072309090909093E-2</v>
      </c>
      <c r="D97" s="10">
        <f>תחזיות!H100</f>
        <v>2.0052180000000041E-2</v>
      </c>
    </row>
    <row r="98" spans="1:4" x14ac:dyDescent="0.2">
      <c r="A98">
        <f>תחזיות!B101</f>
        <v>98</v>
      </c>
      <c r="B98" s="10">
        <f>תחזיות!F101</f>
        <v>1.1813700000000024E-2</v>
      </c>
      <c r="C98" s="10">
        <f>תחזיות!G101</f>
        <v>1.0739727272727293E-2</v>
      </c>
      <c r="D98" s="10">
        <f>תחזיות!H101</f>
        <v>2.0083290000000042E-2</v>
      </c>
    </row>
    <row r="99" spans="1:4" x14ac:dyDescent="0.2">
      <c r="A99">
        <f>תחזיות!B102</f>
        <v>99</v>
      </c>
      <c r="B99" s="10">
        <f>תחזיות!F102</f>
        <v>1.1832000000000025E-2</v>
      </c>
      <c r="C99" s="10">
        <f>תחזיות!G102</f>
        <v>1.0756363636363658E-2</v>
      </c>
      <c r="D99" s="10">
        <f>תחזיות!H102</f>
        <v>2.0114400000000043E-2</v>
      </c>
    </row>
    <row r="100" spans="1:4" x14ac:dyDescent="0.2">
      <c r="A100">
        <f>תחזיות!B103</f>
        <v>100</v>
      </c>
      <c r="B100" s="10">
        <f>תחזיות!F103</f>
        <v>1.1850300000000025E-2</v>
      </c>
      <c r="C100" s="10">
        <f>תחזיות!G103</f>
        <v>1.0773000000000022E-2</v>
      </c>
      <c r="D100" s="10">
        <f>תחזיות!H103</f>
        <v>2.0145510000000044E-2</v>
      </c>
    </row>
    <row r="101" spans="1:4" x14ac:dyDescent="0.2">
      <c r="A101">
        <f>תחזיות!B104</f>
        <v>101</v>
      </c>
      <c r="B101" s="10">
        <f>תחזיות!F104</f>
        <v>1.1868600000000026E-2</v>
      </c>
      <c r="C101" s="10">
        <f>תחזיות!G104</f>
        <v>1.0789636363636387E-2</v>
      </c>
      <c r="D101" s="10">
        <f>תחזיות!H104</f>
        <v>2.0176620000000044E-2</v>
      </c>
    </row>
    <row r="102" spans="1:4" x14ac:dyDescent="0.2">
      <c r="A102">
        <f>תחזיות!B105</f>
        <v>102</v>
      </c>
      <c r="B102" s="10">
        <f>תחזיות!F105</f>
        <v>1.1886900000000027E-2</v>
      </c>
      <c r="C102" s="10">
        <f>תחזיות!G105</f>
        <v>1.0806272727272751E-2</v>
      </c>
      <c r="D102" s="10">
        <f>תחזיות!H105</f>
        <v>2.0207730000000045E-2</v>
      </c>
    </row>
    <row r="103" spans="1:4" x14ac:dyDescent="0.2">
      <c r="A103">
        <f>תחזיות!B106</f>
        <v>103</v>
      </c>
      <c r="B103" s="10">
        <f>תחזיות!F106</f>
        <v>1.1905200000000027E-2</v>
      </c>
      <c r="C103" s="10">
        <f>תחזיות!G106</f>
        <v>1.0822909090909114E-2</v>
      </c>
      <c r="D103" s="10">
        <f>תחזיות!H106</f>
        <v>2.0238840000000046E-2</v>
      </c>
    </row>
    <row r="104" spans="1:4" x14ac:dyDescent="0.2">
      <c r="A104">
        <f>תחזיות!B107</f>
        <v>104</v>
      </c>
      <c r="B104" s="10">
        <f>תחזיות!F107</f>
        <v>1.1923500000000028E-2</v>
      </c>
      <c r="C104" s="10">
        <f>תחזיות!G107</f>
        <v>1.0839545454545478E-2</v>
      </c>
      <c r="D104" s="10">
        <f>תחזיות!H107</f>
        <v>2.0269950000000047E-2</v>
      </c>
    </row>
    <row r="105" spans="1:4" x14ac:dyDescent="0.2">
      <c r="A105">
        <f>תחזיות!B108</f>
        <v>105</v>
      </c>
      <c r="B105" s="10">
        <f>תחזיות!F108</f>
        <v>1.1941800000000028E-2</v>
      </c>
      <c r="C105" s="10">
        <f>תחזיות!G108</f>
        <v>1.0856181818181843E-2</v>
      </c>
      <c r="D105" s="10">
        <f>תחזיות!H108</f>
        <v>2.0301060000000048E-2</v>
      </c>
    </row>
    <row r="106" spans="1:4" x14ac:dyDescent="0.2">
      <c r="A106">
        <f>תחזיות!B109</f>
        <v>106</v>
      </c>
      <c r="B106" s="10">
        <f>תחזיות!F109</f>
        <v>1.1960100000000029E-2</v>
      </c>
      <c r="C106" s="10">
        <f>תחזיות!G109</f>
        <v>1.0872818181818207E-2</v>
      </c>
      <c r="D106" s="10">
        <f>תחזיות!H109</f>
        <v>2.0332170000000049E-2</v>
      </c>
    </row>
    <row r="107" spans="1:4" x14ac:dyDescent="0.2">
      <c r="A107">
        <f>תחזיות!B110</f>
        <v>107</v>
      </c>
      <c r="B107" s="10">
        <f>תחזיות!F110</f>
        <v>1.197840000000003E-2</v>
      </c>
      <c r="C107" s="10">
        <f>תחזיות!G110</f>
        <v>1.0889454545454572E-2</v>
      </c>
      <c r="D107" s="10">
        <f>תחזיות!H110</f>
        <v>2.036328000000005E-2</v>
      </c>
    </row>
    <row r="108" spans="1:4" x14ac:dyDescent="0.2">
      <c r="A108">
        <f>תחזיות!B111</f>
        <v>108</v>
      </c>
      <c r="B108" s="10">
        <f>תחזיות!F111</f>
        <v>1.199670000000003E-2</v>
      </c>
      <c r="C108" s="10">
        <f>תחזיות!G111</f>
        <v>1.0906090909090936E-2</v>
      </c>
      <c r="D108" s="10">
        <f>תחזיות!H111</f>
        <v>2.039439000000005E-2</v>
      </c>
    </row>
    <row r="109" spans="1:4" x14ac:dyDescent="0.2">
      <c r="A109">
        <f>תחזיות!B112</f>
        <v>109</v>
      </c>
      <c r="B109" s="10">
        <f>תחזיות!F112</f>
        <v>1.2015000000000031E-2</v>
      </c>
      <c r="C109" s="10">
        <f>תחזיות!G112</f>
        <v>1.0922727272727299E-2</v>
      </c>
      <c r="D109" s="10">
        <f>תחזיות!H112</f>
        <v>2.0425500000000051E-2</v>
      </c>
    </row>
    <row r="110" spans="1:4" x14ac:dyDescent="0.2">
      <c r="A110">
        <f>תחזיות!B113</f>
        <v>110</v>
      </c>
      <c r="B110" s="10">
        <f>תחזיות!F113</f>
        <v>1.2033300000000031E-2</v>
      </c>
      <c r="C110" s="10">
        <f>תחזיות!G113</f>
        <v>1.0939363636363664E-2</v>
      </c>
      <c r="D110" s="10">
        <f>תחזיות!H113</f>
        <v>2.0456610000000052E-2</v>
      </c>
    </row>
    <row r="111" spans="1:4" x14ac:dyDescent="0.2">
      <c r="A111">
        <f>תחזיות!B114</f>
        <v>111</v>
      </c>
      <c r="B111" s="10">
        <f>תחזיות!F114</f>
        <v>1.2051600000000032E-2</v>
      </c>
      <c r="C111" s="10">
        <f>תחזיות!G114</f>
        <v>1.0956000000000028E-2</v>
      </c>
      <c r="D111" s="10">
        <f>תחזיות!H114</f>
        <v>2.0487720000000053E-2</v>
      </c>
    </row>
    <row r="112" spans="1:4" x14ac:dyDescent="0.2">
      <c r="A112">
        <f>תחזיות!B115</f>
        <v>112</v>
      </c>
      <c r="B112" s="10">
        <f>תחזיות!F115</f>
        <v>1.2069900000000033E-2</v>
      </c>
      <c r="C112" s="10">
        <f>תחזיות!G115</f>
        <v>1.0972636363636393E-2</v>
      </c>
      <c r="D112" s="10">
        <f>תחזיות!H115</f>
        <v>2.0518830000000054E-2</v>
      </c>
    </row>
    <row r="113" spans="1:4" x14ac:dyDescent="0.2">
      <c r="A113">
        <f>תחזיות!B116</f>
        <v>113</v>
      </c>
      <c r="B113" s="10">
        <f>תחזיות!F116</f>
        <v>1.2088200000000033E-2</v>
      </c>
      <c r="C113" s="10">
        <f>תחזיות!G116</f>
        <v>1.0989272727272757E-2</v>
      </c>
      <c r="D113" s="10">
        <f>תחזיות!H116</f>
        <v>2.0549940000000055E-2</v>
      </c>
    </row>
    <row r="114" spans="1:4" x14ac:dyDescent="0.2">
      <c r="A114">
        <f>תחזיות!B117</f>
        <v>114</v>
      </c>
      <c r="B114" s="10">
        <f>תחזיות!F117</f>
        <v>1.2106500000000034E-2</v>
      </c>
      <c r="C114" s="10">
        <f>תחזיות!G117</f>
        <v>1.100590909090912E-2</v>
      </c>
      <c r="D114" s="10">
        <f>תחזיות!H117</f>
        <v>2.0581050000000056E-2</v>
      </c>
    </row>
    <row r="115" spans="1:4" x14ac:dyDescent="0.2">
      <c r="A115">
        <f>תחזיות!B118</f>
        <v>115</v>
      </c>
      <c r="B115" s="10">
        <f>תחזיות!F118</f>
        <v>1.2124800000000035E-2</v>
      </c>
      <c r="C115" s="10">
        <f>תחזיות!G118</f>
        <v>1.1022545454545484E-2</v>
      </c>
      <c r="D115" s="10">
        <f>תחזיות!H118</f>
        <v>2.0612160000000056E-2</v>
      </c>
    </row>
    <row r="116" spans="1:4" x14ac:dyDescent="0.2">
      <c r="A116">
        <f>תחזיות!B119</f>
        <v>116</v>
      </c>
      <c r="B116" s="10">
        <f>תחזיות!F119</f>
        <v>1.2143100000000035E-2</v>
      </c>
      <c r="C116" s="10">
        <f>תחזיות!G119</f>
        <v>1.1039181818181849E-2</v>
      </c>
      <c r="D116" s="10">
        <f>תחזיות!H119</f>
        <v>2.0643270000000061E-2</v>
      </c>
    </row>
    <row r="117" spans="1:4" x14ac:dyDescent="0.2">
      <c r="A117">
        <f>תחזיות!B120</f>
        <v>117</v>
      </c>
      <c r="B117" s="10">
        <f>תחזיות!F120</f>
        <v>1.2161400000000036E-2</v>
      </c>
      <c r="C117" s="10">
        <f>תחזיות!G120</f>
        <v>1.1055818181818214E-2</v>
      </c>
      <c r="D117" s="10">
        <f>תחזיות!H120</f>
        <v>2.0674380000000062E-2</v>
      </c>
    </row>
    <row r="118" spans="1:4" x14ac:dyDescent="0.2">
      <c r="A118">
        <f>תחזיות!B121</f>
        <v>118</v>
      </c>
      <c r="B118" s="10">
        <f>תחזיות!F121</f>
        <v>1.2179700000000036E-2</v>
      </c>
      <c r="C118" s="10">
        <f>תחזיות!G121</f>
        <v>1.1072454545454578E-2</v>
      </c>
      <c r="D118" s="10">
        <f>תחזיות!H121</f>
        <v>2.0705490000000062E-2</v>
      </c>
    </row>
    <row r="119" spans="1:4" x14ac:dyDescent="0.2">
      <c r="A119">
        <f>תחזיות!B122</f>
        <v>119</v>
      </c>
      <c r="B119" s="10">
        <f>תחזיות!F122</f>
        <v>1.2198000000000037E-2</v>
      </c>
      <c r="C119" s="10">
        <f>תחזיות!G122</f>
        <v>1.1089090909090943E-2</v>
      </c>
      <c r="D119" s="10">
        <f>תחזיות!H122</f>
        <v>2.0736600000000063E-2</v>
      </c>
    </row>
    <row r="120" spans="1:4" x14ac:dyDescent="0.2">
      <c r="A120">
        <f>תחזיות!B123</f>
        <v>120</v>
      </c>
      <c r="B120" s="10">
        <f>תחזיות!F123</f>
        <v>1.2216300000000038E-2</v>
      </c>
      <c r="C120" s="10">
        <f>תחזיות!G123</f>
        <v>1.1105727272727305E-2</v>
      </c>
      <c r="D120" s="10">
        <f>תחזיות!H123</f>
        <v>2.0767710000000064E-2</v>
      </c>
    </row>
    <row r="121" spans="1:4" x14ac:dyDescent="0.2">
      <c r="A121">
        <f>תחזיות!B124</f>
        <v>121</v>
      </c>
      <c r="B121" s="10">
        <f>תחזיות!F124</f>
        <v>1.2229300000000038E-2</v>
      </c>
      <c r="C121" s="10">
        <f>תחזיות!G124</f>
        <v>1.1117545454545489E-2</v>
      </c>
      <c r="D121" s="10">
        <f>תחזיות!H124</f>
        <v>2.0789810000000065E-2</v>
      </c>
    </row>
    <row r="122" spans="1:4" x14ac:dyDescent="0.2">
      <c r="A122">
        <f>תחזיות!B125</f>
        <v>122</v>
      </c>
      <c r="B122" s="10">
        <f>תחזיות!F125</f>
        <v>1.2242300000000039E-2</v>
      </c>
      <c r="C122" s="10">
        <f>תחזיות!G125</f>
        <v>1.1129363636363672E-2</v>
      </c>
      <c r="D122" s="10">
        <f>תחזיות!H125</f>
        <v>2.0811910000000065E-2</v>
      </c>
    </row>
    <row r="123" spans="1:4" x14ac:dyDescent="0.2">
      <c r="A123">
        <f>תחזיות!B126</f>
        <v>123</v>
      </c>
      <c r="B123" s="10">
        <f>תחזיות!F126</f>
        <v>1.225530000000004E-2</v>
      </c>
      <c r="C123" s="10">
        <f>תחזיות!G126</f>
        <v>1.1141181818181854E-2</v>
      </c>
      <c r="D123" s="10">
        <f>תחזיות!H126</f>
        <v>2.0834010000000066E-2</v>
      </c>
    </row>
    <row r="124" spans="1:4" x14ac:dyDescent="0.2">
      <c r="A124">
        <f>תחזיות!B127</f>
        <v>124</v>
      </c>
      <c r="B124" s="10">
        <f>תחזיות!F127</f>
        <v>1.2268300000000041E-2</v>
      </c>
      <c r="C124" s="10">
        <f>תחזיות!G127</f>
        <v>1.1153000000000036E-2</v>
      </c>
      <c r="D124" s="10">
        <f>תחזיות!H127</f>
        <v>2.085611000000007E-2</v>
      </c>
    </row>
    <row r="125" spans="1:4" x14ac:dyDescent="0.2">
      <c r="A125">
        <f>תחזיות!B128</f>
        <v>125</v>
      </c>
      <c r="B125" s="10">
        <f>תחזיות!F128</f>
        <v>1.2281300000000042E-2</v>
      </c>
      <c r="C125" s="10">
        <f>תחזיות!G128</f>
        <v>1.1164818181818218E-2</v>
      </c>
      <c r="D125" s="10">
        <f>תחזיות!H128</f>
        <v>2.0878210000000071E-2</v>
      </c>
    </row>
    <row r="126" spans="1:4" x14ac:dyDescent="0.2">
      <c r="A126">
        <f>תחזיות!B129</f>
        <v>126</v>
      </c>
      <c r="B126" s="10">
        <f>תחזיות!F129</f>
        <v>1.2294300000000043E-2</v>
      </c>
      <c r="C126" s="10">
        <f>תחזיות!G129</f>
        <v>1.1176636363636401E-2</v>
      </c>
      <c r="D126" s="10">
        <f>תחזיות!H129</f>
        <v>2.0900310000000071E-2</v>
      </c>
    </row>
    <row r="127" spans="1:4" x14ac:dyDescent="0.2">
      <c r="A127">
        <f>תחזיות!B130</f>
        <v>127</v>
      </c>
      <c r="B127" s="10">
        <f>תחזיות!F130</f>
        <v>1.2307300000000044E-2</v>
      </c>
      <c r="C127" s="10">
        <f>תחזיות!G130</f>
        <v>1.1188454545454585E-2</v>
      </c>
      <c r="D127" s="10">
        <f>תחזיות!H130</f>
        <v>2.0922410000000072E-2</v>
      </c>
    </row>
    <row r="128" spans="1:4" x14ac:dyDescent="0.2">
      <c r="A128">
        <f>תחזיות!B131</f>
        <v>128</v>
      </c>
      <c r="B128" s="10">
        <f>תחזיות!F131</f>
        <v>1.2320300000000044E-2</v>
      </c>
      <c r="C128" s="10">
        <f>תחזיות!G131</f>
        <v>1.1200272727272767E-2</v>
      </c>
      <c r="D128" s="10">
        <f>תחזיות!H131</f>
        <v>2.0944510000000076E-2</v>
      </c>
    </row>
    <row r="129" spans="1:4" x14ac:dyDescent="0.2">
      <c r="A129">
        <f>תחזיות!B132</f>
        <v>129</v>
      </c>
      <c r="B129" s="10">
        <f>תחזיות!F132</f>
        <v>1.2333300000000045E-2</v>
      </c>
      <c r="C129" s="10">
        <f>תחזיות!G132</f>
        <v>1.1212090909090949E-2</v>
      </c>
      <c r="D129" s="10">
        <f>תחזיות!H132</f>
        <v>2.0966610000000076E-2</v>
      </c>
    </row>
    <row r="130" spans="1:4" x14ac:dyDescent="0.2">
      <c r="A130">
        <f>תחזיות!B133</f>
        <v>130</v>
      </c>
      <c r="B130" s="10">
        <f>תחזיות!F133</f>
        <v>1.2346300000000046E-2</v>
      </c>
      <c r="C130" s="10">
        <f>תחזיות!G133</f>
        <v>1.1223909090909132E-2</v>
      </c>
      <c r="D130" s="10">
        <f>תחזיות!H133</f>
        <v>2.0988710000000077E-2</v>
      </c>
    </row>
    <row r="131" spans="1:4" x14ac:dyDescent="0.2">
      <c r="A131">
        <f>תחזיות!B134</f>
        <v>131</v>
      </c>
      <c r="B131" s="10">
        <f>תחזיות!F134</f>
        <v>1.2359300000000047E-2</v>
      </c>
      <c r="C131" s="10">
        <f>תחזיות!G134</f>
        <v>1.1235727272727314E-2</v>
      </c>
      <c r="D131" s="10">
        <f>תחזיות!H134</f>
        <v>2.1010810000000078E-2</v>
      </c>
    </row>
    <row r="132" spans="1:4" x14ac:dyDescent="0.2">
      <c r="A132">
        <f>תחזיות!B135</f>
        <v>132</v>
      </c>
      <c r="B132" s="10">
        <f>תחזיות!F135</f>
        <v>1.2372300000000048E-2</v>
      </c>
      <c r="C132" s="10">
        <f>תחזיות!G135</f>
        <v>1.1247545454545498E-2</v>
      </c>
      <c r="D132" s="10">
        <f>תחזיות!H135</f>
        <v>2.1032910000000082E-2</v>
      </c>
    </row>
    <row r="133" spans="1:4" x14ac:dyDescent="0.2">
      <c r="A133">
        <f>תחזיות!B136</f>
        <v>133</v>
      </c>
      <c r="B133" s="10">
        <f>תחזיות!F136</f>
        <v>1.2385300000000049E-2</v>
      </c>
      <c r="C133" s="10">
        <f>תחזיות!G136</f>
        <v>1.125936363636368E-2</v>
      </c>
      <c r="D133" s="10">
        <f>תחזיות!H136</f>
        <v>2.1055010000000082E-2</v>
      </c>
    </row>
    <row r="134" spans="1:4" x14ac:dyDescent="0.2">
      <c r="A134">
        <f>תחזיות!B137</f>
        <v>134</v>
      </c>
      <c r="B134" s="10">
        <f>תחזיות!F137</f>
        <v>1.239830000000005E-2</v>
      </c>
      <c r="C134" s="10">
        <f>תחזיות!G137</f>
        <v>1.1271181818181862E-2</v>
      </c>
      <c r="D134" s="10">
        <f>תחזיות!H137</f>
        <v>2.1077110000000083E-2</v>
      </c>
    </row>
    <row r="135" spans="1:4" x14ac:dyDescent="0.2">
      <c r="A135">
        <f>תחזיות!B138</f>
        <v>135</v>
      </c>
      <c r="B135" s="10">
        <f>תחזיות!F138</f>
        <v>1.241130000000005E-2</v>
      </c>
      <c r="C135" s="10">
        <f>תחזיות!G138</f>
        <v>1.1283000000000045E-2</v>
      </c>
      <c r="D135" s="10">
        <f>תחזיות!H138</f>
        <v>2.1099210000000083E-2</v>
      </c>
    </row>
    <row r="136" spans="1:4" x14ac:dyDescent="0.2">
      <c r="A136">
        <f>תחזיות!B139</f>
        <v>136</v>
      </c>
      <c r="B136" s="10">
        <f>תחזיות!F139</f>
        <v>1.2424300000000051E-2</v>
      </c>
      <c r="C136" s="10">
        <f>תחזיות!G139</f>
        <v>1.1294818181818227E-2</v>
      </c>
      <c r="D136" s="10">
        <f>תחזיות!H139</f>
        <v>2.1121310000000088E-2</v>
      </c>
    </row>
    <row r="137" spans="1:4" x14ac:dyDescent="0.2">
      <c r="A137">
        <f>תחזיות!B140</f>
        <v>137</v>
      </c>
      <c r="B137" s="10">
        <f>תחזיות!F140</f>
        <v>1.2437300000000052E-2</v>
      </c>
      <c r="C137" s="10">
        <f>תחזיות!G140</f>
        <v>1.1306636363636409E-2</v>
      </c>
      <c r="D137" s="10">
        <f>תחזיות!H140</f>
        <v>2.1143410000000088E-2</v>
      </c>
    </row>
    <row r="138" spans="1:4" x14ac:dyDescent="0.2">
      <c r="A138">
        <f>תחזיות!B141</f>
        <v>138</v>
      </c>
      <c r="B138" s="10">
        <f>תחזיות!F141</f>
        <v>1.2450300000000053E-2</v>
      </c>
      <c r="C138" s="10">
        <f>תחזיות!G141</f>
        <v>1.1318454545454593E-2</v>
      </c>
      <c r="D138" s="10">
        <f>תחזיות!H141</f>
        <v>2.1165510000000089E-2</v>
      </c>
    </row>
    <row r="139" spans="1:4" x14ac:dyDescent="0.2">
      <c r="A139">
        <f>תחזיות!B142</f>
        <v>139</v>
      </c>
      <c r="B139" s="10">
        <f>תחזיות!F142</f>
        <v>1.2463300000000054E-2</v>
      </c>
      <c r="C139" s="10">
        <f>תחזיות!G142</f>
        <v>1.1330272727272776E-2</v>
      </c>
      <c r="D139" s="10">
        <f>תחזיות!H142</f>
        <v>2.1187610000000089E-2</v>
      </c>
    </row>
    <row r="140" spans="1:4" x14ac:dyDescent="0.2">
      <c r="A140">
        <f>תחזיות!B143</f>
        <v>140</v>
      </c>
      <c r="B140" s="10">
        <f>תחזיות!F143</f>
        <v>1.2476300000000055E-2</v>
      </c>
      <c r="C140" s="10">
        <f>תחזיות!G143</f>
        <v>1.1342090909090958E-2</v>
      </c>
      <c r="D140" s="10">
        <f>תחזיות!H143</f>
        <v>2.1209710000000093E-2</v>
      </c>
    </row>
    <row r="141" spans="1:4" x14ac:dyDescent="0.2">
      <c r="A141">
        <f>תחזיות!B144</f>
        <v>141</v>
      </c>
      <c r="B141" s="10">
        <f>תחזיות!F144</f>
        <v>1.2489300000000056E-2</v>
      </c>
      <c r="C141" s="10">
        <f>תחזיות!G144</f>
        <v>1.135390909090914E-2</v>
      </c>
      <c r="D141" s="10">
        <f>תחזיות!H144</f>
        <v>2.1231810000000094E-2</v>
      </c>
    </row>
    <row r="142" spans="1:4" x14ac:dyDescent="0.2">
      <c r="A142">
        <f>תחזיות!B145</f>
        <v>142</v>
      </c>
      <c r="B142" s="10">
        <f>תחזיות!F145</f>
        <v>1.2502300000000056E-2</v>
      </c>
      <c r="C142" s="10">
        <f>תחזיות!G145</f>
        <v>1.1365727272727322E-2</v>
      </c>
      <c r="D142" s="10">
        <f>תחזיות!H145</f>
        <v>2.1253910000000095E-2</v>
      </c>
    </row>
    <row r="143" spans="1:4" x14ac:dyDescent="0.2">
      <c r="A143">
        <f>תחזיות!B146</f>
        <v>143</v>
      </c>
      <c r="B143" s="10">
        <f>תחזיות!F146</f>
        <v>1.2515300000000057E-2</v>
      </c>
      <c r="C143" s="10">
        <f>תחזיות!G146</f>
        <v>1.1377545454545506E-2</v>
      </c>
      <c r="D143" s="10">
        <f>תחזיות!H146</f>
        <v>2.1276010000000095E-2</v>
      </c>
    </row>
    <row r="144" spans="1:4" x14ac:dyDescent="0.2">
      <c r="A144">
        <f>תחזיות!B147</f>
        <v>144</v>
      </c>
      <c r="B144" s="10">
        <f>תחזיות!F147</f>
        <v>1.2528300000000058E-2</v>
      </c>
      <c r="C144" s="10">
        <f>תחזיות!G147</f>
        <v>1.1389363636363689E-2</v>
      </c>
      <c r="D144" s="10">
        <f>תחזיות!H147</f>
        <v>2.1298110000000099E-2</v>
      </c>
    </row>
    <row r="145" spans="1:4" x14ac:dyDescent="0.2">
      <c r="A145">
        <f>תחזיות!B148</f>
        <v>145</v>
      </c>
      <c r="B145" s="10">
        <f>תחזיות!F148</f>
        <v>1.2541300000000059E-2</v>
      </c>
      <c r="C145" s="10">
        <f>תחזיות!G148</f>
        <v>1.1401181818181871E-2</v>
      </c>
      <c r="D145" s="10">
        <f>תחזיות!H148</f>
        <v>2.13202100000001E-2</v>
      </c>
    </row>
    <row r="146" spans="1:4" x14ac:dyDescent="0.2">
      <c r="A146">
        <f>תחזיות!B149</f>
        <v>146</v>
      </c>
      <c r="B146" s="10">
        <f>תחזיות!F149</f>
        <v>1.255430000000006E-2</v>
      </c>
      <c r="C146" s="10">
        <f>תחזיות!G149</f>
        <v>1.1413000000000053E-2</v>
      </c>
      <c r="D146" s="10">
        <f>תחזיות!H149</f>
        <v>2.13423100000001E-2</v>
      </c>
    </row>
    <row r="147" spans="1:4" x14ac:dyDescent="0.2">
      <c r="A147">
        <f>תחזיות!B150</f>
        <v>147</v>
      </c>
      <c r="B147" s="10">
        <f>תחזיות!F150</f>
        <v>1.2567300000000061E-2</v>
      </c>
      <c r="C147" s="10">
        <f>תחזיות!G150</f>
        <v>1.1424818181818236E-2</v>
      </c>
      <c r="D147" s="10">
        <f>תחזיות!H150</f>
        <v>2.1364410000000101E-2</v>
      </c>
    </row>
    <row r="148" spans="1:4" x14ac:dyDescent="0.2">
      <c r="A148">
        <f>תחזיות!B151</f>
        <v>148</v>
      </c>
      <c r="B148" s="10">
        <f>תחזיות!F151</f>
        <v>1.2580300000000062E-2</v>
      </c>
      <c r="C148" s="10">
        <f>תחזיות!G151</f>
        <v>1.1436636363636418E-2</v>
      </c>
      <c r="D148" s="10">
        <f>תחזיות!H151</f>
        <v>2.1386510000000105E-2</v>
      </c>
    </row>
    <row r="149" spans="1:4" x14ac:dyDescent="0.2">
      <c r="A149">
        <f>תחזיות!B152</f>
        <v>149</v>
      </c>
      <c r="B149" s="10">
        <f>תחזיות!F152</f>
        <v>1.2593300000000062E-2</v>
      </c>
      <c r="C149" s="10">
        <f>תחזיות!G152</f>
        <v>1.1448454545454602E-2</v>
      </c>
      <c r="D149" s="10">
        <f>תחזיות!H152</f>
        <v>2.1408610000000106E-2</v>
      </c>
    </row>
    <row r="150" spans="1:4" x14ac:dyDescent="0.2">
      <c r="A150">
        <f>תחזיות!B153</f>
        <v>150</v>
      </c>
      <c r="B150" s="10">
        <f>תחזיות!F153</f>
        <v>1.2606300000000063E-2</v>
      </c>
      <c r="C150" s="10">
        <f>תחזיות!G153</f>
        <v>1.1460272727272784E-2</v>
      </c>
      <c r="D150" s="10">
        <f>תחזיות!H153</f>
        <v>2.1430710000000106E-2</v>
      </c>
    </row>
    <row r="151" spans="1:4" x14ac:dyDescent="0.2">
      <c r="A151">
        <f>תחזיות!B154</f>
        <v>151</v>
      </c>
      <c r="B151" s="10">
        <f>תחזיות!F154</f>
        <v>1.2619300000000064E-2</v>
      </c>
      <c r="C151" s="10">
        <f>תחזיות!G154</f>
        <v>1.1472090909090966E-2</v>
      </c>
      <c r="D151" s="10">
        <f>תחזיות!H154</f>
        <v>2.1452810000000107E-2</v>
      </c>
    </row>
    <row r="152" spans="1:4" x14ac:dyDescent="0.2">
      <c r="A152">
        <f>תחזיות!B155</f>
        <v>152</v>
      </c>
      <c r="B152" s="10">
        <f>תחזיות!F155</f>
        <v>1.2632300000000065E-2</v>
      </c>
      <c r="C152" s="10">
        <f>תחזיות!G155</f>
        <v>1.1483909090909149E-2</v>
      </c>
      <c r="D152" s="10">
        <f>תחזיות!H155</f>
        <v>2.1474910000000111E-2</v>
      </c>
    </row>
    <row r="153" spans="1:4" x14ac:dyDescent="0.2">
      <c r="A153">
        <f>תחזיות!B156</f>
        <v>153</v>
      </c>
      <c r="B153" s="10">
        <f>תחזיות!F156</f>
        <v>1.2645300000000066E-2</v>
      </c>
      <c r="C153" s="10">
        <f>תחזיות!G156</f>
        <v>1.1495727272727331E-2</v>
      </c>
      <c r="D153" s="10">
        <f>תחזיות!H156</f>
        <v>2.1497010000000111E-2</v>
      </c>
    </row>
    <row r="154" spans="1:4" x14ac:dyDescent="0.2">
      <c r="A154">
        <f>תחזיות!B157</f>
        <v>154</v>
      </c>
      <c r="B154" s="10">
        <f>תחזיות!F157</f>
        <v>1.2658300000000067E-2</v>
      </c>
      <c r="C154" s="10">
        <f>תחזיות!G157</f>
        <v>1.1507545454545515E-2</v>
      </c>
      <c r="D154" s="10">
        <f>תחזיות!H157</f>
        <v>2.1519110000000112E-2</v>
      </c>
    </row>
    <row r="155" spans="1:4" x14ac:dyDescent="0.2">
      <c r="A155">
        <f>תחזיות!B158</f>
        <v>155</v>
      </c>
      <c r="B155" s="10">
        <f>תחזיות!F158</f>
        <v>1.2671300000000068E-2</v>
      </c>
      <c r="C155" s="10">
        <f>תחזיות!G158</f>
        <v>1.1519363636363697E-2</v>
      </c>
      <c r="D155" s="10">
        <f>תחזיות!H158</f>
        <v>2.1541210000000113E-2</v>
      </c>
    </row>
    <row r="156" spans="1:4" x14ac:dyDescent="0.2">
      <c r="A156">
        <f>תחזיות!B159</f>
        <v>156</v>
      </c>
      <c r="B156" s="10">
        <f>תחזיות!F159</f>
        <v>1.2684300000000068E-2</v>
      </c>
      <c r="C156" s="10">
        <f>תחזיות!G159</f>
        <v>1.153118181818188E-2</v>
      </c>
      <c r="D156" s="10">
        <f>תחזיות!H159</f>
        <v>2.1563310000000117E-2</v>
      </c>
    </row>
    <row r="157" spans="1:4" x14ac:dyDescent="0.2">
      <c r="A157">
        <f>תחזיות!B160</f>
        <v>157</v>
      </c>
      <c r="B157" s="10">
        <f>תחזיות!F160</f>
        <v>1.2697300000000069E-2</v>
      </c>
      <c r="C157" s="10">
        <f>תחזיות!G160</f>
        <v>1.1543000000000062E-2</v>
      </c>
      <c r="D157" s="10">
        <f>תחזיות!H160</f>
        <v>2.1585410000000117E-2</v>
      </c>
    </row>
    <row r="158" spans="1:4" x14ac:dyDescent="0.2">
      <c r="A158">
        <f>תחזיות!B161</f>
        <v>158</v>
      </c>
      <c r="B158" s="10">
        <f>תחזיות!F161</f>
        <v>1.271030000000007E-2</v>
      </c>
      <c r="C158" s="10">
        <f>תחזיות!G161</f>
        <v>1.1554818181818244E-2</v>
      </c>
      <c r="D158" s="10">
        <f>תחזיות!H161</f>
        <v>2.1607510000000118E-2</v>
      </c>
    </row>
    <row r="159" spans="1:4" x14ac:dyDescent="0.2">
      <c r="A159">
        <f>תחזיות!B162</f>
        <v>159</v>
      </c>
      <c r="B159" s="10">
        <f>תחזיות!F162</f>
        <v>1.2723300000000071E-2</v>
      </c>
      <c r="C159" s="10">
        <f>תחזיות!G162</f>
        <v>1.1566636363636426E-2</v>
      </c>
      <c r="D159" s="10">
        <f>תחזיות!H162</f>
        <v>2.1629610000000118E-2</v>
      </c>
    </row>
    <row r="160" spans="1:4" x14ac:dyDescent="0.2">
      <c r="A160">
        <f>תחזיות!B163</f>
        <v>160</v>
      </c>
      <c r="B160" s="10">
        <f>תחזיות!F163</f>
        <v>1.2736300000000072E-2</v>
      </c>
      <c r="C160" s="10">
        <f>תחזיות!G163</f>
        <v>1.157845454545461E-2</v>
      </c>
      <c r="D160" s="10">
        <f>תחזיות!H163</f>
        <v>2.1651710000000123E-2</v>
      </c>
    </row>
    <row r="161" spans="1:4" x14ac:dyDescent="0.2">
      <c r="A161">
        <f>תחזיות!B164</f>
        <v>161</v>
      </c>
      <c r="B161" s="10">
        <f>תחזיות!F164</f>
        <v>1.2749300000000073E-2</v>
      </c>
      <c r="C161" s="10">
        <f>תחזיות!G164</f>
        <v>1.1590272727272793E-2</v>
      </c>
      <c r="D161" s="10">
        <f>תחזיות!H164</f>
        <v>2.1673810000000123E-2</v>
      </c>
    </row>
    <row r="162" spans="1:4" x14ac:dyDescent="0.2">
      <c r="A162">
        <f>תחזיות!B165</f>
        <v>162</v>
      </c>
      <c r="B162" s="10">
        <f>תחזיות!F165</f>
        <v>1.2762300000000074E-2</v>
      </c>
      <c r="C162" s="10">
        <f>תחזיות!G165</f>
        <v>1.1602090909090975E-2</v>
      </c>
      <c r="D162" s="10">
        <f>תחזיות!H165</f>
        <v>2.1695910000000124E-2</v>
      </c>
    </row>
    <row r="163" spans="1:4" x14ac:dyDescent="0.2">
      <c r="A163">
        <f>תחזיות!B166</f>
        <v>163</v>
      </c>
      <c r="B163" s="10">
        <f>תחזיות!F166</f>
        <v>1.2775300000000074E-2</v>
      </c>
      <c r="C163" s="10">
        <f>תחזיות!G166</f>
        <v>1.1613909090909157E-2</v>
      </c>
      <c r="D163" s="10">
        <f>תחזיות!H166</f>
        <v>2.1718010000000124E-2</v>
      </c>
    </row>
    <row r="164" spans="1:4" x14ac:dyDescent="0.2">
      <c r="A164">
        <f>תחזיות!B167</f>
        <v>164</v>
      </c>
      <c r="B164" s="10">
        <f>תחזיות!F167</f>
        <v>1.2788300000000075E-2</v>
      </c>
      <c r="C164" s="10">
        <f>תחזיות!G167</f>
        <v>1.162572727272734E-2</v>
      </c>
      <c r="D164" s="10">
        <f>תחזיות!H167</f>
        <v>2.1740110000000128E-2</v>
      </c>
    </row>
    <row r="165" spans="1:4" x14ac:dyDescent="0.2">
      <c r="A165">
        <f>תחזיות!B168</f>
        <v>165</v>
      </c>
      <c r="B165" s="10">
        <f>תחזיות!F168</f>
        <v>1.2801300000000076E-2</v>
      </c>
      <c r="C165" s="10">
        <f>תחזיות!G168</f>
        <v>1.1637545454545524E-2</v>
      </c>
      <c r="D165" s="10">
        <f>תחזיות!H168</f>
        <v>2.1762210000000129E-2</v>
      </c>
    </row>
    <row r="166" spans="1:4" x14ac:dyDescent="0.2">
      <c r="A166">
        <f>תחזיות!B169</f>
        <v>166</v>
      </c>
      <c r="B166" s="10">
        <f>תחזיות!F169</f>
        <v>1.2814300000000077E-2</v>
      </c>
      <c r="C166" s="10">
        <f>תחזיות!G169</f>
        <v>1.1649363636363706E-2</v>
      </c>
      <c r="D166" s="10">
        <f>תחזיות!H169</f>
        <v>2.178431000000013E-2</v>
      </c>
    </row>
    <row r="167" spans="1:4" x14ac:dyDescent="0.2">
      <c r="A167">
        <f>תחזיות!B170</f>
        <v>167</v>
      </c>
      <c r="B167" s="10">
        <f>תחזיות!F170</f>
        <v>1.2827300000000078E-2</v>
      </c>
      <c r="C167" s="10">
        <f>תחזיות!G170</f>
        <v>1.1661181818181888E-2</v>
      </c>
      <c r="D167" s="10">
        <f>תחזיות!H170</f>
        <v>2.180641000000013E-2</v>
      </c>
    </row>
    <row r="168" spans="1:4" x14ac:dyDescent="0.2">
      <c r="A168">
        <f>תחזיות!B171</f>
        <v>168</v>
      </c>
      <c r="B168" s="10">
        <f>תחזיות!F171</f>
        <v>1.2840300000000079E-2</v>
      </c>
      <c r="C168" s="10">
        <f>תחזיות!G171</f>
        <v>1.167300000000007E-2</v>
      </c>
      <c r="D168" s="10">
        <f>תחזיות!H171</f>
        <v>2.1828510000000134E-2</v>
      </c>
    </row>
    <row r="169" spans="1:4" x14ac:dyDescent="0.2">
      <c r="A169">
        <f>תחזיות!B172</f>
        <v>169</v>
      </c>
      <c r="B169" s="10">
        <f>תחזיות!F172</f>
        <v>1.285330000000008E-2</v>
      </c>
      <c r="C169" s="10">
        <f>תחזיות!G172</f>
        <v>1.1684818181818253E-2</v>
      </c>
      <c r="D169" s="10">
        <f>תחזיות!H172</f>
        <v>2.1850610000000135E-2</v>
      </c>
    </row>
    <row r="170" spans="1:4" x14ac:dyDescent="0.2">
      <c r="A170">
        <f>תחזיות!B173</f>
        <v>170</v>
      </c>
      <c r="B170" s="10">
        <f>תחזיות!F173</f>
        <v>1.286630000000008E-2</v>
      </c>
      <c r="C170" s="10">
        <f>תחזיות!G173</f>
        <v>1.1696636363636435E-2</v>
      </c>
      <c r="D170" s="10">
        <f>תחזיות!H173</f>
        <v>2.1872710000000135E-2</v>
      </c>
    </row>
    <row r="171" spans="1:4" x14ac:dyDescent="0.2">
      <c r="A171">
        <f>תחזיות!B174</f>
        <v>171</v>
      </c>
      <c r="B171" s="10">
        <f>תחזיות!F174</f>
        <v>1.2879300000000081E-2</v>
      </c>
      <c r="C171" s="10">
        <f>תחזיות!G174</f>
        <v>1.1708454545454619E-2</v>
      </c>
      <c r="D171" s="10">
        <f>תחזיות!H174</f>
        <v>2.1894810000000136E-2</v>
      </c>
    </row>
    <row r="172" spans="1:4" x14ac:dyDescent="0.2">
      <c r="A172">
        <f>תחזיות!B175</f>
        <v>172</v>
      </c>
      <c r="B172" s="10">
        <f>תחזיות!F175</f>
        <v>1.2892300000000082E-2</v>
      </c>
      <c r="C172" s="10">
        <f>תחזיות!G175</f>
        <v>1.1720272727272801E-2</v>
      </c>
      <c r="D172" s="10">
        <f>תחזיות!H175</f>
        <v>2.191691000000014E-2</v>
      </c>
    </row>
    <row r="173" spans="1:4" x14ac:dyDescent="0.2">
      <c r="A173">
        <f>תחזיות!B176</f>
        <v>173</v>
      </c>
      <c r="B173" s="10">
        <f>תחזיות!F176</f>
        <v>1.2905300000000083E-2</v>
      </c>
      <c r="C173" s="10">
        <f>תחזיות!G176</f>
        <v>1.1732090909090984E-2</v>
      </c>
      <c r="D173" s="10">
        <f>תחזיות!H176</f>
        <v>2.1939010000000141E-2</v>
      </c>
    </row>
    <row r="174" spans="1:4" x14ac:dyDescent="0.2">
      <c r="A174">
        <f>תחזיות!B177</f>
        <v>174</v>
      </c>
      <c r="B174" s="10">
        <f>תחזיות!F177</f>
        <v>1.2918300000000084E-2</v>
      </c>
      <c r="C174" s="10">
        <f>תחזיות!G177</f>
        <v>1.1743909090909166E-2</v>
      </c>
      <c r="D174" s="10">
        <f>תחזיות!H177</f>
        <v>2.1961110000000141E-2</v>
      </c>
    </row>
    <row r="175" spans="1:4" x14ac:dyDescent="0.2">
      <c r="A175">
        <f>תחזיות!B178</f>
        <v>175</v>
      </c>
      <c r="B175" s="10">
        <f>תחזיות!F178</f>
        <v>1.2931300000000085E-2</v>
      </c>
      <c r="C175" s="10">
        <f>תחזיות!G178</f>
        <v>1.1755727272727348E-2</v>
      </c>
      <c r="D175" s="10">
        <f>תחזיות!H178</f>
        <v>2.1983210000000142E-2</v>
      </c>
    </row>
    <row r="176" spans="1:4" x14ac:dyDescent="0.2">
      <c r="A176">
        <f>תחזיות!B179</f>
        <v>176</v>
      </c>
      <c r="B176" s="10">
        <f>תחזיות!F179</f>
        <v>1.2944300000000086E-2</v>
      </c>
      <c r="C176" s="10">
        <f>תחזיות!G179</f>
        <v>1.1767545454545532E-2</v>
      </c>
      <c r="D176" s="10">
        <f>תחזיות!H179</f>
        <v>2.2005310000000146E-2</v>
      </c>
    </row>
    <row r="177" spans="1:4" x14ac:dyDescent="0.2">
      <c r="A177">
        <f>תחזיות!B180</f>
        <v>177</v>
      </c>
      <c r="B177" s="10">
        <f>תחזיות!F180</f>
        <v>1.2957300000000086E-2</v>
      </c>
      <c r="C177" s="10">
        <f>תחזיות!G180</f>
        <v>1.1779363636363714E-2</v>
      </c>
      <c r="D177" s="10">
        <f>תחזיות!H180</f>
        <v>2.2027410000000146E-2</v>
      </c>
    </row>
    <row r="178" spans="1:4" x14ac:dyDescent="0.2">
      <c r="A178">
        <f>תחזיות!B181</f>
        <v>178</v>
      </c>
      <c r="B178" s="10">
        <f>תחזיות!F181</f>
        <v>1.2970300000000087E-2</v>
      </c>
      <c r="C178" s="10">
        <f>תחזיות!G181</f>
        <v>1.1791181818181897E-2</v>
      </c>
      <c r="D178" s="10">
        <f>תחזיות!H181</f>
        <v>2.2049510000000147E-2</v>
      </c>
    </row>
    <row r="179" spans="1:4" x14ac:dyDescent="0.2">
      <c r="A179">
        <f>תחזיות!B182</f>
        <v>179</v>
      </c>
      <c r="B179" s="10">
        <f>תחזיות!F182</f>
        <v>1.2983300000000088E-2</v>
      </c>
      <c r="C179" s="10">
        <f>תחזיות!G182</f>
        <v>1.1803000000000079E-2</v>
      </c>
      <c r="D179" s="10">
        <f>תחזיות!H182</f>
        <v>2.2071610000000148E-2</v>
      </c>
    </row>
    <row r="180" spans="1:4" x14ac:dyDescent="0.2">
      <c r="A180">
        <f>תחזיות!B183</f>
        <v>180</v>
      </c>
      <c r="B180" s="10">
        <f>תחזיות!F183</f>
        <v>1.2996300000000089E-2</v>
      </c>
      <c r="C180" s="10">
        <f>תחזיות!G183</f>
        <v>1.1814818181818261E-2</v>
      </c>
      <c r="D180" s="10">
        <f>תחזיות!H183</f>
        <v>2.2093710000000152E-2</v>
      </c>
    </row>
    <row r="181" spans="1:4" x14ac:dyDescent="0.2">
      <c r="A181">
        <f>תחזיות!B184</f>
        <v>181</v>
      </c>
      <c r="B181" s="10">
        <f>תחזיות!F184</f>
        <v>1.299631850000009E-2</v>
      </c>
      <c r="C181" s="10">
        <f>תחזיות!G184</f>
        <v>1.1814835000000081E-2</v>
      </c>
      <c r="D181" s="10">
        <f>תחזיות!H184</f>
        <v>2.2093741450000152E-2</v>
      </c>
    </row>
    <row r="182" spans="1:4" x14ac:dyDescent="0.2">
      <c r="A182">
        <f>תחזיות!B185</f>
        <v>182</v>
      </c>
      <c r="B182" s="10">
        <f>תחזיות!F185</f>
        <v>1.299633700000009E-2</v>
      </c>
      <c r="C182" s="10">
        <f>תחזיות!G185</f>
        <v>1.18148518181819E-2</v>
      </c>
      <c r="D182" s="10">
        <f>תחזיות!H185</f>
        <v>2.2093772900000152E-2</v>
      </c>
    </row>
    <row r="183" spans="1:4" x14ac:dyDescent="0.2">
      <c r="A183">
        <f>תחזיות!B186</f>
        <v>183</v>
      </c>
      <c r="B183" s="10">
        <f>תחזיות!F186</f>
        <v>1.2996355500000091E-2</v>
      </c>
      <c r="C183" s="10">
        <f>תחזיות!G186</f>
        <v>1.1814868636363718E-2</v>
      </c>
      <c r="D183" s="10">
        <f>תחזיות!H186</f>
        <v>2.2093804350000155E-2</v>
      </c>
    </row>
    <row r="184" spans="1:4" x14ac:dyDescent="0.2">
      <c r="A184">
        <f>תחזיות!B187</f>
        <v>184</v>
      </c>
      <c r="B184" s="10">
        <f>תחזיות!F187</f>
        <v>1.2996374000000092E-2</v>
      </c>
      <c r="C184" s="10">
        <f>תחזיות!G187</f>
        <v>1.1814885454545537E-2</v>
      </c>
      <c r="D184" s="10">
        <f>תחזיות!H187</f>
        <v>2.2093835800000156E-2</v>
      </c>
    </row>
    <row r="185" spans="1:4" x14ac:dyDescent="0.2">
      <c r="A185">
        <f>תחזיות!B188</f>
        <v>185</v>
      </c>
      <c r="B185" s="10">
        <f>תחזיות!F188</f>
        <v>1.2996392500000092E-2</v>
      </c>
      <c r="C185" s="10">
        <f>תחזיות!G188</f>
        <v>1.1814902272727355E-2</v>
      </c>
      <c r="D185" s="10">
        <f>תחזיות!H188</f>
        <v>2.2093867250000156E-2</v>
      </c>
    </row>
    <row r="186" spans="1:4" x14ac:dyDescent="0.2">
      <c r="A186">
        <f>תחזיות!B189</f>
        <v>186</v>
      </c>
      <c r="B186" s="10">
        <f>תחזיות!F189</f>
        <v>1.2996411000000093E-2</v>
      </c>
      <c r="C186" s="10">
        <f>תחזיות!G189</f>
        <v>1.1814919090909174E-2</v>
      </c>
      <c r="D186" s="10">
        <f>תחזיות!H189</f>
        <v>2.2093898700000159E-2</v>
      </c>
    </row>
    <row r="187" spans="1:4" x14ac:dyDescent="0.2">
      <c r="A187">
        <f>תחזיות!B190</f>
        <v>187</v>
      </c>
      <c r="B187" s="10">
        <f>תחזיות!F190</f>
        <v>1.2996429500000094E-2</v>
      </c>
      <c r="C187" s="10">
        <f>תחזיות!G190</f>
        <v>1.1814935909090994E-2</v>
      </c>
      <c r="D187" s="10">
        <f>תחזיות!H190</f>
        <v>2.2093930150000159E-2</v>
      </c>
    </row>
    <row r="188" spans="1:4" x14ac:dyDescent="0.2">
      <c r="A188">
        <f>תחזיות!B191</f>
        <v>188</v>
      </c>
      <c r="B188" s="10">
        <f>תחזיות!F191</f>
        <v>1.2996448000000094E-2</v>
      </c>
      <c r="C188" s="10">
        <f>תחזיות!G191</f>
        <v>1.1814952727272812E-2</v>
      </c>
      <c r="D188" s="10">
        <f>תחזיות!H191</f>
        <v>2.2093961600000159E-2</v>
      </c>
    </row>
    <row r="189" spans="1:4" x14ac:dyDescent="0.2">
      <c r="A189">
        <f>תחזיות!B192</f>
        <v>189</v>
      </c>
      <c r="B189" s="10">
        <f>תחזיות!F192</f>
        <v>1.2996466500000095E-2</v>
      </c>
      <c r="C189" s="10">
        <f>תחזיות!G192</f>
        <v>1.1814969545454631E-2</v>
      </c>
      <c r="D189" s="10">
        <f>תחזיות!H192</f>
        <v>2.209399305000016E-2</v>
      </c>
    </row>
    <row r="190" spans="1:4" x14ac:dyDescent="0.2">
      <c r="A190">
        <f>תחזיות!B193</f>
        <v>190</v>
      </c>
      <c r="B190" s="10">
        <f>תחזיות!F193</f>
        <v>1.2996485000000096E-2</v>
      </c>
      <c r="C190" s="10">
        <f>תחזיות!G193</f>
        <v>1.181498636363645E-2</v>
      </c>
      <c r="D190" s="10">
        <f>תחזיות!H193</f>
        <v>2.2094024500000163E-2</v>
      </c>
    </row>
    <row r="191" spans="1:4" x14ac:dyDescent="0.2">
      <c r="A191">
        <f>תחזיות!B194</f>
        <v>191</v>
      </c>
      <c r="B191" s="10">
        <f>תחזיות!F194</f>
        <v>1.2996503500000096E-2</v>
      </c>
      <c r="C191" s="10">
        <f>תחזיות!G194</f>
        <v>1.1815003181818268E-2</v>
      </c>
      <c r="D191" s="10">
        <f>תחזיות!H194</f>
        <v>2.2094055950000163E-2</v>
      </c>
    </row>
    <row r="192" spans="1:4" x14ac:dyDescent="0.2">
      <c r="A192">
        <f>תחזיות!B195</f>
        <v>192</v>
      </c>
      <c r="B192" s="10">
        <f>תחזיות!F195</f>
        <v>1.2996522000000097E-2</v>
      </c>
      <c r="C192" s="10">
        <f>תחזיות!G195</f>
        <v>1.1815020000000087E-2</v>
      </c>
      <c r="D192" s="10">
        <f>תחזיות!H195</f>
        <v>2.2094087400000163E-2</v>
      </c>
    </row>
    <row r="193" spans="1:4" x14ac:dyDescent="0.2">
      <c r="A193">
        <f>תחזיות!B196</f>
        <v>193</v>
      </c>
      <c r="B193" s="10">
        <f>תחזיות!F196</f>
        <v>1.2996540500000098E-2</v>
      </c>
      <c r="C193" s="10">
        <f>תחזיות!G196</f>
        <v>1.1815036818181907E-2</v>
      </c>
      <c r="D193" s="10">
        <f>תחזיות!H196</f>
        <v>2.2094118850000167E-2</v>
      </c>
    </row>
    <row r="194" spans="1:4" x14ac:dyDescent="0.2">
      <c r="A194">
        <f>תחזיות!B197</f>
        <v>194</v>
      </c>
      <c r="B194" s="10">
        <f>תחזיות!F197</f>
        <v>1.2996559000000098E-2</v>
      </c>
      <c r="C194" s="10">
        <f>תחזיות!G197</f>
        <v>1.1815053636363725E-2</v>
      </c>
      <c r="D194" s="10">
        <f>תחזיות!H197</f>
        <v>2.2094150300000167E-2</v>
      </c>
    </row>
    <row r="195" spans="1:4" x14ac:dyDescent="0.2">
      <c r="A195">
        <f>תחזיות!B198</f>
        <v>195</v>
      </c>
      <c r="B195" s="10">
        <f>תחזיות!F198</f>
        <v>1.2996577500000099E-2</v>
      </c>
      <c r="C195" s="10">
        <f>תחזיות!G198</f>
        <v>1.1815070454545544E-2</v>
      </c>
      <c r="D195" s="10">
        <f>תחזיות!H198</f>
        <v>2.2094181750000167E-2</v>
      </c>
    </row>
    <row r="196" spans="1:4" x14ac:dyDescent="0.2">
      <c r="A196">
        <f>תחזיות!B199</f>
        <v>196</v>
      </c>
      <c r="B196" s="10">
        <f>תחזיות!F199</f>
        <v>1.29965960000001E-2</v>
      </c>
      <c r="C196" s="10">
        <f>תחזיות!G199</f>
        <v>1.1815087272727362E-2</v>
      </c>
      <c r="D196" s="10">
        <f>תחזיות!H199</f>
        <v>2.2094213200000171E-2</v>
      </c>
    </row>
    <row r="197" spans="1:4" x14ac:dyDescent="0.2">
      <c r="A197">
        <f>תחזיות!B200</f>
        <v>197</v>
      </c>
      <c r="B197" s="10">
        <f>תחזיות!F200</f>
        <v>1.29966145000001E-2</v>
      </c>
      <c r="C197" s="10">
        <f>תחזיות!G200</f>
        <v>1.1815104090909181E-2</v>
      </c>
      <c r="D197" s="10">
        <f>תחזיות!H200</f>
        <v>2.2094244650000171E-2</v>
      </c>
    </row>
    <row r="198" spans="1:4" x14ac:dyDescent="0.2">
      <c r="A198">
        <f>תחזיות!B201</f>
        <v>198</v>
      </c>
      <c r="B198" s="10">
        <f>תחזיות!F201</f>
        <v>1.2996633000000101E-2</v>
      </c>
      <c r="C198" s="10">
        <f>תחזיות!G201</f>
        <v>1.1815120909091001E-2</v>
      </c>
      <c r="D198" s="10">
        <f>תחזיות!H201</f>
        <v>2.2094276100000171E-2</v>
      </c>
    </row>
    <row r="199" spans="1:4" x14ac:dyDescent="0.2">
      <c r="A199">
        <f>תחזיות!B202</f>
        <v>199</v>
      </c>
      <c r="B199" s="10">
        <f>תחזיות!F202</f>
        <v>1.2996651500000102E-2</v>
      </c>
      <c r="C199" s="10">
        <f>תחזיות!G202</f>
        <v>1.1815137727272818E-2</v>
      </c>
      <c r="D199" s="10">
        <f>תחזיות!H202</f>
        <v>2.2094307550000171E-2</v>
      </c>
    </row>
    <row r="200" spans="1:4" x14ac:dyDescent="0.2">
      <c r="A200">
        <f>תחזיות!B203</f>
        <v>200</v>
      </c>
      <c r="B200" s="10">
        <f>תחזיות!F203</f>
        <v>1.2996670000000102E-2</v>
      </c>
      <c r="C200" s="10">
        <f>תחזיות!G203</f>
        <v>1.1815154545454638E-2</v>
      </c>
      <c r="D200" s="10">
        <f>תחזיות!H203</f>
        <v>2.2094339000000175E-2</v>
      </c>
    </row>
    <row r="201" spans="1:4" x14ac:dyDescent="0.2">
      <c r="A201">
        <f>תחזיות!B204</f>
        <v>201</v>
      </c>
      <c r="B201" s="10">
        <f>תחזיות!F204</f>
        <v>1.2996688500000103E-2</v>
      </c>
      <c r="C201" s="10">
        <f>תחזיות!G204</f>
        <v>1.1815171363636457E-2</v>
      </c>
      <c r="D201" s="10">
        <f>תחזיות!H204</f>
        <v>2.2094370450000175E-2</v>
      </c>
    </row>
    <row r="202" spans="1:4" x14ac:dyDescent="0.2">
      <c r="A202">
        <f>תחזיות!B205</f>
        <v>202</v>
      </c>
      <c r="B202" s="10">
        <f>תחזיות!F205</f>
        <v>1.2996707000000104E-2</v>
      </c>
      <c r="C202" s="10">
        <f>תחזיות!G205</f>
        <v>1.1815188181818275E-2</v>
      </c>
      <c r="D202" s="10">
        <f>תחזיות!H205</f>
        <v>2.2094401900000175E-2</v>
      </c>
    </row>
    <row r="203" spans="1:4" x14ac:dyDescent="0.2">
      <c r="A203">
        <f>תחזיות!B206</f>
        <v>203</v>
      </c>
      <c r="B203" s="10">
        <f>תחזיות!F206</f>
        <v>1.2996725500000104E-2</v>
      </c>
      <c r="C203" s="10">
        <f>תחזיות!G206</f>
        <v>1.1815205000000094E-2</v>
      </c>
      <c r="D203" s="10">
        <f>תחזיות!H206</f>
        <v>2.2094433350000178E-2</v>
      </c>
    </row>
    <row r="204" spans="1:4" x14ac:dyDescent="0.2">
      <c r="A204">
        <f>תחזיות!B207</f>
        <v>204</v>
      </c>
      <c r="B204" s="10">
        <f>תחזיות!F207</f>
        <v>1.2996744000000105E-2</v>
      </c>
      <c r="C204" s="10">
        <f>תחזיות!G207</f>
        <v>1.1815221818181914E-2</v>
      </c>
      <c r="D204" s="10">
        <f>תחזיות!H207</f>
        <v>2.2094464800000178E-2</v>
      </c>
    </row>
    <row r="205" spans="1:4" x14ac:dyDescent="0.2">
      <c r="A205">
        <f>תחזיות!B208</f>
        <v>205</v>
      </c>
      <c r="B205" s="10">
        <f>תחזיות!F208</f>
        <v>1.2996762500000106E-2</v>
      </c>
      <c r="C205" s="10">
        <f>תחזיות!G208</f>
        <v>1.1815238636363731E-2</v>
      </c>
      <c r="D205" s="10">
        <f>תחזיות!H208</f>
        <v>2.2094496250000178E-2</v>
      </c>
    </row>
    <row r="206" spans="1:4" x14ac:dyDescent="0.2">
      <c r="A206">
        <f>תחזיות!B209</f>
        <v>206</v>
      </c>
      <c r="B206" s="10">
        <f>תחזיות!F209</f>
        <v>1.2996781000000106E-2</v>
      </c>
      <c r="C206" s="10">
        <f>תחזיות!G209</f>
        <v>1.1815255454545551E-2</v>
      </c>
      <c r="D206" s="10">
        <f>תחזיות!H209</f>
        <v>2.2094527700000182E-2</v>
      </c>
    </row>
    <row r="207" spans="1:4" x14ac:dyDescent="0.2">
      <c r="A207">
        <f>תחזיות!B210</f>
        <v>207</v>
      </c>
      <c r="B207" s="10">
        <f>תחזיות!F210</f>
        <v>1.2996799500000107E-2</v>
      </c>
      <c r="C207" s="10">
        <f>תחזיות!G210</f>
        <v>1.1815272272727368E-2</v>
      </c>
      <c r="D207" s="10">
        <f>תחזיות!H210</f>
        <v>2.2094559150000182E-2</v>
      </c>
    </row>
    <row r="208" spans="1:4" x14ac:dyDescent="0.2">
      <c r="A208">
        <f>תחזיות!B211</f>
        <v>208</v>
      </c>
      <c r="B208" s="10">
        <f>תחזיות!F211</f>
        <v>1.2996818000000108E-2</v>
      </c>
      <c r="C208" s="10">
        <f>תחזיות!G211</f>
        <v>1.1815289090909188E-2</v>
      </c>
      <c r="D208" s="10">
        <f>תחזיות!H211</f>
        <v>2.2094590600000182E-2</v>
      </c>
    </row>
    <row r="209" spans="1:4" x14ac:dyDescent="0.2">
      <c r="A209">
        <f>תחזיות!B212</f>
        <v>209</v>
      </c>
      <c r="B209" s="10">
        <f>תחזיות!F212</f>
        <v>1.2996836500000108E-2</v>
      </c>
      <c r="C209" s="10">
        <f>תחזיות!G212</f>
        <v>1.1815305909091007E-2</v>
      </c>
      <c r="D209" s="10">
        <f>תחזיות!H212</f>
        <v>2.2094622050000182E-2</v>
      </c>
    </row>
    <row r="210" spans="1:4" x14ac:dyDescent="0.2">
      <c r="A210">
        <f>תחזיות!B213</f>
        <v>210</v>
      </c>
      <c r="B210" s="10">
        <f>תחזיות!F213</f>
        <v>1.2996855000000109E-2</v>
      </c>
      <c r="C210" s="10">
        <f>תחזיות!G213</f>
        <v>1.1815322727272825E-2</v>
      </c>
      <c r="D210" s="10">
        <f>תחזיות!H213</f>
        <v>2.2094653500000186E-2</v>
      </c>
    </row>
    <row r="211" spans="1:4" x14ac:dyDescent="0.2">
      <c r="A211">
        <f>תחזיות!B214</f>
        <v>211</v>
      </c>
      <c r="B211" s="10">
        <f>תחזיות!F214</f>
        <v>1.299687350000011E-2</v>
      </c>
      <c r="C211" s="10">
        <f>תחזיות!G214</f>
        <v>1.1815339545454644E-2</v>
      </c>
      <c r="D211" s="10">
        <f>תחזיות!H214</f>
        <v>2.2094684950000186E-2</v>
      </c>
    </row>
    <row r="212" spans="1:4" x14ac:dyDescent="0.2">
      <c r="A212">
        <f>תחזיות!B215</f>
        <v>212</v>
      </c>
      <c r="B212" s="10">
        <f>תחזיות!F215</f>
        <v>1.299689200000011E-2</v>
      </c>
      <c r="C212" s="10">
        <f>תחזיות!G215</f>
        <v>1.1815356363636464E-2</v>
      </c>
      <c r="D212" s="10">
        <f>תחזיות!H215</f>
        <v>2.2094716400000186E-2</v>
      </c>
    </row>
    <row r="213" spans="1:4" x14ac:dyDescent="0.2">
      <c r="A213">
        <f>תחזיות!B216</f>
        <v>213</v>
      </c>
      <c r="B213" s="10">
        <f>תחזיות!F216</f>
        <v>1.2996910500000111E-2</v>
      </c>
      <c r="C213" s="10">
        <f>תחזיות!G216</f>
        <v>1.1815373181818281E-2</v>
      </c>
      <c r="D213" s="10">
        <f>תחזיות!H216</f>
        <v>2.209474785000019E-2</v>
      </c>
    </row>
    <row r="214" spans="1:4" x14ac:dyDescent="0.2">
      <c r="A214">
        <f>תחזיות!B217</f>
        <v>214</v>
      </c>
      <c r="B214" s="10">
        <f>תחזיות!F217</f>
        <v>1.2996929000000112E-2</v>
      </c>
      <c r="C214" s="10">
        <f>תחזיות!G217</f>
        <v>1.1815390000000101E-2</v>
      </c>
      <c r="D214" s="10">
        <f>תחזיות!H217</f>
        <v>2.209477930000019E-2</v>
      </c>
    </row>
    <row r="215" spans="1:4" x14ac:dyDescent="0.2">
      <c r="A215">
        <f>תחזיות!B218</f>
        <v>215</v>
      </c>
      <c r="B215" s="10">
        <f>תחזיות!F218</f>
        <v>1.2996947500000113E-2</v>
      </c>
      <c r="C215" s="10">
        <f>תחזיות!G218</f>
        <v>1.181540681818192E-2</v>
      </c>
      <c r="D215" s="10">
        <f>תחזיות!H218</f>
        <v>2.209481075000019E-2</v>
      </c>
    </row>
    <row r="216" spans="1:4" x14ac:dyDescent="0.2">
      <c r="A216">
        <f>תחזיות!B219</f>
        <v>216</v>
      </c>
      <c r="B216" s="10">
        <f>תחזיות!F219</f>
        <v>1.2996966000000113E-2</v>
      </c>
      <c r="C216" s="10">
        <f>תחזיות!G219</f>
        <v>1.1815423636363738E-2</v>
      </c>
      <c r="D216" s="10">
        <f>תחזיות!H219</f>
        <v>2.2094842200000193E-2</v>
      </c>
    </row>
    <row r="217" spans="1:4" x14ac:dyDescent="0.2">
      <c r="A217">
        <f>תחזיות!B220</f>
        <v>217</v>
      </c>
      <c r="B217" s="10">
        <f>תחזיות!F220</f>
        <v>1.2996984500000114E-2</v>
      </c>
      <c r="C217" s="10">
        <f>תחזיות!G220</f>
        <v>1.1815440454545557E-2</v>
      </c>
      <c r="D217" s="10">
        <f>תחזיות!H220</f>
        <v>2.2094873650000194E-2</v>
      </c>
    </row>
    <row r="218" spans="1:4" x14ac:dyDescent="0.2">
      <c r="A218">
        <f>תחזיות!B221</f>
        <v>218</v>
      </c>
      <c r="B218" s="10">
        <f>תחזיות!F221</f>
        <v>1.2997003000000115E-2</v>
      </c>
      <c r="C218" s="10">
        <f>תחזיות!G221</f>
        <v>1.1815457272727375E-2</v>
      </c>
      <c r="D218" s="10">
        <f>תחזיות!H221</f>
        <v>2.2094905100000194E-2</v>
      </c>
    </row>
    <row r="219" spans="1:4" x14ac:dyDescent="0.2">
      <c r="A219">
        <f>תחזיות!B222</f>
        <v>219</v>
      </c>
      <c r="B219" s="10">
        <f>תחזיות!F222</f>
        <v>1.2997021500000115E-2</v>
      </c>
      <c r="C219" s="10">
        <f>תחזיות!G222</f>
        <v>1.1815474090909195E-2</v>
      </c>
      <c r="D219" s="10">
        <f>תחזיות!H222</f>
        <v>2.2094936550000194E-2</v>
      </c>
    </row>
    <row r="220" spans="1:4" x14ac:dyDescent="0.2">
      <c r="A220">
        <f>תחזיות!B223</f>
        <v>220</v>
      </c>
      <c r="B220" s="10">
        <f>תחזיות!F223</f>
        <v>1.2997040000000116E-2</v>
      </c>
      <c r="C220" s="10">
        <f>תחזיות!G223</f>
        <v>1.1815490909091014E-2</v>
      </c>
      <c r="D220" s="10">
        <f>תחזיות!H223</f>
        <v>2.2094968000000197E-2</v>
      </c>
    </row>
    <row r="221" spans="1:4" x14ac:dyDescent="0.2">
      <c r="A221">
        <f>תחזיות!B224</f>
        <v>221</v>
      </c>
      <c r="B221" s="10">
        <f>תחזיות!F224</f>
        <v>1.2997058500000117E-2</v>
      </c>
      <c r="C221" s="10">
        <f>תחזיות!G224</f>
        <v>1.1815507727272832E-2</v>
      </c>
      <c r="D221" s="10">
        <f>תחזיות!H224</f>
        <v>2.2094999450000197E-2</v>
      </c>
    </row>
    <row r="222" spans="1:4" x14ac:dyDescent="0.2">
      <c r="A222">
        <f>תחזיות!B225</f>
        <v>222</v>
      </c>
      <c r="B222" s="10">
        <f>תחזיות!F225</f>
        <v>1.2997077000000117E-2</v>
      </c>
      <c r="C222" s="10">
        <f>תחזיות!G225</f>
        <v>1.1815524545454651E-2</v>
      </c>
      <c r="D222" s="10">
        <f>תחזיות!H225</f>
        <v>2.2095030900000198E-2</v>
      </c>
    </row>
    <row r="223" spans="1:4" x14ac:dyDescent="0.2">
      <c r="A223">
        <f>תחזיות!B226</f>
        <v>223</v>
      </c>
      <c r="B223" s="10">
        <f>תחזיות!F226</f>
        <v>1.2997095500000118E-2</v>
      </c>
      <c r="C223" s="10">
        <f>תחזיות!G226</f>
        <v>1.181554136363647E-2</v>
      </c>
      <c r="D223" s="10">
        <f>תחזיות!H226</f>
        <v>2.2095062350000201E-2</v>
      </c>
    </row>
    <row r="224" spans="1:4" x14ac:dyDescent="0.2">
      <c r="A224">
        <f>תחזיות!B227</f>
        <v>224</v>
      </c>
      <c r="B224" s="10">
        <f>תחזיות!F227</f>
        <v>1.2997114000000119E-2</v>
      </c>
      <c r="C224" s="10">
        <f>תחזיות!G227</f>
        <v>1.1815558181818288E-2</v>
      </c>
      <c r="D224" s="10">
        <f>תחזיות!H227</f>
        <v>2.2095093800000201E-2</v>
      </c>
    </row>
    <row r="225" spans="1:4" x14ac:dyDescent="0.2">
      <c r="A225">
        <f>תחזיות!B228</f>
        <v>225</v>
      </c>
      <c r="B225" s="10">
        <f>תחזיות!F228</f>
        <v>1.2997132500000119E-2</v>
      </c>
      <c r="C225" s="10">
        <f>תחזיות!G228</f>
        <v>1.1815575000000108E-2</v>
      </c>
      <c r="D225" s="10">
        <f>תחזיות!H228</f>
        <v>2.2095125250000201E-2</v>
      </c>
    </row>
    <row r="226" spans="1:4" x14ac:dyDescent="0.2">
      <c r="A226">
        <f>תחזיות!B229</f>
        <v>226</v>
      </c>
      <c r="B226" s="10">
        <f>תחזיות!F229</f>
        <v>1.299715100000012E-2</v>
      </c>
      <c r="C226" s="10">
        <f>תחזיות!G229</f>
        <v>1.1815591818181927E-2</v>
      </c>
      <c r="D226" s="10">
        <f>תחזיות!H229</f>
        <v>2.2095156700000205E-2</v>
      </c>
    </row>
    <row r="227" spans="1:4" x14ac:dyDescent="0.2">
      <c r="A227">
        <f>תחזיות!B230</f>
        <v>227</v>
      </c>
      <c r="B227" s="10">
        <f>תחזיות!F230</f>
        <v>1.2997169500000121E-2</v>
      </c>
      <c r="C227" s="10">
        <f>תחזיות!G230</f>
        <v>1.1815608636363745E-2</v>
      </c>
      <c r="D227" s="10">
        <f>תחזיות!H230</f>
        <v>2.2095188150000205E-2</v>
      </c>
    </row>
    <row r="228" spans="1:4" x14ac:dyDescent="0.2">
      <c r="A228">
        <f>תחזיות!B231</f>
        <v>228</v>
      </c>
      <c r="B228" s="10">
        <f>תחזיות!F231</f>
        <v>1.2997188000000121E-2</v>
      </c>
      <c r="C228" s="10">
        <f>תחזיות!G231</f>
        <v>1.1815625454545564E-2</v>
      </c>
      <c r="D228" s="10">
        <f>תחזיות!H231</f>
        <v>2.2095219600000205E-2</v>
      </c>
    </row>
    <row r="229" spans="1:4" x14ac:dyDescent="0.2">
      <c r="A229">
        <f>תחזיות!B232</f>
        <v>229</v>
      </c>
      <c r="B229" s="10">
        <f>תחזיות!F232</f>
        <v>1.2997206500000122E-2</v>
      </c>
      <c r="C229" s="10">
        <f>תחזיות!G232</f>
        <v>1.1815642272727382E-2</v>
      </c>
      <c r="D229" s="10">
        <f>תחזיות!H232</f>
        <v>2.2095251050000205E-2</v>
      </c>
    </row>
    <row r="230" spans="1:4" x14ac:dyDescent="0.2">
      <c r="A230">
        <f>תחזיות!B233</f>
        <v>230</v>
      </c>
      <c r="B230" s="10">
        <f>תחזיות!F233</f>
        <v>1.2997225000000123E-2</v>
      </c>
      <c r="C230" s="10">
        <f>תחזיות!G233</f>
        <v>1.1815659090909201E-2</v>
      </c>
      <c r="D230" s="10">
        <f>תחזיות!H233</f>
        <v>2.2095282500000209E-2</v>
      </c>
    </row>
    <row r="231" spans="1:4" x14ac:dyDescent="0.2">
      <c r="A231">
        <f>תחזיות!B234</f>
        <v>231</v>
      </c>
      <c r="B231" s="10">
        <f>תחזיות!F234</f>
        <v>1.2997243500000123E-2</v>
      </c>
      <c r="C231" s="10">
        <f>תחזיות!G234</f>
        <v>1.1815675909091021E-2</v>
      </c>
      <c r="D231" s="10">
        <f>תחזיות!H234</f>
        <v>2.2095313950000209E-2</v>
      </c>
    </row>
    <row r="232" spans="1:4" x14ac:dyDescent="0.2">
      <c r="A232">
        <f>תחזיות!B235</f>
        <v>232</v>
      </c>
      <c r="B232" s="10">
        <f>תחזיות!F235</f>
        <v>1.2997262000000124E-2</v>
      </c>
      <c r="C232" s="10">
        <f>תחזיות!G235</f>
        <v>1.1815692727272838E-2</v>
      </c>
      <c r="D232" s="10">
        <f>תחזיות!H235</f>
        <v>2.2095345400000209E-2</v>
      </c>
    </row>
    <row r="233" spans="1:4" x14ac:dyDescent="0.2">
      <c r="A233">
        <f>תחזיות!B236</f>
        <v>233</v>
      </c>
      <c r="B233" s="10">
        <f>תחזיות!F236</f>
        <v>1.2997280500000125E-2</v>
      </c>
      <c r="C233" s="10">
        <f>תחזיות!G236</f>
        <v>1.1815709545454658E-2</v>
      </c>
      <c r="D233" s="10">
        <f>תחזיות!H236</f>
        <v>2.2095376850000212E-2</v>
      </c>
    </row>
    <row r="234" spans="1:4" x14ac:dyDescent="0.2">
      <c r="A234">
        <f>תחזיות!B237</f>
        <v>234</v>
      </c>
      <c r="B234" s="10">
        <f>תחזיות!F237</f>
        <v>1.2997299000000125E-2</v>
      </c>
      <c r="C234" s="10">
        <f>תחזיות!G237</f>
        <v>1.1815726363636477E-2</v>
      </c>
      <c r="D234" s="10">
        <f>תחזיות!H237</f>
        <v>2.2095408300000213E-2</v>
      </c>
    </row>
    <row r="235" spans="1:4" x14ac:dyDescent="0.2">
      <c r="A235">
        <f>תחזיות!B238</f>
        <v>235</v>
      </c>
      <c r="B235" s="10">
        <f>תחזיות!F238</f>
        <v>1.2997317500000126E-2</v>
      </c>
      <c r="C235" s="10">
        <f>תחזיות!G238</f>
        <v>1.1815743181818295E-2</v>
      </c>
      <c r="D235" s="10">
        <f>תחזיות!H238</f>
        <v>2.2095439750000213E-2</v>
      </c>
    </row>
    <row r="236" spans="1:4" x14ac:dyDescent="0.2">
      <c r="A236">
        <f>תחזיות!B239</f>
        <v>236</v>
      </c>
      <c r="B236" s="10">
        <f>תחזיות!F239</f>
        <v>1.2997336000000127E-2</v>
      </c>
      <c r="C236" s="10">
        <f>תחזיות!G239</f>
        <v>1.1815760000000114E-2</v>
      </c>
      <c r="D236" s="10">
        <f>תחזיות!H239</f>
        <v>2.2095471200000216E-2</v>
      </c>
    </row>
    <row r="237" spans="1:4" x14ac:dyDescent="0.2">
      <c r="A237">
        <f>תחזיות!B240</f>
        <v>237</v>
      </c>
      <c r="B237" s="10">
        <f>תחזיות!F240</f>
        <v>1.2997354500000127E-2</v>
      </c>
      <c r="C237" s="10">
        <f>תחזיות!G240</f>
        <v>1.1815776818181934E-2</v>
      </c>
      <c r="D237" s="10">
        <f>תחזיות!H240</f>
        <v>2.2095502650000216E-2</v>
      </c>
    </row>
    <row r="238" spans="1:4" x14ac:dyDescent="0.2">
      <c r="A238">
        <f>תחזיות!B241</f>
        <v>238</v>
      </c>
      <c r="B238" s="10">
        <f>תחזיות!F241</f>
        <v>1.2997373000000128E-2</v>
      </c>
      <c r="C238" s="10">
        <f>תחזיות!G241</f>
        <v>1.1815793636363751E-2</v>
      </c>
      <c r="D238" s="10">
        <f>תחזיות!H241</f>
        <v>2.2095534100000216E-2</v>
      </c>
    </row>
    <row r="239" spans="1:4" x14ac:dyDescent="0.2">
      <c r="A239">
        <f>תחזיות!B242</f>
        <v>239</v>
      </c>
      <c r="B239" s="10">
        <f>תחזיות!F242</f>
        <v>1.2997391500000129E-2</v>
      </c>
      <c r="C239" s="10">
        <f>תחזיות!G242</f>
        <v>1.1815810454545571E-2</v>
      </c>
      <c r="D239" s="10">
        <f>תחזיות!H242</f>
        <v>2.2095565550000217E-2</v>
      </c>
    </row>
    <row r="240" spans="1:4" x14ac:dyDescent="0.2">
      <c r="A240">
        <f>תחזיות!B243</f>
        <v>240</v>
      </c>
      <c r="B240" s="10">
        <f>תחזיות!F243</f>
        <v>1.2997410000000129E-2</v>
      </c>
      <c r="C240" s="10">
        <f>תחזיות!G243</f>
        <v>1.1815827272727389E-2</v>
      </c>
      <c r="D240" s="10">
        <f>תחזיות!H243</f>
        <v>2.209559700000022E-2</v>
      </c>
    </row>
    <row r="241" spans="1:4" x14ac:dyDescent="0.2">
      <c r="A241">
        <f>תחזיות!B244</f>
        <v>241</v>
      </c>
      <c r="B241" s="10">
        <f>תחזיות!F244</f>
        <v>1.299742850000013E-2</v>
      </c>
      <c r="C241" s="10">
        <f>תחזיות!G244</f>
        <v>1.1815844090909208E-2</v>
      </c>
      <c r="D241" s="10">
        <f>תחזיות!H244</f>
        <v>2.209562845000022E-2</v>
      </c>
    </row>
    <row r="242" spans="1:4" x14ac:dyDescent="0.2">
      <c r="A242">
        <f>תחזיות!B245</f>
        <v>242</v>
      </c>
      <c r="B242" s="10">
        <f>תחזיות!F245</f>
        <v>1.2997447000000131E-2</v>
      </c>
      <c r="C242" s="10">
        <f>תחזיות!G245</f>
        <v>1.1815860909091027E-2</v>
      </c>
      <c r="D242" s="10">
        <f>תחזיות!H245</f>
        <v>2.209565990000022E-2</v>
      </c>
    </row>
    <row r="243" spans="1:4" x14ac:dyDescent="0.2">
      <c r="A243">
        <f>תחזיות!B246</f>
        <v>243</v>
      </c>
      <c r="B243" s="10">
        <f>תחזיות!F246</f>
        <v>1.2997465500000131E-2</v>
      </c>
      <c r="C243" s="10">
        <f>תחזיות!G246</f>
        <v>1.1815877727272845E-2</v>
      </c>
      <c r="D243" s="10">
        <f>תחזיות!H246</f>
        <v>2.2095691350000224E-2</v>
      </c>
    </row>
    <row r="244" spans="1:4" x14ac:dyDescent="0.2">
      <c r="A244">
        <f>תחזיות!B247</f>
        <v>244</v>
      </c>
      <c r="B244" s="10">
        <f>תחזיות!F247</f>
        <v>1.2997484000000132E-2</v>
      </c>
      <c r="C244" s="10">
        <f>תחזיות!G247</f>
        <v>1.1815894545454664E-2</v>
      </c>
      <c r="D244" s="10">
        <f>תחזיות!H247</f>
        <v>2.2095722800000224E-2</v>
      </c>
    </row>
    <row r="245" spans="1:4" x14ac:dyDescent="0.2">
      <c r="A245">
        <f>תחזיות!B248</f>
        <v>245</v>
      </c>
      <c r="B245" s="10">
        <f>תחזיות!F248</f>
        <v>1.2997502500000133E-2</v>
      </c>
      <c r="C245" s="10">
        <f>תחזיות!G248</f>
        <v>1.1815911363636484E-2</v>
      </c>
      <c r="D245" s="10">
        <f>תחזיות!H248</f>
        <v>2.2095754250000224E-2</v>
      </c>
    </row>
    <row r="246" spans="1:4" x14ac:dyDescent="0.2">
      <c r="A246">
        <f>תחזיות!B249</f>
        <v>246</v>
      </c>
      <c r="B246" s="10">
        <f>תחזיות!F249</f>
        <v>1.2997521000000133E-2</v>
      </c>
      <c r="C246" s="10">
        <f>תחזיות!G249</f>
        <v>1.1815928181818302E-2</v>
      </c>
      <c r="D246" s="10">
        <f>תחזיות!H249</f>
        <v>2.2095785700000228E-2</v>
      </c>
    </row>
    <row r="247" spans="1:4" x14ac:dyDescent="0.2">
      <c r="A247">
        <f>תחזיות!B250</f>
        <v>247</v>
      </c>
      <c r="B247" s="10">
        <f>תחזיות!F250</f>
        <v>1.2997539500000134E-2</v>
      </c>
      <c r="C247" s="10">
        <f>תחזיות!G250</f>
        <v>1.1815945000000121E-2</v>
      </c>
      <c r="D247" s="10">
        <f>תחזיות!H250</f>
        <v>2.2095817150000228E-2</v>
      </c>
    </row>
    <row r="248" spans="1:4" x14ac:dyDescent="0.2">
      <c r="A248">
        <f>תחזיות!B251</f>
        <v>248</v>
      </c>
      <c r="B248" s="10">
        <f>תחזיות!F251</f>
        <v>1.2997558000000135E-2</v>
      </c>
      <c r="C248" s="10">
        <f>תחזיות!G251</f>
        <v>1.181596181818194E-2</v>
      </c>
      <c r="D248" s="10">
        <f>תחזיות!H251</f>
        <v>2.2095848600000228E-2</v>
      </c>
    </row>
    <row r="249" spans="1:4" x14ac:dyDescent="0.2">
      <c r="A249">
        <f>תחזיות!B252</f>
        <v>249</v>
      </c>
      <c r="B249" s="10">
        <f>תחזיות!F252</f>
        <v>1.2997576500000135E-2</v>
      </c>
      <c r="C249" s="10">
        <f>תחזיות!G252</f>
        <v>1.1815978636363758E-2</v>
      </c>
      <c r="D249" s="10">
        <f>תחזיות!H252</f>
        <v>2.2095880050000228E-2</v>
      </c>
    </row>
    <row r="250" spans="1:4" x14ac:dyDescent="0.2">
      <c r="A250">
        <f>תחזיות!B253</f>
        <v>250</v>
      </c>
      <c r="B250" s="10">
        <f>תחזיות!F253</f>
        <v>1.2997595000000136E-2</v>
      </c>
      <c r="C250" s="10">
        <f>תחזיות!G253</f>
        <v>1.1815995454545578E-2</v>
      </c>
      <c r="D250" s="10">
        <f>תחזיות!H253</f>
        <v>2.2095911500000232E-2</v>
      </c>
    </row>
    <row r="251" spans="1:4" x14ac:dyDescent="0.2">
      <c r="A251">
        <f>תחזיות!B254</f>
        <v>251</v>
      </c>
      <c r="B251" s="10">
        <f>תחזיות!F254</f>
        <v>1.2997613500000137E-2</v>
      </c>
      <c r="C251" s="10">
        <f>תחזיות!G254</f>
        <v>1.1816012272727395E-2</v>
      </c>
      <c r="D251" s="10">
        <f>תחזיות!H254</f>
        <v>2.2095942950000232E-2</v>
      </c>
    </row>
    <row r="252" spans="1:4" x14ac:dyDescent="0.2">
      <c r="A252">
        <f>תחזיות!B255</f>
        <v>252</v>
      </c>
      <c r="B252" s="10">
        <f>תחזיות!F255</f>
        <v>1.2997632000000137E-2</v>
      </c>
      <c r="C252" s="10">
        <f>תחזיות!G255</f>
        <v>1.1816029090909215E-2</v>
      </c>
      <c r="D252" s="10">
        <f>תחזיות!H255</f>
        <v>2.2095974400000232E-2</v>
      </c>
    </row>
    <row r="253" spans="1:4" x14ac:dyDescent="0.2">
      <c r="A253">
        <f>תחזיות!B256</f>
        <v>253</v>
      </c>
      <c r="B253" s="10">
        <f>תחזיות!F256</f>
        <v>1.2997650500000138E-2</v>
      </c>
      <c r="C253" s="10">
        <f>תחזיות!G256</f>
        <v>1.1816045909091034E-2</v>
      </c>
      <c r="D253" s="10">
        <f>תחזיות!H256</f>
        <v>2.2096005850000235E-2</v>
      </c>
    </row>
    <row r="254" spans="1:4" x14ac:dyDescent="0.2">
      <c r="A254">
        <f>תחזיות!B257</f>
        <v>254</v>
      </c>
      <c r="B254" s="10">
        <f>תחזיות!F257</f>
        <v>1.2997669000000139E-2</v>
      </c>
      <c r="C254" s="10">
        <f>תחזיות!G257</f>
        <v>1.1816062727272852E-2</v>
      </c>
      <c r="D254" s="10">
        <f>תחזיות!H257</f>
        <v>2.2096037300000235E-2</v>
      </c>
    </row>
    <row r="255" spans="1:4" x14ac:dyDescent="0.2">
      <c r="A255">
        <f>תחזיות!B258</f>
        <v>255</v>
      </c>
      <c r="B255" s="10">
        <f>תחזיות!F258</f>
        <v>1.2997687500000139E-2</v>
      </c>
      <c r="C255" s="10">
        <f>תחזיות!G258</f>
        <v>1.1816079545454671E-2</v>
      </c>
      <c r="D255" s="10">
        <f>תחזיות!H258</f>
        <v>2.2096068750000235E-2</v>
      </c>
    </row>
    <row r="256" spans="1:4" x14ac:dyDescent="0.2">
      <c r="A256">
        <f>תחזיות!B259</f>
        <v>256</v>
      </c>
      <c r="B256" s="10">
        <f>תחזיות!F259</f>
        <v>1.299770600000014E-2</v>
      </c>
      <c r="C256" s="10">
        <f>תחזיות!G259</f>
        <v>1.1816096363636491E-2</v>
      </c>
      <c r="D256" s="10">
        <f>תחזיות!H259</f>
        <v>2.2096100200000239E-2</v>
      </c>
    </row>
    <row r="257" spans="1:4" x14ac:dyDescent="0.2">
      <c r="A257">
        <f>תחזיות!B260</f>
        <v>257</v>
      </c>
      <c r="B257" s="10">
        <f>תחזיות!F260</f>
        <v>1.2997724500000141E-2</v>
      </c>
      <c r="C257" s="10">
        <f>תחזיות!G260</f>
        <v>1.1816113181818308E-2</v>
      </c>
      <c r="D257" s="10">
        <f>תחזיות!H260</f>
        <v>2.2096131650000239E-2</v>
      </c>
    </row>
    <row r="258" spans="1:4" x14ac:dyDescent="0.2">
      <c r="A258">
        <f>תחזיות!B261</f>
        <v>258</v>
      </c>
      <c r="B258" s="10">
        <f>תחזיות!F261</f>
        <v>1.2997743000000141E-2</v>
      </c>
      <c r="C258" s="10">
        <f>תחזיות!G261</f>
        <v>1.1816130000000128E-2</v>
      </c>
      <c r="D258" s="10">
        <f>תחזיות!H261</f>
        <v>2.2096163100000239E-2</v>
      </c>
    </row>
    <row r="259" spans="1:4" x14ac:dyDescent="0.2">
      <c r="A259">
        <f>תחזיות!B262</f>
        <v>259</v>
      </c>
      <c r="B259" s="10">
        <f>תחזיות!F262</f>
        <v>1.2997761500000142E-2</v>
      </c>
      <c r="C259" s="10">
        <f>תחזיות!G262</f>
        <v>1.1816146818181947E-2</v>
      </c>
      <c r="D259" s="10">
        <f>תחזיות!H262</f>
        <v>2.2096194550000239E-2</v>
      </c>
    </row>
    <row r="260" spans="1:4" x14ac:dyDescent="0.2">
      <c r="A260">
        <f>תחזיות!B263</f>
        <v>260</v>
      </c>
      <c r="B260" s="10">
        <f>תחזיות!F263</f>
        <v>1.2997780000000143E-2</v>
      </c>
      <c r="C260" s="10">
        <f>תחזיות!G263</f>
        <v>1.1816163636363765E-2</v>
      </c>
      <c r="D260" s="10">
        <f>תחזיות!H263</f>
        <v>2.2096226000000243E-2</v>
      </c>
    </row>
    <row r="261" spans="1:4" x14ac:dyDescent="0.2">
      <c r="A261">
        <f>תחזיות!B264</f>
        <v>261</v>
      </c>
      <c r="B261" s="10">
        <f>תחזיות!F264</f>
        <v>1.2997798500000143E-2</v>
      </c>
      <c r="C261" s="10">
        <f>תחזיות!G264</f>
        <v>1.1816180454545584E-2</v>
      </c>
      <c r="D261" s="10">
        <f>תחזיות!H264</f>
        <v>2.2096257450000243E-2</v>
      </c>
    </row>
    <row r="262" spans="1:4" x14ac:dyDescent="0.2">
      <c r="A262">
        <f>תחזיות!B265</f>
        <v>262</v>
      </c>
      <c r="B262" s="10">
        <f>תחזיות!F265</f>
        <v>1.2997817000000144E-2</v>
      </c>
      <c r="C262" s="10">
        <f>תחזיות!G265</f>
        <v>1.1816197272727402E-2</v>
      </c>
      <c r="D262" s="10">
        <f>תחזיות!H265</f>
        <v>2.2096288900000243E-2</v>
      </c>
    </row>
    <row r="263" spans="1:4" x14ac:dyDescent="0.2">
      <c r="A263">
        <f>תחזיות!B266</f>
        <v>263</v>
      </c>
      <c r="B263" s="10">
        <f>תחזיות!F266</f>
        <v>1.2997835500000145E-2</v>
      </c>
      <c r="C263" s="10">
        <f>תחזיות!G266</f>
        <v>1.1816214090909221E-2</v>
      </c>
      <c r="D263" s="10">
        <f>תחזיות!H266</f>
        <v>2.2096320350000247E-2</v>
      </c>
    </row>
    <row r="264" spans="1:4" x14ac:dyDescent="0.2">
      <c r="A264">
        <f>תחזיות!B267</f>
        <v>264</v>
      </c>
      <c r="B264" s="10">
        <f>תחזיות!F267</f>
        <v>1.2997854000000145E-2</v>
      </c>
      <c r="C264" s="10">
        <f>תחזיות!G267</f>
        <v>1.1816230909091041E-2</v>
      </c>
      <c r="D264" s="10">
        <f>תחזיות!H267</f>
        <v>2.2096351800000247E-2</v>
      </c>
    </row>
    <row r="265" spans="1:4" x14ac:dyDescent="0.2">
      <c r="A265">
        <f>תחזיות!B268</f>
        <v>265</v>
      </c>
      <c r="B265" s="10">
        <f>תחזיות!F268</f>
        <v>1.2997872500000146E-2</v>
      </c>
      <c r="C265" s="10">
        <f>תחזיות!G268</f>
        <v>1.1816247727272858E-2</v>
      </c>
      <c r="D265" s="10">
        <f>תחזיות!H268</f>
        <v>2.2096383250000247E-2</v>
      </c>
    </row>
    <row r="266" spans="1:4" x14ac:dyDescent="0.2">
      <c r="A266">
        <f>תחזיות!B269</f>
        <v>266</v>
      </c>
      <c r="B266" s="10">
        <f>תחזיות!F269</f>
        <v>1.2997891000000147E-2</v>
      </c>
      <c r="C266" s="10">
        <f>תחזיות!G269</f>
        <v>1.1816264545454678E-2</v>
      </c>
      <c r="D266" s="10">
        <f>תחזיות!H269</f>
        <v>2.209641470000025E-2</v>
      </c>
    </row>
    <row r="267" spans="1:4" x14ac:dyDescent="0.2">
      <c r="A267">
        <f>תחזיות!B270</f>
        <v>267</v>
      </c>
      <c r="B267" s="10">
        <f>תחזיות!F270</f>
        <v>1.2997909500000147E-2</v>
      </c>
      <c r="C267" s="10">
        <f>תחזיות!G270</f>
        <v>1.1816281363636497E-2</v>
      </c>
      <c r="D267" s="10">
        <f>תחזיות!H270</f>
        <v>2.2096446150000251E-2</v>
      </c>
    </row>
    <row r="268" spans="1:4" x14ac:dyDescent="0.2">
      <c r="A268">
        <f>תחזיות!B271</f>
        <v>268</v>
      </c>
      <c r="B268" s="10">
        <f>תחזיות!F271</f>
        <v>1.2997928000000148E-2</v>
      </c>
      <c r="C268" s="10">
        <f>תחזיות!G271</f>
        <v>1.1816298181818315E-2</v>
      </c>
      <c r="D268" s="10">
        <f>תחזיות!H271</f>
        <v>2.2096477600000251E-2</v>
      </c>
    </row>
    <row r="269" spans="1:4" x14ac:dyDescent="0.2">
      <c r="A269">
        <f>תחזיות!B272</f>
        <v>269</v>
      </c>
      <c r="B269" s="10">
        <f>תחזיות!F272</f>
        <v>1.2997946500000149E-2</v>
      </c>
      <c r="C269" s="10">
        <f>תחזיות!G272</f>
        <v>1.1816315000000134E-2</v>
      </c>
      <c r="D269" s="10">
        <f>תחזיות!H272</f>
        <v>2.2096509050000251E-2</v>
      </c>
    </row>
    <row r="270" spans="1:4" x14ac:dyDescent="0.2">
      <c r="A270">
        <f>תחזיות!B273</f>
        <v>270</v>
      </c>
      <c r="B270" s="10">
        <f>תחזיות!F273</f>
        <v>1.2997965000000149E-2</v>
      </c>
      <c r="C270" s="10">
        <f>תחזיות!G273</f>
        <v>1.1816331818181954E-2</v>
      </c>
      <c r="D270" s="10">
        <f>תחזיות!H273</f>
        <v>2.2096540500000254E-2</v>
      </c>
    </row>
    <row r="271" spans="1:4" x14ac:dyDescent="0.2">
      <c r="A271">
        <f>תחזיות!B274</f>
        <v>271</v>
      </c>
      <c r="B271" s="10">
        <f>תחזיות!F274</f>
        <v>1.299798350000015E-2</v>
      </c>
      <c r="C271" s="10">
        <f>תחזיות!G274</f>
        <v>1.1816348636363772E-2</v>
      </c>
      <c r="D271" s="10">
        <f>תחזיות!H274</f>
        <v>2.2096571950000254E-2</v>
      </c>
    </row>
    <row r="272" spans="1:4" x14ac:dyDescent="0.2">
      <c r="A272">
        <f>תחזיות!B275</f>
        <v>272</v>
      </c>
      <c r="B272" s="10">
        <f>תחזיות!F275</f>
        <v>1.2998002000000151E-2</v>
      </c>
      <c r="C272" s="10">
        <f>תחזיות!G275</f>
        <v>1.1816365454545591E-2</v>
      </c>
      <c r="D272" s="10">
        <f>תחזיות!H275</f>
        <v>2.2096603400000255E-2</v>
      </c>
    </row>
    <row r="273" spans="1:4" x14ac:dyDescent="0.2">
      <c r="A273">
        <f>תחזיות!B276</f>
        <v>273</v>
      </c>
      <c r="B273" s="10">
        <f>תחזיות!F276</f>
        <v>1.2998020500000151E-2</v>
      </c>
      <c r="C273" s="10">
        <f>תחזיות!G276</f>
        <v>1.1816382272727409E-2</v>
      </c>
      <c r="D273" s="10">
        <f>תחזיות!H276</f>
        <v>2.2096634850000258E-2</v>
      </c>
    </row>
    <row r="274" spans="1:4" x14ac:dyDescent="0.2">
      <c r="A274">
        <f>תחזיות!B277</f>
        <v>274</v>
      </c>
      <c r="B274" s="10">
        <f>תחזיות!F277</f>
        <v>1.2998039000000152E-2</v>
      </c>
      <c r="C274" s="10">
        <f>תחזיות!G277</f>
        <v>1.1816399090909228E-2</v>
      </c>
      <c r="D274" s="10">
        <f>תחזיות!H277</f>
        <v>2.2096666300000258E-2</v>
      </c>
    </row>
    <row r="275" spans="1:4" x14ac:dyDescent="0.2">
      <c r="A275">
        <f>תחזיות!B278</f>
        <v>275</v>
      </c>
      <c r="B275" s="10">
        <f>תחזיות!F278</f>
        <v>1.2998057500000153E-2</v>
      </c>
      <c r="C275" s="10">
        <f>תחזיות!G278</f>
        <v>1.1816415909091047E-2</v>
      </c>
      <c r="D275" s="10">
        <f>תחזיות!H278</f>
        <v>2.2096697750000258E-2</v>
      </c>
    </row>
    <row r="276" spans="1:4" x14ac:dyDescent="0.2">
      <c r="A276">
        <f>תחזיות!B279</f>
        <v>276</v>
      </c>
      <c r="B276" s="10">
        <f>תחזיות!F279</f>
        <v>1.2998076000000153E-2</v>
      </c>
      <c r="C276" s="10">
        <f>תחזיות!G279</f>
        <v>1.1816432727272865E-2</v>
      </c>
      <c r="D276" s="10">
        <f>תחזיות!H279</f>
        <v>2.2096729200000262E-2</v>
      </c>
    </row>
    <row r="277" spans="1:4" x14ac:dyDescent="0.2">
      <c r="A277">
        <f>תחזיות!B280</f>
        <v>277</v>
      </c>
      <c r="B277" s="10">
        <f>תחזיות!F280</f>
        <v>1.2998094500000154E-2</v>
      </c>
      <c r="C277" s="10">
        <f>תחזיות!G280</f>
        <v>1.1816449545454685E-2</v>
      </c>
      <c r="D277" s="10">
        <f>תחזיות!H280</f>
        <v>2.2096760650000262E-2</v>
      </c>
    </row>
    <row r="278" spans="1:4" x14ac:dyDescent="0.2">
      <c r="A278">
        <f>תחזיות!B281</f>
        <v>278</v>
      </c>
      <c r="B278" s="10">
        <f>תחזיות!F281</f>
        <v>1.2998113000000155E-2</v>
      </c>
      <c r="C278" s="10">
        <f>תחזיות!G281</f>
        <v>1.1816466363636504E-2</v>
      </c>
      <c r="D278" s="10">
        <f>תחזיות!H281</f>
        <v>2.2096792100000262E-2</v>
      </c>
    </row>
    <row r="279" spans="1:4" x14ac:dyDescent="0.2">
      <c r="A279">
        <f>תחזיות!B282</f>
        <v>279</v>
      </c>
      <c r="B279" s="10">
        <f>תחזיות!F282</f>
        <v>1.2998131500000155E-2</v>
      </c>
      <c r="C279" s="10">
        <f>תחזיות!G282</f>
        <v>1.1816483181818322E-2</v>
      </c>
      <c r="D279" s="10">
        <f>תחזיות!H282</f>
        <v>2.2096823550000262E-2</v>
      </c>
    </row>
    <row r="280" spans="1:4" x14ac:dyDescent="0.2">
      <c r="A280">
        <f>תחזיות!B283</f>
        <v>280</v>
      </c>
      <c r="B280" s="10">
        <f>תחזיות!F283</f>
        <v>1.2998150000000156E-2</v>
      </c>
      <c r="C280" s="10">
        <f>תחזיות!G283</f>
        <v>1.1816500000000141E-2</v>
      </c>
      <c r="D280" s="10">
        <f>תחזיות!H283</f>
        <v>2.2096855000000266E-2</v>
      </c>
    </row>
    <row r="281" spans="1:4" x14ac:dyDescent="0.2">
      <c r="A281">
        <f>תחזיות!B284</f>
        <v>281</v>
      </c>
      <c r="B281" s="10">
        <f>תחזיות!F284</f>
        <v>1.2998168500000157E-2</v>
      </c>
      <c r="C281" s="10">
        <f>תחזיות!G284</f>
        <v>1.1816516818181961E-2</v>
      </c>
      <c r="D281" s="10">
        <f>תחזיות!H284</f>
        <v>2.2096886450000266E-2</v>
      </c>
    </row>
    <row r="282" spans="1:4" x14ac:dyDescent="0.2">
      <c r="A282">
        <f>תחזיות!B285</f>
        <v>282</v>
      </c>
      <c r="B282" s="10">
        <f>תחזיות!F285</f>
        <v>1.2998187000000157E-2</v>
      </c>
      <c r="C282" s="10">
        <f>תחזיות!G285</f>
        <v>1.1816533636363778E-2</v>
      </c>
      <c r="D282" s="10">
        <f>תחזיות!H285</f>
        <v>2.2096917900000266E-2</v>
      </c>
    </row>
    <row r="283" spans="1:4" x14ac:dyDescent="0.2">
      <c r="A283">
        <f>תחזיות!B286</f>
        <v>283</v>
      </c>
      <c r="B283" s="10">
        <f>תחזיות!F286</f>
        <v>1.2998205500000158E-2</v>
      </c>
      <c r="C283" s="10">
        <f>תחזיות!G286</f>
        <v>1.1816550454545598E-2</v>
      </c>
      <c r="D283" s="10">
        <f>תחזיות!H286</f>
        <v>2.2096949350000269E-2</v>
      </c>
    </row>
    <row r="284" spans="1:4" x14ac:dyDescent="0.2">
      <c r="A284">
        <f>תחזיות!B287</f>
        <v>284</v>
      </c>
      <c r="B284" s="10">
        <f>תחזיות!F287</f>
        <v>1.2998224000000159E-2</v>
      </c>
      <c r="C284" s="10">
        <f>תחזיות!G287</f>
        <v>1.1816567272727415E-2</v>
      </c>
      <c r="D284" s="10">
        <f>תחזיות!H287</f>
        <v>2.209698080000027E-2</v>
      </c>
    </row>
    <row r="285" spans="1:4" x14ac:dyDescent="0.2">
      <c r="A285">
        <f>תחזיות!B288</f>
        <v>285</v>
      </c>
      <c r="B285" s="10">
        <f>תחזיות!F288</f>
        <v>1.2998242500000159E-2</v>
      </c>
      <c r="C285" s="10">
        <f>תחזיות!G288</f>
        <v>1.1816584090909235E-2</v>
      </c>
      <c r="D285" s="10">
        <f>תחזיות!H288</f>
        <v>2.209701225000027E-2</v>
      </c>
    </row>
    <row r="286" spans="1:4" x14ac:dyDescent="0.2">
      <c r="A286">
        <f>תחזיות!B289</f>
        <v>286</v>
      </c>
      <c r="B286" s="10">
        <f>תחזיות!F289</f>
        <v>1.299826100000016E-2</v>
      </c>
      <c r="C286" s="10">
        <f>תחזיות!G289</f>
        <v>1.1816600909091054E-2</v>
      </c>
      <c r="D286" s="10">
        <f>תחזיות!H289</f>
        <v>2.2097043700000273E-2</v>
      </c>
    </row>
    <row r="287" spans="1:4" x14ac:dyDescent="0.2">
      <c r="A287">
        <f>תחזיות!B290</f>
        <v>287</v>
      </c>
      <c r="B287" s="10">
        <f>תחזיות!F290</f>
        <v>1.2998279500000161E-2</v>
      </c>
      <c r="C287" s="10">
        <f>תחזיות!G290</f>
        <v>1.1816617727272872E-2</v>
      </c>
      <c r="D287" s="10">
        <f>תחזיות!H290</f>
        <v>2.2097075150000273E-2</v>
      </c>
    </row>
    <row r="288" spans="1:4" x14ac:dyDescent="0.2">
      <c r="A288">
        <f>תחזיות!B291</f>
        <v>288</v>
      </c>
      <c r="B288" s="10">
        <f>תחזיות!F291</f>
        <v>1.2998298000000161E-2</v>
      </c>
      <c r="C288" s="10">
        <f>תחזיות!G291</f>
        <v>1.1816634545454691E-2</v>
      </c>
      <c r="D288" s="10">
        <f>תחזיות!H291</f>
        <v>2.2097106600000273E-2</v>
      </c>
    </row>
    <row r="289" spans="1:4" x14ac:dyDescent="0.2">
      <c r="A289">
        <f>תחזיות!B292</f>
        <v>289</v>
      </c>
      <c r="B289" s="10">
        <f>תחזיות!F292</f>
        <v>1.2998316500000162E-2</v>
      </c>
      <c r="C289" s="10">
        <f>תחזיות!G292</f>
        <v>1.1816651363636511E-2</v>
      </c>
      <c r="D289" s="10">
        <f>תחזיות!H292</f>
        <v>2.2097138050000274E-2</v>
      </c>
    </row>
    <row r="290" spans="1:4" x14ac:dyDescent="0.2">
      <c r="A290">
        <f>תחזיות!B293</f>
        <v>290</v>
      </c>
      <c r="B290" s="10">
        <f>תחזיות!F293</f>
        <v>1.2998335000000163E-2</v>
      </c>
      <c r="C290" s="10">
        <f>תחזיות!G293</f>
        <v>1.1816668181818328E-2</v>
      </c>
      <c r="D290" s="10">
        <f>תחזיות!H293</f>
        <v>2.2097169500000277E-2</v>
      </c>
    </row>
    <row r="291" spans="1:4" x14ac:dyDescent="0.2">
      <c r="A291">
        <f>תחזיות!B294</f>
        <v>291</v>
      </c>
      <c r="B291" s="10">
        <f>תחזיות!F294</f>
        <v>1.2998353500000163E-2</v>
      </c>
      <c r="C291" s="10">
        <f>תחזיות!G294</f>
        <v>1.1816685000000148E-2</v>
      </c>
      <c r="D291" s="10">
        <f>תחזיות!H294</f>
        <v>2.2097200950000277E-2</v>
      </c>
    </row>
    <row r="292" spans="1:4" x14ac:dyDescent="0.2">
      <c r="A292">
        <f>תחזיות!B295</f>
        <v>292</v>
      </c>
      <c r="B292" s="10">
        <f>תחזיות!F295</f>
        <v>1.2998372000000164E-2</v>
      </c>
      <c r="C292" s="10">
        <f>תחזיות!G295</f>
        <v>1.1816701818181967E-2</v>
      </c>
      <c r="D292" s="10">
        <f>תחזיות!H295</f>
        <v>2.2097232400000277E-2</v>
      </c>
    </row>
    <row r="293" spans="1:4" x14ac:dyDescent="0.2">
      <c r="A293">
        <f>תחזיות!B296</f>
        <v>293</v>
      </c>
      <c r="B293" s="10">
        <f>תחזיות!F296</f>
        <v>1.2998390500000165E-2</v>
      </c>
      <c r="C293" s="10">
        <f>תחזיות!G296</f>
        <v>1.1816718636363785E-2</v>
      </c>
      <c r="D293" s="10">
        <f>תחזיות!H296</f>
        <v>2.2097263850000281E-2</v>
      </c>
    </row>
    <row r="294" spans="1:4" x14ac:dyDescent="0.2">
      <c r="A294">
        <f>תחזיות!B297</f>
        <v>294</v>
      </c>
      <c r="B294" s="10">
        <f>תחזיות!F297</f>
        <v>1.2998409000000165E-2</v>
      </c>
      <c r="C294" s="10">
        <f>תחזיות!G297</f>
        <v>1.1816735454545604E-2</v>
      </c>
      <c r="D294" s="10">
        <f>תחזיות!H297</f>
        <v>2.2097295300000281E-2</v>
      </c>
    </row>
    <row r="295" spans="1:4" x14ac:dyDescent="0.2">
      <c r="A295">
        <f>תחזיות!B298</f>
        <v>295</v>
      </c>
      <c r="B295" s="10">
        <f>תחזיות!F298</f>
        <v>1.2998427500000166E-2</v>
      </c>
      <c r="C295" s="10">
        <f>תחזיות!G298</f>
        <v>1.1816752272727422E-2</v>
      </c>
      <c r="D295" s="10">
        <f>תחזיות!H298</f>
        <v>2.2097326750000281E-2</v>
      </c>
    </row>
    <row r="296" spans="1:4" x14ac:dyDescent="0.2">
      <c r="A296">
        <f>תחזיות!B299</f>
        <v>296</v>
      </c>
      <c r="B296" s="10">
        <f>תחזיות!F299</f>
        <v>1.2998446000000167E-2</v>
      </c>
      <c r="C296" s="10">
        <f>תחזיות!G299</f>
        <v>1.1816769090909241E-2</v>
      </c>
      <c r="D296" s="10">
        <f>תחזיות!H299</f>
        <v>2.2097358200000285E-2</v>
      </c>
    </row>
    <row r="297" spans="1:4" x14ac:dyDescent="0.2">
      <c r="A297">
        <f>תחזיות!B300</f>
        <v>297</v>
      </c>
      <c r="B297" s="10">
        <f>תחזיות!F300</f>
        <v>1.2998464500000168E-2</v>
      </c>
      <c r="C297" s="10">
        <f>תחזיות!G300</f>
        <v>1.1816785909091061E-2</v>
      </c>
      <c r="D297" s="10">
        <f>תחזיות!H300</f>
        <v>2.2097389650000285E-2</v>
      </c>
    </row>
    <row r="298" spans="1:4" x14ac:dyDescent="0.2">
      <c r="A298">
        <f>תחזיות!B301</f>
        <v>298</v>
      </c>
      <c r="B298" s="10">
        <f>תחזיות!F301</f>
        <v>1.2998483000000168E-2</v>
      </c>
      <c r="C298" s="10">
        <f>תחזיות!G301</f>
        <v>1.1816802727272879E-2</v>
      </c>
      <c r="D298" s="10">
        <f>תחזיות!H301</f>
        <v>2.2097421100000285E-2</v>
      </c>
    </row>
    <row r="299" spans="1:4" x14ac:dyDescent="0.2">
      <c r="A299">
        <f>תחזיות!B302</f>
        <v>299</v>
      </c>
      <c r="B299" s="10">
        <f>תחזיות!F302</f>
        <v>1.2998501500000169E-2</v>
      </c>
      <c r="C299" s="10">
        <f>תחזיות!G302</f>
        <v>1.1816819545454698E-2</v>
      </c>
      <c r="D299" s="10">
        <f>תחזיות!H302</f>
        <v>2.2097452550000285E-2</v>
      </c>
    </row>
    <row r="300" spans="1:4" x14ac:dyDescent="0.2">
      <c r="A300">
        <f>תחזיות!B303</f>
        <v>300</v>
      </c>
      <c r="B300" s="10">
        <f>תחזיות!F303</f>
        <v>1.299852000000017E-2</v>
      </c>
      <c r="C300" s="10">
        <f>תחזיות!G303</f>
        <v>1.1816836363636517E-2</v>
      </c>
      <c r="D300" s="10">
        <f>תחזיות!H303</f>
        <v>2.2097484000000289E-2</v>
      </c>
    </row>
    <row r="301" spans="1:4" x14ac:dyDescent="0.2">
      <c r="A301">
        <f>תחזיות!B304</f>
        <v>301</v>
      </c>
      <c r="B301" s="10">
        <f>תחזיות!F304</f>
        <v>1.299853850000017E-2</v>
      </c>
      <c r="C301" s="10">
        <f>תחזיות!G304</f>
        <v>1.1816853181818335E-2</v>
      </c>
      <c r="D301" s="10">
        <f>תחזיות!H304</f>
        <v>2.2097515450000289E-2</v>
      </c>
    </row>
    <row r="302" spans="1:4" x14ac:dyDescent="0.2">
      <c r="A302">
        <f>תחזיות!B305</f>
        <v>302</v>
      </c>
      <c r="B302" s="10">
        <f>תחזיות!F305</f>
        <v>1.2998557000000171E-2</v>
      </c>
      <c r="C302" s="10">
        <f>תחזיות!G305</f>
        <v>1.1816870000000155E-2</v>
      </c>
      <c r="D302" s="10">
        <f>תחזיות!H305</f>
        <v>2.2097546900000289E-2</v>
      </c>
    </row>
    <row r="303" spans="1:4" x14ac:dyDescent="0.2">
      <c r="A303">
        <f>תחזיות!B306</f>
        <v>303</v>
      </c>
      <c r="B303" s="10">
        <f>תחזיות!F306</f>
        <v>1.2998575500000172E-2</v>
      </c>
      <c r="C303" s="10">
        <f>תחזיות!G306</f>
        <v>1.1816886818181974E-2</v>
      </c>
      <c r="D303" s="10">
        <f>תחזיות!H306</f>
        <v>2.2097578350000292E-2</v>
      </c>
    </row>
    <row r="304" spans="1:4" x14ac:dyDescent="0.2">
      <c r="A304">
        <f>תחזיות!B307</f>
        <v>304</v>
      </c>
      <c r="B304" s="10">
        <f>תחזיות!F307</f>
        <v>1.2998594000000172E-2</v>
      </c>
      <c r="C304" s="10">
        <f>תחזיות!G307</f>
        <v>1.1816903636363792E-2</v>
      </c>
      <c r="D304" s="10">
        <f>תחזיות!H307</f>
        <v>2.2097609800000292E-2</v>
      </c>
    </row>
    <row r="305" spans="1:4" x14ac:dyDescent="0.2">
      <c r="A305">
        <f>תחזיות!B308</f>
        <v>305</v>
      </c>
      <c r="B305" s="10">
        <f>תחזיות!F308</f>
        <v>1.2998612500000173E-2</v>
      </c>
      <c r="C305" s="10">
        <f>תחזיות!G308</f>
        <v>1.1816920454545611E-2</v>
      </c>
      <c r="D305" s="10">
        <f>תחזיות!H308</f>
        <v>2.2097641250000293E-2</v>
      </c>
    </row>
    <row r="306" spans="1:4" x14ac:dyDescent="0.2">
      <c r="A306">
        <f>תחזיות!B309</f>
        <v>306</v>
      </c>
      <c r="B306" s="10">
        <f>תחזיות!F309</f>
        <v>1.2998631000000174E-2</v>
      </c>
      <c r="C306" s="10">
        <f>תחזיות!G309</f>
        <v>1.1816937272727429E-2</v>
      </c>
      <c r="D306" s="10">
        <f>תחזיות!H309</f>
        <v>2.2097672700000296E-2</v>
      </c>
    </row>
    <row r="307" spans="1:4" x14ac:dyDescent="0.2">
      <c r="A307">
        <f>תחזיות!B310</f>
        <v>307</v>
      </c>
      <c r="B307" s="10">
        <f>תחזיות!F310</f>
        <v>1.2998649500000174E-2</v>
      </c>
      <c r="C307" s="10">
        <f>תחזיות!G310</f>
        <v>1.1816954090909248E-2</v>
      </c>
      <c r="D307" s="10">
        <f>תחזיות!H310</f>
        <v>2.2097704150000296E-2</v>
      </c>
    </row>
    <row r="308" spans="1:4" x14ac:dyDescent="0.2">
      <c r="A308">
        <f>תחזיות!B311</f>
        <v>308</v>
      </c>
      <c r="B308" s="10">
        <f>תחזיות!F311</f>
        <v>1.2998668000000175E-2</v>
      </c>
      <c r="C308" s="10">
        <f>תחזיות!G311</f>
        <v>1.1816970909091068E-2</v>
      </c>
      <c r="D308" s="10">
        <f>תחזיות!H311</f>
        <v>2.2097735600000296E-2</v>
      </c>
    </row>
    <row r="309" spans="1:4" x14ac:dyDescent="0.2">
      <c r="A309">
        <f>תחזיות!B312</f>
        <v>309</v>
      </c>
      <c r="B309" s="10">
        <f>תחזיות!F312</f>
        <v>1.2998686500000176E-2</v>
      </c>
      <c r="C309" s="10">
        <f>תחזיות!G312</f>
        <v>1.1816987727272885E-2</v>
      </c>
      <c r="D309" s="10">
        <f>תחזיות!H312</f>
        <v>2.2097767050000296E-2</v>
      </c>
    </row>
    <row r="310" spans="1:4" x14ac:dyDescent="0.2">
      <c r="A310">
        <f>תחזיות!B313</f>
        <v>310</v>
      </c>
      <c r="B310" s="10">
        <f>תחזיות!F313</f>
        <v>1.2998705000000176E-2</v>
      </c>
      <c r="C310" s="10">
        <f>תחזיות!G313</f>
        <v>1.1817004545454705E-2</v>
      </c>
      <c r="D310" s="10">
        <f>תחזיות!H313</f>
        <v>2.20977985000003E-2</v>
      </c>
    </row>
    <row r="311" spans="1:4" x14ac:dyDescent="0.2">
      <c r="A311">
        <f>תחזיות!B314</f>
        <v>311</v>
      </c>
      <c r="B311" s="10">
        <f>תחזיות!F314</f>
        <v>1.2998723500000177E-2</v>
      </c>
      <c r="C311" s="10">
        <f>תחזיות!G314</f>
        <v>1.1817021363636524E-2</v>
      </c>
      <c r="D311" s="10">
        <f>תחזיות!H314</f>
        <v>2.20978299500003E-2</v>
      </c>
    </row>
    <row r="312" spans="1:4" x14ac:dyDescent="0.2">
      <c r="A312">
        <f>תחזיות!B315</f>
        <v>312</v>
      </c>
      <c r="B312" s="10">
        <f>תחזיות!F315</f>
        <v>1.2998742000000178E-2</v>
      </c>
      <c r="C312" s="10">
        <f>תחזיות!G315</f>
        <v>1.1817038181818342E-2</v>
      </c>
      <c r="D312" s="10">
        <f>תחזיות!H315</f>
        <v>2.20978614000003E-2</v>
      </c>
    </row>
    <row r="313" spans="1:4" x14ac:dyDescent="0.2">
      <c r="A313">
        <f>תחזיות!B316</f>
        <v>313</v>
      </c>
      <c r="B313" s="10">
        <f>תחזיות!F316</f>
        <v>1.2998760500000178E-2</v>
      </c>
      <c r="C313" s="10">
        <f>תחזיות!G316</f>
        <v>1.1817055000000161E-2</v>
      </c>
      <c r="D313" s="10">
        <f>תחזיות!H316</f>
        <v>2.2097892850000304E-2</v>
      </c>
    </row>
    <row r="314" spans="1:4" x14ac:dyDescent="0.2">
      <c r="A314">
        <f>תחזיות!B317</f>
        <v>314</v>
      </c>
      <c r="B314" s="10">
        <f>תחזיות!F317</f>
        <v>1.2998779000000179E-2</v>
      </c>
      <c r="C314" s="10">
        <f>תחזיות!G317</f>
        <v>1.1817071818181981E-2</v>
      </c>
      <c r="D314" s="10">
        <f>תחזיות!H317</f>
        <v>2.2097924300000304E-2</v>
      </c>
    </row>
    <row r="315" spans="1:4" x14ac:dyDescent="0.2">
      <c r="A315">
        <f>תחזיות!B318</f>
        <v>315</v>
      </c>
      <c r="B315" s="10">
        <f>תחזיות!F318</f>
        <v>1.299879750000018E-2</v>
      </c>
      <c r="C315" s="10">
        <f>תחזיות!G318</f>
        <v>1.1817088636363798E-2</v>
      </c>
      <c r="D315" s="10">
        <f>תחזיות!H318</f>
        <v>2.2097955750000304E-2</v>
      </c>
    </row>
    <row r="316" spans="1:4" x14ac:dyDescent="0.2">
      <c r="A316">
        <f>תחזיות!B319</f>
        <v>316</v>
      </c>
      <c r="B316" s="10">
        <f>תחזיות!F319</f>
        <v>1.299881600000018E-2</v>
      </c>
      <c r="C316" s="10">
        <f>תחזיות!G319</f>
        <v>1.1817105454545618E-2</v>
      </c>
      <c r="D316" s="10">
        <f>תחזיות!H319</f>
        <v>2.2097987200000307E-2</v>
      </c>
    </row>
    <row r="317" spans="1:4" x14ac:dyDescent="0.2">
      <c r="A317">
        <f>תחזיות!B320</f>
        <v>317</v>
      </c>
      <c r="B317" s="10">
        <f>תחזיות!F320</f>
        <v>1.2998834500000181E-2</v>
      </c>
      <c r="C317" s="10">
        <f>תחזיות!G320</f>
        <v>1.1817122272727435E-2</v>
      </c>
      <c r="D317" s="10">
        <f>תחזיות!H320</f>
        <v>2.2098018650000308E-2</v>
      </c>
    </row>
    <row r="318" spans="1:4" x14ac:dyDescent="0.2">
      <c r="A318">
        <f>תחזיות!B321</f>
        <v>318</v>
      </c>
      <c r="B318" s="10">
        <f>תחזיות!F321</f>
        <v>1.2998853000000182E-2</v>
      </c>
      <c r="C318" s="10">
        <f>תחזיות!G321</f>
        <v>1.1817139090909255E-2</v>
      </c>
      <c r="D318" s="10">
        <f>תחזיות!H321</f>
        <v>2.2098050100000308E-2</v>
      </c>
    </row>
    <row r="319" spans="1:4" x14ac:dyDescent="0.2">
      <c r="A319">
        <f>תחזיות!B322</f>
        <v>319</v>
      </c>
      <c r="B319" s="10">
        <f>תחזיות!F322</f>
        <v>1.2998871500000182E-2</v>
      </c>
      <c r="C319" s="10">
        <f>תחזיות!G322</f>
        <v>1.1817155909091074E-2</v>
      </c>
      <c r="D319" s="10">
        <f>תחזיות!H322</f>
        <v>2.2098081550000308E-2</v>
      </c>
    </row>
    <row r="320" spans="1:4" x14ac:dyDescent="0.2">
      <c r="A320">
        <f>תחזיות!B323</f>
        <v>320</v>
      </c>
      <c r="B320" s="10">
        <f>תחזיות!F323</f>
        <v>1.2998890000000183E-2</v>
      </c>
      <c r="C320" s="10">
        <f>תחזיות!G323</f>
        <v>1.1817172727272892E-2</v>
      </c>
      <c r="D320" s="10">
        <f>תחזיות!H323</f>
        <v>2.2098113000000311E-2</v>
      </c>
    </row>
    <row r="321" spans="1:4" x14ac:dyDescent="0.2">
      <c r="A321">
        <f>תחזיות!B324</f>
        <v>321</v>
      </c>
      <c r="B321" s="10">
        <f>תחזיות!F324</f>
        <v>1.2998908500000184E-2</v>
      </c>
      <c r="C321" s="10">
        <f>תחזיות!G324</f>
        <v>1.1817189545454711E-2</v>
      </c>
      <c r="D321" s="10">
        <f>תחזיות!H324</f>
        <v>2.2098144450000311E-2</v>
      </c>
    </row>
    <row r="322" spans="1:4" x14ac:dyDescent="0.2">
      <c r="A322">
        <f>תחזיות!B325</f>
        <v>322</v>
      </c>
      <c r="B322" s="10">
        <f>תחזיות!F325</f>
        <v>1.2998927000000184E-2</v>
      </c>
      <c r="C322" s="10">
        <f>תחזיות!G325</f>
        <v>1.1817206363636531E-2</v>
      </c>
      <c r="D322" s="10">
        <f>תחזיות!H325</f>
        <v>2.2098175900000312E-2</v>
      </c>
    </row>
    <row r="323" spans="1:4" x14ac:dyDescent="0.2">
      <c r="A323">
        <f>תחזיות!B326</f>
        <v>323</v>
      </c>
      <c r="B323" s="10">
        <f>תחזיות!F326</f>
        <v>1.2998945500000185E-2</v>
      </c>
      <c r="C323" s="10">
        <f>תחזיות!G326</f>
        <v>1.1817223181818349E-2</v>
      </c>
      <c r="D323" s="10">
        <f>תחזיות!H326</f>
        <v>2.2098207350000315E-2</v>
      </c>
    </row>
    <row r="324" spans="1:4" x14ac:dyDescent="0.2">
      <c r="A324">
        <f>תחזיות!B327</f>
        <v>324</v>
      </c>
      <c r="B324" s="10">
        <f>תחזיות!F327</f>
        <v>1.2998964000000186E-2</v>
      </c>
      <c r="C324" s="10">
        <f>תחזיות!G327</f>
        <v>1.1817240000000168E-2</v>
      </c>
      <c r="D324" s="10">
        <f>תחזיות!H327</f>
        <v>2.2098238800000315E-2</v>
      </c>
    </row>
    <row r="325" spans="1:4" x14ac:dyDescent="0.2">
      <c r="A325">
        <f>תחזיות!B328</f>
        <v>325</v>
      </c>
      <c r="B325" s="10">
        <f>תחזיות!F328</f>
        <v>1.2998982500000186E-2</v>
      </c>
      <c r="C325" s="10">
        <f>תחזיות!G328</f>
        <v>1.1817256818181987E-2</v>
      </c>
      <c r="D325" s="10">
        <f>תחזיות!H328</f>
        <v>2.2098270250000315E-2</v>
      </c>
    </row>
    <row r="326" spans="1:4" x14ac:dyDescent="0.2">
      <c r="A326">
        <f>תחזיות!B329</f>
        <v>326</v>
      </c>
      <c r="B326" s="10">
        <f>תחזיות!F329</f>
        <v>1.2999001000000187E-2</v>
      </c>
      <c r="C326" s="10">
        <f>תחזיות!G329</f>
        <v>1.1817273636363805E-2</v>
      </c>
      <c r="D326" s="10">
        <f>תחזיות!H329</f>
        <v>2.2098301700000319E-2</v>
      </c>
    </row>
    <row r="327" spans="1:4" x14ac:dyDescent="0.2">
      <c r="A327">
        <f>תחזיות!B330</f>
        <v>327</v>
      </c>
      <c r="B327" s="10">
        <f>תחזיות!F330</f>
        <v>1.2999019500000188E-2</v>
      </c>
      <c r="C327" s="10">
        <f>תחזיות!G330</f>
        <v>1.1817290454545624E-2</v>
      </c>
      <c r="D327" s="10">
        <f>תחזיות!H330</f>
        <v>2.2098333150000319E-2</v>
      </c>
    </row>
    <row r="328" spans="1:4" x14ac:dyDescent="0.2">
      <c r="A328">
        <f>תחזיות!B331</f>
        <v>328</v>
      </c>
      <c r="B328" s="10">
        <f>תחזיות!F331</f>
        <v>1.2999038000000188E-2</v>
      </c>
      <c r="C328" s="10">
        <f>תחזיות!G331</f>
        <v>1.1817307272727442E-2</v>
      </c>
      <c r="D328" s="10">
        <f>תחזיות!H331</f>
        <v>2.2098364600000319E-2</v>
      </c>
    </row>
    <row r="329" spans="1:4" x14ac:dyDescent="0.2">
      <c r="A329">
        <f>תחזיות!B332</f>
        <v>329</v>
      </c>
      <c r="B329" s="10">
        <f>תחזיות!F332</f>
        <v>1.2999056500000189E-2</v>
      </c>
      <c r="C329" s="10">
        <f>תחזיות!G332</f>
        <v>1.1817324090909262E-2</v>
      </c>
      <c r="D329" s="10">
        <f>תחזיות!H332</f>
        <v>2.2098396050000319E-2</v>
      </c>
    </row>
    <row r="330" spans="1:4" x14ac:dyDescent="0.2">
      <c r="A330">
        <f>תחזיות!B333</f>
        <v>330</v>
      </c>
      <c r="B330" s="10">
        <f>תחזיות!F333</f>
        <v>1.299907500000019E-2</v>
      </c>
      <c r="C330" s="10">
        <f>תחזיות!G333</f>
        <v>1.1817340909091081E-2</v>
      </c>
      <c r="D330" s="10">
        <f>תחזיות!H333</f>
        <v>2.2098427500000323E-2</v>
      </c>
    </row>
    <row r="331" spans="1:4" x14ac:dyDescent="0.2">
      <c r="A331">
        <f>תחזיות!B334</f>
        <v>331</v>
      </c>
      <c r="B331" s="10">
        <f>תחזיות!F334</f>
        <v>1.299909350000019E-2</v>
      </c>
      <c r="C331" s="10">
        <f>תחזיות!G334</f>
        <v>1.1817357727272899E-2</v>
      </c>
      <c r="D331" s="10">
        <f>תחזיות!H334</f>
        <v>2.2098458950000323E-2</v>
      </c>
    </row>
    <row r="332" spans="1:4" x14ac:dyDescent="0.2">
      <c r="A332">
        <f>תחזיות!B335</f>
        <v>332</v>
      </c>
      <c r="B332" s="10">
        <f>תחזיות!F335</f>
        <v>1.2999112000000191E-2</v>
      </c>
      <c r="C332" s="10">
        <f>תחזיות!G335</f>
        <v>1.1817374545454718E-2</v>
      </c>
      <c r="D332" s="10">
        <f>תחזיות!H335</f>
        <v>2.2098490400000323E-2</v>
      </c>
    </row>
    <row r="333" spans="1:4" x14ac:dyDescent="0.2">
      <c r="A333">
        <f>תחזיות!B336</f>
        <v>333</v>
      </c>
      <c r="B333" s="10">
        <f>תחזיות!F336</f>
        <v>1.2999130500000192E-2</v>
      </c>
      <c r="C333" s="10">
        <f>תחזיות!G336</f>
        <v>1.1817391363636538E-2</v>
      </c>
      <c r="D333" s="10">
        <f>תחזיות!H336</f>
        <v>2.2098521850000327E-2</v>
      </c>
    </row>
    <row r="334" spans="1:4" x14ac:dyDescent="0.2">
      <c r="A334">
        <f>תחזיות!B337</f>
        <v>334</v>
      </c>
      <c r="B334" s="10">
        <f>תחזיות!F337</f>
        <v>1.2999149000000192E-2</v>
      </c>
      <c r="C334" s="10">
        <f>תחזיות!G337</f>
        <v>1.1817408181818355E-2</v>
      </c>
      <c r="D334" s="10">
        <f>תחזיות!H337</f>
        <v>2.2098553300000327E-2</v>
      </c>
    </row>
    <row r="335" spans="1:4" x14ac:dyDescent="0.2">
      <c r="A335">
        <f>תחזיות!B338</f>
        <v>335</v>
      </c>
      <c r="B335" s="10">
        <f>תחזיות!F338</f>
        <v>1.2999167500000193E-2</v>
      </c>
      <c r="C335" s="10">
        <f>תחזיות!G338</f>
        <v>1.1817425000000175E-2</v>
      </c>
      <c r="D335" s="10">
        <f>תחזיות!H338</f>
        <v>2.2098584750000327E-2</v>
      </c>
    </row>
    <row r="336" spans="1:4" x14ac:dyDescent="0.2">
      <c r="A336">
        <f>תחזיות!B339</f>
        <v>336</v>
      </c>
      <c r="B336" s="10">
        <f>תחזיות!F339</f>
        <v>1.2999186000000194E-2</v>
      </c>
      <c r="C336" s="10">
        <f>תחזיות!G339</f>
        <v>1.1817441818181994E-2</v>
      </c>
      <c r="D336" s="10">
        <f>תחזיות!H339</f>
        <v>2.209861620000033E-2</v>
      </c>
    </row>
    <row r="337" spans="1:4" x14ac:dyDescent="0.2">
      <c r="A337">
        <f>תחזיות!B340</f>
        <v>337</v>
      </c>
      <c r="B337" s="10">
        <f>תחזיות!F340</f>
        <v>1.2999204500000194E-2</v>
      </c>
      <c r="C337" s="10">
        <f>תחזיות!G340</f>
        <v>1.1817458636363812E-2</v>
      </c>
      <c r="D337" s="10">
        <f>תחזיות!H340</f>
        <v>2.209864765000033E-2</v>
      </c>
    </row>
    <row r="338" spans="1:4" x14ac:dyDescent="0.2">
      <c r="A338">
        <f>תחזיות!B341</f>
        <v>338</v>
      </c>
      <c r="B338" s="10">
        <f>תחזיות!F341</f>
        <v>1.2999223000000195E-2</v>
      </c>
      <c r="C338" s="10">
        <f>תחזיות!G341</f>
        <v>1.1817475454545631E-2</v>
      </c>
      <c r="D338" s="10">
        <f>תחזיות!H341</f>
        <v>2.209867910000033E-2</v>
      </c>
    </row>
    <row r="339" spans="1:4" x14ac:dyDescent="0.2">
      <c r="A339">
        <f>תחזיות!B342</f>
        <v>339</v>
      </c>
      <c r="B339" s="10">
        <f>תחזיות!F342</f>
        <v>1.2999241500000196E-2</v>
      </c>
      <c r="C339" s="10">
        <f>תחזיות!G342</f>
        <v>1.1817492272727449E-2</v>
      </c>
      <c r="D339" s="10">
        <f>תחזיות!H342</f>
        <v>2.2098710550000331E-2</v>
      </c>
    </row>
    <row r="340" spans="1:4" x14ac:dyDescent="0.2">
      <c r="A340">
        <f>תחזיות!B343</f>
        <v>340</v>
      </c>
      <c r="B340" s="10">
        <f>תחזיות!F343</f>
        <v>1.2999260000000196E-2</v>
      </c>
      <c r="C340" s="10">
        <f>תחזיות!G343</f>
        <v>1.1817509090909268E-2</v>
      </c>
      <c r="D340" s="10">
        <f>תחזיות!H343</f>
        <v>2.2098742000000334E-2</v>
      </c>
    </row>
    <row r="341" spans="1:4" x14ac:dyDescent="0.2">
      <c r="A341">
        <f>תחזיות!B344</f>
        <v>341</v>
      </c>
      <c r="B341" s="10">
        <f>תחזיות!F344</f>
        <v>1.2999278500000197E-2</v>
      </c>
      <c r="C341" s="10">
        <f>תחזיות!G344</f>
        <v>1.1817525909091088E-2</v>
      </c>
      <c r="D341" s="10">
        <f>תחזיות!H344</f>
        <v>2.2098773450000334E-2</v>
      </c>
    </row>
    <row r="342" spans="1:4" x14ac:dyDescent="0.2">
      <c r="A342">
        <f>תחזיות!B345</f>
        <v>342</v>
      </c>
      <c r="B342" s="10">
        <f>תחזיות!F345</f>
        <v>1.2999297000000198E-2</v>
      </c>
      <c r="C342" s="10">
        <f>תחזיות!G345</f>
        <v>1.1817542727272905E-2</v>
      </c>
      <c r="D342" s="10">
        <f>תחזיות!H345</f>
        <v>2.2098804900000334E-2</v>
      </c>
    </row>
    <row r="343" spans="1:4" x14ac:dyDescent="0.2">
      <c r="A343">
        <f>תחזיות!B346</f>
        <v>343</v>
      </c>
      <c r="B343" s="10">
        <f>תחזיות!F346</f>
        <v>1.2999315500000198E-2</v>
      </c>
      <c r="C343" s="10">
        <f>תחזיות!G346</f>
        <v>1.1817559545454725E-2</v>
      </c>
      <c r="D343" s="10">
        <f>תחזיות!H346</f>
        <v>2.2098836350000338E-2</v>
      </c>
    </row>
    <row r="344" spans="1:4" x14ac:dyDescent="0.2">
      <c r="A344">
        <f>תחזיות!B347</f>
        <v>344</v>
      </c>
      <c r="B344" s="10">
        <f>תחזיות!F347</f>
        <v>1.2999334000000199E-2</v>
      </c>
      <c r="C344" s="10">
        <f>תחזיות!G347</f>
        <v>1.1817576363636544E-2</v>
      </c>
      <c r="D344" s="10">
        <f>תחזיות!H347</f>
        <v>2.2098867800000338E-2</v>
      </c>
    </row>
    <row r="345" spans="1:4" x14ac:dyDescent="0.2">
      <c r="A345">
        <f>תחזיות!B348</f>
        <v>345</v>
      </c>
      <c r="B345" s="10">
        <f>תחזיות!F348</f>
        <v>1.29993525000002E-2</v>
      </c>
      <c r="C345" s="10">
        <f>תחזיות!G348</f>
        <v>1.1817593181818362E-2</v>
      </c>
      <c r="D345" s="10">
        <f>תחזיות!H348</f>
        <v>2.2098899250000338E-2</v>
      </c>
    </row>
    <row r="346" spans="1:4" x14ac:dyDescent="0.2">
      <c r="A346">
        <f>תחזיות!B349</f>
        <v>346</v>
      </c>
      <c r="B346" s="10">
        <f>תחזיות!F349</f>
        <v>1.29993710000002E-2</v>
      </c>
      <c r="C346" s="10">
        <f>תחזיות!G349</f>
        <v>1.1817610000000181E-2</v>
      </c>
      <c r="D346" s="10">
        <f>תחזיות!H349</f>
        <v>2.2098930700000342E-2</v>
      </c>
    </row>
    <row r="347" spans="1:4" x14ac:dyDescent="0.2">
      <c r="A347">
        <f>תחזיות!B350</f>
        <v>347</v>
      </c>
      <c r="B347" s="10">
        <f>תחזיות!F350</f>
        <v>1.2999389500000201E-2</v>
      </c>
      <c r="C347" s="10">
        <f>תחזיות!G350</f>
        <v>1.1817626818182001E-2</v>
      </c>
      <c r="D347" s="10">
        <f>תחזיות!H350</f>
        <v>2.2098962150000342E-2</v>
      </c>
    </row>
    <row r="348" spans="1:4" x14ac:dyDescent="0.2">
      <c r="A348">
        <f>תחזיות!B351</f>
        <v>348</v>
      </c>
      <c r="B348" s="10">
        <f>תחזיות!F351</f>
        <v>1.2999408000000202E-2</v>
      </c>
      <c r="C348" s="10">
        <f>תחזיות!G351</f>
        <v>1.1817643636363818E-2</v>
      </c>
      <c r="D348" s="10">
        <f>תחזיות!H351</f>
        <v>2.2098993600000342E-2</v>
      </c>
    </row>
    <row r="349" spans="1:4" x14ac:dyDescent="0.2">
      <c r="A349">
        <f>תחזיות!B352</f>
        <v>349</v>
      </c>
      <c r="B349" s="10">
        <f>תחזיות!F352</f>
        <v>1.2999426500000202E-2</v>
      </c>
      <c r="C349" s="10">
        <f>תחזיות!G352</f>
        <v>1.1817660454545638E-2</v>
      </c>
      <c r="D349" s="10">
        <f>תחזיות!H352</f>
        <v>2.2099025050000342E-2</v>
      </c>
    </row>
    <row r="350" spans="1:4" x14ac:dyDescent="0.2">
      <c r="A350">
        <f>תחזיות!B353</f>
        <v>350</v>
      </c>
      <c r="B350" s="10">
        <f>תחזיות!F353</f>
        <v>1.2999445000000203E-2</v>
      </c>
      <c r="C350" s="10">
        <f>תחזיות!G353</f>
        <v>1.1817677272727456E-2</v>
      </c>
      <c r="D350" s="10">
        <f>תחזיות!H353</f>
        <v>2.2099056500000346E-2</v>
      </c>
    </row>
    <row r="351" spans="1:4" x14ac:dyDescent="0.2">
      <c r="A351">
        <f>תחזיות!B354</f>
        <v>351</v>
      </c>
      <c r="B351" s="10">
        <f>תחזיות!F354</f>
        <v>1.2999463500000204E-2</v>
      </c>
      <c r="C351" s="10">
        <f>תחזיות!G354</f>
        <v>1.1817694090909275E-2</v>
      </c>
      <c r="D351" s="10">
        <f>תחזיות!H354</f>
        <v>2.2099087950000346E-2</v>
      </c>
    </row>
    <row r="352" spans="1:4" x14ac:dyDescent="0.2">
      <c r="A352">
        <f>תחזיות!B355</f>
        <v>352</v>
      </c>
      <c r="B352" s="10">
        <f>תחזיות!F355</f>
        <v>1.2999482000000204E-2</v>
      </c>
      <c r="C352" s="10">
        <f>תחזיות!G355</f>
        <v>1.1817710909091094E-2</v>
      </c>
      <c r="D352" s="10">
        <f>תחזיות!H355</f>
        <v>2.2099119400000346E-2</v>
      </c>
    </row>
    <row r="353" spans="1:4" x14ac:dyDescent="0.2">
      <c r="A353">
        <f>תחזיות!B356</f>
        <v>353</v>
      </c>
      <c r="B353" s="10">
        <f>תחזיות!F356</f>
        <v>1.2999500500000205E-2</v>
      </c>
      <c r="C353" s="10">
        <f>תחזיות!G356</f>
        <v>1.1817727727272912E-2</v>
      </c>
      <c r="D353" s="10">
        <f>תחזיות!H356</f>
        <v>2.2099150850000349E-2</v>
      </c>
    </row>
    <row r="354" spans="1:4" x14ac:dyDescent="0.2">
      <c r="A354">
        <f>תחזיות!B357</f>
        <v>354</v>
      </c>
      <c r="B354" s="10">
        <f>תחזיות!F357</f>
        <v>1.2999519000000206E-2</v>
      </c>
      <c r="C354" s="10">
        <f>תחזיות!G357</f>
        <v>1.1817744545454732E-2</v>
      </c>
      <c r="D354" s="10">
        <f>תחזיות!H357</f>
        <v>2.2099182300000349E-2</v>
      </c>
    </row>
    <row r="355" spans="1:4" x14ac:dyDescent="0.2">
      <c r="A355">
        <f>תחזיות!B358</f>
        <v>355</v>
      </c>
      <c r="B355" s="10">
        <f>תחזיות!F358</f>
        <v>1.2999537500000206E-2</v>
      </c>
      <c r="C355" s="10">
        <f>תחזיות!G358</f>
        <v>1.1817761363636551E-2</v>
      </c>
      <c r="D355" s="10">
        <f>תחזיות!H358</f>
        <v>2.209921375000035E-2</v>
      </c>
    </row>
    <row r="356" spans="1:4" x14ac:dyDescent="0.2">
      <c r="A356">
        <f>תחזיות!B359</f>
        <v>356</v>
      </c>
      <c r="B356" s="10">
        <f>תחזיות!F359</f>
        <v>1.2999556000000207E-2</v>
      </c>
      <c r="C356" s="10">
        <f>תחזיות!G359</f>
        <v>1.1817778181818369E-2</v>
      </c>
      <c r="D356" s="10">
        <f>תחזיות!H359</f>
        <v>2.2099245200000353E-2</v>
      </c>
    </row>
    <row r="357" spans="1:4" x14ac:dyDescent="0.2">
      <c r="A357">
        <f>תחזיות!B360</f>
        <v>357</v>
      </c>
      <c r="B357" s="10">
        <f>תחזיות!F360</f>
        <v>1.2999574500000208E-2</v>
      </c>
      <c r="C357" s="10">
        <f>תחזיות!G360</f>
        <v>1.1817795000000188E-2</v>
      </c>
      <c r="D357" s="10">
        <f>תחזיות!H360</f>
        <v>2.2099276650000353E-2</v>
      </c>
    </row>
    <row r="358" spans="1:4" x14ac:dyDescent="0.2">
      <c r="A358">
        <f>תחזיות!B361</f>
        <v>358</v>
      </c>
      <c r="B358" s="10">
        <f>תחזיות!F361</f>
        <v>1.2999593000000208E-2</v>
      </c>
      <c r="C358" s="10">
        <f>תחזיות!G361</f>
        <v>1.1817811818182008E-2</v>
      </c>
      <c r="D358" s="10">
        <f>תחזיות!H361</f>
        <v>2.2099308100000353E-2</v>
      </c>
    </row>
    <row r="359" spans="1:4" x14ac:dyDescent="0.2">
      <c r="A359">
        <f>תחזיות!B362</f>
        <v>359</v>
      </c>
      <c r="B359" s="10">
        <f>תחזיות!F362</f>
        <v>1.2999611500000209E-2</v>
      </c>
      <c r="C359" s="10">
        <f>תחזיות!G362</f>
        <v>1.1817828636363825E-2</v>
      </c>
      <c r="D359" s="10">
        <f>תחזיות!H362</f>
        <v>2.2099339550000353E-2</v>
      </c>
    </row>
    <row r="360" spans="1:4" x14ac:dyDescent="0.2">
      <c r="A360">
        <f>תחזיות!B363</f>
        <v>360</v>
      </c>
      <c r="B360" s="10">
        <f>תחזיות!F363</f>
        <v>1.299963000000021E-2</v>
      </c>
      <c r="C360" s="10">
        <f>תחזיות!G363</f>
        <v>1.1817845454545645E-2</v>
      </c>
      <c r="D360" s="10">
        <f>תחזיות!H363</f>
        <v>2.2099371000000357E-2</v>
      </c>
    </row>
    <row r="361" spans="1:4" x14ac:dyDescent="0.2">
      <c r="A361">
        <f>תחזיות!B364</f>
        <v>361</v>
      </c>
      <c r="B361" s="10">
        <f>תחזיות!F364</f>
        <v>1.299964850000021E-2</v>
      </c>
      <c r="C361" s="10">
        <f>תחזיות!G364</f>
        <v>1.1817862272727462E-2</v>
      </c>
      <c r="D361" s="10">
        <f>תחזיות!H364</f>
        <v>2.2099402450000357E-2</v>
      </c>
    </row>
    <row r="362" spans="1:4" x14ac:dyDescent="0.2">
      <c r="A362">
        <f>תחזיות!B365</f>
        <v>362</v>
      </c>
      <c r="B362" s="10">
        <f>תחזיות!F365</f>
        <v>1.2999667000000211E-2</v>
      </c>
      <c r="C362" s="10">
        <f>תחזיות!G365</f>
        <v>1.1817879090909282E-2</v>
      </c>
      <c r="D362" s="10">
        <f>תחזיות!H365</f>
        <v>2.2099433900000357E-2</v>
      </c>
    </row>
    <row r="363" spans="1:4" x14ac:dyDescent="0.2">
      <c r="A363">
        <f>תחזיות!B366</f>
        <v>363</v>
      </c>
      <c r="B363" s="10">
        <f>תחזיות!F366</f>
        <v>1.2999685500000212E-2</v>
      </c>
      <c r="C363" s="10">
        <f>תחזיות!G366</f>
        <v>1.1817895909091101E-2</v>
      </c>
      <c r="D363" s="10">
        <f>תחזיות!H366</f>
        <v>2.2099465350000361E-2</v>
      </c>
    </row>
    <row r="364" spans="1:4" x14ac:dyDescent="0.2">
      <c r="A364">
        <f>תחזיות!B367</f>
        <v>364</v>
      </c>
      <c r="B364" s="10">
        <f>תחזיות!F367</f>
        <v>1.2999704000000212E-2</v>
      </c>
      <c r="C364" s="10">
        <f>תחזיות!G367</f>
        <v>1.1817912727272919E-2</v>
      </c>
      <c r="D364" s="10">
        <f>תחזיות!H367</f>
        <v>2.2099496800000361E-2</v>
      </c>
    </row>
    <row r="365" spans="1:4" x14ac:dyDescent="0.2">
      <c r="A365">
        <f>תחזיות!B368</f>
        <v>365</v>
      </c>
      <c r="B365" s="10">
        <f>תחזיות!F368</f>
        <v>1.2999722500000213E-2</v>
      </c>
      <c r="C365" s="10">
        <f>תחזיות!G368</f>
        <v>1.1817929545454738E-2</v>
      </c>
      <c r="D365" s="10">
        <f>תחזיות!H368</f>
        <v>2.2099528250000361E-2</v>
      </c>
    </row>
    <row r="366" spans="1:4" x14ac:dyDescent="0.2">
      <c r="A366">
        <f>תחזיות!B369</f>
        <v>366</v>
      </c>
      <c r="B366" s="10">
        <f>תחזיות!F369</f>
        <v>1.2999741000000214E-2</v>
      </c>
      <c r="C366" s="10">
        <f>תחזיות!G369</f>
        <v>1.1817946363636558E-2</v>
      </c>
      <c r="D366" s="10">
        <f>תחזיות!H369</f>
        <v>2.2099559700000364E-2</v>
      </c>
    </row>
    <row r="367" spans="1:4" x14ac:dyDescent="0.2">
      <c r="A367">
        <f>תחזיות!B370</f>
        <v>367</v>
      </c>
      <c r="B367" s="10">
        <f>תחזיות!F370</f>
        <v>1.2999759500000214E-2</v>
      </c>
      <c r="C367" s="10">
        <f>תחזיות!G370</f>
        <v>1.1817963181818375E-2</v>
      </c>
      <c r="D367" s="10">
        <f>תחזיות!H370</f>
        <v>2.2099591150000365E-2</v>
      </c>
    </row>
    <row r="368" spans="1:4" x14ac:dyDescent="0.2">
      <c r="A368">
        <f>תחזיות!B371</f>
        <v>368</v>
      </c>
      <c r="B368" s="10">
        <f>תחזיות!F371</f>
        <v>1.2999778000000215E-2</v>
      </c>
      <c r="C368" s="10">
        <f>תחזיות!G371</f>
        <v>1.1817980000000195E-2</v>
      </c>
      <c r="D368" s="10">
        <f>תחזיות!H371</f>
        <v>2.2099622600000365E-2</v>
      </c>
    </row>
    <row r="369" spans="1:4" x14ac:dyDescent="0.2">
      <c r="A369">
        <f>תחזיות!B372</f>
        <v>369</v>
      </c>
      <c r="B369" s="10">
        <f>תחזיות!F372</f>
        <v>1.2999796500000216E-2</v>
      </c>
      <c r="C369" s="10">
        <f>תחזיות!G372</f>
        <v>1.1817996818182014E-2</v>
      </c>
      <c r="D369" s="10">
        <f>תחזיות!H372</f>
        <v>2.2099654050000365E-2</v>
      </c>
    </row>
    <row r="370" spans="1:4" x14ac:dyDescent="0.2">
      <c r="A370">
        <f>תחזיות!B373</f>
        <v>370</v>
      </c>
      <c r="B370" s="10">
        <f>תחזיות!F373</f>
        <v>1.2999815000000216E-2</v>
      </c>
      <c r="C370" s="10">
        <f>תחזיות!G373</f>
        <v>1.1818013636363832E-2</v>
      </c>
      <c r="D370" s="10">
        <f>תחזיות!H373</f>
        <v>2.2099685500000368E-2</v>
      </c>
    </row>
    <row r="371" spans="1:4" x14ac:dyDescent="0.2">
      <c r="A371">
        <f>תחזיות!B374</f>
        <v>371</v>
      </c>
      <c r="B371" s="10">
        <f>תחזיות!F374</f>
        <v>1.2999833500000217E-2</v>
      </c>
      <c r="C371" s="10">
        <f>תחזיות!G374</f>
        <v>1.1818030454545651E-2</v>
      </c>
      <c r="D371" s="10">
        <f>תחזיות!H374</f>
        <v>2.2099716950000368E-2</v>
      </c>
    </row>
    <row r="372" spans="1:4" x14ac:dyDescent="0.2">
      <c r="A372">
        <f>תחזיות!B375</f>
        <v>372</v>
      </c>
      <c r="B372" s="10">
        <f>תחזיות!F375</f>
        <v>1.2999852000000218E-2</v>
      </c>
      <c r="C372" s="10">
        <f>תחזיות!G375</f>
        <v>1.1818047272727469E-2</v>
      </c>
      <c r="D372" s="10">
        <f>תחזיות!H375</f>
        <v>2.2099748400000369E-2</v>
      </c>
    </row>
    <row r="373" spans="1:4" x14ac:dyDescent="0.2">
      <c r="A373">
        <f>תחזיות!B376</f>
        <v>373</v>
      </c>
      <c r="B373" s="10">
        <f>תחזיות!F376</f>
        <v>1.2999870500000218E-2</v>
      </c>
      <c r="C373" s="10">
        <f>תחזיות!G376</f>
        <v>1.1818064090909288E-2</v>
      </c>
      <c r="D373" s="10">
        <f>תחזיות!H376</f>
        <v>2.2099779850000372E-2</v>
      </c>
    </row>
    <row r="374" spans="1:4" x14ac:dyDescent="0.2">
      <c r="A374">
        <f>תחזיות!B377</f>
        <v>374</v>
      </c>
      <c r="B374" s="10">
        <f>תחזיות!F377</f>
        <v>1.2999889000000219E-2</v>
      </c>
      <c r="C374" s="10">
        <f>תחזיות!G377</f>
        <v>1.1818080909091108E-2</v>
      </c>
      <c r="D374" s="10">
        <f>תחזיות!H377</f>
        <v>2.2099811300000372E-2</v>
      </c>
    </row>
    <row r="375" spans="1:4" x14ac:dyDescent="0.2">
      <c r="A375">
        <f>תחזיות!B378</f>
        <v>375</v>
      </c>
      <c r="B375" s="10">
        <f>תחזיות!F378</f>
        <v>1.299990750000022E-2</v>
      </c>
      <c r="C375" s="10">
        <f>תחזיות!G378</f>
        <v>1.1818097727272926E-2</v>
      </c>
      <c r="D375" s="10">
        <f>תחזיות!H378</f>
        <v>2.2099842750000372E-2</v>
      </c>
    </row>
    <row r="376" spans="1:4" x14ac:dyDescent="0.2">
      <c r="A376">
        <f>תחזיות!B379</f>
        <v>376</v>
      </c>
      <c r="B376" s="10">
        <f>תחזיות!F379</f>
        <v>1.299992600000022E-2</v>
      </c>
      <c r="C376" s="10">
        <f>תחזיות!G379</f>
        <v>1.1818114545454745E-2</v>
      </c>
      <c r="D376" s="10">
        <f>תחזיות!H379</f>
        <v>2.2099874200000376E-2</v>
      </c>
    </row>
    <row r="377" spans="1:4" x14ac:dyDescent="0.2">
      <c r="A377">
        <f>תחזיות!B380</f>
        <v>377</v>
      </c>
      <c r="B377" s="10">
        <f>תחזיות!F380</f>
        <v>1.2999944500000221E-2</v>
      </c>
      <c r="C377" s="10">
        <f>תחזיות!G380</f>
        <v>1.1818131363636564E-2</v>
      </c>
      <c r="D377" s="10">
        <f>תחזיות!H380</f>
        <v>2.2099905650000376E-2</v>
      </c>
    </row>
    <row r="378" spans="1:4" x14ac:dyDescent="0.2">
      <c r="A378">
        <f>תחזיות!B381</f>
        <v>378</v>
      </c>
      <c r="B378" s="10">
        <f>תחזיות!F381</f>
        <v>1.2999963000000222E-2</v>
      </c>
      <c r="C378" s="10">
        <f>תחזיות!G381</f>
        <v>1.1818148181818382E-2</v>
      </c>
      <c r="D378" s="10">
        <f>תחזיות!H381</f>
        <v>2.2099937100000376E-2</v>
      </c>
    </row>
    <row r="379" spans="1:4" x14ac:dyDescent="0.2">
      <c r="A379">
        <f>תחזיות!B382</f>
        <v>379</v>
      </c>
      <c r="B379" s="10">
        <f>תחזיות!F382</f>
        <v>1.2999981500000223E-2</v>
      </c>
      <c r="C379" s="10">
        <f>תחזיות!G382</f>
        <v>1.1818165000000201E-2</v>
      </c>
      <c r="D379" s="10">
        <f>תחזיות!H382</f>
        <v>2.2099968550000376E-2</v>
      </c>
    </row>
    <row r="380" spans="1:4" x14ac:dyDescent="0.2">
      <c r="A380">
        <f>תחזיות!B383</f>
        <v>380</v>
      </c>
      <c r="B380" s="10">
        <f>תחזיות!F383</f>
        <v>1.3000000000000223E-2</v>
      </c>
      <c r="C380" s="10">
        <f>תחזיות!G383</f>
        <v>1.1818181818182021E-2</v>
      </c>
      <c r="D380" s="10">
        <f>תחזיות!H383</f>
        <v>2.210000000000038E-2</v>
      </c>
    </row>
    <row r="381" spans="1:4" x14ac:dyDescent="0.2">
      <c r="A381">
        <f>תחזיות!B384</f>
        <v>381</v>
      </c>
      <c r="B381" s="10">
        <f>תחזיות!F384</f>
        <v>1.3000018500000224E-2</v>
      </c>
      <c r="C381" s="10">
        <f>תחזיות!G384</f>
        <v>1.1818198636363839E-2</v>
      </c>
      <c r="D381" s="10">
        <f>תחזיות!H384</f>
        <v>2.210003145000038E-2</v>
      </c>
    </row>
    <row r="382" spans="1:4" x14ac:dyDescent="0.2">
      <c r="A382">
        <f>תחזיות!B385</f>
        <v>382</v>
      </c>
      <c r="B382" s="10">
        <f>תחזיות!F385</f>
        <v>1.3000037000000225E-2</v>
      </c>
      <c r="C382" s="10">
        <f>תחזיות!G385</f>
        <v>1.1818215454545658E-2</v>
      </c>
      <c r="D382" s="10">
        <f>תחזיות!H385</f>
        <v>2.210006290000038E-2</v>
      </c>
    </row>
    <row r="383" spans="1:4" x14ac:dyDescent="0.2">
      <c r="A383">
        <f>תחזיות!B386</f>
        <v>383</v>
      </c>
      <c r="B383" s="10">
        <f>תחזיות!F386</f>
        <v>1.3000055500000225E-2</v>
      </c>
      <c r="C383" s="10">
        <f>תחזיות!G386</f>
        <v>1.1818232272727476E-2</v>
      </c>
      <c r="D383" s="10">
        <f>תחזיות!H386</f>
        <v>2.2100094350000384E-2</v>
      </c>
    </row>
    <row r="384" spans="1:4" x14ac:dyDescent="0.2">
      <c r="A384">
        <f>תחזיות!B387</f>
        <v>384</v>
      </c>
      <c r="B384" s="10">
        <f>תחזיות!F387</f>
        <v>1.3000074000000226E-2</v>
      </c>
      <c r="C384" s="10">
        <f>תחזיות!G387</f>
        <v>1.1818249090909295E-2</v>
      </c>
      <c r="D384" s="10">
        <f>תחזיות!H387</f>
        <v>2.2100125800000384E-2</v>
      </c>
    </row>
    <row r="385" spans="1:4" x14ac:dyDescent="0.2">
      <c r="A385">
        <f>תחזיות!B388</f>
        <v>385</v>
      </c>
      <c r="B385" s="10">
        <f>תחזיות!F388</f>
        <v>1.3000092500000227E-2</v>
      </c>
      <c r="C385" s="10">
        <f>תחזיות!G388</f>
        <v>1.1818265909091115E-2</v>
      </c>
      <c r="D385" s="10">
        <f>תחזיות!H388</f>
        <v>2.2100157250000384E-2</v>
      </c>
    </row>
    <row r="386" spans="1:4" x14ac:dyDescent="0.2">
      <c r="A386">
        <f>תחזיות!B389</f>
        <v>386</v>
      </c>
      <c r="B386" s="10">
        <f>תחזיות!F389</f>
        <v>1.3000111000000227E-2</v>
      </c>
      <c r="C386" s="10">
        <f>תחזיות!G389</f>
        <v>1.1818282727272932E-2</v>
      </c>
      <c r="D386" s="10">
        <f>תחזיות!H389</f>
        <v>2.2100188700000387E-2</v>
      </c>
    </row>
    <row r="387" spans="1:4" x14ac:dyDescent="0.2">
      <c r="A387">
        <f>תחזיות!B390</f>
        <v>387</v>
      </c>
      <c r="B387" s="10">
        <f>תחזיות!F390</f>
        <v>1.3000129500000228E-2</v>
      </c>
      <c r="C387" s="10">
        <f>תחזיות!G390</f>
        <v>1.1818299545454752E-2</v>
      </c>
      <c r="D387" s="10">
        <f>תחזיות!H390</f>
        <v>2.2100220150000387E-2</v>
      </c>
    </row>
    <row r="388" spans="1:4" x14ac:dyDescent="0.2">
      <c r="A388">
        <f>תחזיות!B391</f>
        <v>388</v>
      </c>
      <c r="B388" s="10">
        <f>תחזיות!F391</f>
        <v>1.3000148000000229E-2</v>
      </c>
      <c r="C388" s="10">
        <f>תחזיות!G391</f>
        <v>1.1818316363636571E-2</v>
      </c>
      <c r="D388" s="10">
        <f>תחזיות!H391</f>
        <v>2.2100251600000387E-2</v>
      </c>
    </row>
    <row r="389" spans="1:4" x14ac:dyDescent="0.2">
      <c r="A389">
        <f>תחזיות!B392</f>
        <v>389</v>
      </c>
      <c r="B389" s="10">
        <f>תחזיות!F392</f>
        <v>1.3000166500000229E-2</v>
      </c>
      <c r="C389" s="10">
        <f>תחזיות!G392</f>
        <v>1.1818333181818389E-2</v>
      </c>
      <c r="D389" s="10">
        <f>תחזיות!H392</f>
        <v>2.2100283050000388E-2</v>
      </c>
    </row>
    <row r="390" spans="1:4" x14ac:dyDescent="0.2">
      <c r="A390">
        <f>תחזיות!B393</f>
        <v>390</v>
      </c>
      <c r="B390" s="10">
        <f>תחזיות!F393</f>
        <v>1.300018500000023E-2</v>
      </c>
      <c r="C390" s="10">
        <f>תחזיות!G393</f>
        <v>1.1818350000000208E-2</v>
      </c>
      <c r="D390" s="10">
        <f>תחזיות!H393</f>
        <v>2.2100314500000391E-2</v>
      </c>
    </row>
    <row r="391" spans="1:4" x14ac:dyDescent="0.2">
      <c r="A391">
        <f>תחזיות!B394</f>
        <v>391</v>
      </c>
      <c r="B391" s="10">
        <f>תחזיות!F394</f>
        <v>1.3000203500000231E-2</v>
      </c>
      <c r="C391" s="10">
        <f>תחזיות!G394</f>
        <v>1.1818366818182028E-2</v>
      </c>
      <c r="D391" s="10">
        <f>תחזיות!H394</f>
        <v>2.2100345950000391E-2</v>
      </c>
    </row>
    <row r="392" spans="1:4" x14ac:dyDescent="0.2">
      <c r="A392">
        <f>תחזיות!B395</f>
        <v>392</v>
      </c>
      <c r="B392" s="10">
        <f>תחזיות!F395</f>
        <v>1.3000222000000231E-2</v>
      </c>
      <c r="C392" s="10">
        <f>תחזיות!G395</f>
        <v>1.1818383636363845E-2</v>
      </c>
      <c r="D392" s="10">
        <f>תחזיות!H395</f>
        <v>2.2100377400000391E-2</v>
      </c>
    </row>
    <row r="393" spans="1:4" x14ac:dyDescent="0.2">
      <c r="A393">
        <f>תחזיות!B396</f>
        <v>393</v>
      </c>
      <c r="B393" s="10">
        <f>תחזיות!F396</f>
        <v>1.3000240500000232E-2</v>
      </c>
      <c r="C393" s="10">
        <f>תחזיות!G396</f>
        <v>1.1818400454545665E-2</v>
      </c>
      <c r="D393" s="10">
        <f>תחזיות!H396</f>
        <v>2.2100408850000395E-2</v>
      </c>
    </row>
    <row r="394" spans="1:4" x14ac:dyDescent="0.2">
      <c r="A394">
        <f>תחזיות!B397</f>
        <v>394</v>
      </c>
      <c r="B394" s="10">
        <f>תחזיות!F397</f>
        <v>1.3000259000000233E-2</v>
      </c>
      <c r="C394" s="10">
        <f>תחזיות!G397</f>
        <v>1.1818417272727482E-2</v>
      </c>
      <c r="D394" s="10">
        <f>תחזיות!H397</f>
        <v>2.2100440300000395E-2</v>
      </c>
    </row>
    <row r="395" spans="1:4" x14ac:dyDescent="0.2">
      <c r="A395">
        <f>תחזיות!B398</f>
        <v>395</v>
      </c>
      <c r="B395" s="10">
        <f>תחזיות!F398</f>
        <v>1.3000277500000233E-2</v>
      </c>
      <c r="C395" s="10">
        <f>תחזיות!G398</f>
        <v>1.1818434090909302E-2</v>
      </c>
      <c r="D395" s="10">
        <f>תחזיות!H398</f>
        <v>2.2100471750000395E-2</v>
      </c>
    </row>
    <row r="396" spans="1:4" x14ac:dyDescent="0.2">
      <c r="A396">
        <f>תחזיות!B399</f>
        <v>396</v>
      </c>
      <c r="B396" s="10">
        <f>תחזיות!F399</f>
        <v>1.3000296000000234E-2</v>
      </c>
      <c r="C396" s="10">
        <f>תחזיות!G399</f>
        <v>1.1818450909091121E-2</v>
      </c>
      <c r="D396" s="10">
        <f>תחזיות!H399</f>
        <v>2.2100503200000399E-2</v>
      </c>
    </row>
    <row r="397" spans="1:4" x14ac:dyDescent="0.2">
      <c r="A397">
        <f>תחזיות!B400</f>
        <v>397</v>
      </c>
      <c r="B397" s="10">
        <f>תחזיות!F400</f>
        <v>1.3000314500000235E-2</v>
      </c>
      <c r="C397" s="10">
        <f>תחזיות!G400</f>
        <v>1.1818467727272939E-2</v>
      </c>
      <c r="D397" s="10">
        <f>תחזיות!H400</f>
        <v>2.2100534650000399E-2</v>
      </c>
    </row>
    <row r="398" spans="1:4" x14ac:dyDescent="0.2">
      <c r="A398">
        <f>תחזיות!B401</f>
        <v>398</v>
      </c>
      <c r="B398" s="10">
        <f>תחזיות!F401</f>
        <v>1.3000333000000235E-2</v>
      </c>
      <c r="C398" s="10">
        <f>תחזיות!G401</f>
        <v>1.1818484545454758E-2</v>
      </c>
      <c r="D398" s="10">
        <f>תחזיות!H401</f>
        <v>2.2100566100000399E-2</v>
      </c>
    </row>
    <row r="399" spans="1:4" x14ac:dyDescent="0.2">
      <c r="A399">
        <f>תחזיות!B402</f>
        <v>399</v>
      </c>
      <c r="B399" s="10">
        <f>תחזיות!F402</f>
        <v>1.3000351500000236E-2</v>
      </c>
      <c r="C399" s="10">
        <f>תחזיות!G402</f>
        <v>1.1818501363636578E-2</v>
      </c>
      <c r="D399" s="10">
        <f>תחזיות!H402</f>
        <v>2.2100597550000399E-2</v>
      </c>
    </row>
    <row r="400" spans="1:4" x14ac:dyDescent="0.2">
      <c r="A400">
        <f>תחזיות!B403</f>
        <v>400</v>
      </c>
      <c r="B400" s="10">
        <f>תחזיות!F403</f>
        <v>1.3000370000000237E-2</v>
      </c>
      <c r="C400" s="10">
        <f>תחזיות!G403</f>
        <v>1.1818518181818395E-2</v>
      </c>
      <c r="D400" s="10">
        <f>תחזיות!H403</f>
        <v>2.2100629000000403E-2</v>
      </c>
    </row>
    <row r="401" spans="1:4" x14ac:dyDescent="0.2">
      <c r="A401">
        <f>תחזיות!B404</f>
        <v>401</v>
      </c>
      <c r="B401" s="10">
        <f>תחזיות!F404</f>
        <v>1.3000388500000237E-2</v>
      </c>
      <c r="C401" s="10">
        <f>תחזיות!G404</f>
        <v>1.1818535000000215E-2</v>
      </c>
      <c r="D401" s="10">
        <f>תחזיות!H404</f>
        <v>2.2100660450000403E-2</v>
      </c>
    </row>
    <row r="402" spans="1:4" x14ac:dyDescent="0.2">
      <c r="A402">
        <f>תחזיות!B405</f>
        <v>402</v>
      </c>
      <c r="B402" s="10">
        <f>תחזיות!F405</f>
        <v>1.3000407000000238E-2</v>
      </c>
      <c r="C402" s="10">
        <f>תחזיות!G405</f>
        <v>1.1818551818182034E-2</v>
      </c>
      <c r="D402" s="10">
        <f>תחזיות!H405</f>
        <v>2.2100691900000403E-2</v>
      </c>
    </row>
    <row r="403" spans="1:4" x14ac:dyDescent="0.2">
      <c r="A403">
        <f>תחזיות!B406</f>
        <v>403</v>
      </c>
      <c r="B403" s="10">
        <f>תחזיות!F406</f>
        <v>1.3000425500000239E-2</v>
      </c>
      <c r="C403" s="10">
        <f>תחזיות!G406</f>
        <v>1.1818568636363852E-2</v>
      </c>
      <c r="D403" s="10">
        <f>תחזיות!H406</f>
        <v>2.2100723350000406E-2</v>
      </c>
    </row>
    <row r="404" spans="1:4" x14ac:dyDescent="0.2">
      <c r="A404">
        <f>תחזיות!B407</f>
        <v>404</v>
      </c>
      <c r="B404" s="10">
        <f>תחזיות!F407</f>
        <v>1.3000444000000239E-2</v>
      </c>
      <c r="C404" s="10">
        <f>תחזיות!G407</f>
        <v>1.1818585454545671E-2</v>
      </c>
      <c r="D404" s="10">
        <f>תחזיות!H407</f>
        <v>2.2100754800000406E-2</v>
      </c>
    </row>
    <row r="405" spans="1:4" x14ac:dyDescent="0.2">
      <c r="A405">
        <f>תחזיות!B408</f>
        <v>405</v>
      </c>
      <c r="B405" s="10">
        <f>תחזיות!F408</f>
        <v>1.300046250000024E-2</v>
      </c>
      <c r="C405" s="10">
        <f>תחזיות!G408</f>
        <v>1.1818602272727489E-2</v>
      </c>
      <c r="D405" s="10">
        <f>תחזיות!H408</f>
        <v>2.2100786250000407E-2</v>
      </c>
    </row>
    <row r="406" spans="1:4" x14ac:dyDescent="0.2">
      <c r="A406">
        <f>תחזיות!B409</f>
        <v>406</v>
      </c>
      <c r="B406" s="10">
        <f>תחזיות!F409</f>
        <v>1.3000481000000241E-2</v>
      </c>
      <c r="C406" s="10">
        <f>תחזיות!G409</f>
        <v>1.1818619090909309E-2</v>
      </c>
      <c r="D406" s="10">
        <f>תחזיות!H409</f>
        <v>2.210081770000041E-2</v>
      </c>
    </row>
    <row r="407" spans="1:4" x14ac:dyDescent="0.2">
      <c r="A407">
        <f>תחזיות!B410</f>
        <v>407</v>
      </c>
      <c r="B407" s="10">
        <f>תחזיות!F410</f>
        <v>1.3000499500000241E-2</v>
      </c>
      <c r="C407" s="10">
        <f>תחזיות!G410</f>
        <v>1.1818635909091128E-2</v>
      </c>
      <c r="D407" s="10">
        <f>תחזיות!H410</f>
        <v>2.210084915000041E-2</v>
      </c>
    </row>
    <row r="408" spans="1:4" x14ac:dyDescent="0.2">
      <c r="A408">
        <f>תחזיות!B411</f>
        <v>408</v>
      </c>
      <c r="B408" s="10">
        <f>תחזיות!F411</f>
        <v>1.3000518000000242E-2</v>
      </c>
      <c r="C408" s="10">
        <f>תחזיות!G411</f>
        <v>1.1818652727272946E-2</v>
      </c>
      <c r="D408" s="10">
        <f>תחזיות!H411</f>
        <v>2.210088060000041E-2</v>
      </c>
    </row>
    <row r="409" spans="1:4" x14ac:dyDescent="0.2">
      <c r="A409">
        <f>תחזיות!B412</f>
        <v>409</v>
      </c>
      <c r="B409" s="10">
        <f>תחזיות!F412</f>
        <v>1.3000536500000243E-2</v>
      </c>
      <c r="C409" s="10">
        <f>תחזיות!G412</f>
        <v>1.1818669545454765E-2</v>
      </c>
      <c r="D409" s="10">
        <f>תחזיות!H412</f>
        <v>2.210091205000041E-2</v>
      </c>
    </row>
    <row r="410" spans="1:4" x14ac:dyDescent="0.2">
      <c r="A410">
        <f>תחזיות!B413</f>
        <v>410</v>
      </c>
      <c r="B410" s="10">
        <f>תחזיות!F413</f>
        <v>1.3000555000000243E-2</v>
      </c>
      <c r="C410" s="10">
        <f>תחזיות!G413</f>
        <v>1.1818686363636585E-2</v>
      </c>
      <c r="D410" s="10">
        <f>תחזיות!H413</f>
        <v>2.2100943500000414E-2</v>
      </c>
    </row>
    <row r="411" spans="1:4" x14ac:dyDescent="0.2">
      <c r="A411">
        <f>תחזיות!B414</f>
        <v>411</v>
      </c>
      <c r="B411" s="10">
        <f>תחזיות!F414</f>
        <v>1.3000573500000244E-2</v>
      </c>
      <c r="C411" s="10">
        <f>תחזיות!G414</f>
        <v>1.1818703181818402E-2</v>
      </c>
      <c r="D411" s="10">
        <f>תחזיות!H414</f>
        <v>2.2100974950000414E-2</v>
      </c>
    </row>
    <row r="412" spans="1:4" x14ac:dyDescent="0.2">
      <c r="A412">
        <f>תחזיות!B415</f>
        <v>412</v>
      </c>
      <c r="B412" s="10">
        <f>תחזיות!F415</f>
        <v>1.3000592000000245E-2</v>
      </c>
      <c r="C412" s="10">
        <f>תחזיות!G415</f>
        <v>1.1818720000000222E-2</v>
      </c>
      <c r="D412" s="10">
        <f>תחזיות!H415</f>
        <v>2.2101006400000414E-2</v>
      </c>
    </row>
    <row r="413" spans="1:4" x14ac:dyDescent="0.2">
      <c r="A413">
        <f>תחזיות!B416</f>
        <v>413</v>
      </c>
      <c r="B413" s="10">
        <f>תחזיות!F416</f>
        <v>1.3000610500000245E-2</v>
      </c>
      <c r="C413" s="10">
        <f>תחזיות!G416</f>
        <v>1.1818736818182041E-2</v>
      </c>
      <c r="D413" s="10">
        <f>תחזיות!H416</f>
        <v>2.2101037850000418E-2</v>
      </c>
    </row>
    <row r="414" spans="1:4" x14ac:dyDescent="0.2">
      <c r="A414">
        <f>תחזיות!B417</f>
        <v>414</v>
      </c>
      <c r="B414" s="10">
        <f>תחזיות!F417</f>
        <v>1.3000629000000246E-2</v>
      </c>
      <c r="C414" s="10">
        <f>תחזיות!G417</f>
        <v>1.1818753636363859E-2</v>
      </c>
      <c r="D414" s="10">
        <f>תחזיות!H417</f>
        <v>2.2101069300000418E-2</v>
      </c>
    </row>
    <row r="415" spans="1:4" x14ac:dyDescent="0.2">
      <c r="A415">
        <f>תחזיות!B418</f>
        <v>415</v>
      </c>
      <c r="B415" s="10">
        <f>תחזיות!F418</f>
        <v>1.3000647500000247E-2</v>
      </c>
      <c r="C415" s="10">
        <f>תחזיות!G418</f>
        <v>1.1818770454545678E-2</v>
      </c>
      <c r="D415" s="10">
        <f>תחזיות!H418</f>
        <v>2.2101100750000418E-2</v>
      </c>
    </row>
    <row r="416" spans="1:4" x14ac:dyDescent="0.2">
      <c r="A416">
        <f>תחזיות!B419</f>
        <v>416</v>
      </c>
      <c r="B416" s="10">
        <f>תחזיות!F419</f>
        <v>1.3000666000000247E-2</v>
      </c>
      <c r="C416" s="10">
        <f>תחזיות!G419</f>
        <v>1.1818787272727496E-2</v>
      </c>
      <c r="D416" s="10">
        <f>תחזיות!H419</f>
        <v>2.2101132200000422E-2</v>
      </c>
    </row>
    <row r="417" spans="1:4" x14ac:dyDescent="0.2">
      <c r="A417">
        <f>תחזיות!B420</f>
        <v>417</v>
      </c>
      <c r="B417" s="10">
        <f>תחזיות!F420</f>
        <v>1.3000684500000248E-2</v>
      </c>
      <c r="C417" s="10">
        <f>תחזיות!G420</f>
        <v>1.1818804090909315E-2</v>
      </c>
      <c r="D417" s="10">
        <f>תחזיות!H420</f>
        <v>2.2101163650000422E-2</v>
      </c>
    </row>
    <row r="418" spans="1:4" x14ac:dyDescent="0.2">
      <c r="A418">
        <f>תחזיות!B421</f>
        <v>418</v>
      </c>
      <c r="B418" s="10">
        <f>תחזיות!F421</f>
        <v>1.3000703000000249E-2</v>
      </c>
      <c r="C418" s="10">
        <f>תחזיות!G421</f>
        <v>1.1818820909091135E-2</v>
      </c>
      <c r="D418" s="10">
        <f>תחזיות!H421</f>
        <v>2.2101195100000422E-2</v>
      </c>
    </row>
    <row r="419" spans="1:4" x14ac:dyDescent="0.2">
      <c r="A419">
        <f>תחזיות!B422</f>
        <v>419</v>
      </c>
      <c r="B419" s="10">
        <f>תחזיות!F422</f>
        <v>1.3000721500000249E-2</v>
      </c>
      <c r="C419" s="10">
        <f>תחזיות!G422</f>
        <v>1.1818837727272952E-2</v>
      </c>
      <c r="D419" s="10">
        <f>תחזיות!H422</f>
        <v>2.2101226550000422E-2</v>
      </c>
    </row>
    <row r="420" spans="1:4" x14ac:dyDescent="0.2">
      <c r="A420">
        <f>תחזיות!B423</f>
        <v>420</v>
      </c>
      <c r="B420" s="10">
        <f>תחזיות!F423</f>
        <v>1.300074000000025E-2</v>
      </c>
      <c r="C420" s="10">
        <f>תחזיות!G423</f>
        <v>1.1818854545454772E-2</v>
      </c>
      <c r="D420" s="10">
        <f>תחזיות!H423</f>
        <v>2.2101258000000425E-2</v>
      </c>
    </row>
    <row r="421" spans="1:4" x14ac:dyDescent="0.2">
      <c r="A421">
        <f>תחזיות!B424</f>
        <v>421</v>
      </c>
      <c r="B421" s="10">
        <f>תחזיות!F424</f>
        <v>1.3000758500000251E-2</v>
      </c>
      <c r="C421" s="10">
        <f>תחזיות!G424</f>
        <v>1.1818871363636591E-2</v>
      </c>
      <c r="D421" s="10">
        <f>תחזיות!H424</f>
        <v>2.2101289450000425E-2</v>
      </c>
    </row>
    <row r="422" spans="1:4" x14ac:dyDescent="0.2">
      <c r="A422">
        <f>תחזיות!B425</f>
        <v>422</v>
      </c>
      <c r="B422" s="10">
        <f>תחזיות!F425</f>
        <v>1.3000777000000251E-2</v>
      </c>
      <c r="C422" s="10">
        <f>תחזיות!G425</f>
        <v>1.1818888181818409E-2</v>
      </c>
      <c r="D422" s="10">
        <f>תחזיות!H425</f>
        <v>2.2101320900000426E-2</v>
      </c>
    </row>
    <row r="423" spans="1:4" x14ac:dyDescent="0.2">
      <c r="A423">
        <f>תחזיות!B426</f>
        <v>423</v>
      </c>
      <c r="B423" s="10">
        <f>תחזיות!F426</f>
        <v>1.3000795500000252E-2</v>
      </c>
      <c r="C423" s="10">
        <f>תחזיות!G426</f>
        <v>1.1818905000000228E-2</v>
      </c>
      <c r="D423" s="10">
        <f>תחזיות!H426</f>
        <v>2.2101352350000429E-2</v>
      </c>
    </row>
    <row r="424" spans="1:4" x14ac:dyDescent="0.2">
      <c r="A424">
        <f>תחזיות!B427</f>
        <v>424</v>
      </c>
      <c r="B424" s="10">
        <f>תחזיות!F427</f>
        <v>1.3000814000000253E-2</v>
      </c>
      <c r="C424" s="10">
        <f>תחזיות!G427</f>
        <v>1.1818921818182048E-2</v>
      </c>
      <c r="D424" s="10">
        <f>תחזיות!H427</f>
        <v>2.2101383800000429E-2</v>
      </c>
    </row>
    <row r="425" spans="1:4" x14ac:dyDescent="0.2">
      <c r="A425">
        <f>תחזיות!B428</f>
        <v>425</v>
      </c>
      <c r="B425" s="10">
        <f>תחזיות!F428</f>
        <v>1.3000832500000253E-2</v>
      </c>
      <c r="C425" s="10">
        <f>תחזיות!G428</f>
        <v>1.1818938636363865E-2</v>
      </c>
      <c r="D425" s="10">
        <f>תחזיות!H428</f>
        <v>2.2101415250000429E-2</v>
      </c>
    </row>
    <row r="426" spans="1:4" x14ac:dyDescent="0.2">
      <c r="A426">
        <f>תחזיות!B429</f>
        <v>426</v>
      </c>
      <c r="B426" s="10">
        <f>תחזיות!F429</f>
        <v>1.3000851000000254E-2</v>
      </c>
      <c r="C426" s="10">
        <f>תחזיות!G429</f>
        <v>1.1818955454545685E-2</v>
      </c>
      <c r="D426" s="10">
        <f>תחזיות!H429</f>
        <v>2.2101446700000433E-2</v>
      </c>
    </row>
    <row r="427" spans="1:4" x14ac:dyDescent="0.2">
      <c r="A427">
        <f>תחזיות!B430</f>
        <v>427</v>
      </c>
      <c r="B427" s="10">
        <f>תחזיות!F430</f>
        <v>1.3000869500000255E-2</v>
      </c>
      <c r="C427" s="10">
        <f>תחזיות!G430</f>
        <v>1.1818972272727503E-2</v>
      </c>
      <c r="D427" s="10">
        <f>תחזיות!H430</f>
        <v>2.2101478150000433E-2</v>
      </c>
    </row>
    <row r="428" spans="1:4" x14ac:dyDescent="0.2">
      <c r="A428">
        <f>תחזיות!B431</f>
        <v>428</v>
      </c>
      <c r="B428" s="10">
        <f>תחזיות!F431</f>
        <v>1.3000888000000255E-2</v>
      </c>
      <c r="C428" s="10">
        <f>תחזיות!G431</f>
        <v>1.1818989090909322E-2</v>
      </c>
      <c r="D428" s="10">
        <f>תחזיות!H431</f>
        <v>2.2101509600000433E-2</v>
      </c>
    </row>
    <row r="429" spans="1:4" x14ac:dyDescent="0.2">
      <c r="A429">
        <f>תחזיות!B432</f>
        <v>429</v>
      </c>
      <c r="B429" s="10">
        <f>תחזיות!F432</f>
        <v>1.3000906500000256E-2</v>
      </c>
      <c r="C429" s="10">
        <f>תחזיות!G432</f>
        <v>1.1819005909091141E-2</v>
      </c>
      <c r="D429" s="10">
        <f>תחזיות!H432</f>
        <v>2.2101541050000433E-2</v>
      </c>
    </row>
    <row r="430" spans="1:4" x14ac:dyDescent="0.2">
      <c r="A430">
        <f>תחזיות!B433</f>
        <v>430</v>
      </c>
      <c r="B430" s="10">
        <f>תחזיות!F433</f>
        <v>1.3000925000000257E-2</v>
      </c>
      <c r="C430" s="10">
        <f>תחזיות!G433</f>
        <v>1.1819022727272959E-2</v>
      </c>
      <c r="D430" s="10">
        <f>תחזיות!H433</f>
        <v>2.2101572500000437E-2</v>
      </c>
    </row>
    <row r="431" spans="1:4" x14ac:dyDescent="0.2">
      <c r="A431">
        <f>תחזיות!B434</f>
        <v>431</v>
      </c>
      <c r="B431" s="10">
        <f>תחזיות!F434</f>
        <v>1.3000943500000257E-2</v>
      </c>
      <c r="C431" s="10">
        <f>תחזיות!G434</f>
        <v>1.1819039545454779E-2</v>
      </c>
      <c r="D431" s="10">
        <f>תחזיות!H434</f>
        <v>2.2101603950000437E-2</v>
      </c>
    </row>
    <row r="432" spans="1:4" x14ac:dyDescent="0.2">
      <c r="A432">
        <f>תחזיות!B435</f>
        <v>432</v>
      </c>
      <c r="B432" s="10">
        <f>תחזיות!F435</f>
        <v>1.3000962000000258E-2</v>
      </c>
      <c r="C432" s="10">
        <f>תחזיות!G435</f>
        <v>1.1819056363636598E-2</v>
      </c>
      <c r="D432" s="10">
        <f>תחזיות!H435</f>
        <v>2.2101635400000437E-2</v>
      </c>
    </row>
    <row r="433" spans="1:4" x14ac:dyDescent="0.2">
      <c r="A433">
        <f>תחזיות!B436</f>
        <v>433</v>
      </c>
      <c r="B433" s="10">
        <f>תחזיות!F436</f>
        <v>1.3000980500000259E-2</v>
      </c>
      <c r="C433" s="10">
        <f>תחזיות!G436</f>
        <v>1.1819073181818416E-2</v>
      </c>
      <c r="D433" s="10">
        <f>תחזיות!H436</f>
        <v>2.2101666850000441E-2</v>
      </c>
    </row>
    <row r="434" spans="1:4" x14ac:dyDescent="0.2">
      <c r="A434">
        <f>תחזיות!B437</f>
        <v>434</v>
      </c>
      <c r="B434" s="10">
        <f>תחזיות!F437</f>
        <v>1.3000999000000259E-2</v>
      </c>
      <c r="C434" s="10">
        <f>תחזיות!G437</f>
        <v>1.1819090000000235E-2</v>
      </c>
      <c r="D434" s="10">
        <f>תחזיות!H437</f>
        <v>2.2101698300000441E-2</v>
      </c>
    </row>
    <row r="435" spans="1:4" x14ac:dyDescent="0.2">
      <c r="A435">
        <f>תחזיות!B438</f>
        <v>435</v>
      </c>
      <c r="B435" s="10">
        <f>תחזיות!F438</f>
        <v>1.300101750000026E-2</v>
      </c>
      <c r="C435" s="10">
        <f>תחזיות!G438</f>
        <v>1.1819106818182054E-2</v>
      </c>
      <c r="D435" s="10">
        <f>תחזיות!H438</f>
        <v>2.2101729750000441E-2</v>
      </c>
    </row>
    <row r="436" spans="1:4" x14ac:dyDescent="0.2">
      <c r="A436">
        <f>תחזיות!B439</f>
        <v>436</v>
      </c>
      <c r="B436" s="10">
        <f>תחזיות!F439</f>
        <v>1.3001036000000261E-2</v>
      </c>
      <c r="C436" s="10">
        <f>תחזיות!G439</f>
        <v>1.1819123636363872E-2</v>
      </c>
      <c r="D436" s="10">
        <f>תחזיות!H439</f>
        <v>2.2101761200000444E-2</v>
      </c>
    </row>
    <row r="437" spans="1:4" x14ac:dyDescent="0.2">
      <c r="A437">
        <f>תחזיות!B440</f>
        <v>437</v>
      </c>
      <c r="B437" s="10">
        <f>תחזיות!F440</f>
        <v>1.3001054500000261E-2</v>
      </c>
      <c r="C437" s="10">
        <f>תחזיות!G440</f>
        <v>1.1819140454545692E-2</v>
      </c>
      <c r="D437" s="10">
        <f>תחזיות!H440</f>
        <v>2.2101792650000444E-2</v>
      </c>
    </row>
    <row r="438" spans="1:4" x14ac:dyDescent="0.2">
      <c r="A438">
        <f>תחזיות!B441</f>
        <v>438</v>
      </c>
      <c r="B438" s="10">
        <f>תחזיות!F441</f>
        <v>1.3001073000000262E-2</v>
      </c>
      <c r="C438" s="10">
        <f>תחזיות!G441</f>
        <v>1.1819157272727509E-2</v>
      </c>
      <c r="D438" s="10">
        <f>תחזיות!H441</f>
        <v>2.2101824100000445E-2</v>
      </c>
    </row>
    <row r="439" spans="1:4" x14ac:dyDescent="0.2">
      <c r="A439">
        <f>תחזיות!B442</f>
        <v>439</v>
      </c>
      <c r="B439" s="10">
        <f>תחזיות!F442</f>
        <v>1.3001091500000263E-2</v>
      </c>
      <c r="C439" s="10">
        <f>תחזיות!G442</f>
        <v>1.1819174090909329E-2</v>
      </c>
      <c r="D439" s="10">
        <f>תחזיות!H442</f>
        <v>2.2101855550000445E-2</v>
      </c>
    </row>
    <row r="440" spans="1:4" x14ac:dyDescent="0.2">
      <c r="A440">
        <f>תחזיות!B443</f>
        <v>440</v>
      </c>
      <c r="B440" s="10">
        <f>תחזיות!F443</f>
        <v>1.3001110000000263E-2</v>
      </c>
      <c r="C440" s="10">
        <f>תחזיות!G443</f>
        <v>1.1819190909091148E-2</v>
      </c>
      <c r="D440" s="10">
        <f>תחזיות!H443</f>
        <v>2.2101887000000448E-2</v>
      </c>
    </row>
    <row r="441" spans="1:4" x14ac:dyDescent="0.2">
      <c r="A441">
        <f>תחזיות!B444</f>
        <v>441</v>
      </c>
      <c r="B441" s="10">
        <f>תחזיות!F444</f>
        <v>1.3001128500000264E-2</v>
      </c>
      <c r="C441" s="10">
        <f>תחזיות!G444</f>
        <v>1.1819207727272966E-2</v>
      </c>
      <c r="D441" s="10">
        <f>תחזיות!H444</f>
        <v>2.2101918450000448E-2</v>
      </c>
    </row>
    <row r="442" spans="1:4" x14ac:dyDescent="0.2">
      <c r="A442">
        <f>תחזיות!B445</f>
        <v>442</v>
      </c>
      <c r="B442" s="10">
        <f>תחזיות!F445</f>
        <v>1.3001147000000265E-2</v>
      </c>
      <c r="C442" s="10">
        <f>תחזיות!G445</f>
        <v>1.1819224545454785E-2</v>
      </c>
      <c r="D442" s="10">
        <f>תחזיות!H445</f>
        <v>2.2101949900000448E-2</v>
      </c>
    </row>
    <row r="443" spans="1:4" x14ac:dyDescent="0.2">
      <c r="A443">
        <f>תחזיות!B446</f>
        <v>443</v>
      </c>
      <c r="B443" s="10">
        <f>תחזיות!F446</f>
        <v>1.3001165500000265E-2</v>
      </c>
      <c r="C443" s="10">
        <f>תחזיות!G446</f>
        <v>1.1819241363636605E-2</v>
      </c>
      <c r="D443" s="10">
        <f>תחזיות!H446</f>
        <v>2.2101981350000452E-2</v>
      </c>
    </row>
    <row r="444" spans="1:4" x14ac:dyDescent="0.2">
      <c r="A444">
        <f>תחזיות!B447</f>
        <v>444</v>
      </c>
      <c r="B444" s="10">
        <f>תחזיות!F447</f>
        <v>1.3001184000000266E-2</v>
      </c>
      <c r="C444" s="10">
        <f>תחזיות!G447</f>
        <v>1.1819258181818422E-2</v>
      </c>
      <c r="D444" s="10">
        <f>תחזיות!H447</f>
        <v>2.2102012800000452E-2</v>
      </c>
    </row>
    <row r="445" spans="1:4" x14ac:dyDescent="0.2">
      <c r="A445">
        <f>תחזיות!B448</f>
        <v>445</v>
      </c>
      <c r="B445" s="10">
        <f>תחזיות!F448</f>
        <v>1.3001202500000267E-2</v>
      </c>
      <c r="C445" s="10">
        <f>תחזיות!G448</f>
        <v>1.1819275000000242E-2</v>
      </c>
      <c r="D445" s="10">
        <f>תחזיות!H448</f>
        <v>2.2102044250000452E-2</v>
      </c>
    </row>
    <row r="446" spans="1:4" x14ac:dyDescent="0.2">
      <c r="A446">
        <f>תחזיות!B449</f>
        <v>446</v>
      </c>
      <c r="B446" s="10">
        <f>תחזיות!F449</f>
        <v>1.3001221000000267E-2</v>
      </c>
      <c r="C446" s="10">
        <f>תחזיות!G449</f>
        <v>1.1819291818182061E-2</v>
      </c>
      <c r="D446" s="10">
        <f>תחזיות!H449</f>
        <v>2.2102075700000456E-2</v>
      </c>
    </row>
    <row r="447" spans="1:4" x14ac:dyDescent="0.2">
      <c r="A447">
        <f>תחזיות!B450</f>
        <v>447</v>
      </c>
      <c r="B447" s="10">
        <f>תחזיות!F450</f>
        <v>1.3001239500000268E-2</v>
      </c>
      <c r="C447" s="10">
        <f>תחזיות!G450</f>
        <v>1.1819308636363879E-2</v>
      </c>
      <c r="D447" s="10">
        <f>תחזיות!H450</f>
        <v>2.2102107150000456E-2</v>
      </c>
    </row>
    <row r="448" spans="1:4" x14ac:dyDescent="0.2">
      <c r="A448">
        <f>תחזיות!B451</f>
        <v>448</v>
      </c>
      <c r="B448" s="10">
        <f>תחזיות!F451</f>
        <v>1.3001258000000269E-2</v>
      </c>
      <c r="C448" s="10">
        <f>תחזיות!G451</f>
        <v>1.1819325454545698E-2</v>
      </c>
      <c r="D448" s="10">
        <f>תחזיות!H451</f>
        <v>2.2102138600000456E-2</v>
      </c>
    </row>
    <row r="449" spans="1:4" x14ac:dyDescent="0.2">
      <c r="A449">
        <f>תחזיות!B452</f>
        <v>449</v>
      </c>
      <c r="B449" s="10">
        <f>תחזיות!F452</f>
        <v>1.3001276500000269E-2</v>
      </c>
      <c r="C449" s="10">
        <f>תחזיות!G452</f>
        <v>1.1819342272727516E-2</v>
      </c>
      <c r="D449" s="10">
        <f>תחזיות!H452</f>
        <v>2.2102170050000456E-2</v>
      </c>
    </row>
    <row r="450" spans="1:4" x14ac:dyDescent="0.2">
      <c r="A450">
        <f>תחזיות!B453</f>
        <v>450</v>
      </c>
      <c r="B450" s="10">
        <f>תחזיות!F453</f>
        <v>1.300129500000027E-2</v>
      </c>
      <c r="C450" s="10">
        <f>תחזיות!G453</f>
        <v>1.1819359090909335E-2</v>
      </c>
      <c r="D450" s="10">
        <f>תחזיות!H453</f>
        <v>2.210220150000046E-2</v>
      </c>
    </row>
    <row r="451" spans="1:4" x14ac:dyDescent="0.2">
      <c r="A451">
        <f>תחזיות!B454</f>
        <v>451</v>
      </c>
      <c r="B451" s="10">
        <f>תחזיות!F454</f>
        <v>1.3001313500000271E-2</v>
      </c>
      <c r="C451" s="10">
        <f>תחזיות!G454</f>
        <v>1.1819375909091155E-2</v>
      </c>
      <c r="D451" s="10">
        <f>תחזיות!H454</f>
        <v>2.210223295000046E-2</v>
      </c>
    </row>
    <row r="452" spans="1:4" x14ac:dyDescent="0.2">
      <c r="A452">
        <f>תחזיות!B455</f>
        <v>452</v>
      </c>
      <c r="B452" s="10">
        <f>תחזיות!F455</f>
        <v>1.3001332000000271E-2</v>
      </c>
      <c r="C452" s="10">
        <f>תחזיות!G455</f>
        <v>1.1819392727272972E-2</v>
      </c>
      <c r="D452" s="10">
        <f>תחזיות!H455</f>
        <v>2.210226440000046E-2</v>
      </c>
    </row>
    <row r="453" spans="1:4" x14ac:dyDescent="0.2">
      <c r="A453">
        <f>תחזיות!B456</f>
        <v>453</v>
      </c>
      <c r="B453" s="10">
        <f>תחזיות!F456</f>
        <v>1.3001350500000272E-2</v>
      </c>
      <c r="C453" s="10">
        <f>תחזיות!G456</f>
        <v>1.1819409545454792E-2</v>
      </c>
      <c r="D453" s="10">
        <f>תחזיות!H456</f>
        <v>2.2102295850000463E-2</v>
      </c>
    </row>
    <row r="454" spans="1:4" x14ac:dyDescent="0.2">
      <c r="A454">
        <f>תחזיות!B457</f>
        <v>454</v>
      </c>
      <c r="B454" s="10">
        <f>תחזיות!F457</f>
        <v>1.3001369000000273E-2</v>
      </c>
      <c r="C454" s="10">
        <f>תחזיות!G457</f>
        <v>1.1819426363636611E-2</v>
      </c>
      <c r="D454" s="10">
        <f>תחזיות!H457</f>
        <v>2.2102327300000463E-2</v>
      </c>
    </row>
    <row r="455" spans="1:4" x14ac:dyDescent="0.2">
      <c r="A455">
        <f>תחזיות!B458</f>
        <v>455</v>
      </c>
      <c r="B455" s="10">
        <f>תחזיות!F458</f>
        <v>1.3001387500000273E-2</v>
      </c>
      <c r="C455" s="10">
        <f>תחזיות!G458</f>
        <v>1.1819443181818429E-2</v>
      </c>
      <c r="D455" s="10">
        <f>תחזיות!H458</f>
        <v>2.2102358750000464E-2</v>
      </c>
    </row>
    <row r="456" spans="1:4" x14ac:dyDescent="0.2">
      <c r="A456">
        <f>תחזיות!B459</f>
        <v>456</v>
      </c>
      <c r="B456" s="10">
        <f>תחזיות!F459</f>
        <v>1.3001406000000274E-2</v>
      </c>
      <c r="C456" s="10">
        <f>תחזיות!G459</f>
        <v>1.1819460000000248E-2</v>
      </c>
      <c r="D456" s="10">
        <f>תחזיות!H459</f>
        <v>2.2102390200000467E-2</v>
      </c>
    </row>
    <row r="457" spans="1:4" x14ac:dyDescent="0.2">
      <c r="A457">
        <f>תחזיות!B460</f>
        <v>457</v>
      </c>
      <c r="B457" s="10">
        <f>תחזיות!F460</f>
        <v>1.3001424500000275E-2</v>
      </c>
      <c r="C457" s="10">
        <f>תחזיות!G460</f>
        <v>1.1819476818182068E-2</v>
      </c>
      <c r="D457" s="10">
        <f>תחזיות!H460</f>
        <v>2.2102421650000467E-2</v>
      </c>
    </row>
    <row r="458" spans="1:4" x14ac:dyDescent="0.2">
      <c r="A458">
        <f>תחזיות!B461</f>
        <v>458</v>
      </c>
      <c r="B458" s="10">
        <f>תחזיות!F461</f>
        <v>1.3001443000000276E-2</v>
      </c>
      <c r="C458" s="10">
        <f>תחזיות!G461</f>
        <v>1.1819493636363886E-2</v>
      </c>
      <c r="D458" s="10">
        <f>תחזיות!H461</f>
        <v>2.2102453100000467E-2</v>
      </c>
    </row>
    <row r="459" spans="1:4" x14ac:dyDescent="0.2">
      <c r="A459">
        <f>תחזיות!B462</f>
        <v>459</v>
      </c>
      <c r="B459" s="10">
        <f>תחזיות!F462</f>
        <v>1.3001461500000276E-2</v>
      </c>
      <c r="C459" s="10">
        <f>תחזיות!G462</f>
        <v>1.1819510454545705E-2</v>
      </c>
      <c r="D459" s="10">
        <f>תחזיות!H462</f>
        <v>2.2102484550000467E-2</v>
      </c>
    </row>
    <row r="460" spans="1:4" x14ac:dyDescent="0.2">
      <c r="A460">
        <f>תחזיות!B463</f>
        <v>460</v>
      </c>
      <c r="B460" s="10">
        <f>תחזיות!F463</f>
        <v>1.3001480000000277E-2</v>
      </c>
      <c r="C460" s="10">
        <f>תחזיות!G463</f>
        <v>1.1819527272727523E-2</v>
      </c>
      <c r="D460" s="10">
        <f>תחזיות!H463</f>
        <v>2.2102516000000471E-2</v>
      </c>
    </row>
    <row r="461" spans="1:4" x14ac:dyDescent="0.2">
      <c r="A461">
        <f>תחזיות!B464</f>
        <v>461</v>
      </c>
      <c r="B461" s="10">
        <f>תחזיות!F464</f>
        <v>1.3001498500000278E-2</v>
      </c>
      <c r="C461" s="10">
        <f>תחזיות!G464</f>
        <v>1.1819544090909342E-2</v>
      </c>
      <c r="D461" s="10">
        <f>תחזיות!H464</f>
        <v>2.2102547450000471E-2</v>
      </c>
    </row>
    <row r="462" spans="1:4" x14ac:dyDescent="0.2">
      <c r="A462">
        <f>תחזיות!B465</f>
        <v>462</v>
      </c>
      <c r="B462" s="10">
        <f>תחזיות!F465</f>
        <v>1.3001517000000278E-2</v>
      </c>
      <c r="C462" s="10">
        <f>תחזיות!G465</f>
        <v>1.1819560909091162E-2</v>
      </c>
      <c r="D462" s="10">
        <f>תחזיות!H465</f>
        <v>2.2102578900000471E-2</v>
      </c>
    </row>
    <row r="463" spans="1:4" x14ac:dyDescent="0.2">
      <c r="A463">
        <f>תחזיות!B466</f>
        <v>463</v>
      </c>
      <c r="B463" s="10">
        <f>תחזיות!F466</f>
        <v>1.3001535500000279E-2</v>
      </c>
      <c r="C463" s="10">
        <f>תחזיות!G466</f>
        <v>1.1819577727272979E-2</v>
      </c>
      <c r="D463" s="10">
        <f>תחזיות!H466</f>
        <v>2.2102610350000475E-2</v>
      </c>
    </row>
    <row r="464" spans="1:4" x14ac:dyDescent="0.2">
      <c r="A464">
        <f>תחזיות!B467</f>
        <v>464</v>
      </c>
      <c r="B464" s="10">
        <f>תחזיות!F467</f>
        <v>1.300155400000028E-2</v>
      </c>
      <c r="C464" s="10">
        <f>תחזיות!G467</f>
        <v>1.1819594545454799E-2</v>
      </c>
      <c r="D464" s="10">
        <f>תחזיות!H467</f>
        <v>2.2102641800000475E-2</v>
      </c>
    </row>
    <row r="465" spans="1:4" x14ac:dyDescent="0.2">
      <c r="A465">
        <f>תחזיות!B468</f>
        <v>465</v>
      </c>
      <c r="B465" s="10">
        <f>תחזיות!F468</f>
        <v>1.300157250000028E-2</v>
      </c>
      <c r="C465" s="10">
        <f>תחזיות!G468</f>
        <v>1.1819611363636618E-2</v>
      </c>
      <c r="D465" s="10">
        <f>תחזיות!H468</f>
        <v>2.2102673250000475E-2</v>
      </c>
    </row>
    <row r="466" spans="1:4" x14ac:dyDescent="0.2">
      <c r="A466">
        <f>תחזיות!B469</f>
        <v>466</v>
      </c>
      <c r="B466" s="10">
        <f>תחזיות!F469</f>
        <v>1.3001591000000281E-2</v>
      </c>
      <c r="C466" s="10">
        <f>תחזיות!G469</f>
        <v>1.1819628181818436E-2</v>
      </c>
      <c r="D466" s="10">
        <f>תחזיות!H469</f>
        <v>2.2102704700000479E-2</v>
      </c>
    </row>
    <row r="467" spans="1:4" x14ac:dyDescent="0.2">
      <c r="A467">
        <f>תחזיות!B470</f>
        <v>467</v>
      </c>
      <c r="B467" s="10">
        <f>תחזיות!F470</f>
        <v>1.3001609500000282E-2</v>
      </c>
      <c r="C467" s="10">
        <f>תחזיות!G470</f>
        <v>1.1819645000000255E-2</v>
      </c>
      <c r="D467" s="10">
        <f>תחזיות!H470</f>
        <v>2.2102736150000479E-2</v>
      </c>
    </row>
    <row r="468" spans="1:4" x14ac:dyDescent="0.2">
      <c r="A468">
        <f>תחזיות!B471</f>
        <v>468</v>
      </c>
      <c r="B468" s="10">
        <f>תחזיות!F471</f>
        <v>1.3001628000000282E-2</v>
      </c>
      <c r="C468" s="10">
        <f>תחזיות!G471</f>
        <v>1.1819661818182075E-2</v>
      </c>
      <c r="D468" s="10">
        <f>תחזיות!H471</f>
        <v>2.2102767600000479E-2</v>
      </c>
    </row>
    <row r="469" spans="1:4" x14ac:dyDescent="0.2">
      <c r="A469">
        <f>תחזיות!B472</f>
        <v>469</v>
      </c>
      <c r="B469" s="10">
        <f>תחזיות!F472</f>
        <v>1.3001646500000283E-2</v>
      </c>
      <c r="C469" s="10">
        <f>תחזיות!G472</f>
        <v>1.1819678636363892E-2</v>
      </c>
      <c r="D469" s="10">
        <f>תחזיות!H472</f>
        <v>2.2102799050000479E-2</v>
      </c>
    </row>
    <row r="470" spans="1:4" x14ac:dyDescent="0.2">
      <c r="A470">
        <f>תחזיות!B473</f>
        <v>470</v>
      </c>
      <c r="B470" s="10">
        <f>תחזיות!F473</f>
        <v>1.3001665000000284E-2</v>
      </c>
      <c r="C470" s="10">
        <f>תחזיות!G473</f>
        <v>1.1819695454545712E-2</v>
      </c>
      <c r="D470" s="10">
        <f>תחזיות!H473</f>
        <v>2.2102830500000482E-2</v>
      </c>
    </row>
    <row r="471" spans="1:4" x14ac:dyDescent="0.2">
      <c r="A471">
        <f>תחזיות!B474</f>
        <v>471</v>
      </c>
      <c r="B471" s="10">
        <f>תחזיות!F474</f>
        <v>1.3001683500000284E-2</v>
      </c>
      <c r="C471" s="10">
        <f>תחזיות!G474</f>
        <v>1.1819712272727529E-2</v>
      </c>
      <c r="D471" s="10">
        <f>תחזיות!H474</f>
        <v>2.2102861950000482E-2</v>
      </c>
    </row>
    <row r="472" spans="1:4" x14ac:dyDescent="0.2">
      <c r="A472">
        <f>תחזיות!B475</f>
        <v>472</v>
      </c>
      <c r="B472" s="10">
        <f>תחזיות!F475</f>
        <v>1.3001702000000285E-2</v>
      </c>
      <c r="C472" s="10">
        <f>תחזיות!G475</f>
        <v>1.1819729090909349E-2</v>
      </c>
      <c r="D472" s="10">
        <f>תחזיות!H475</f>
        <v>2.2102893400000483E-2</v>
      </c>
    </row>
    <row r="473" spans="1:4" x14ac:dyDescent="0.2">
      <c r="A473">
        <f>תחזיות!B476</f>
        <v>473</v>
      </c>
      <c r="B473" s="10">
        <f>תחזיות!F476</f>
        <v>1.3001720500000286E-2</v>
      </c>
      <c r="C473" s="10">
        <f>תחזיות!G476</f>
        <v>1.1819745909091168E-2</v>
      </c>
      <c r="D473" s="10">
        <f>תחזיות!H476</f>
        <v>2.2102924850000486E-2</v>
      </c>
    </row>
    <row r="474" spans="1:4" x14ac:dyDescent="0.2">
      <c r="A474">
        <f>תחזיות!B477</f>
        <v>474</v>
      </c>
      <c r="B474" s="10">
        <f>תחזיות!F477</f>
        <v>1.3001739000000286E-2</v>
      </c>
      <c r="C474" s="10">
        <f>תחזיות!G477</f>
        <v>1.1819762727272986E-2</v>
      </c>
      <c r="D474" s="10">
        <f>תחזיות!H477</f>
        <v>2.2102956300000486E-2</v>
      </c>
    </row>
    <row r="475" spans="1:4" x14ac:dyDescent="0.2">
      <c r="A475">
        <f>תחזיות!B478</f>
        <v>475</v>
      </c>
      <c r="B475" s="10">
        <f>תחזיות!F478</f>
        <v>1.3001757500000287E-2</v>
      </c>
      <c r="C475" s="10">
        <f>תחזיות!G478</f>
        <v>1.1819779545454805E-2</v>
      </c>
      <c r="D475" s="10">
        <f>תחזיות!H478</f>
        <v>2.2102987750000486E-2</v>
      </c>
    </row>
    <row r="476" spans="1:4" x14ac:dyDescent="0.2">
      <c r="A476">
        <f>תחזיות!B479</f>
        <v>476</v>
      </c>
      <c r="B476" s="10">
        <f>תחזיות!F479</f>
        <v>1.3001776000000288E-2</v>
      </c>
      <c r="C476" s="10">
        <f>תחזיות!G479</f>
        <v>1.1819796363636625E-2</v>
      </c>
      <c r="D476" s="10">
        <f>תחזיות!H479</f>
        <v>2.210301920000049E-2</v>
      </c>
    </row>
    <row r="477" spans="1:4" x14ac:dyDescent="0.2">
      <c r="A477">
        <f>תחזיות!B480</f>
        <v>477</v>
      </c>
      <c r="B477" s="10">
        <f>תחזיות!F480</f>
        <v>1.3001794500000288E-2</v>
      </c>
      <c r="C477" s="10">
        <f>תחזיות!G480</f>
        <v>1.1819813181818442E-2</v>
      </c>
      <c r="D477" s="10">
        <f>תחזיות!H480</f>
        <v>2.210305065000049E-2</v>
      </c>
    </row>
    <row r="478" spans="1:4" x14ac:dyDescent="0.2">
      <c r="A478">
        <f>תחזיות!B481</f>
        <v>478</v>
      </c>
      <c r="B478" s="10">
        <f>תחזיות!F481</f>
        <v>1.3001813000000289E-2</v>
      </c>
      <c r="C478" s="10">
        <f>תחזיות!G481</f>
        <v>1.1819830000000262E-2</v>
      </c>
      <c r="D478" s="10">
        <f>תחזיות!H481</f>
        <v>2.210308210000049E-2</v>
      </c>
    </row>
    <row r="479" spans="1:4" x14ac:dyDescent="0.2">
      <c r="A479">
        <f>תחזיות!B482</f>
        <v>479</v>
      </c>
      <c r="B479" s="10">
        <f>תחזיות!F482</f>
        <v>1.300183150000029E-2</v>
      </c>
      <c r="C479" s="10">
        <f>תחזיות!G482</f>
        <v>1.1819846818182081E-2</v>
      </c>
      <c r="D479" s="10">
        <f>תחזיות!H482</f>
        <v>2.210311355000049E-2</v>
      </c>
    </row>
    <row r="480" spans="1:4" x14ac:dyDescent="0.2">
      <c r="A480">
        <f>תחזיות!B483</f>
        <v>480</v>
      </c>
      <c r="B480" s="10">
        <f>תחזיות!F483</f>
        <v>1.300185000000029E-2</v>
      </c>
      <c r="C480" s="10">
        <f>תחזיות!G483</f>
        <v>1.1819863636363899E-2</v>
      </c>
      <c r="D480" s="10">
        <f>תחזיות!H483</f>
        <v>2.2103145000000494E-2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0"/>
  <sheetViews>
    <sheetView rightToLeft="1" workbookViewId="0"/>
  </sheetViews>
  <sheetFormatPr defaultRowHeight="14.25" x14ac:dyDescent="0.2"/>
  <cols>
    <col min="2" max="4" width="9" style="10"/>
  </cols>
  <sheetData>
    <row r="1" spans="1:4" x14ac:dyDescent="0.2">
      <c r="A1">
        <f>תחזיות!B4</f>
        <v>1</v>
      </c>
      <c r="B1" s="10">
        <f>תחזיות!C4</f>
        <v>1.6E-2</v>
      </c>
      <c r="C1" s="10">
        <f>תחזיות!D4</f>
        <v>1.6E-2</v>
      </c>
      <c r="D1" s="10">
        <f>תחזיות!E4</f>
        <v>2.112E-2</v>
      </c>
    </row>
    <row r="2" spans="1:4" x14ac:dyDescent="0.2">
      <c r="A2">
        <f>תחזיות!B5</f>
        <v>2</v>
      </c>
      <c r="B2" s="10">
        <f>תחזיות!C5</f>
        <v>1.6E-2</v>
      </c>
      <c r="C2" s="10">
        <f>תחזיות!D5</f>
        <v>1.6E-2</v>
      </c>
      <c r="D2" s="10">
        <f>תחזיות!E5</f>
        <v>2.112E-2</v>
      </c>
    </row>
    <row r="3" spans="1:4" x14ac:dyDescent="0.2">
      <c r="A3">
        <f>תחזיות!B6</f>
        <v>3</v>
      </c>
      <c r="B3" s="10">
        <f>תחזיות!C6</f>
        <v>1.6E-2</v>
      </c>
      <c r="C3" s="10">
        <f>תחזיות!D6</f>
        <v>1.6E-2</v>
      </c>
      <c r="D3" s="10">
        <f>תחזיות!E6</f>
        <v>2.112E-2</v>
      </c>
    </row>
    <row r="4" spans="1:4" x14ac:dyDescent="0.2">
      <c r="A4">
        <f>תחזיות!B7</f>
        <v>4</v>
      </c>
      <c r="B4" s="10">
        <f>תחזיות!C7</f>
        <v>1.6E-2</v>
      </c>
      <c r="C4" s="10">
        <f>תחזיות!D7</f>
        <v>1.6E-2</v>
      </c>
      <c r="D4" s="10">
        <f>תחזיות!E7</f>
        <v>2.112E-2</v>
      </c>
    </row>
    <row r="5" spans="1:4" x14ac:dyDescent="0.2">
      <c r="A5">
        <f>תחזיות!B8</f>
        <v>5</v>
      </c>
      <c r="B5" s="10">
        <f>תחזיות!C8</f>
        <v>1.6E-2</v>
      </c>
      <c r="C5" s="10">
        <f>תחזיות!D8</f>
        <v>1.6E-2</v>
      </c>
      <c r="D5" s="10">
        <f>תחזיות!E8</f>
        <v>2.112E-2</v>
      </c>
    </row>
    <row r="6" spans="1:4" x14ac:dyDescent="0.2">
      <c r="A6">
        <f>תחזיות!B9</f>
        <v>6</v>
      </c>
      <c r="B6" s="10">
        <f>תחזיות!C9</f>
        <v>1.6E-2</v>
      </c>
      <c r="C6" s="10">
        <f>תחזיות!D9</f>
        <v>1.6E-2</v>
      </c>
      <c r="D6" s="10">
        <f>תחזיות!E9</f>
        <v>2.112E-2</v>
      </c>
    </row>
    <row r="7" spans="1:4" x14ac:dyDescent="0.2">
      <c r="A7">
        <f>תחזיות!B10</f>
        <v>7</v>
      </c>
      <c r="B7" s="10">
        <f>תחזיות!C10</f>
        <v>1.6108299999999999E-2</v>
      </c>
      <c r="C7" s="10">
        <f>תחזיות!D10</f>
        <v>1.6108299999999999E-2</v>
      </c>
      <c r="D7" s="10">
        <f>תחזיות!E10</f>
        <v>2.1262956E-2</v>
      </c>
    </row>
    <row r="8" spans="1:4" x14ac:dyDescent="0.2">
      <c r="A8">
        <f>תחזיות!B11</f>
        <v>8</v>
      </c>
      <c r="B8" s="10">
        <f>תחזיות!C11</f>
        <v>1.6216599999999998E-2</v>
      </c>
      <c r="C8" s="10">
        <f>תחזיות!D11</f>
        <v>1.6216599999999998E-2</v>
      </c>
      <c r="D8" s="10">
        <f>תחזיות!E11</f>
        <v>2.1405911999999999E-2</v>
      </c>
    </row>
    <row r="9" spans="1:4" x14ac:dyDescent="0.2">
      <c r="A9">
        <f>תחזיות!B12</f>
        <v>9</v>
      </c>
      <c r="B9" s="10">
        <f>תחזיות!C12</f>
        <v>1.6324899999999996E-2</v>
      </c>
      <c r="C9" s="10">
        <f>תחזיות!D12</f>
        <v>1.6324899999999996E-2</v>
      </c>
      <c r="D9" s="10">
        <f>תחזיות!E12</f>
        <v>2.1548867999999995E-2</v>
      </c>
    </row>
    <row r="10" spans="1:4" x14ac:dyDescent="0.2">
      <c r="A10">
        <f>תחזיות!B13</f>
        <v>10</v>
      </c>
      <c r="B10" s="10">
        <f>תחזיות!C13</f>
        <v>1.6433199999999995E-2</v>
      </c>
      <c r="C10" s="10">
        <f>תחזיות!D13</f>
        <v>1.6433199999999995E-2</v>
      </c>
      <c r="D10" s="10">
        <f>תחזיות!E13</f>
        <v>2.1691823999999995E-2</v>
      </c>
    </row>
    <row r="11" spans="1:4" x14ac:dyDescent="0.2">
      <c r="A11">
        <f>תחזיות!B14</f>
        <v>11</v>
      </c>
      <c r="B11" s="10">
        <f>תחזיות!C14</f>
        <v>1.6541499999999994E-2</v>
      </c>
      <c r="C11" s="10">
        <f>תחזיות!D14</f>
        <v>1.6541499999999994E-2</v>
      </c>
      <c r="D11" s="10">
        <f>תחזיות!E14</f>
        <v>2.1834779999999991E-2</v>
      </c>
    </row>
    <row r="12" spans="1:4" x14ac:dyDescent="0.2">
      <c r="A12">
        <f>תחזיות!B15</f>
        <v>12</v>
      </c>
      <c r="B12" s="10">
        <f>תחזיות!C15</f>
        <v>1.6649799999999992E-2</v>
      </c>
      <c r="C12" s="10">
        <f>תחזיות!D15</f>
        <v>1.6649799999999992E-2</v>
      </c>
      <c r="D12" s="10">
        <f>תחזיות!E15</f>
        <v>2.1977735999999991E-2</v>
      </c>
    </row>
    <row r="13" spans="1:4" x14ac:dyDescent="0.2">
      <c r="A13">
        <f>תחזיות!B16</f>
        <v>13</v>
      </c>
      <c r="B13" s="10">
        <f>תחזיות!C16</f>
        <v>1.6758099999999991E-2</v>
      </c>
      <c r="C13" s="10">
        <f>תחזיות!D16</f>
        <v>1.6758099999999991E-2</v>
      </c>
      <c r="D13" s="10">
        <f>תחזיות!E16</f>
        <v>2.212069199999999E-2</v>
      </c>
    </row>
    <row r="14" spans="1:4" x14ac:dyDescent="0.2">
      <c r="A14">
        <f>תחזיות!B17</f>
        <v>14</v>
      </c>
      <c r="B14" s="10">
        <f>תחזיות!C17</f>
        <v>1.686639999999999E-2</v>
      </c>
      <c r="C14" s="10">
        <f>תחזיות!D17</f>
        <v>1.686639999999999E-2</v>
      </c>
      <c r="D14" s="10">
        <f>תחזיות!E17</f>
        <v>2.2263647999999987E-2</v>
      </c>
    </row>
    <row r="15" spans="1:4" x14ac:dyDescent="0.2">
      <c r="A15">
        <f>תחזיות!B18</f>
        <v>15</v>
      </c>
      <c r="B15" s="10">
        <f>תחזיות!C18</f>
        <v>1.6974699999999988E-2</v>
      </c>
      <c r="C15" s="10">
        <f>תחזיות!D18</f>
        <v>1.6974699999999988E-2</v>
      </c>
      <c r="D15" s="10">
        <f>תחזיות!E18</f>
        <v>2.2406603999999986E-2</v>
      </c>
    </row>
    <row r="16" spans="1:4" x14ac:dyDescent="0.2">
      <c r="A16">
        <f>תחזיות!B19</f>
        <v>16</v>
      </c>
      <c r="B16" s="10">
        <f>תחזיות!C19</f>
        <v>1.7082999999999987E-2</v>
      </c>
      <c r="C16" s="10">
        <f>תחזיות!D19</f>
        <v>1.7082999999999987E-2</v>
      </c>
      <c r="D16" s="10">
        <f>תחזיות!E19</f>
        <v>2.2549559999999982E-2</v>
      </c>
    </row>
    <row r="17" spans="1:4" x14ac:dyDescent="0.2">
      <c r="A17">
        <f>תחזיות!B20</f>
        <v>17</v>
      </c>
      <c r="B17" s="10">
        <f>תחזיות!C20</f>
        <v>1.7191299999999986E-2</v>
      </c>
      <c r="C17" s="10">
        <f>תחזיות!D20</f>
        <v>1.7191299999999986E-2</v>
      </c>
      <c r="D17" s="10">
        <f>תחזיות!E20</f>
        <v>2.2692515999999982E-2</v>
      </c>
    </row>
    <row r="18" spans="1:4" x14ac:dyDescent="0.2">
      <c r="A18">
        <f>תחזיות!B21</f>
        <v>18</v>
      </c>
      <c r="B18" s="10">
        <f>תחזיות!C21</f>
        <v>1.7299599999999984E-2</v>
      </c>
      <c r="C18" s="10">
        <f>תחזיות!D21</f>
        <v>1.7299599999999984E-2</v>
      </c>
      <c r="D18" s="10">
        <f>תחזיות!E21</f>
        <v>2.2835471999999982E-2</v>
      </c>
    </row>
    <row r="19" spans="1:4" x14ac:dyDescent="0.2">
      <c r="A19">
        <f>תחזיות!B22</f>
        <v>19</v>
      </c>
      <c r="B19" s="10">
        <f>תחזיות!C22</f>
        <v>1.7407899999999983E-2</v>
      </c>
      <c r="C19" s="10">
        <f>תחזיות!D22</f>
        <v>1.7407899999999983E-2</v>
      </c>
      <c r="D19" s="10">
        <f>תחזיות!E22</f>
        <v>2.2978427999999978E-2</v>
      </c>
    </row>
    <row r="20" spans="1:4" x14ac:dyDescent="0.2">
      <c r="A20">
        <f>תחזיות!B23</f>
        <v>20</v>
      </c>
      <c r="B20" s="10">
        <f>תחזיות!C23</f>
        <v>1.7539379999999983E-2</v>
      </c>
      <c r="C20" s="10">
        <f>תחזיות!D23</f>
        <v>1.7539379999999983E-2</v>
      </c>
      <c r="D20" s="10">
        <f>תחזיות!E23</f>
        <v>2.3151981599999979E-2</v>
      </c>
    </row>
    <row r="21" spans="1:4" x14ac:dyDescent="0.2">
      <c r="A21">
        <f>תחזיות!B24</f>
        <v>21</v>
      </c>
      <c r="B21" s="10">
        <f>תחזיות!C24</f>
        <v>1.7670859999999983E-2</v>
      </c>
      <c r="C21" s="10">
        <f>תחזיות!D24</f>
        <v>1.7670859999999983E-2</v>
      </c>
      <c r="D21" s="10">
        <f>תחזיות!E24</f>
        <v>2.332553519999998E-2</v>
      </c>
    </row>
    <row r="22" spans="1:4" x14ac:dyDescent="0.2">
      <c r="A22">
        <f>תחזיות!B25</f>
        <v>22</v>
      </c>
      <c r="B22" s="10">
        <f>תחזיות!C25</f>
        <v>1.7802339999999982E-2</v>
      </c>
      <c r="C22" s="10">
        <f>תחזיות!D25</f>
        <v>1.7802339999999982E-2</v>
      </c>
      <c r="D22" s="10">
        <f>תחזיות!E25</f>
        <v>2.3499088799999977E-2</v>
      </c>
    </row>
    <row r="23" spans="1:4" x14ac:dyDescent="0.2">
      <c r="A23">
        <f>תחזיות!B26</f>
        <v>23</v>
      </c>
      <c r="B23" s="10">
        <f>תחזיות!C26</f>
        <v>1.7933819999999982E-2</v>
      </c>
      <c r="C23" s="10">
        <f>תחזיות!D26</f>
        <v>1.7933819999999982E-2</v>
      </c>
      <c r="D23" s="10">
        <f>תחזיות!E26</f>
        <v>2.3672642399999978E-2</v>
      </c>
    </row>
    <row r="24" spans="1:4" x14ac:dyDescent="0.2">
      <c r="A24">
        <f>תחזיות!B27</f>
        <v>24</v>
      </c>
      <c r="B24" s="10">
        <f>תחזיות!C27</f>
        <v>1.8065299999999982E-2</v>
      </c>
      <c r="C24" s="10">
        <f>תחזיות!D27</f>
        <v>1.8065299999999982E-2</v>
      </c>
      <c r="D24" s="10">
        <f>תחזיות!E27</f>
        <v>2.3846195999999976E-2</v>
      </c>
    </row>
    <row r="25" spans="1:4" x14ac:dyDescent="0.2">
      <c r="A25">
        <f>תחזיות!B28</f>
        <v>25</v>
      </c>
      <c r="B25" s="10">
        <f>תחזיות!C28</f>
        <v>1.8196779999999982E-2</v>
      </c>
      <c r="C25" s="10">
        <f>תחזיות!D28</f>
        <v>1.8196779999999982E-2</v>
      </c>
      <c r="D25" s="10">
        <f>תחזיות!E28</f>
        <v>2.4019749599999977E-2</v>
      </c>
    </row>
    <row r="26" spans="1:4" x14ac:dyDescent="0.2">
      <c r="A26">
        <f>תחזיות!B29</f>
        <v>26</v>
      </c>
      <c r="B26" s="10">
        <f>תחזיות!C29</f>
        <v>1.8328259999999982E-2</v>
      </c>
      <c r="C26" s="10">
        <f>תחזיות!D29</f>
        <v>1.8328259999999982E-2</v>
      </c>
      <c r="D26" s="10">
        <f>תחזיות!E29</f>
        <v>2.4193303199999978E-2</v>
      </c>
    </row>
    <row r="27" spans="1:4" x14ac:dyDescent="0.2">
      <c r="A27">
        <f>תחזיות!B30</f>
        <v>27</v>
      </c>
      <c r="B27" s="10">
        <f>תחזיות!C30</f>
        <v>1.8459739999999981E-2</v>
      </c>
      <c r="C27" s="10">
        <f>תחזיות!D30</f>
        <v>1.6051947826086942E-2</v>
      </c>
      <c r="D27" s="10">
        <f>תחזיות!E30</f>
        <v>2.4366856799999975E-2</v>
      </c>
    </row>
    <row r="28" spans="1:4" x14ac:dyDescent="0.2">
      <c r="A28">
        <f>תחזיות!B31</f>
        <v>28</v>
      </c>
      <c r="B28" s="10">
        <f>תחזיות!C31</f>
        <v>1.8591219999999981E-2</v>
      </c>
      <c r="C28" s="10">
        <f>תחזיות!D31</f>
        <v>1.6166278260869551E-2</v>
      </c>
      <c r="D28" s="10">
        <f>תחזיות!E31</f>
        <v>2.4540410399999976E-2</v>
      </c>
    </row>
    <row r="29" spans="1:4" x14ac:dyDescent="0.2">
      <c r="A29">
        <f>תחזיות!B32</f>
        <v>29</v>
      </c>
      <c r="B29" s="10">
        <f>תחזיות!C32</f>
        <v>1.8722699999999981E-2</v>
      </c>
      <c r="C29" s="10">
        <f>תחזיות!D32</f>
        <v>1.6280608695652159E-2</v>
      </c>
      <c r="D29" s="10">
        <f>תחזיות!E32</f>
        <v>2.4713963999999977E-2</v>
      </c>
    </row>
    <row r="30" spans="1:4" x14ac:dyDescent="0.2">
      <c r="A30">
        <f>תחזיות!B33</f>
        <v>30</v>
      </c>
      <c r="B30" s="10">
        <f>תחזיות!C33</f>
        <v>1.8854179999999981E-2</v>
      </c>
      <c r="C30" s="10">
        <f>תחזיות!D33</f>
        <v>1.6394939130434768E-2</v>
      </c>
      <c r="D30" s="10">
        <f>תחזיות!E33</f>
        <v>2.4887517599999975E-2</v>
      </c>
    </row>
    <row r="31" spans="1:4" x14ac:dyDescent="0.2">
      <c r="A31">
        <f>תחזיות!B34</f>
        <v>31</v>
      </c>
      <c r="B31" s="10">
        <f>תחזיות!C34</f>
        <v>1.8985659999999981E-2</v>
      </c>
      <c r="C31" s="10">
        <f>תחזיות!D34</f>
        <v>1.6509269565217376E-2</v>
      </c>
      <c r="D31" s="10">
        <f>תחזיות!E34</f>
        <v>2.5061071199999976E-2</v>
      </c>
    </row>
    <row r="32" spans="1:4" x14ac:dyDescent="0.2">
      <c r="A32">
        <f>תחזיות!B35</f>
        <v>32</v>
      </c>
      <c r="B32" s="10">
        <f>תחזיות!C35</f>
        <v>1.911713999999998E-2</v>
      </c>
      <c r="C32" s="10">
        <f>תחזיות!D35</f>
        <v>1.6623599999999985E-2</v>
      </c>
      <c r="D32" s="10">
        <f>תחזיות!E35</f>
        <v>2.5234624799999977E-2</v>
      </c>
    </row>
    <row r="33" spans="1:4" x14ac:dyDescent="0.2">
      <c r="A33">
        <f>תחזיות!B36</f>
        <v>33</v>
      </c>
      <c r="B33" s="10">
        <f>תחזיות!C36</f>
        <v>1.924861999999998E-2</v>
      </c>
      <c r="C33" s="10">
        <f>תחזיות!D36</f>
        <v>1.6737930434782593E-2</v>
      </c>
      <c r="D33" s="10">
        <f>תחזיות!E36</f>
        <v>2.5408178399999974E-2</v>
      </c>
    </row>
    <row r="34" spans="1:4" x14ac:dyDescent="0.2">
      <c r="A34">
        <f>תחזיות!B37</f>
        <v>34</v>
      </c>
      <c r="B34" s="10">
        <f>תחזיות!C37</f>
        <v>1.938009999999998E-2</v>
      </c>
      <c r="C34" s="10">
        <f>תחזיות!D37</f>
        <v>1.6852260869565202E-2</v>
      </c>
      <c r="D34" s="10">
        <f>תחזיות!E37</f>
        <v>2.5581731999999975E-2</v>
      </c>
    </row>
    <row r="35" spans="1:4" x14ac:dyDescent="0.2">
      <c r="A35">
        <f>תחזיות!B38</f>
        <v>35</v>
      </c>
      <c r="B35" s="10">
        <f>תחזיות!C38</f>
        <v>1.951157999999998E-2</v>
      </c>
      <c r="C35" s="10">
        <f>תחזיות!D38</f>
        <v>1.696659130434781E-2</v>
      </c>
      <c r="D35" s="10">
        <f>תחזיות!E38</f>
        <v>2.5755285599999976E-2</v>
      </c>
    </row>
    <row r="36" spans="1:4" x14ac:dyDescent="0.2">
      <c r="A36">
        <f>תחזיות!B39</f>
        <v>36</v>
      </c>
      <c r="B36" s="10">
        <f>תחזיות!C39</f>
        <v>1.964305999999998E-2</v>
      </c>
      <c r="C36" s="10">
        <f>תחזיות!D39</f>
        <v>1.7080921739130419E-2</v>
      </c>
      <c r="D36" s="10">
        <f>תחזיות!E39</f>
        <v>2.5928839199999974E-2</v>
      </c>
    </row>
    <row r="37" spans="1:4" x14ac:dyDescent="0.2">
      <c r="A37">
        <f>תחזיות!B40</f>
        <v>37</v>
      </c>
      <c r="B37" s="10">
        <f>תחזיות!C40</f>
        <v>1.9774539999999979E-2</v>
      </c>
      <c r="C37" s="10">
        <f>תחזיות!D40</f>
        <v>1.7195252173913027E-2</v>
      </c>
      <c r="D37" s="10">
        <f>תחזיות!E40</f>
        <v>2.6102392799999975E-2</v>
      </c>
    </row>
    <row r="38" spans="1:4" x14ac:dyDescent="0.2">
      <c r="A38">
        <f>תחזיות!B41</f>
        <v>38</v>
      </c>
      <c r="B38" s="10">
        <f>תחזיות!C41</f>
        <v>1.9906019999999979E-2</v>
      </c>
      <c r="C38" s="10">
        <f>תחזיות!D41</f>
        <v>1.7309582608695636E-2</v>
      </c>
      <c r="D38" s="10">
        <f>תחזיות!E41</f>
        <v>2.6275946399999972E-2</v>
      </c>
    </row>
    <row r="39" spans="1:4" x14ac:dyDescent="0.2">
      <c r="A39">
        <f>תחזיות!B42</f>
        <v>39</v>
      </c>
      <c r="B39" s="10">
        <f>תחזיות!C42</f>
        <v>2.0037499999999979E-2</v>
      </c>
      <c r="C39" s="10">
        <f>תחזיות!D42</f>
        <v>1.7423913043478245E-2</v>
      </c>
      <c r="D39" s="10">
        <f>תחזיות!E42</f>
        <v>2.6449499999999973E-2</v>
      </c>
    </row>
    <row r="40" spans="1:4" x14ac:dyDescent="0.2">
      <c r="A40">
        <f>תחזיות!B43</f>
        <v>40</v>
      </c>
      <c r="B40" s="10">
        <f>תחזיות!C43</f>
        <v>2.0168979999999979E-2</v>
      </c>
      <c r="C40" s="10">
        <f>תחזיות!D43</f>
        <v>1.7538243478260853E-2</v>
      </c>
      <c r="D40" s="10">
        <f>תחזיות!E43</f>
        <v>2.6623053599999974E-2</v>
      </c>
    </row>
    <row r="41" spans="1:4" x14ac:dyDescent="0.2">
      <c r="A41">
        <f>תחזיות!B44</f>
        <v>41</v>
      </c>
      <c r="B41" s="10">
        <f>תחזיות!C44</f>
        <v>2.0300459999999979E-2</v>
      </c>
      <c r="C41" s="10">
        <f>תחזיות!D44</f>
        <v>1.7652573913043462E-2</v>
      </c>
      <c r="D41" s="10">
        <f>תחזיות!E44</f>
        <v>2.6796607199999972E-2</v>
      </c>
    </row>
    <row r="42" spans="1:4" x14ac:dyDescent="0.2">
      <c r="A42">
        <f>תחזיות!B45</f>
        <v>42</v>
      </c>
      <c r="B42" s="10">
        <f>תחזיות!C45</f>
        <v>2.0431939999999978E-2</v>
      </c>
      <c r="C42" s="10">
        <f>תחזיות!D45</f>
        <v>1.776690434782607E-2</v>
      </c>
      <c r="D42" s="10">
        <f>תחזיות!E45</f>
        <v>2.6970160799999972E-2</v>
      </c>
    </row>
    <row r="43" spans="1:4" x14ac:dyDescent="0.2">
      <c r="A43">
        <f>תחזיות!B46</f>
        <v>43</v>
      </c>
      <c r="B43" s="10">
        <f>תחזיות!C46</f>
        <v>2.0563419999999978E-2</v>
      </c>
      <c r="C43" s="10">
        <f>תחזיות!D46</f>
        <v>1.7881234782608679E-2</v>
      </c>
      <c r="D43" s="10">
        <f>תחזיות!E46</f>
        <v>2.7143714399999973E-2</v>
      </c>
    </row>
    <row r="44" spans="1:4" x14ac:dyDescent="0.2">
      <c r="A44">
        <f>תחזיות!B47</f>
        <v>44</v>
      </c>
      <c r="B44" s="10">
        <f>תחזיות!C47</f>
        <v>2.0694899999999978E-2</v>
      </c>
      <c r="C44" s="10">
        <f>תחזיות!D47</f>
        <v>1.7995565217391287E-2</v>
      </c>
      <c r="D44" s="10">
        <f>תחזיות!E47</f>
        <v>2.7317267999999971E-2</v>
      </c>
    </row>
    <row r="45" spans="1:4" x14ac:dyDescent="0.2">
      <c r="A45">
        <f>תחזיות!B48</f>
        <v>45</v>
      </c>
      <c r="B45" s="10">
        <f>תחזיות!C48</f>
        <v>2.0826379999999978E-2</v>
      </c>
      <c r="C45" s="10">
        <f>תחזיות!D48</f>
        <v>1.8109895652173896E-2</v>
      </c>
      <c r="D45" s="10">
        <f>תחזיות!E48</f>
        <v>2.7490821599999972E-2</v>
      </c>
    </row>
    <row r="46" spans="1:4" x14ac:dyDescent="0.2">
      <c r="A46">
        <f>תחזיות!B49</f>
        <v>46</v>
      </c>
      <c r="B46" s="10">
        <f>תחזיות!C49</f>
        <v>2.0957859999999977E-2</v>
      </c>
      <c r="C46" s="10">
        <f>תחזיות!D49</f>
        <v>1.8224226086956504E-2</v>
      </c>
      <c r="D46" s="10">
        <f>תחזיות!E49</f>
        <v>2.7664375199999973E-2</v>
      </c>
    </row>
    <row r="47" spans="1:4" x14ac:dyDescent="0.2">
      <c r="A47">
        <f>תחזיות!B50</f>
        <v>47</v>
      </c>
      <c r="B47" s="10">
        <f>תחזיות!C50</f>
        <v>2.1089339999999977E-2</v>
      </c>
      <c r="C47" s="10">
        <f>תחזיות!D50</f>
        <v>1.8338556521739113E-2</v>
      </c>
      <c r="D47" s="10">
        <f>תחזיות!E50</f>
        <v>2.783792879999997E-2</v>
      </c>
    </row>
    <row r="48" spans="1:4" x14ac:dyDescent="0.2">
      <c r="A48">
        <f>תחזיות!B51</f>
        <v>48</v>
      </c>
      <c r="B48" s="10">
        <f>תחזיות!C51</f>
        <v>2.1220819999999977E-2</v>
      </c>
      <c r="C48" s="10">
        <f>תחזיות!D51</f>
        <v>1.8452886956521721E-2</v>
      </c>
      <c r="D48" s="10">
        <f>תחזיות!E51</f>
        <v>2.8011482399999971E-2</v>
      </c>
    </row>
    <row r="49" spans="1:4" x14ac:dyDescent="0.2">
      <c r="A49">
        <f>תחזיות!B52</f>
        <v>49</v>
      </c>
      <c r="B49" s="10">
        <f>תחזיות!C52</f>
        <v>2.1352299999999977E-2</v>
      </c>
      <c r="C49" s="10">
        <f>תחזיות!D52</f>
        <v>1.856721739130433E-2</v>
      </c>
      <c r="D49" s="10">
        <f>תחזיות!E52</f>
        <v>2.8185035999999972E-2</v>
      </c>
    </row>
    <row r="50" spans="1:4" x14ac:dyDescent="0.2">
      <c r="A50">
        <f>תחזיות!B53</f>
        <v>50</v>
      </c>
      <c r="B50" s="10">
        <f>תחזיות!C53</f>
        <v>2.1483779999999977E-2</v>
      </c>
      <c r="C50" s="10">
        <f>תחזיות!D53</f>
        <v>1.8681547826086938E-2</v>
      </c>
      <c r="D50" s="10">
        <f>תחזיות!E53</f>
        <v>2.835858959999997E-2</v>
      </c>
    </row>
    <row r="51" spans="1:4" x14ac:dyDescent="0.2">
      <c r="A51">
        <f>תחזיות!B54</f>
        <v>51</v>
      </c>
      <c r="B51" s="10">
        <f>תחזיות!C54</f>
        <v>2.1615259999999976E-2</v>
      </c>
      <c r="C51" s="10">
        <f>תחזיות!D54</f>
        <v>1.8795878260869547E-2</v>
      </c>
      <c r="D51" s="10">
        <f>תחזיות!E54</f>
        <v>2.8532143199999971E-2</v>
      </c>
    </row>
    <row r="52" spans="1:4" x14ac:dyDescent="0.2">
      <c r="A52">
        <f>תחזיות!B55</f>
        <v>52</v>
      </c>
      <c r="B52" s="10">
        <f>תחזיות!C55</f>
        <v>2.1746739999999976E-2</v>
      </c>
      <c r="C52" s="10">
        <f>תחזיות!D55</f>
        <v>1.8910208695652155E-2</v>
      </c>
      <c r="D52" s="10">
        <f>תחזיות!E55</f>
        <v>2.8705696799999968E-2</v>
      </c>
    </row>
    <row r="53" spans="1:4" x14ac:dyDescent="0.2">
      <c r="A53">
        <f>תחזיות!B56</f>
        <v>53</v>
      </c>
      <c r="B53" s="10">
        <f>תחזיות!C56</f>
        <v>2.1878219999999976E-2</v>
      </c>
      <c r="C53" s="10">
        <f>תחזיות!D56</f>
        <v>1.9024539130434764E-2</v>
      </c>
      <c r="D53" s="10">
        <f>תחזיות!E56</f>
        <v>2.8879250399999969E-2</v>
      </c>
    </row>
    <row r="54" spans="1:4" x14ac:dyDescent="0.2">
      <c r="A54">
        <f>תחזיות!B57</f>
        <v>54</v>
      </c>
      <c r="B54" s="10">
        <f>תחזיות!C57</f>
        <v>2.2009699999999976E-2</v>
      </c>
      <c r="C54" s="10">
        <f>תחזיות!D57</f>
        <v>1.9138869565217372E-2</v>
      </c>
      <c r="D54" s="10">
        <f>תחזיות!E57</f>
        <v>2.905280399999997E-2</v>
      </c>
    </row>
    <row r="55" spans="1:4" x14ac:dyDescent="0.2">
      <c r="A55">
        <f>תחזיות!B58</f>
        <v>55</v>
      </c>
      <c r="B55" s="10">
        <f>תחזיות!C58</f>
        <v>2.2141179999999976E-2</v>
      </c>
      <c r="C55" s="10">
        <f>תחזיות!D58</f>
        <v>1.9253199999999981E-2</v>
      </c>
      <c r="D55" s="10">
        <f>תחזיות!E58</f>
        <v>2.9226357599999968E-2</v>
      </c>
    </row>
    <row r="56" spans="1:4" x14ac:dyDescent="0.2">
      <c r="A56">
        <f>תחזיות!B59</f>
        <v>56</v>
      </c>
      <c r="B56" s="10">
        <f>תחזיות!C59</f>
        <v>2.2272659999999975E-2</v>
      </c>
      <c r="C56" s="10">
        <f>תחזיות!D59</f>
        <v>1.9367530434782589E-2</v>
      </c>
      <c r="D56" s="10">
        <f>תחזיות!E59</f>
        <v>2.9399911199999969E-2</v>
      </c>
    </row>
    <row r="57" spans="1:4" x14ac:dyDescent="0.2">
      <c r="A57">
        <f>תחזיות!B60</f>
        <v>57</v>
      </c>
      <c r="B57" s="10">
        <f>תחזיות!C60</f>
        <v>2.2404139999999975E-2</v>
      </c>
      <c r="C57" s="10">
        <f>תחזיות!D60</f>
        <v>1.9481860869565198E-2</v>
      </c>
      <c r="D57" s="10">
        <f>תחזיות!E60</f>
        <v>2.957346479999997E-2</v>
      </c>
    </row>
    <row r="58" spans="1:4" x14ac:dyDescent="0.2">
      <c r="A58">
        <f>תחזיות!B61</f>
        <v>58</v>
      </c>
      <c r="B58" s="10">
        <f>תחזיות!C61</f>
        <v>2.2535619999999975E-2</v>
      </c>
      <c r="C58" s="10">
        <f>תחזיות!D61</f>
        <v>1.9596191304347806E-2</v>
      </c>
      <c r="D58" s="10">
        <f>תחזיות!E61</f>
        <v>2.9747018399999967E-2</v>
      </c>
    </row>
    <row r="59" spans="1:4" x14ac:dyDescent="0.2">
      <c r="A59">
        <f>תחזיות!B62</f>
        <v>59</v>
      </c>
      <c r="B59" s="10">
        <f>תחזיות!C62</f>
        <v>2.2667099999999975E-2</v>
      </c>
      <c r="C59" s="10">
        <f>תחזיות!D62</f>
        <v>1.9710521739130415E-2</v>
      </c>
      <c r="D59" s="10">
        <f>תחזיות!E62</f>
        <v>2.9920571999999968E-2</v>
      </c>
    </row>
    <row r="60" spans="1:4" x14ac:dyDescent="0.2">
      <c r="A60">
        <f>תחזיות!B63</f>
        <v>60</v>
      </c>
      <c r="B60" s="10">
        <f>תחזיות!C63</f>
        <v>2.2798579999999975E-2</v>
      </c>
      <c r="C60" s="10">
        <f>תחזיות!D63</f>
        <v>1.9824852173913023E-2</v>
      </c>
      <c r="D60" s="10">
        <f>תחזיות!E63</f>
        <v>3.0094125599999969E-2</v>
      </c>
    </row>
    <row r="61" spans="1:4" x14ac:dyDescent="0.2">
      <c r="A61">
        <f>תחזיות!B64</f>
        <v>61</v>
      </c>
      <c r="B61" s="10">
        <f>תחזיות!C64</f>
        <v>2.2930059999999974E-2</v>
      </c>
      <c r="C61" s="10">
        <f>תחזיות!D64</f>
        <v>1.9939182608695632E-2</v>
      </c>
      <c r="D61" s="10">
        <f>תחזיות!E64</f>
        <v>3.0267679199999967E-2</v>
      </c>
    </row>
    <row r="62" spans="1:4" x14ac:dyDescent="0.2">
      <c r="A62">
        <f>תחזיות!B65</f>
        <v>62</v>
      </c>
      <c r="B62" s="10">
        <f>תחזיות!C65</f>
        <v>2.3061539999999974E-2</v>
      </c>
      <c r="C62" s="10">
        <f>תחזיות!D65</f>
        <v>2.005351304347824E-2</v>
      </c>
      <c r="D62" s="10">
        <f>תחזיות!E65</f>
        <v>3.0441232799999968E-2</v>
      </c>
    </row>
    <row r="63" spans="1:4" x14ac:dyDescent="0.2">
      <c r="A63">
        <f>תחזיות!B66</f>
        <v>63</v>
      </c>
      <c r="B63" s="10">
        <f>תחזיות!C66</f>
        <v>2.3193019999999974E-2</v>
      </c>
      <c r="C63" s="10">
        <f>תחזיות!D66</f>
        <v>2.0167843478260849E-2</v>
      </c>
      <c r="D63" s="10">
        <f>תחזיות!E66</f>
        <v>3.0614786399999969E-2</v>
      </c>
    </row>
    <row r="64" spans="1:4" x14ac:dyDescent="0.2">
      <c r="A64">
        <f>תחזיות!B67</f>
        <v>64</v>
      </c>
      <c r="B64" s="10">
        <f>תחזיות!C67</f>
        <v>2.3324499999999974E-2</v>
      </c>
      <c r="C64" s="10">
        <f>תחזיות!D67</f>
        <v>2.0282173913043457E-2</v>
      </c>
      <c r="D64" s="10">
        <f>תחזיות!E67</f>
        <v>3.0788339999999966E-2</v>
      </c>
    </row>
    <row r="65" spans="1:4" x14ac:dyDescent="0.2">
      <c r="A65">
        <f>תחזיות!B68</f>
        <v>65</v>
      </c>
      <c r="B65" s="10">
        <f>תחזיות!C68</f>
        <v>2.3455979999999974E-2</v>
      </c>
      <c r="C65" s="10">
        <f>תחזיות!D68</f>
        <v>2.0396504347826066E-2</v>
      </c>
      <c r="D65" s="10">
        <f>תחזיות!E68</f>
        <v>3.0961893599999967E-2</v>
      </c>
    </row>
    <row r="66" spans="1:4" x14ac:dyDescent="0.2">
      <c r="A66">
        <f>תחזיות!B69</f>
        <v>66</v>
      </c>
      <c r="B66" s="10">
        <f>תחזיות!C69</f>
        <v>2.3587459999999973E-2</v>
      </c>
      <c r="C66" s="10">
        <f>תחזיות!D69</f>
        <v>2.0510834782608674E-2</v>
      </c>
      <c r="D66" s="10">
        <f>תחזיות!E69</f>
        <v>3.1135447199999965E-2</v>
      </c>
    </row>
    <row r="67" spans="1:4" x14ac:dyDescent="0.2">
      <c r="A67">
        <f>תחזיות!B70</f>
        <v>67</v>
      </c>
      <c r="B67" s="10">
        <f>תחזיות!C70</f>
        <v>2.3718939999999973E-2</v>
      </c>
      <c r="C67" s="10">
        <f>תחזיות!D70</f>
        <v>2.0625165217391283E-2</v>
      </c>
      <c r="D67" s="10">
        <f>תחזיות!E70</f>
        <v>3.1309000799999966E-2</v>
      </c>
    </row>
    <row r="68" spans="1:4" x14ac:dyDescent="0.2">
      <c r="A68">
        <f>תחזיות!B71</f>
        <v>68</v>
      </c>
      <c r="B68" s="10">
        <f>תחזיות!C71</f>
        <v>2.3850419999999973E-2</v>
      </c>
      <c r="C68" s="10">
        <f>תחזיות!D71</f>
        <v>2.0739495652173891E-2</v>
      </c>
      <c r="D68" s="10">
        <f>תחזיות!E71</f>
        <v>3.1482554399999967E-2</v>
      </c>
    </row>
    <row r="69" spans="1:4" x14ac:dyDescent="0.2">
      <c r="A69">
        <f>תחזיות!B72</f>
        <v>69</v>
      </c>
      <c r="B69" s="10">
        <f>תחזיות!C72</f>
        <v>2.3981899999999973E-2</v>
      </c>
      <c r="C69" s="10">
        <f>תחזיות!D72</f>
        <v>2.08538260869565E-2</v>
      </c>
      <c r="D69" s="10">
        <f>תחזיות!E72</f>
        <v>3.1656107999999968E-2</v>
      </c>
    </row>
    <row r="70" spans="1:4" x14ac:dyDescent="0.2">
      <c r="A70">
        <f>תחזיות!B73</f>
        <v>70</v>
      </c>
      <c r="B70" s="10">
        <f>תחזיות!C73</f>
        <v>2.4113379999999972E-2</v>
      </c>
      <c r="C70" s="10">
        <f>תחזיות!D73</f>
        <v>2.0968156521739108E-2</v>
      </c>
      <c r="D70" s="10">
        <f>תחזיות!E73</f>
        <v>3.1829661599999969E-2</v>
      </c>
    </row>
    <row r="71" spans="1:4" x14ac:dyDescent="0.2">
      <c r="A71">
        <f>תחזיות!B74</f>
        <v>71</v>
      </c>
      <c r="B71" s="10">
        <f>תחזיות!C74</f>
        <v>2.4244859999999972E-2</v>
      </c>
      <c r="C71" s="10">
        <f>תחזיות!D74</f>
        <v>2.1082486956521717E-2</v>
      </c>
      <c r="D71" s="10">
        <f>תחזיות!E74</f>
        <v>3.2003215199999963E-2</v>
      </c>
    </row>
    <row r="72" spans="1:4" x14ac:dyDescent="0.2">
      <c r="A72">
        <f>תחזיות!B75</f>
        <v>72</v>
      </c>
      <c r="B72" s="10">
        <f>תחזיות!C75</f>
        <v>2.4376339999999972E-2</v>
      </c>
      <c r="C72" s="10">
        <f>תחזיות!D75</f>
        <v>2.1196817391304325E-2</v>
      </c>
      <c r="D72" s="10">
        <f>תחזיות!E75</f>
        <v>3.2176768799999964E-2</v>
      </c>
    </row>
    <row r="73" spans="1:4" x14ac:dyDescent="0.2">
      <c r="A73">
        <f>תחזיות!B76</f>
        <v>73</v>
      </c>
      <c r="B73" s="10">
        <f>תחזיות!C76</f>
        <v>2.4507819999999972E-2</v>
      </c>
      <c r="C73" s="10">
        <f>תחזיות!D76</f>
        <v>2.1311147826086934E-2</v>
      </c>
      <c r="D73" s="10">
        <f>תחזיות!E76</f>
        <v>3.2350322399999965E-2</v>
      </c>
    </row>
    <row r="74" spans="1:4" x14ac:dyDescent="0.2">
      <c r="A74">
        <f>תחזיות!B77</f>
        <v>74</v>
      </c>
      <c r="B74" s="10">
        <f>תחזיות!C77</f>
        <v>2.4639299999999972E-2</v>
      </c>
      <c r="C74" s="10">
        <f>תחזיות!D77</f>
        <v>2.1425478260869543E-2</v>
      </c>
      <c r="D74" s="10">
        <f>תחזיות!E77</f>
        <v>3.2523875999999965E-2</v>
      </c>
    </row>
    <row r="75" spans="1:4" x14ac:dyDescent="0.2">
      <c r="A75">
        <f>תחזיות!B78</f>
        <v>75</v>
      </c>
      <c r="B75" s="10">
        <f>תחזיות!C78</f>
        <v>2.4770779999999971E-2</v>
      </c>
      <c r="C75" s="10">
        <f>תחזיות!D78</f>
        <v>2.1539808695652151E-2</v>
      </c>
      <c r="D75" s="10">
        <f>תחזיות!E78</f>
        <v>3.2697429599999966E-2</v>
      </c>
    </row>
    <row r="76" spans="1:4" x14ac:dyDescent="0.2">
      <c r="A76">
        <f>תחזיות!B79</f>
        <v>76</v>
      </c>
      <c r="B76" s="10">
        <f>תחזיות!C79</f>
        <v>2.4902259999999971E-2</v>
      </c>
      <c r="C76" s="10">
        <f>תחזיות!D79</f>
        <v>2.165413913043476E-2</v>
      </c>
      <c r="D76" s="10">
        <f>תחזיות!E79</f>
        <v>3.287098319999996E-2</v>
      </c>
    </row>
    <row r="77" spans="1:4" x14ac:dyDescent="0.2">
      <c r="A77">
        <f>תחזיות!B80</f>
        <v>77</v>
      </c>
      <c r="B77" s="10">
        <f>תחזיות!C80</f>
        <v>2.5033739999999971E-2</v>
      </c>
      <c r="C77" s="10">
        <f>תחזיות!D80</f>
        <v>2.1768469565217368E-2</v>
      </c>
      <c r="D77" s="10">
        <f>תחזיות!E80</f>
        <v>3.3044536799999961E-2</v>
      </c>
    </row>
    <row r="78" spans="1:4" x14ac:dyDescent="0.2">
      <c r="A78">
        <f>תחזיות!B81</f>
        <v>78</v>
      </c>
      <c r="B78" s="10">
        <f>תחזיות!C81</f>
        <v>2.5165219999999971E-2</v>
      </c>
      <c r="C78" s="10">
        <f>תחזיות!D81</f>
        <v>2.1882799999999977E-2</v>
      </c>
      <c r="D78" s="10">
        <f>תחזיות!E81</f>
        <v>3.3218090399999962E-2</v>
      </c>
    </row>
    <row r="79" spans="1:4" x14ac:dyDescent="0.2">
      <c r="A79">
        <f>תחזיות!B82</f>
        <v>79</v>
      </c>
      <c r="B79" s="10">
        <f>תחזיות!C82</f>
        <v>2.5296699999999971E-2</v>
      </c>
      <c r="C79" s="10">
        <f>תחזיות!D82</f>
        <v>2.1997130434782585E-2</v>
      </c>
      <c r="D79" s="10">
        <f>תחזיות!E82</f>
        <v>3.3391643999999963E-2</v>
      </c>
    </row>
    <row r="80" spans="1:4" x14ac:dyDescent="0.2">
      <c r="A80">
        <f>תחזיות!B83</f>
        <v>80</v>
      </c>
      <c r="B80" s="10">
        <f>תחזיות!C83</f>
        <v>2.542817999999997E-2</v>
      </c>
      <c r="C80" s="10">
        <f>תחזיות!D83</f>
        <v>2.2111460869565194E-2</v>
      </c>
      <c r="D80" s="10">
        <f>תחזיות!E83</f>
        <v>3.3565197599999964E-2</v>
      </c>
    </row>
    <row r="81" spans="1:4" x14ac:dyDescent="0.2">
      <c r="A81">
        <f>תחזיות!B84</f>
        <v>81</v>
      </c>
      <c r="B81" s="10">
        <f>תחזיות!C84</f>
        <v>2.555965999999997E-2</v>
      </c>
      <c r="C81" s="10">
        <f>תחזיות!D84</f>
        <v>2.2225791304347802E-2</v>
      </c>
      <c r="D81" s="10">
        <f>תחזיות!E84</f>
        <v>3.3738751199999965E-2</v>
      </c>
    </row>
    <row r="82" spans="1:4" x14ac:dyDescent="0.2">
      <c r="A82">
        <f>תחזיות!B85</f>
        <v>82</v>
      </c>
      <c r="B82" s="10">
        <f>תחזיות!C85</f>
        <v>2.569113999999997E-2</v>
      </c>
      <c r="C82" s="10">
        <f>תחזיות!D85</f>
        <v>2.2340121739130411E-2</v>
      </c>
      <c r="D82" s="10">
        <f>תחזיות!E85</f>
        <v>3.3912304799999959E-2</v>
      </c>
    </row>
    <row r="83" spans="1:4" x14ac:dyDescent="0.2">
      <c r="A83">
        <f>תחזיות!B86</f>
        <v>83</v>
      </c>
      <c r="B83" s="10">
        <f>תחזיות!C86</f>
        <v>2.582261999999997E-2</v>
      </c>
      <c r="C83" s="10">
        <f>תחזיות!D86</f>
        <v>2.2454452173913019E-2</v>
      </c>
      <c r="D83" s="10">
        <f>תחזיות!E86</f>
        <v>3.408585839999996E-2</v>
      </c>
    </row>
    <row r="84" spans="1:4" x14ac:dyDescent="0.2">
      <c r="A84">
        <f>תחזיות!B87</f>
        <v>84</v>
      </c>
      <c r="B84" s="10">
        <f>תחזיות!C87</f>
        <v>2.595409999999997E-2</v>
      </c>
      <c r="C84" s="10">
        <f>תחזיות!D87</f>
        <v>2.2568782608695628E-2</v>
      </c>
      <c r="D84" s="10">
        <f>תחזיות!E87</f>
        <v>3.4259411999999961E-2</v>
      </c>
    </row>
    <row r="85" spans="1:4" x14ac:dyDescent="0.2">
      <c r="A85">
        <f>תחזיות!B88</f>
        <v>85</v>
      </c>
      <c r="B85" s="10">
        <f>תחזיות!C88</f>
        <v>2.6085579999999969E-2</v>
      </c>
      <c r="C85" s="10">
        <f>תחזיות!D88</f>
        <v>2.2683113043478236E-2</v>
      </c>
      <c r="D85" s="10">
        <f>תחזיות!E88</f>
        <v>3.4432965599999962E-2</v>
      </c>
    </row>
    <row r="86" spans="1:4" x14ac:dyDescent="0.2">
      <c r="A86">
        <f>תחזיות!B89</f>
        <v>86</v>
      </c>
      <c r="B86" s="10">
        <f>תחזיות!C89</f>
        <v>2.6217059999999969E-2</v>
      </c>
      <c r="C86" s="10">
        <f>תחזיות!D89</f>
        <v>2.2797443478260845E-2</v>
      </c>
      <c r="D86" s="10">
        <f>תחזיות!E89</f>
        <v>3.4606519199999963E-2</v>
      </c>
    </row>
    <row r="87" spans="1:4" x14ac:dyDescent="0.2">
      <c r="A87">
        <f>תחזיות!B90</f>
        <v>87</v>
      </c>
      <c r="B87" s="10">
        <f>תחזיות!C90</f>
        <v>2.6348539999999969E-2</v>
      </c>
      <c r="C87" s="10">
        <f>תחזיות!D90</f>
        <v>2.2911773913043453E-2</v>
      </c>
      <c r="D87" s="10">
        <f>תחזיות!E90</f>
        <v>3.4780072799999957E-2</v>
      </c>
    </row>
    <row r="88" spans="1:4" x14ac:dyDescent="0.2">
      <c r="A88">
        <f>תחזיות!B91</f>
        <v>88</v>
      </c>
      <c r="B88" s="10">
        <f>תחזיות!C91</f>
        <v>2.6480019999999969E-2</v>
      </c>
      <c r="C88" s="10">
        <f>תחזיות!D91</f>
        <v>2.3026104347826062E-2</v>
      </c>
      <c r="D88" s="10">
        <f>תחזיות!E91</f>
        <v>3.4953626399999958E-2</v>
      </c>
    </row>
    <row r="89" spans="1:4" x14ac:dyDescent="0.2">
      <c r="A89">
        <f>תחזיות!B92</f>
        <v>89</v>
      </c>
      <c r="B89" s="10">
        <f>תחזיות!C92</f>
        <v>2.6611499999999969E-2</v>
      </c>
      <c r="C89" s="10">
        <f>תחזיות!D92</f>
        <v>2.314043478260867E-2</v>
      </c>
      <c r="D89" s="10">
        <f>תחזיות!E92</f>
        <v>3.5127179999999959E-2</v>
      </c>
    </row>
    <row r="90" spans="1:4" x14ac:dyDescent="0.2">
      <c r="A90">
        <f>תחזיות!B93</f>
        <v>90</v>
      </c>
      <c r="B90" s="10">
        <f>תחזיות!C93</f>
        <v>2.6742979999999968E-2</v>
      </c>
      <c r="C90" s="10">
        <f>תחזיות!D93</f>
        <v>2.3254765217391279E-2</v>
      </c>
      <c r="D90" s="10">
        <f>תחזיות!E93</f>
        <v>3.530073359999996E-2</v>
      </c>
    </row>
    <row r="91" spans="1:4" x14ac:dyDescent="0.2">
      <c r="A91">
        <f>תחזיות!B94</f>
        <v>91</v>
      </c>
      <c r="B91" s="10">
        <f>תחזיות!C94</f>
        <v>2.6874459999999968E-2</v>
      </c>
      <c r="C91" s="10">
        <f>תחזיות!D94</f>
        <v>2.3369095652173887E-2</v>
      </c>
      <c r="D91" s="10">
        <f>תחזיות!E94</f>
        <v>3.5474287199999961E-2</v>
      </c>
    </row>
    <row r="92" spans="1:4" x14ac:dyDescent="0.2">
      <c r="A92">
        <f>תחזיות!B95</f>
        <v>92</v>
      </c>
      <c r="B92" s="10">
        <f>תחזיות!C95</f>
        <v>2.7005939999999968E-2</v>
      </c>
      <c r="C92" s="10">
        <f>תחזיות!D95</f>
        <v>2.3483426086956496E-2</v>
      </c>
      <c r="D92" s="10">
        <f>תחזיות!E95</f>
        <v>3.5647840799999962E-2</v>
      </c>
    </row>
    <row r="93" spans="1:4" x14ac:dyDescent="0.2">
      <c r="A93">
        <f>תחזיות!B96</f>
        <v>93</v>
      </c>
      <c r="B93" s="10">
        <f>תחזיות!C96</f>
        <v>2.7137419999999968E-2</v>
      </c>
      <c r="C93" s="10">
        <f>תחזיות!D96</f>
        <v>2.3597756521739104E-2</v>
      </c>
      <c r="D93" s="10">
        <f>תחזיות!E96</f>
        <v>3.5821394399999956E-2</v>
      </c>
    </row>
    <row r="94" spans="1:4" x14ac:dyDescent="0.2">
      <c r="A94">
        <f>תחזיות!B97</f>
        <v>94</v>
      </c>
      <c r="B94" s="10">
        <f>תחזיות!C97</f>
        <v>2.7268899999999967E-2</v>
      </c>
      <c r="C94" s="10">
        <f>תחזיות!D97</f>
        <v>2.3712086956521713E-2</v>
      </c>
      <c r="D94" s="10">
        <f>תחזיות!E97</f>
        <v>3.5994947999999957E-2</v>
      </c>
    </row>
    <row r="95" spans="1:4" x14ac:dyDescent="0.2">
      <c r="A95">
        <f>תחזיות!B98</f>
        <v>95</v>
      </c>
      <c r="B95" s="10">
        <f>תחזיות!C98</f>
        <v>2.7400379999999967E-2</v>
      </c>
      <c r="C95" s="10">
        <f>תחזיות!D98</f>
        <v>2.3826417391304321E-2</v>
      </c>
      <c r="D95" s="10">
        <f>תחזיות!E98</f>
        <v>3.6168501599999958E-2</v>
      </c>
    </row>
    <row r="96" spans="1:4" x14ac:dyDescent="0.2">
      <c r="A96">
        <f>תחזיות!B99</f>
        <v>96</v>
      </c>
      <c r="B96" s="10">
        <f>תחזיות!C99</f>
        <v>2.7531859999999967E-2</v>
      </c>
      <c r="C96" s="10">
        <f>תחזיות!D99</f>
        <v>2.394074782608693E-2</v>
      </c>
      <c r="D96" s="10">
        <f>תחזיות!E99</f>
        <v>3.6342055199999959E-2</v>
      </c>
    </row>
    <row r="97" spans="1:4" x14ac:dyDescent="0.2">
      <c r="A97">
        <f>תחזיות!B100</f>
        <v>97</v>
      </c>
      <c r="B97" s="10">
        <f>תחזיות!C100</f>
        <v>2.7663339999999967E-2</v>
      </c>
      <c r="C97" s="10">
        <f>תחזיות!D100</f>
        <v>2.4055078260869538E-2</v>
      </c>
      <c r="D97" s="10">
        <f>תחזיות!E100</f>
        <v>3.651560879999996E-2</v>
      </c>
    </row>
    <row r="98" spans="1:4" x14ac:dyDescent="0.2">
      <c r="A98">
        <f>תחזיות!B101</f>
        <v>98</v>
      </c>
      <c r="B98" s="10">
        <f>תחזיות!C101</f>
        <v>2.7794819999999967E-2</v>
      </c>
      <c r="C98" s="10">
        <f>תחזיות!D101</f>
        <v>2.4169408695652147E-2</v>
      </c>
      <c r="D98" s="10">
        <f>תחזיות!E101</f>
        <v>3.6689162399999961E-2</v>
      </c>
    </row>
    <row r="99" spans="1:4" x14ac:dyDescent="0.2">
      <c r="A99">
        <f>תחזיות!B102</f>
        <v>99</v>
      </c>
      <c r="B99" s="10">
        <f>תחזיות!C102</f>
        <v>2.7926299999999966E-2</v>
      </c>
      <c r="C99" s="10">
        <f>תחזיות!D102</f>
        <v>2.4283739130434755E-2</v>
      </c>
      <c r="D99" s="10">
        <f>תחזיות!E102</f>
        <v>3.6862715999999955E-2</v>
      </c>
    </row>
    <row r="100" spans="1:4" x14ac:dyDescent="0.2">
      <c r="A100">
        <f>תחזיות!B103</f>
        <v>100</v>
      </c>
      <c r="B100" s="10">
        <f>תחזיות!C103</f>
        <v>2.8057779999999966E-2</v>
      </c>
      <c r="C100" s="10">
        <f>תחזיות!D103</f>
        <v>2.4398069565217364E-2</v>
      </c>
      <c r="D100" s="10">
        <f>תחזיות!E103</f>
        <v>3.7036269599999956E-2</v>
      </c>
    </row>
    <row r="101" spans="1:4" x14ac:dyDescent="0.2">
      <c r="A101">
        <f>תחזיות!B104</f>
        <v>101</v>
      </c>
      <c r="B101" s="10">
        <f>תחזיות!C104</f>
        <v>2.8189259999999966E-2</v>
      </c>
      <c r="C101" s="10">
        <f>תחזיות!D104</f>
        <v>2.4512399999999972E-2</v>
      </c>
      <c r="D101" s="10">
        <f>תחזיות!E104</f>
        <v>3.7209823199999957E-2</v>
      </c>
    </row>
    <row r="102" spans="1:4" x14ac:dyDescent="0.2">
      <c r="A102">
        <f>תחזיות!B105</f>
        <v>102</v>
      </c>
      <c r="B102" s="10">
        <f>תחזיות!C105</f>
        <v>2.8320739999999966E-2</v>
      </c>
      <c r="C102" s="10">
        <f>תחזיות!D105</f>
        <v>2.4626730434782581E-2</v>
      </c>
      <c r="D102" s="10">
        <f>תחזיות!E105</f>
        <v>3.7383376799999958E-2</v>
      </c>
    </row>
    <row r="103" spans="1:4" x14ac:dyDescent="0.2">
      <c r="A103">
        <f>תחזיות!B106</f>
        <v>103</v>
      </c>
      <c r="B103" s="10">
        <f>תחזיות!C106</f>
        <v>2.8452219999999966E-2</v>
      </c>
      <c r="C103" s="10">
        <f>תחזיות!D106</f>
        <v>2.4741060869565189E-2</v>
      </c>
      <c r="D103" s="10">
        <f>תחזיות!E106</f>
        <v>3.7556930399999959E-2</v>
      </c>
    </row>
    <row r="104" spans="1:4" x14ac:dyDescent="0.2">
      <c r="A104">
        <f>תחזיות!B107</f>
        <v>104</v>
      </c>
      <c r="B104" s="10">
        <f>תחזיות!C107</f>
        <v>2.8583699999999965E-2</v>
      </c>
      <c r="C104" s="10">
        <f>תחזיות!D107</f>
        <v>2.4855391304347798E-2</v>
      </c>
      <c r="D104" s="10">
        <f>תחזיות!E107</f>
        <v>3.7730483999999953E-2</v>
      </c>
    </row>
    <row r="105" spans="1:4" x14ac:dyDescent="0.2">
      <c r="A105">
        <f>תחזיות!B108</f>
        <v>105</v>
      </c>
      <c r="B105" s="10">
        <f>תחזיות!C108</f>
        <v>2.8715179999999965E-2</v>
      </c>
      <c r="C105" s="10">
        <f>תחזיות!D108</f>
        <v>2.4969721739130406E-2</v>
      </c>
      <c r="D105" s="10">
        <f>תחזיות!E108</f>
        <v>3.7904037599999954E-2</v>
      </c>
    </row>
    <row r="106" spans="1:4" x14ac:dyDescent="0.2">
      <c r="A106">
        <f>תחזיות!B109</f>
        <v>106</v>
      </c>
      <c r="B106" s="10">
        <f>תחזיות!C109</f>
        <v>2.8846659999999965E-2</v>
      </c>
      <c r="C106" s="10">
        <f>תחזיות!D109</f>
        <v>2.5084052173913015E-2</v>
      </c>
      <c r="D106" s="10">
        <f>תחזיות!E109</f>
        <v>3.8077591199999955E-2</v>
      </c>
    </row>
    <row r="107" spans="1:4" x14ac:dyDescent="0.2">
      <c r="A107">
        <f>תחזיות!B110</f>
        <v>107</v>
      </c>
      <c r="B107" s="10">
        <f>תחזיות!C110</f>
        <v>2.8978139999999965E-2</v>
      </c>
      <c r="C107" s="10">
        <f>תחזיות!D110</f>
        <v>2.5198382608695623E-2</v>
      </c>
      <c r="D107" s="10">
        <f>תחזיות!E110</f>
        <v>3.8251144799999956E-2</v>
      </c>
    </row>
    <row r="108" spans="1:4" x14ac:dyDescent="0.2">
      <c r="A108">
        <f>תחזיות!B111</f>
        <v>108</v>
      </c>
      <c r="B108" s="10">
        <f>תחזיות!C111</f>
        <v>2.9109619999999965E-2</v>
      </c>
      <c r="C108" s="10">
        <f>תחזיות!D111</f>
        <v>2.5312713043478232E-2</v>
      </c>
      <c r="D108" s="10">
        <f>תחזיות!E111</f>
        <v>3.8424698399999957E-2</v>
      </c>
    </row>
    <row r="109" spans="1:4" x14ac:dyDescent="0.2">
      <c r="A109">
        <f>תחזיות!B112</f>
        <v>109</v>
      </c>
      <c r="B109" s="10">
        <f>תחזיות!C112</f>
        <v>2.9241099999999964E-2</v>
      </c>
      <c r="C109" s="10">
        <f>תחזיות!D112</f>
        <v>2.5427043478260841E-2</v>
      </c>
      <c r="D109" s="10">
        <f>תחזיות!E112</f>
        <v>3.8598251999999958E-2</v>
      </c>
    </row>
    <row r="110" spans="1:4" x14ac:dyDescent="0.2">
      <c r="A110">
        <f>תחזיות!B113</f>
        <v>110</v>
      </c>
      <c r="B110" s="10">
        <f>תחזיות!C113</f>
        <v>2.9372579999999964E-2</v>
      </c>
      <c r="C110" s="10">
        <f>תחזיות!D113</f>
        <v>2.5541373913043449E-2</v>
      </c>
      <c r="D110" s="10">
        <f>תחזיות!E113</f>
        <v>3.8771805599999952E-2</v>
      </c>
    </row>
    <row r="111" spans="1:4" x14ac:dyDescent="0.2">
      <c r="A111">
        <f>תחזיות!B114</f>
        <v>111</v>
      </c>
      <c r="B111" s="10">
        <f>תחזיות!C114</f>
        <v>2.9504059999999964E-2</v>
      </c>
      <c r="C111" s="10">
        <f>תחזיות!D114</f>
        <v>2.5655704347826058E-2</v>
      </c>
      <c r="D111" s="10">
        <f>תחזיות!E114</f>
        <v>3.8945359199999953E-2</v>
      </c>
    </row>
    <row r="112" spans="1:4" x14ac:dyDescent="0.2">
      <c r="A112">
        <f>תחזיות!B115</f>
        <v>112</v>
      </c>
      <c r="B112" s="10">
        <f>תחזיות!C115</f>
        <v>2.9635539999999964E-2</v>
      </c>
      <c r="C112" s="10">
        <f>תחזיות!D115</f>
        <v>2.5770034782608666E-2</v>
      </c>
      <c r="D112" s="10">
        <f>תחזיות!E115</f>
        <v>3.9118912799999954E-2</v>
      </c>
    </row>
    <row r="113" spans="1:4" x14ac:dyDescent="0.2">
      <c r="A113">
        <f>תחזיות!B116</f>
        <v>113</v>
      </c>
      <c r="B113" s="10">
        <f>תחזיות!C116</f>
        <v>2.9767019999999964E-2</v>
      </c>
      <c r="C113" s="10">
        <f>תחזיות!D116</f>
        <v>2.5884365217391275E-2</v>
      </c>
      <c r="D113" s="10">
        <f>תחזיות!E116</f>
        <v>3.9292466399999955E-2</v>
      </c>
    </row>
    <row r="114" spans="1:4" x14ac:dyDescent="0.2">
      <c r="A114">
        <f>תחזיות!B117</f>
        <v>114</v>
      </c>
      <c r="B114" s="10">
        <f>תחזיות!C117</f>
        <v>2.9898499999999963E-2</v>
      </c>
      <c r="C114" s="10">
        <f>תחזיות!D117</f>
        <v>2.5998695652173883E-2</v>
      </c>
      <c r="D114" s="10">
        <f>תחזיות!E117</f>
        <v>3.9466019999999956E-2</v>
      </c>
    </row>
    <row r="115" spans="1:4" x14ac:dyDescent="0.2">
      <c r="A115">
        <f>תחזיות!B118</f>
        <v>115</v>
      </c>
      <c r="B115" s="10">
        <f>תחזיות!C118</f>
        <v>3.0029979999999963E-2</v>
      </c>
      <c r="C115" s="10">
        <f>תחזיות!D118</f>
        <v>2.6113026086956492E-2</v>
      </c>
      <c r="D115" s="10">
        <f>תחזיות!E118</f>
        <v>3.963957359999995E-2</v>
      </c>
    </row>
    <row r="116" spans="1:4" x14ac:dyDescent="0.2">
      <c r="A116">
        <f>תחזיות!B119</f>
        <v>116</v>
      </c>
      <c r="B116" s="10">
        <f>תחזיות!C119</f>
        <v>3.0161459999999963E-2</v>
      </c>
      <c r="C116" s="10">
        <f>תחזיות!D119</f>
        <v>2.62273565217391E-2</v>
      </c>
      <c r="D116" s="10">
        <f>תחזיות!E119</f>
        <v>3.9813127199999951E-2</v>
      </c>
    </row>
    <row r="117" spans="1:4" x14ac:dyDescent="0.2">
      <c r="A117">
        <f>תחזיות!B120</f>
        <v>117</v>
      </c>
      <c r="B117" s="10">
        <f>תחזיות!C120</f>
        <v>3.0292939999999963E-2</v>
      </c>
      <c r="C117" s="10">
        <f>תחזיות!D120</f>
        <v>2.6341686956521709E-2</v>
      </c>
      <c r="D117" s="10">
        <f>תחזיות!E120</f>
        <v>3.9986680799999952E-2</v>
      </c>
    </row>
    <row r="118" spans="1:4" x14ac:dyDescent="0.2">
      <c r="A118">
        <f>תחזיות!B121</f>
        <v>118</v>
      </c>
      <c r="B118" s="10">
        <f>תחזיות!C121</f>
        <v>3.0424419999999962E-2</v>
      </c>
      <c r="C118" s="10">
        <f>תחזיות!D121</f>
        <v>2.6456017391304317E-2</v>
      </c>
      <c r="D118" s="10">
        <f>תחזיות!E121</f>
        <v>4.0160234399999953E-2</v>
      </c>
    </row>
    <row r="119" spans="1:4" x14ac:dyDescent="0.2">
      <c r="A119">
        <f>תחזיות!B122</f>
        <v>119</v>
      </c>
      <c r="B119" s="10">
        <f>תחזיות!C122</f>
        <v>3.0555899999999962E-2</v>
      </c>
      <c r="C119" s="10">
        <f>תחזיות!D122</f>
        <v>2.6570347826086926E-2</v>
      </c>
      <c r="D119" s="10">
        <f>תחזיות!E122</f>
        <v>4.0333787999999954E-2</v>
      </c>
    </row>
    <row r="120" spans="1:4" x14ac:dyDescent="0.2">
      <c r="A120">
        <f>תחזיות!B123</f>
        <v>120</v>
      </c>
      <c r="B120" s="10">
        <f>תחזיות!C123</f>
        <v>3.0687379999999962E-2</v>
      </c>
      <c r="C120" s="10">
        <f>תחזיות!D123</f>
        <v>2.6684678260869534E-2</v>
      </c>
      <c r="D120" s="10">
        <f>תחזיות!E123</f>
        <v>4.0507341599999955E-2</v>
      </c>
    </row>
    <row r="121" spans="1:4" x14ac:dyDescent="0.2">
      <c r="A121">
        <f>תחזיות!B124</f>
        <v>121</v>
      </c>
      <c r="B121" s="10">
        <f>תחזיות!C124</f>
        <v>3.0803379999999964E-2</v>
      </c>
      <c r="C121" s="10">
        <f>תחזיות!D124</f>
        <v>2.6785547826086928E-2</v>
      </c>
      <c r="D121" s="10">
        <f>תחזיות!E124</f>
        <v>4.0660461599999954E-2</v>
      </c>
    </row>
    <row r="122" spans="1:4" x14ac:dyDescent="0.2">
      <c r="A122">
        <f>תחזיות!B125</f>
        <v>122</v>
      </c>
      <c r="B122" s="10">
        <f>תחזיות!C125</f>
        <v>3.0919379999999965E-2</v>
      </c>
      <c r="C122" s="10">
        <f>תחזיות!D125</f>
        <v>2.6886417391304318E-2</v>
      </c>
      <c r="D122" s="10">
        <f>תחזיות!E125</f>
        <v>4.0813581599999954E-2</v>
      </c>
    </row>
    <row r="123" spans="1:4" x14ac:dyDescent="0.2">
      <c r="A123">
        <f>תחזיות!B126</f>
        <v>123</v>
      </c>
      <c r="B123" s="10">
        <f>תחזיות!C126</f>
        <v>3.1035379999999967E-2</v>
      </c>
      <c r="C123" s="10">
        <f>תחזיות!D126</f>
        <v>2.6987286956521712E-2</v>
      </c>
      <c r="D123" s="10">
        <f>תחזיות!E126</f>
        <v>4.0966701599999961E-2</v>
      </c>
    </row>
    <row r="124" spans="1:4" x14ac:dyDescent="0.2">
      <c r="A124">
        <f>תחזיות!B127</f>
        <v>124</v>
      </c>
      <c r="B124" s="10">
        <f>תחזיות!C127</f>
        <v>3.1151379999999968E-2</v>
      </c>
      <c r="C124" s="10">
        <f>תחזיות!D127</f>
        <v>2.7088156521739105E-2</v>
      </c>
      <c r="D124" s="10">
        <f>תחזיות!E127</f>
        <v>4.111982159999996E-2</v>
      </c>
    </row>
    <row r="125" spans="1:4" x14ac:dyDescent="0.2">
      <c r="A125">
        <f>תחזיות!B128</f>
        <v>125</v>
      </c>
      <c r="B125" s="10">
        <f>תחזיות!C128</f>
        <v>3.126737999999997E-2</v>
      </c>
      <c r="C125" s="10">
        <f>תחזיות!D128</f>
        <v>2.7189026086956499E-2</v>
      </c>
      <c r="D125" s="10">
        <f>תחזיות!E128</f>
        <v>4.127294159999996E-2</v>
      </c>
    </row>
    <row r="126" spans="1:4" x14ac:dyDescent="0.2">
      <c r="A126">
        <f>תחזיות!B129</f>
        <v>126</v>
      </c>
      <c r="B126" s="10">
        <f>תחזיות!C129</f>
        <v>3.1383379999999968E-2</v>
      </c>
      <c r="C126" s="10">
        <f>תחזיות!D129</f>
        <v>2.7289895652173886E-2</v>
      </c>
      <c r="D126" s="10">
        <f>תחזיות!E129</f>
        <v>4.142606159999996E-2</v>
      </c>
    </row>
    <row r="127" spans="1:4" x14ac:dyDescent="0.2">
      <c r="A127">
        <f>תחזיות!B130</f>
        <v>127</v>
      </c>
      <c r="B127" s="10">
        <f>תחזיות!C130</f>
        <v>3.1499379999999966E-2</v>
      </c>
      <c r="C127" s="10">
        <f>תחזיות!D130</f>
        <v>2.7390765217391276E-2</v>
      </c>
      <c r="D127" s="10">
        <f>תחזיות!E130</f>
        <v>4.1579181599999959E-2</v>
      </c>
    </row>
    <row r="128" spans="1:4" x14ac:dyDescent="0.2">
      <c r="A128">
        <f>תחזיות!B131</f>
        <v>128</v>
      </c>
      <c r="B128" s="10">
        <f>תחזיות!C131</f>
        <v>3.1615379999999964E-2</v>
      </c>
      <c r="C128" s="10">
        <f>תחזיות!D131</f>
        <v>2.7491634782608666E-2</v>
      </c>
      <c r="D128" s="10">
        <f>תחזיות!E131</f>
        <v>4.1732301599999952E-2</v>
      </c>
    </row>
    <row r="129" spans="1:4" x14ac:dyDescent="0.2">
      <c r="A129">
        <f>תחזיות!B132</f>
        <v>129</v>
      </c>
      <c r="B129" s="10">
        <f>תחזיות!C132</f>
        <v>3.1731379999999962E-2</v>
      </c>
      <c r="C129" s="10">
        <f>תחזיות!D132</f>
        <v>2.7592504347826056E-2</v>
      </c>
      <c r="D129" s="10">
        <f>תחזיות!E132</f>
        <v>4.1885421599999952E-2</v>
      </c>
    </row>
    <row r="130" spans="1:4" x14ac:dyDescent="0.2">
      <c r="A130">
        <f>תחזיות!B133</f>
        <v>130</v>
      </c>
      <c r="B130" s="10">
        <f>תחזיות!C133</f>
        <v>3.184737999999996E-2</v>
      </c>
      <c r="C130" s="10">
        <f>תחזיות!D133</f>
        <v>2.7693373913043447E-2</v>
      </c>
      <c r="D130" s="10">
        <f>תחזיות!E133</f>
        <v>4.2038541599999951E-2</v>
      </c>
    </row>
    <row r="131" spans="1:4" x14ac:dyDescent="0.2">
      <c r="A131">
        <f>תחזיות!B134</f>
        <v>131</v>
      </c>
      <c r="B131" s="10">
        <f>תחזיות!C134</f>
        <v>3.1963379999999958E-2</v>
      </c>
      <c r="C131" s="10">
        <f>תחזיות!D134</f>
        <v>2.7794243478260833E-2</v>
      </c>
      <c r="D131" s="10">
        <f>תחזיות!E134</f>
        <v>4.2191661599999944E-2</v>
      </c>
    </row>
    <row r="132" spans="1:4" x14ac:dyDescent="0.2">
      <c r="A132">
        <f>תחזיות!B135</f>
        <v>132</v>
      </c>
      <c r="B132" s="10">
        <f>תחזיות!C135</f>
        <v>3.2079379999999956E-2</v>
      </c>
      <c r="C132" s="10">
        <f>תחזיות!D135</f>
        <v>2.7895113043478224E-2</v>
      </c>
      <c r="D132" s="10">
        <f>תחזיות!E135</f>
        <v>4.2344781599999944E-2</v>
      </c>
    </row>
    <row r="133" spans="1:4" x14ac:dyDescent="0.2">
      <c r="A133">
        <f>תחזיות!B136</f>
        <v>133</v>
      </c>
      <c r="B133" s="10">
        <f>תחזיות!C136</f>
        <v>3.2195379999999954E-2</v>
      </c>
      <c r="C133" s="10">
        <f>תחזיות!D136</f>
        <v>2.7995982608695614E-2</v>
      </c>
      <c r="D133" s="10">
        <f>תחזיות!E136</f>
        <v>4.2497901599999943E-2</v>
      </c>
    </row>
    <row r="134" spans="1:4" x14ac:dyDescent="0.2">
      <c r="A134">
        <f>תחזיות!B137</f>
        <v>134</v>
      </c>
      <c r="B134" s="10">
        <f>תחזיות!C137</f>
        <v>3.2311379999999952E-2</v>
      </c>
      <c r="C134" s="10">
        <f>תחזיות!D137</f>
        <v>2.8096852173913004E-2</v>
      </c>
      <c r="D134" s="10">
        <f>תחזיות!E137</f>
        <v>4.2651021599999936E-2</v>
      </c>
    </row>
    <row r="135" spans="1:4" x14ac:dyDescent="0.2">
      <c r="A135">
        <f>תחזיות!B138</f>
        <v>135</v>
      </c>
      <c r="B135" s="10">
        <f>תחזיות!C138</f>
        <v>3.242737999999995E-2</v>
      </c>
      <c r="C135" s="10">
        <f>תחזיות!D138</f>
        <v>2.8197721739130394E-2</v>
      </c>
      <c r="D135" s="10">
        <f>תחזיות!E138</f>
        <v>4.2804141599999936E-2</v>
      </c>
    </row>
    <row r="136" spans="1:4" x14ac:dyDescent="0.2">
      <c r="A136">
        <f>תחזיות!B139</f>
        <v>136</v>
      </c>
      <c r="B136" s="10">
        <f>תחזיות!C139</f>
        <v>3.2543379999999948E-2</v>
      </c>
      <c r="C136" s="10">
        <f>תחזיות!D139</f>
        <v>2.8298591304347784E-2</v>
      </c>
      <c r="D136" s="10">
        <f>תחזיות!E139</f>
        <v>4.2957261599999935E-2</v>
      </c>
    </row>
    <row r="137" spans="1:4" x14ac:dyDescent="0.2">
      <c r="A137">
        <f>תחזיות!B140</f>
        <v>137</v>
      </c>
      <c r="B137" s="10">
        <f>תחזיות!C140</f>
        <v>3.2659379999999946E-2</v>
      </c>
      <c r="C137" s="10">
        <f>תחזיות!D140</f>
        <v>2.8399460869565171E-2</v>
      </c>
      <c r="D137" s="10">
        <f>תחזיות!E140</f>
        <v>4.3110381599999928E-2</v>
      </c>
    </row>
    <row r="138" spans="1:4" x14ac:dyDescent="0.2">
      <c r="A138">
        <f>תחזיות!B141</f>
        <v>138</v>
      </c>
      <c r="B138" s="10">
        <f>תחזיות!C141</f>
        <v>3.2775379999999944E-2</v>
      </c>
      <c r="C138" s="10">
        <f>תחזיות!D141</f>
        <v>2.8500330434782561E-2</v>
      </c>
      <c r="D138" s="10">
        <f>תחזיות!E141</f>
        <v>4.3263501599999928E-2</v>
      </c>
    </row>
    <row r="139" spans="1:4" x14ac:dyDescent="0.2">
      <c r="A139">
        <f>תחזיות!B142</f>
        <v>139</v>
      </c>
      <c r="B139" s="10">
        <f>תחזיות!C142</f>
        <v>3.2891379999999942E-2</v>
      </c>
      <c r="C139" s="10">
        <f>תחזיות!D142</f>
        <v>2.8601199999999952E-2</v>
      </c>
      <c r="D139" s="10">
        <f>תחזיות!E142</f>
        <v>4.3416621599999927E-2</v>
      </c>
    </row>
    <row r="140" spans="1:4" x14ac:dyDescent="0.2">
      <c r="A140">
        <f>תחזיות!B143</f>
        <v>140</v>
      </c>
      <c r="B140" s="10">
        <f>תחזיות!C143</f>
        <v>3.300737999999994E-2</v>
      </c>
      <c r="C140" s="10">
        <f>תחזיות!D143</f>
        <v>2.8702069565217342E-2</v>
      </c>
      <c r="D140" s="10">
        <f>תחזיות!E143</f>
        <v>4.356974159999992E-2</v>
      </c>
    </row>
    <row r="141" spans="1:4" x14ac:dyDescent="0.2">
      <c r="A141">
        <f>תחזיות!B144</f>
        <v>141</v>
      </c>
      <c r="B141" s="10">
        <f>תחזיות!C144</f>
        <v>3.3123379999999938E-2</v>
      </c>
      <c r="C141" s="10">
        <f>תחזיות!D144</f>
        <v>2.8802939130434732E-2</v>
      </c>
      <c r="D141" s="10">
        <f>תחזיות!E144</f>
        <v>4.372286159999992E-2</v>
      </c>
    </row>
    <row r="142" spans="1:4" x14ac:dyDescent="0.2">
      <c r="A142">
        <f>תחזיות!B145</f>
        <v>142</v>
      </c>
      <c r="B142" s="10">
        <f>תחזיות!C145</f>
        <v>3.3239379999999936E-2</v>
      </c>
      <c r="C142" s="10">
        <f>תחזיות!D145</f>
        <v>2.8903808695652122E-2</v>
      </c>
      <c r="D142" s="10">
        <f>תחזיות!E145</f>
        <v>4.3875981599999919E-2</v>
      </c>
    </row>
    <row r="143" spans="1:4" x14ac:dyDescent="0.2">
      <c r="A143">
        <f>תחזיות!B146</f>
        <v>143</v>
      </c>
      <c r="B143" s="10">
        <f>תחזיות!C146</f>
        <v>3.3355379999999935E-2</v>
      </c>
      <c r="C143" s="10">
        <f>תחזיות!D146</f>
        <v>2.9004678260869509E-2</v>
      </c>
      <c r="D143" s="10">
        <f>תחזיות!E146</f>
        <v>4.4029101599999919E-2</v>
      </c>
    </row>
    <row r="144" spans="1:4" x14ac:dyDescent="0.2">
      <c r="A144">
        <f>תחזיות!B147</f>
        <v>144</v>
      </c>
      <c r="B144" s="10">
        <f>תחזיות!C147</f>
        <v>3.3471379999999933E-2</v>
      </c>
      <c r="C144" s="10">
        <f>תחזיות!D147</f>
        <v>2.9105547826086899E-2</v>
      </c>
      <c r="D144" s="10">
        <f>תחזיות!E147</f>
        <v>4.4182221599999912E-2</v>
      </c>
    </row>
    <row r="145" spans="1:4" x14ac:dyDescent="0.2">
      <c r="A145">
        <f>תחזיות!B148</f>
        <v>145</v>
      </c>
      <c r="B145" s="10">
        <f>תחזיות!C148</f>
        <v>3.3587379999999931E-2</v>
      </c>
      <c r="C145" s="10">
        <f>תחזיות!D148</f>
        <v>2.9206417391304289E-2</v>
      </c>
      <c r="D145" s="10">
        <f>תחזיות!E148</f>
        <v>4.4335341599999911E-2</v>
      </c>
    </row>
    <row r="146" spans="1:4" x14ac:dyDescent="0.2">
      <c r="A146">
        <f>תחזיות!B149</f>
        <v>146</v>
      </c>
      <c r="B146" s="10">
        <f>תחזיות!C149</f>
        <v>3.3703379999999929E-2</v>
      </c>
      <c r="C146" s="10">
        <f>תחזיות!D149</f>
        <v>2.930728695652168E-2</v>
      </c>
      <c r="D146" s="10">
        <f>תחזיות!E149</f>
        <v>4.4488461599999911E-2</v>
      </c>
    </row>
    <row r="147" spans="1:4" x14ac:dyDescent="0.2">
      <c r="A147">
        <f>תחזיות!B150</f>
        <v>147</v>
      </c>
      <c r="B147" s="10">
        <f>תחזיות!C150</f>
        <v>3.3819379999999927E-2</v>
      </c>
      <c r="C147" s="10">
        <f>תחזיות!D150</f>
        <v>2.940815652173907E-2</v>
      </c>
      <c r="D147" s="10">
        <f>תחזיות!E150</f>
        <v>4.4641581599999904E-2</v>
      </c>
    </row>
    <row r="148" spans="1:4" x14ac:dyDescent="0.2">
      <c r="A148">
        <f>תחזיות!B151</f>
        <v>148</v>
      </c>
      <c r="B148" s="10">
        <f>תחזיות!C151</f>
        <v>3.3935379999999925E-2</v>
      </c>
      <c r="C148" s="10">
        <f>תחזיות!D151</f>
        <v>2.950902608695646E-2</v>
      </c>
      <c r="D148" s="10">
        <f>תחזיות!E151</f>
        <v>4.4794701599999903E-2</v>
      </c>
    </row>
    <row r="149" spans="1:4" x14ac:dyDescent="0.2">
      <c r="A149">
        <f>תחזיות!B152</f>
        <v>149</v>
      </c>
      <c r="B149" s="10">
        <f>תחזיות!C152</f>
        <v>3.4051379999999923E-2</v>
      </c>
      <c r="C149" s="10">
        <f>תחזיות!D152</f>
        <v>2.9609895652173847E-2</v>
      </c>
      <c r="D149" s="10">
        <f>תחזיות!E152</f>
        <v>4.4947821599999903E-2</v>
      </c>
    </row>
    <row r="150" spans="1:4" x14ac:dyDescent="0.2">
      <c r="A150">
        <f>תחזיות!B153</f>
        <v>150</v>
      </c>
      <c r="B150" s="10">
        <f>תחזיות!C153</f>
        <v>3.4167379999999921E-2</v>
      </c>
      <c r="C150" s="10">
        <f>תחזיות!D153</f>
        <v>2.9710765217391237E-2</v>
      </c>
      <c r="D150" s="10">
        <f>תחזיות!E153</f>
        <v>4.5100941599999896E-2</v>
      </c>
    </row>
    <row r="151" spans="1:4" x14ac:dyDescent="0.2">
      <c r="A151">
        <f>תחזיות!B154</f>
        <v>151</v>
      </c>
      <c r="B151" s="10">
        <f>תחזיות!C154</f>
        <v>3.4283379999999919E-2</v>
      </c>
      <c r="C151" s="10">
        <f>תחזיות!D154</f>
        <v>2.9811634782608627E-2</v>
      </c>
      <c r="D151" s="10">
        <f>תחזיות!E154</f>
        <v>4.5254061599999895E-2</v>
      </c>
    </row>
    <row r="152" spans="1:4" x14ac:dyDescent="0.2">
      <c r="A152">
        <f>תחזיות!B155</f>
        <v>152</v>
      </c>
      <c r="B152" s="10">
        <f>תחזיות!C155</f>
        <v>3.4399379999999917E-2</v>
      </c>
      <c r="C152" s="10">
        <f>תחזיות!D155</f>
        <v>2.9912504347826017E-2</v>
      </c>
      <c r="D152" s="10">
        <f>תחזיות!E155</f>
        <v>4.5407181599999895E-2</v>
      </c>
    </row>
    <row r="153" spans="1:4" x14ac:dyDescent="0.2">
      <c r="A153">
        <f>תחזיות!B156</f>
        <v>153</v>
      </c>
      <c r="B153" s="10">
        <f>תחזיות!C156</f>
        <v>3.4515379999999915E-2</v>
      </c>
      <c r="C153" s="10">
        <f>תחזיות!D156</f>
        <v>3.0013373913043408E-2</v>
      </c>
      <c r="D153" s="10">
        <f>תחזיות!E156</f>
        <v>4.5560301599999888E-2</v>
      </c>
    </row>
    <row r="154" spans="1:4" x14ac:dyDescent="0.2">
      <c r="A154">
        <f>תחזיות!B157</f>
        <v>154</v>
      </c>
      <c r="B154" s="10">
        <f>תחזיות!C157</f>
        <v>3.4631379999999913E-2</v>
      </c>
      <c r="C154" s="10">
        <f>תחזיות!D157</f>
        <v>3.0114243478260798E-2</v>
      </c>
      <c r="D154" s="10">
        <f>תחזיות!E157</f>
        <v>4.5713421599999887E-2</v>
      </c>
    </row>
    <row r="155" spans="1:4" x14ac:dyDescent="0.2">
      <c r="A155">
        <f>תחזיות!B158</f>
        <v>155</v>
      </c>
      <c r="B155" s="10">
        <f>תחזיות!C158</f>
        <v>3.4747379999999911E-2</v>
      </c>
      <c r="C155" s="10">
        <f>תחזיות!D158</f>
        <v>3.0215113043478185E-2</v>
      </c>
      <c r="D155" s="10">
        <f>תחזיות!E158</f>
        <v>4.5866541599999887E-2</v>
      </c>
    </row>
    <row r="156" spans="1:4" x14ac:dyDescent="0.2">
      <c r="A156">
        <f>תחזיות!B159</f>
        <v>156</v>
      </c>
      <c r="B156" s="10">
        <f>תחזיות!C159</f>
        <v>3.4863379999999909E-2</v>
      </c>
      <c r="C156" s="10">
        <f>תחזיות!D159</f>
        <v>3.0315982608695575E-2</v>
      </c>
      <c r="D156" s="10">
        <f>תחזיות!E159</f>
        <v>4.601966159999988E-2</v>
      </c>
    </row>
    <row r="157" spans="1:4" x14ac:dyDescent="0.2">
      <c r="A157">
        <f>תחזיות!B160</f>
        <v>157</v>
      </c>
      <c r="B157" s="10">
        <f>תחזיות!C160</f>
        <v>3.4979379999999907E-2</v>
      </c>
      <c r="C157" s="10">
        <f>תחזיות!D160</f>
        <v>3.0416852173912965E-2</v>
      </c>
      <c r="D157" s="10">
        <f>תחזיות!E160</f>
        <v>4.6172781599999879E-2</v>
      </c>
    </row>
    <row r="158" spans="1:4" x14ac:dyDescent="0.2">
      <c r="A158">
        <f>תחזיות!B161</f>
        <v>158</v>
      </c>
      <c r="B158" s="10">
        <f>תחזיות!C161</f>
        <v>3.5095379999999905E-2</v>
      </c>
      <c r="C158" s="10">
        <f>תחזיות!D161</f>
        <v>3.0517721739130355E-2</v>
      </c>
      <c r="D158" s="10">
        <f>תחזיות!E161</f>
        <v>4.6325901599999879E-2</v>
      </c>
    </row>
    <row r="159" spans="1:4" x14ac:dyDescent="0.2">
      <c r="A159">
        <f>תחזיות!B162</f>
        <v>159</v>
      </c>
      <c r="B159" s="10">
        <f>תחזיות!C162</f>
        <v>3.5211379999999903E-2</v>
      </c>
      <c r="C159" s="10">
        <f>תחזיות!D162</f>
        <v>3.0618591304347745E-2</v>
      </c>
      <c r="D159" s="10">
        <f>תחזיות!E162</f>
        <v>4.6479021599999872E-2</v>
      </c>
    </row>
    <row r="160" spans="1:4" x14ac:dyDescent="0.2">
      <c r="A160">
        <f>תחזיות!B163</f>
        <v>160</v>
      </c>
      <c r="B160" s="10">
        <f>תחזיות!C163</f>
        <v>3.5327379999999901E-2</v>
      </c>
      <c r="C160" s="10">
        <f>תחזיות!D163</f>
        <v>3.0719460869565136E-2</v>
      </c>
      <c r="D160" s="10">
        <f>תחזיות!E163</f>
        <v>4.6632141599999871E-2</v>
      </c>
    </row>
    <row r="161" spans="1:4" x14ac:dyDescent="0.2">
      <c r="A161">
        <f>תחזיות!B164</f>
        <v>161</v>
      </c>
      <c r="B161" s="10">
        <f>תחזיות!C164</f>
        <v>3.5443379999999899E-2</v>
      </c>
      <c r="C161" s="10">
        <f>תחזיות!D164</f>
        <v>3.0820330434782522E-2</v>
      </c>
      <c r="D161" s="10">
        <f>תחזיות!E164</f>
        <v>4.6785261599999871E-2</v>
      </c>
    </row>
    <row r="162" spans="1:4" x14ac:dyDescent="0.2">
      <c r="A162">
        <f>תחזיות!B165</f>
        <v>162</v>
      </c>
      <c r="B162" s="10">
        <f>תחזיות!C165</f>
        <v>3.5559379999999897E-2</v>
      </c>
      <c r="C162" s="10">
        <f>תחזיות!D165</f>
        <v>3.0921199999999913E-2</v>
      </c>
      <c r="D162" s="10">
        <f>תחזיות!E165</f>
        <v>4.6938381599999864E-2</v>
      </c>
    </row>
    <row r="163" spans="1:4" x14ac:dyDescent="0.2">
      <c r="A163">
        <f>תחזיות!B166</f>
        <v>163</v>
      </c>
      <c r="B163" s="10">
        <f>תחזיות!C166</f>
        <v>3.5675379999999896E-2</v>
      </c>
      <c r="C163" s="10">
        <f>תחזיות!D166</f>
        <v>3.1022069565217303E-2</v>
      </c>
      <c r="D163" s="10">
        <f>תחזיות!E166</f>
        <v>4.7091501599999863E-2</v>
      </c>
    </row>
    <row r="164" spans="1:4" x14ac:dyDescent="0.2">
      <c r="A164">
        <f>תחזיות!B167</f>
        <v>164</v>
      </c>
      <c r="B164" s="10">
        <f>תחזיות!C167</f>
        <v>3.5791379999999894E-2</v>
      </c>
      <c r="C164" s="10">
        <f>תחזיות!D167</f>
        <v>3.1122939130434693E-2</v>
      </c>
      <c r="D164" s="10">
        <f>תחזיות!E167</f>
        <v>4.7244621599999863E-2</v>
      </c>
    </row>
    <row r="165" spans="1:4" x14ac:dyDescent="0.2">
      <c r="A165">
        <f>תחזיות!B168</f>
        <v>165</v>
      </c>
      <c r="B165" s="10">
        <f>תחזיות!C168</f>
        <v>3.5907379999999892E-2</v>
      </c>
      <c r="C165" s="10">
        <f>תחזיות!D168</f>
        <v>3.1223808695652083E-2</v>
      </c>
      <c r="D165" s="10">
        <f>תחזיות!E168</f>
        <v>4.7397741599999862E-2</v>
      </c>
    </row>
    <row r="166" spans="1:4" x14ac:dyDescent="0.2">
      <c r="A166">
        <f>תחזיות!B169</f>
        <v>166</v>
      </c>
      <c r="B166" s="10">
        <f>תחזיות!C169</f>
        <v>3.602337999999989E-2</v>
      </c>
      <c r="C166" s="10">
        <f>תחזיות!D169</f>
        <v>3.1324678260869473E-2</v>
      </c>
      <c r="D166" s="10">
        <f>תחזיות!E169</f>
        <v>4.7550861599999855E-2</v>
      </c>
    </row>
    <row r="167" spans="1:4" x14ac:dyDescent="0.2">
      <c r="A167">
        <f>תחזיות!B170</f>
        <v>167</v>
      </c>
      <c r="B167" s="10">
        <f>תחזיות!C170</f>
        <v>3.6139379999999888E-2</v>
      </c>
      <c r="C167" s="10">
        <f>תחזיות!D170</f>
        <v>3.1425547826086864E-2</v>
      </c>
      <c r="D167" s="10">
        <f>תחזיות!E170</f>
        <v>4.7703981599999855E-2</v>
      </c>
    </row>
    <row r="168" spans="1:4" x14ac:dyDescent="0.2">
      <c r="A168">
        <f>תחזיות!B171</f>
        <v>168</v>
      </c>
      <c r="B168" s="10">
        <f>תחזיות!C171</f>
        <v>3.6255379999999886E-2</v>
      </c>
      <c r="C168" s="10">
        <f>תחזיות!D171</f>
        <v>3.1526417391304254E-2</v>
      </c>
      <c r="D168" s="10">
        <f>תחזיות!E171</f>
        <v>4.7857101599999854E-2</v>
      </c>
    </row>
    <row r="169" spans="1:4" x14ac:dyDescent="0.2">
      <c r="A169">
        <f>תחזיות!B172</f>
        <v>169</v>
      </c>
      <c r="B169" s="10">
        <f>תחזיות!C172</f>
        <v>3.6371379999999884E-2</v>
      </c>
      <c r="C169" s="10">
        <f>תחזיות!D172</f>
        <v>3.1627286956521637E-2</v>
      </c>
      <c r="D169" s="10">
        <f>תחזיות!E172</f>
        <v>4.8010221599999847E-2</v>
      </c>
    </row>
    <row r="170" spans="1:4" x14ac:dyDescent="0.2">
      <c r="A170">
        <f>תחזיות!B173</f>
        <v>170</v>
      </c>
      <c r="B170" s="10">
        <f>תחזיות!C173</f>
        <v>3.6487379999999882E-2</v>
      </c>
      <c r="C170" s="10">
        <f>תחזיות!D173</f>
        <v>3.1728156521739027E-2</v>
      </c>
      <c r="D170" s="10">
        <f>תחזיות!E173</f>
        <v>4.8163341599999847E-2</v>
      </c>
    </row>
    <row r="171" spans="1:4" x14ac:dyDescent="0.2">
      <c r="A171">
        <f>תחזיות!B174</f>
        <v>171</v>
      </c>
      <c r="B171" s="10">
        <f>תחזיות!C174</f>
        <v>3.660337999999988E-2</v>
      </c>
      <c r="C171" s="10">
        <f>תחזיות!D174</f>
        <v>3.1829026086956418E-2</v>
      </c>
      <c r="D171" s="10">
        <f>תחזיות!E174</f>
        <v>4.8316461599999846E-2</v>
      </c>
    </row>
    <row r="172" spans="1:4" x14ac:dyDescent="0.2">
      <c r="A172">
        <f>תחזיות!B175</f>
        <v>172</v>
      </c>
      <c r="B172" s="10">
        <f>תחזיות!C175</f>
        <v>3.6719379999999878E-2</v>
      </c>
      <c r="C172" s="10">
        <f>תחזיות!D175</f>
        <v>3.1929895652173808E-2</v>
      </c>
      <c r="D172" s="10">
        <f>תחזיות!E175</f>
        <v>4.8469581599999839E-2</v>
      </c>
    </row>
    <row r="173" spans="1:4" x14ac:dyDescent="0.2">
      <c r="A173">
        <f>תחזיות!B176</f>
        <v>173</v>
      </c>
      <c r="B173" s="10">
        <f>תחזיות!C176</f>
        <v>3.6835379999999876E-2</v>
      </c>
      <c r="C173" s="10">
        <f>תחזיות!D176</f>
        <v>3.2030765217391198E-2</v>
      </c>
      <c r="D173" s="10">
        <f>תחזיות!E176</f>
        <v>4.8622701599999839E-2</v>
      </c>
    </row>
    <row r="174" spans="1:4" x14ac:dyDescent="0.2">
      <c r="A174">
        <f>תחזיות!B177</f>
        <v>174</v>
      </c>
      <c r="B174" s="10">
        <f>תחזיות!C177</f>
        <v>3.6951379999999874E-2</v>
      </c>
      <c r="C174" s="10">
        <f>תחזיות!D177</f>
        <v>3.2131634782608588E-2</v>
      </c>
      <c r="D174" s="10">
        <f>תחזיות!E177</f>
        <v>4.8775821599999838E-2</v>
      </c>
    </row>
    <row r="175" spans="1:4" x14ac:dyDescent="0.2">
      <c r="A175">
        <f>תחזיות!B178</f>
        <v>175</v>
      </c>
      <c r="B175" s="10">
        <f>תחזיות!C178</f>
        <v>3.7067379999999872E-2</v>
      </c>
      <c r="C175" s="10">
        <f>תחזיות!D178</f>
        <v>3.2232504347825978E-2</v>
      </c>
      <c r="D175" s="10">
        <f>תחזיות!E178</f>
        <v>4.8928941599999831E-2</v>
      </c>
    </row>
    <row r="176" spans="1:4" x14ac:dyDescent="0.2">
      <c r="A176">
        <f>תחזיות!B179</f>
        <v>176</v>
      </c>
      <c r="B176" s="10">
        <f>תחזיות!C179</f>
        <v>3.718337999999987E-2</v>
      </c>
      <c r="C176" s="10">
        <f>תחזיות!D179</f>
        <v>3.2333373913043369E-2</v>
      </c>
      <c r="D176" s="10">
        <f>תחזיות!E179</f>
        <v>4.9082061599999831E-2</v>
      </c>
    </row>
    <row r="177" spans="1:4" x14ac:dyDescent="0.2">
      <c r="A177">
        <f>תחזיות!B180</f>
        <v>177</v>
      </c>
      <c r="B177" s="10">
        <f>תחזיות!C180</f>
        <v>3.7299379999999868E-2</v>
      </c>
      <c r="C177" s="10">
        <f>תחזיות!D180</f>
        <v>3.2434243478260759E-2</v>
      </c>
      <c r="D177" s="10">
        <f>תחזיות!E180</f>
        <v>4.923518159999983E-2</v>
      </c>
    </row>
    <row r="178" spans="1:4" x14ac:dyDescent="0.2">
      <c r="A178">
        <f>תחזיות!B181</f>
        <v>178</v>
      </c>
      <c r="B178" s="10">
        <f>תחזיות!C181</f>
        <v>3.7415379999999866E-2</v>
      </c>
      <c r="C178" s="10">
        <f>תחזיות!D181</f>
        <v>3.2535113043478149E-2</v>
      </c>
      <c r="D178" s="10">
        <f>תחזיות!E181</f>
        <v>4.9388301599999823E-2</v>
      </c>
    </row>
    <row r="179" spans="1:4" x14ac:dyDescent="0.2">
      <c r="A179">
        <f>תחזיות!B182</f>
        <v>179</v>
      </c>
      <c r="B179" s="10">
        <f>תחזיות!C182</f>
        <v>3.7531379999999864E-2</v>
      </c>
      <c r="C179" s="10">
        <f>תחזיות!D182</f>
        <v>3.2635982608695539E-2</v>
      </c>
      <c r="D179" s="10">
        <f>תחזיות!E182</f>
        <v>4.9541421599999823E-2</v>
      </c>
    </row>
    <row r="180" spans="1:4" x14ac:dyDescent="0.2">
      <c r="A180">
        <f>תחזיות!B183</f>
        <v>180</v>
      </c>
      <c r="B180" s="10">
        <f>תחזיות!C183</f>
        <v>3.7647379999999862E-2</v>
      </c>
      <c r="C180" s="10">
        <f>תחזיות!D183</f>
        <v>3.273685217391293E-2</v>
      </c>
      <c r="D180" s="10">
        <f>תחזיות!E183</f>
        <v>4.9694541599999822E-2</v>
      </c>
    </row>
    <row r="181" spans="1:4" x14ac:dyDescent="0.2">
      <c r="A181">
        <f>תחזיות!B184</f>
        <v>181</v>
      </c>
      <c r="B181" s="10">
        <f>תחזיות!C184</f>
        <v>3.7715679999999863E-2</v>
      </c>
      <c r="C181" s="10">
        <f>תחזיות!D184</f>
        <v>3.2796243478260753E-2</v>
      </c>
      <c r="D181" s="10">
        <f>תחזיות!E184</f>
        <v>4.9784697599999823E-2</v>
      </c>
    </row>
    <row r="182" spans="1:4" x14ac:dyDescent="0.2">
      <c r="A182">
        <f>תחזיות!B185</f>
        <v>182</v>
      </c>
      <c r="B182" s="10">
        <f>תחזיות!C185</f>
        <v>3.7783979999999863E-2</v>
      </c>
      <c r="C182" s="10">
        <f>תחזיות!D185</f>
        <v>3.2855634782608577E-2</v>
      </c>
      <c r="D182" s="10">
        <f>תחזיות!E185</f>
        <v>4.9874853599999824E-2</v>
      </c>
    </row>
    <row r="183" spans="1:4" x14ac:dyDescent="0.2">
      <c r="A183">
        <f>תחזיות!B186</f>
        <v>183</v>
      </c>
      <c r="B183" s="10">
        <f>תחזיות!C186</f>
        <v>3.7852279999999863E-2</v>
      </c>
      <c r="C183" s="10">
        <f>תחזיות!D186</f>
        <v>3.2915026086956407E-2</v>
      </c>
      <c r="D183" s="10">
        <f>תחזיות!E186</f>
        <v>4.9965009599999818E-2</v>
      </c>
    </row>
    <row r="184" spans="1:4" x14ac:dyDescent="0.2">
      <c r="A184">
        <f>תחזיות!B187</f>
        <v>184</v>
      </c>
      <c r="B184" s="10">
        <f>תחזיות!C187</f>
        <v>3.7920579999999864E-2</v>
      </c>
      <c r="C184" s="10">
        <f>תחזיות!D187</f>
        <v>3.2974417391304231E-2</v>
      </c>
      <c r="D184" s="10">
        <f>תחזיות!E187</f>
        <v>5.0055165599999819E-2</v>
      </c>
    </row>
    <row r="185" spans="1:4" x14ac:dyDescent="0.2">
      <c r="A185">
        <f>תחזיות!B188</f>
        <v>185</v>
      </c>
      <c r="B185" s="10">
        <f>תחזיות!C188</f>
        <v>3.7988879999999864E-2</v>
      </c>
      <c r="C185" s="10">
        <f>תחזיות!D188</f>
        <v>3.3033808695652055E-2</v>
      </c>
      <c r="D185" s="10">
        <f>תחזיות!E188</f>
        <v>5.014532159999982E-2</v>
      </c>
    </row>
    <row r="186" spans="1:4" x14ac:dyDescent="0.2">
      <c r="A186">
        <f>תחזיות!B189</f>
        <v>186</v>
      </c>
      <c r="B186" s="10">
        <f>תחזיות!C189</f>
        <v>3.8057179999999864E-2</v>
      </c>
      <c r="C186" s="10">
        <f>תחזיות!D189</f>
        <v>3.3093199999999885E-2</v>
      </c>
      <c r="D186" s="10">
        <f>תחזיות!E189</f>
        <v>5.0235477599999821E-2</v>
      </c>
    </row>
    <row r="187" spans="1:4" x14ac:dyDescent="0.2">
      <c r="A187">
        <f>תחזיות!B190</f>
        <v>187</v>
      </c>
      <c r="B187" s="10">
        <f>תחזיות!C190</f>
        <v>3.8125479999999864E-2</v>
      </c>
      <c r="C187" s="10">
        <f>תחזיות!D190</f>
        <v>3.3152591304347709E-2</v>
      </c>
      <c r="D187" s="10">
        <f>תחזיות!E190</f>
        <v>5.0325633599999822E-2</v>
      </c>
    </row>
    <row r="188" spans="1:4" x14ac:dyDescent="0.2">
      <c r="A188">
        <f>תחזיות!B191</f>
        <v>188</v>
      </c>
      <c r="B188" s="10">
        <f>תחזיות!C191</f>
        <v>3.8193779999999865E-2</v>
      </c>
      <c r="C188" s="10">
        <f>תחזיות!D191</f>
        <v>3.3211982608695539E-2</v>
      </c>
      <c r="D188" s="10">
        <f>תחזיות!E191</f>
        <v>5.0415789599999823E-2</v>
      </c>
    </row>
    <row r="189" spans="1:4" x14ac:dyDescent="0.2">
      <c r="A189">
        <f>תחזיות!B192</f>
        <v>189</v>
      </c>
      <c r="B189" s="10">
        <f>תחזיות!C192</f>
        <v>3.8262079999999865E-2</v>
      </c>
      <c r="C189" s="10">
        <f>תחזיות!D192</f>
        <v>3.3271373913043363E-2</v>
      </c>
      <c r="D189" s="10">
        <f>תחזיות!E192</f>
        <v>5.0505945599999824E-2</v>
      </c>
    </row>
    <row r="190" spans="1:4" x14ac:dyDescent="0.2">
      <c r="A190">
        <f>תחזיות!B193</f>
        <v>190</v>
      </c>
      <c r="B190" s="10">
        <f>תחזיות!C193</f>
        <v>3.8330379999999865E-2</v>
      </c>
      <c r="C190" s="10">
        <f>תחזיות!D193</f>
        <v>3.3330765217391187E-2</v>
      </c>
      <c r="D190" s="10">
        <f>תחזיות!E193</f>
        <v>5.0596101599999825E-2</v>
      </c>
    </row>
    <row r="191" spans="1:4" x14ac:dyDescent="0.2">
      <c r="A191">
        <f>תחזיות!B194</f>
        <v>191</v>
      </c>
      <c r="B191" s="10">
        <f>תחזיות!C194</f>
        <v>3.8398679999999866E-2</v>
      </c>
      <c r="C191" s="10">
        <f>תחזיות!D194</f>
        <v>3.3390156521739017E-2</v>
      </c>
      <c r="D191" s="10">
        <f>תחזיות!E194</f>
        <v>5.0686257599999826E-2</v>
      </c>
    </row>
    <row r="192" spans="1:4" x14ac:dyDescent="0.2">
      <c r="A192">
        <f>תחזיות!B195</f>
        <v>192</v>
      </c>
      <c r="B192" s="10">
        <f>תחזיות!C195</f>
        <v>3.8466979999999866E-2</v>
      </c>
      <c r="C192" s="10">
        <f>תחזיות!D195</f>
        <v>3.3449547826086841E-2</v>
      </c>
      <c r="D192" s="10">
        <f>תחזיות!E195</f>
        <v>5.0776413599999827E-2</v>
      </c>
    </row>
    <row r="193" spans="1:4" x14ac:dyDescent="0.2">
      <c r="A193">
        <f>תחזיות!B196</f>
        <v>193</v>
      </c>
      <c r="B193" s="10">
        <f>תחזיות!C196</f>
        <v>3.8535279999999866E-2</v>
      </c>
      <c r="C193" s="10">
        <f>תחזיות!D196</f>
        <v>3.3508939130434671E-2</v>
      </c>
      <c r="D193" s="10">
        <f>תחזיות!E196</f>
        <v>5.0866569599999828E-2</v>
      </c>
    </row>
    <row r="194" spans="1:4" x14ac:dyDescent="0.2">
      <c r="A194">
        <f>תחזיות!B197</f>
        <v>194</v>
      </c>
      <c r="B194" s="10">
        <f>תחזיות!C197</f>
        <v>3.8603579999999867E-2</v>
      </c>
      <c r="C194" s="10">
        <f>תחזיות!D197</f>
        <v>3.3568330434782495E-2</v>
      </c>
      <c r="D194" s="10">
        <f>תחזיות!E197</f>
        <v>5.0956725599999829E-2</v>
      </c>
    </row>
    <row r="195" spans="1:4" x14ac:dyDescent="0.2">
      <c r="A195">
        <f>תחזיות!B198</f>
        <v>195</v>
      </c>
      <c r="B195" s="10">
        <f>תחזיות!C198</f>
        <v>3.8671879999999867E-2</v>
      </c>
      <c r="C195" s="10">
        <f>תחזיות!D198</f>
        <v>3.3627721739130319E-2</v>
      </c>
      <c r="D195" s="10">
        <f>תחזיות!E198</f>
        <v>5.104688159999983E-2</v>
      </c>
    </row>
    <row r="196" spans="1:4" x14ac:dyDescent="0.2">
      <c r="A196">
        <f>תחזיות!B199</f>
        <v>196</v>
      </c>
      <c r="B196" s="10">
        <f>תחזיות!C199</f>
        <v>3.8740179999999867E-2</v>
      </c>
      <c r="C196" s="10">
        <f>תחזיות!D199</f>
        <v>3.3687113043478149E-2</v>
      </c>
      <c r="D196" s="10">
        <f>תחזיות!E199</f>
        <v>5.1137037599999824E-2</v>
      </c>
    </row>
    <row r="197" spans="1:4" x14ac:dyDescent="0.2">
      <c r="A197">
        <f>תחזיות!B200</f>
        <v>197</v>
      </c>
      <c r="B197" s="10">
        <f>תחזיות!C200</f>
        <v>3.8808479999999868E-2</v>
      </c>
      <c r="C197" s="10">
        <f>תחזיות!D200</f>
        <v>3.3746504347825973E-2</v>
      </c>
      <c r="D197" s="10">
        <f>תחזיות!E200</f>
        <v>5.1227193599999825E-2</v>
      </c>
    </row>
    <row r="198" spans="1:4" x14ac:dyDescent="0.2">
      <c r="A198">
        <f>תחזיות!B201</f>
        <v>198</v>
      </c>
      <c r="B198" s="10">
        <f>תחזיות!C201</f>
        <v>3.8876779999999868E-2</v>
      </c>
      <c r="C198" s="10">
        <f>תחזיות!D201</f>
        <v>3.3805895652173804E-2</v>
      </c>
      <c r="D198" s="10">
        <f>תחזיות!E201</f>
        <v>5.1317349599999826E-2</v>
      </c>
    </row>
    <row r="199" spans="1:4" x14ac:dyDescent="0.2">
      <c r="A199">
        <f>תחזיות!B202</f>
        <v>199</v>
      </c>
      <c r="B199" s="10">
        <f>תחזיות!C202</f>
        <v>3.8945079999999868E-2</v>
      </c>
      <c r="C199" s="10">
        <f>תחזיות!D202</f>
        <v>3.3865286956521627E-2</v>
      </c>
      <c r="D199" s="10">
        <f>תחזיות!E202</f>
        <v>5.1407505599999827E-2</v>
      </c>
    </row>
    <row r="200" spans="1:4" x14ac:dyDescent="0.2">
      <c r="A200">
        <f>תחזיות!B203</f>
        <v>200</v>
      </c>
      <c r="B200" s="10">
        <f>תחזיות!C203</f>
        <v>3.9013379999999868E-2</v>
      </c>
      <c r="C200" s="10">
        <f>תחזיות!D203</f>
        <v>3.3924678260869451E-2</v>
      </c>
      <c r="D200" s="10">
        <f>תחזיות!E203</f>
        <v>5.1497661599999828E-2</v>
      </c>
    </row>
    <row r="201" spans="1:4" x14ac:dyDescent="0.2">
      <c r="A201">
        <f>תחזיות!B204</f>
        <v>201</v>
      </c>
      <c r="B201" s="10">
        <f>תחזיות!C204</f>
        <v>3.9081679999999869E-2</v>
      </c>
      <c r="C201" s="10">
        <f>תחזיות!D204</f>
        <v>3.3984069565217281E-2</v>
      </c>
      <c r="D201" s="10">
        <f>תחזיות!E204</f>
        <v>5.1587817599999829E-2</v>
      </c>
    </row>
    <row r="202" spans="1:4" x14ac:dyDescent="0.2">
      <c r="A202">
        <f>תחזיות!B205</f>
        <v>202</v>
      </c>
      <c r="B202" s="10">
        <f>תחזיות!C205</f>
        <v>3.9149979999999869E-2</v>
      </c>
      <c r="C202" s="10">
        <f>תחזיות!D205</f>
        <v>3.4043460869565105E-2</v>
      </c>
      <c r="D202" s="10">
        <f>תחזיות!E205</f>
        <v>5.167797359999983E-2</v>
      </c>
    </row>
    <row r="203" spans="1:4" x14ac:dyDescent="0.2">
      <c r="A203">
        <f>תחזיות!B206</f>
        <v>203</v>
      </c>
      <c r="B203" s="10">
        <f>תחזיות!C206</f>
        <v>3.9218279999999869E-2</v>
      </c>
      <c r="C203" s="10">
        <f>תחזיות!D206</f>
        <v>3.4102852173912936E-2</v>
      </c>
      <c r="D203" s="10">
        <f>תחזיות!E206</f>
        <v>5.1768129599999831E-2</v>
      </c>
    </row>
    <row r="204" spans="1:4" x14ac:dyDescent="0.2">
      <c r="A204">
        <f>תחזיות!B207</f>
        <v>204</v>
      </c>
      <c r="B204" s="10">
        <f>תחזיות!C207</f>
        <v>3.928657999999987E-2</v>
      </c>
      <c r="C204" s="10">
        <f>תחזיות!D207</f>
        <v>3.4162243478260759E-2</v>
      </c>
      <c r="D204" s="10">
        <f>תחזיות!E207</f>
        <v>5.1858285599999832E-2</v>
      </c>
    </row>
    <row r="205" spans="1:4" x14ac:dyDescent="0.2">
      <c r="A205">
        <f>תחזיות!B208</f>
        <v>205</v>
      </c>
      <c r="B205" s="10">
        <f>תחזיות!C208</f>
        <v>3.935487999999987E-2</v>
      </c>
      <c r="C205" s="10">
        <f>תחזיות!D208</f>
        <v>3.4221634782608583E-2</v>
      </c>
      <c r="D205" s="10">
        <f>תחזיות!E208</f>
        <v>5.1948441599999833E-2</v>
      </c>
    </row>
    <row r="206" spans="1:4" x14ac:dyDescent="0.2">
      <c r="A206">
        <f>תחזיות!B209</f>
        <v>206</v>
      </c>
      <c r="B206" s="10">
        <f>תחזיות!C209</f>
        <v>3.942317999999987E-2</v>
      </c>
      <c r="C206" s="10">
        <f>תחזיות!D209</f>
        <v>3.4281026086956413E-2</v>
      </c>
      <c r="D206" s="10">
        <f>תחזיות!E209</f>
        <v>5.2038597599999833E-2</v>
      </c>
    </row>
    <row r="207" spans="1:4" x14ac:dyDescent="0.2">
      <c r="A207">
        <f>תחזיות!B210</f>
        <v>207</v>
      </c>
      <c r="B207" s="10">
        <f>תחזיות!C210</f>
        <v>3.9491479999999871E-2</v>
      </c>
      <c r="C207" s="10">
        <f>תחזיות!D210</f>
        <v>3.4340417391304237E-2</v>
      </c>
      <c r="D207" s="10">
        <f>תחזיות!E210</f>
        <v>5.2128753599999834E-2</v>
      </c>
    </row>
    <row r="208" spans="1:4" x14ac:dyDescent="0.2">
      <c r="A208">
        <f>תחזיות!B211</f>
        <v>208</v>
      </c>
      <c r="B208" s="10">
        <f>תחזיות!C211</f>
        <v>3.9559779999999871E-2</v>
      </c>
      <c r="C208" s="10">
        <f>תחזיות!D211</f>
        <v>3.4399808695652068E-2</v>
      </c>
      <c r="D208" s="10">
        <f>תחזיות!E211</f>
        <v>5.2218909599999835E-2</v>
      </c>
    </row>
    <row r="209" spans="1:4" x14ac:dyDescent="0.2">
      <c r="A209">
        <f>תחזיות!B212</f>
        <v>209</v>
      </c>
      <c r="B209" s="10">
        <f>תחזיות!C212</f>
        <v>3.9628079999999871E-2</v>
      </c>
      <c r="C209" s="10">
        <f>תחזיות!D212</f>
        <v>3.4459199999999891E-2</v>
      </c>
      <c r="D209" s="10">
        <f>תחזיות!E212</f>
        <v>5.2309065599999829E-2</v>
      </c>
    </row>
    <row r="210" spans="1:4" x14ac:dyDescent="0.2">
      <c r="A210">
        <f>תחזיות!B213</f>
        <v>210</v>
      </c>
      <c r="B210" s="10">
        <f>תחזיות!C213</f>
        <v>3.9696379999999871E-2</v>
      </c>
      <c r="C210" s="10">
        <f>תחזיות!D213</f>
        <v>3.4518591304347715E-2</v>
      </c>
      <c r="D210" s="10">
        <f>תחזיות!E213</f>
        <v>5.239922159999983E-2</v>
      </c>
    </row>
    <row r="211" spans="1:4" x14ac:dyDescent="0.2">
      <c r="A211">
        <f>תחזיות!B214</f>
        <v>211</v>
      </c>
      <c r="B211" s="10">
        <f>תחזיות!C214</f>
        <v>3.9764679999999872E-2</v>
      </c>
      <c r="C211" s="10">
        <f>תחזיות!D214</f>
        <v>3.4577982608695546E-2</v>
      </c>
      <c r="D211" s="10">
        <f>תחזיות!E214</f>
        <v>5.2489377599999831E-2</v>
      </c>
    </row>
    <row r="212" spans="1:4" x14ac:dyDescent="0.2">
      <c r="A212">
        <f>תחזיות!B215</f>
        <v>212</v>
      </c>
      <c r="B212" s="10">
        <f>תחזיות!C215</f>
        <v>3.9832979999999872E-2</v>
      </c>
      <c r="C212" s="10">
        <f>תחזיות!D215</f>
        <v>3.4637373913043369E-2</v>
      </c>
      <c r="D212" s="10">
        <f>תחזיות!E215</f>
        <v>5.2579533599999832E-2</v>
      </c>
    </row>
    <row r="213" spans="1:4" x14ac:dyDescent="0.2">
      <c r="A213">
        <f>תחזיות!B216</f>
        <v>213</v>
      </c>
      <c r="B213" s="10">
        <f>תחזיות!C216</f>
        <v>3.9901279999999872E-2</v>
      </c>
      <c r="C213" s="10">
        <f>תחזיות!D216</f>
        <v>3.4696765217391193E-2</v>
      </c>
      <c r="D213" s="10">
        <f>תחזיות!E216</f>
        <v>5.2669689599999833E-2</v>
      </c>
    </row>
    <row r="214" spans="1:4" x14ac:dyDescent="0.2">
      <c r="A214">
        <f>תחזיות!B217</f>
        <v>214</v>
      </c>
      <c r="B214" s="10">
        <f>תחזיות!C217</f>
        <v>3.9969579999999873E-2</v>
      </c>
      <c r="C214" s="10">
        <f>תחזיות!D217</f>
        <v>3.4756156521739023E-2</v>
      </c>
      <c r="D214" s="10">
        <f>תחזיות!E217</f>
        <v>5.2759845599999834E-2</v>
      </c>
    </row>
    <row r="215" spans="1:4" x14ac:dyDescent="0.2">
      <c r="A215">
        <f>תחזיות!B218</f>
        <v>215</v>
      </c>
      <c r="B215" s="10">
        <f>תחזיות!C218</f>
        <v>4.0037879999999873E-2</v>
      </c>
      <c r="C215" s="10">
        <f>תחזיות!D218</f>
        <v>3.4815547826086847E-2</v>
      </c>
      <c r="D215" s="10">
        <f>תחזיות!E218</f>
        <v>5.2850001599999835E-2</v>
      </c>
    </row>
    <row r="216" spans="1:4" x14ac:dyDescent="0.2">
      <c r="A216">
        <f>תחזיות!B219</f>
        <v>216</v>
      </c>
      <c r="B216" s="10">
        <f>תחזיות!C219</f>
        <v>4.0106179999999873E-2</v>
      </c>
      <c r="C216" s="10">
        <f>תחזיות!D219</f>
        <v>3.4874939130434678E-2</v>
      </c>
      <c r="D216" s="10">
        <f>תחזיות!E219</f>
        <v>5.2940157599999836E-2</v>
      </c>
    </row>
    <row r="217" spans="1:4" x14ac:dyDescent="0.2">
      <c r="A217">
        <f>תחזיות!B220</f>
        <v>217</v>
      </c>
      <c r="B217" s="10">
        <f>תחזיות!C220</f>
        <v>4.0174479999999874E-2</v>
      </c>
      <c r="C217" s="10">
        <f>תחזיות!D220</f>
        <v>3.4934330434782501E-2</v>
      </c>
      <c r="D217" s="10">
        <f>תחזיות!E220</f>
        <v>5.3030313599999837E-2</v>
      </c>
    </row>
    <row r="218" spans="1:4" x14ac:dyDescent="0.2">
      <c r="A218">
        <f>תחזיות!B221</f>
        <v>218</v>
      </c>
      <c r="B218" s="10">
        <f>תחזיות!C221</f>
        <v>4.0242779999999874E-2</v>
      </c>
      <c r="C218" s="10">
        <f>תחזיות!D221</f>
        <v>3.4993721739130325E-2</v>
      </c>
      <c r="D218" s="10">
        <f>תחזיות!E221</f>
        <v>5.3120469599999838E-2</v>
      </c>
    </row>
    <row r="219" spans="1:4" x14ac:dyDescent="0.2">
      <c r="A219">
        <f>תחזיות!B222</f>
        <v>219</v>
      </c>
      <c r="B219" s="10">
        <f>תחזיות!C222</f>
        <v>4.0311079999999874E-2</v>
      </c>
      <c r="C219" s="10">
        <f>תחזיות!D222</f>
        <v>3.5053113043478155E-2</v>
      </c>
      <c r="D219" s="10">
        <f>תחזיות!E222</f>
        <v>5.3210625599999839E-2</v>
      </c>
    </row>
    <row r="220" spans="1:4" x14ac:dyDescent="0.2">
      <c r="A220">
        <f>תחזיות!B223</f>
        <v>220</v>
      </c>
      <c r="B220" s="10">
        <f>תחזיות!C223</f>
        <v>4.0379379999999875E-2</v>
      </c>
      <c r="C220" s="10">
        <f>תחזיות!D223</f>
        <v>3.5112504347825979E-2</v>
      </c>
      <c r="D220" s="10">
        <f>תחזיות!E223</f>
        <v>5.330078159999984E-2</v>
      </c>
    </row>
    <row r="221" spans="1:4" x14ac:dyDescent="0.2">
      <c r="A221">
        <f>תחזיות!B224</f>
        <v>221</v>
      </c>
      <c r="B221" s="10">
        <f>תחזיות!C224</f>
        <v>4.0447679999999875E-2</v>
      </c>
      <c r="C221" s="10">
        <f>תחזיות!D224</f>
        <v>3.517189565217381E-2</v>
      </c>
      <c r="D221" s="10">
        <f>תחזיות!E224</f>
        <v>5.3390937599999834E-2</v>
      </c>
    </row>
    <row r="222" spans="1:4" x14ac:dyDescent="0.2">
      <c r="A222">
        <f>תחזיות!B225</f>
        <v>222</v>
      </c>
      <c r="B222" s="10">
        <f>תחזיות!C225</f>
        <v>4.0515979999999875E-2</v>
      </c>
      <c r="C222" s="10">
        <f>תחזיות!D225</f>
        <v>3.5231286956521633E-2</v>
      </c>
      <c r="D222" s="10">
        <f>תחזיות!E225</f>
        <v>5.3481093599999835E-2</v>
      </c>
    </row>
    <row r="223" spans="1:4" x14ac:dyDescent="0.2">
      <c r="A223">
        <f>תחזיות!B226</f>
        <v>223</v>
      </c>
      <c r="B223" s="10">
        <f>תחזיות!C226</f>
        <v>4.0584279999999875E-2</v>
      </c>
      <c r="C223" s="10">
        <f>תחזיות!D226</f>
        <v>3.5290678260869457E-2</v>
      </c>
      <c r="D223" s="10">
        <f>תחזיות!E226</f>
        <v>5.3571249599999836E-2</v>
      </c>
    </row>
    <row r="224" spans="1:4" x14ac:dyDescent="0.2">
      <c r="A224">
        <f>תחזיות!B227</f>
        <v>224</v>
      </c>
      <c r="B224" s="10">
        <f>תחזיות!C227</f>
        <v>4.0652579999999876E-2</v>
      </c>
      <c r="C224" s="10">
        <f>תחזיות!D227</f>
        <v>3.5350069565217287E-2</v>
      </c>
      <c r="D224" s="10">
        <f>תחזיות!E227</f>
        <v>5.3661405599999837E-2</v>
      </c>
    </row>
    <row r="225" spans="1:4" x14ac:dyDescent="0.2">
      <c r="A225">
        <f>תחזיות!B228</f>
        <v>225</v>
      </c>
      <c r="B225" s="10">
        <f>תחזיות!C228</f>
        <v>4.0720879999999876E-2</v>
      </c>
      <c r="C225" s="10">
        <f>תחזיות!D228</f>
        <v>3.5409460869565111E-2</v>
      </c>
      <c r="D225" s="10">
        <f>תחזיות!E228</f>
        <v>5.3751561599999838E-2</v>
      </c>
    </row>
    <row r="226" spans="1:4" x14ac:dyDescent="0.2">
      <c r="A226">
        <f>תחזיות!B229</f>
        <v>226</v>
      </c>
      <c r="B226" s="10">
        <f>תחזיות!C229</f>
        <v>4.0789179999999876E-2</v>
      </c>
      <c r="C226" s="10">
        <f>תחזיות!D229</f>
        <v>3.5468852173912942E-2</v>
      </c>
      <c r="D226" s="10">
        <f>תחזיות!E229</f>
        <v>5.3841717599999839E-2</v>
      </c>
    </row>
    <row r="227" spans="1:4" x14ac:dyDescent="0.2">
      <c r="A227">
        <f>תחזיות!B230</f>
        <v>227</v>
      </c>
      <c r="B227" s="10">
        <f>תחזיות!C230</f>
        <v>4.0857479999999877E-2</v>
      </c>
      <c r="C227" s="10">
        <f>תחזיות!D230</f>
        <v>3.5528243478260765E-2</v>
      </c>
      <c r="D227" s="10">
        <f>תחזיות!E230</f>
        <v>5.393187359999984E-2</v>
      </c>
    </row>
    <row r="228" spans="1:4" x14ac:dyDescent="0.2">
      <c r="A228">
        <f>תחזיות!B231</f>
        <v>228</v>
      </c>
      <c r="B228" s="10">
        <f>תחזיות!C231</f>
        <v>4.0925779999999877E-2</v>
      </c>
      <c r="C228" s="10">
        <f>תחזיות!D231</f>
        <v>3.5587634782608589E-2</v>
      </c>
      <c r="D228" s="10">
        <f>תחזיות!E231</f>
        <v>5.4022029599999841E-2</v>
      </c>
    </row>
    <row r="229" spans="1:4" x14ac:dyDescent="0.2">
      <c r="A229">
        <f>תחזיות!B232</f>
        <v>229</v>
      </c>
      <c r="B229" s="10">
        <f>תחזיות!C232</f>
        <v>4.0994079999999877E-2</v>
      </c>
      <c r="C229" s="10">
        <f>תחזיות!D232</f>
        <v>3.564702608695642E-2</v>
      </c>
      <c r="D229" s="10">
        <f>תחזיות!E232</f>
        <v>5.4112185599999842E-2</v>
      </c>
    </row>
    <row r="230" spans="1:4" x14ac:dyDescent="0.2">
      <c r="A230">
        <f>תחזיות!B233</f>
        <v>230</v>
      </c>
      <c r="B230" s="10">
        <f>תחזיות!C233</f>
        <v>4.1062379999999878E-2</v>
      </c>
      <c r="C230" s="10">
        <f>תחזיות!D233</f>
        <v>3.5706417391304243E-2</v>
      </c>
      <c r="D230" s="10">
        <f>תחזיות!E233</f>
        <v>5.4202341599999843E-2</v>
      </c>
    </row>
    <row r="231" spans="1:4" x14ac:dyDescent="0.2">
      <c r="A231">
        <f>תחזיות!B234</f>
        <v>231</v>
      </c>
      <c r="B231" s="10">
        <f>תחזיות!C234</f>
        <v>4.1130679999999878E-2</v>
      </c>
      <c r="C231" s="10">
        <f>תחזיות!D234</f>
        <v>3.5765808695652074E-2</v>
      </c>
      <c r="D231" s="10">
        <f>תחזיות!E234</f>
        <v>5.4292497599999844E-2</v>
      </c>
    </row>
    <row r="232" spans="1:4" x14ac:dyDescent="0.2">
      <c r="A232">
        <f>תחזיות!B235</f>
        <v>232</v>
      </c>
      <c r="B232" s="10">
        <f>תחזיות!C235</f>
        <v>4.1198979999999878E-2</v>
      </c>
      <c r="C232" s="10">
        <f>תחזיות!D235</f>
        <v>3.5825199999999897E-2</v>
      </c>
      <c r="D232" s="10">
        <f>תחזיות!E235</f>
        <v>5.4382653599999844E-2</v>
      </c>
    </row>
    <row r="233" spans="1:4" x14ac:dyDescent="0.2">
      <c r="A233">
        <f>תחזיות!B236</f>
        <v>233</v>
      </c>
      <c r="B233" s="10">
        <f>תחזיות!C236</f>
        <v>4.1267279999999879E-2</v>
      </c>
      <c r="C233" s="10">
        <f>תחזיות!D236</f>
        <v>3.5884591304347721E-2</v>
      </c>
      <c r="D233" s="10">
        <f>תחזיות!E236</f>
        <v>5.4472809599999845E-2</v>
      </c>
    </row>
    <row r="234" spans="1:4" x14ac:dyDescent="0.2">
      <c r="A234">
        <f>תחזיות!B237</f>
        <v>234</v>
      </c>
      <c r="B234" s="10">
        <f>תחזיות!C237</f>
        <v>4.1335579999999879E-2</v>
      </c>
      <c r="C234" s="10">
        <f>תחזיות!D237</f>
        <v>3.5943982608695552E-2</v>
      </c>
      <c r="D234" s="10">
        <f>תחזיות!E237</f>
        <v>5.4562965599999839E-2</v>
      </c>
    </row>
    <row r="235" spans="1:4" x14ac:dyDescent="0.2">
      <c r="A235">
        <f>תחזיות!B238</f>
        <v>235</v>
      </c>
      <c r="B235" s="10">
        <f>תחזיות!C238</f>
        <v>4.1403879999999879E-2</v>
      </c>
      <c r="C235" s="10">
        <f>תחזיות!D238</f>
        <v>3.6003373913043375E-2</v>
      </c>
      <c r="D235" s="10">
        <f>תחזיות!E238</f>
        <v>5.465312159999984E-2</v>
      </c>
    </row>
    <row r="236" spans="1:4" x14ac:dyDescent="0.2">
      <c r="A236">
        <f>תחזיות!B239</f>
        <v>236</v>
      </c>
      <c r="B236" s="10">
        <f>תחזיות!C239</f>
        <v>4.1472179999999879E-2</v>
      </c>
      <c r="C236" s="10">
        <f>תחזיות!D239</f>
        <v>3.6062765217391199E-2</v>
      </c>
      <c r="D236" s="10">
        <f>תחזיות!E239</f>
        <v>5.4743277599999841E-2</v>
      </c>
    </row>
    <row r="237" spans="1:4" x14ac:dyDescent="0.2">
      <c r="A237">
        <f>תחזיות!B240</f>
        <v>237</v>
      </c>
      <c r="B237" s="10">
        <f>תחזיות!C240</f>
        <v>4.154047999999988E-2</v>
      </c>
      <c r="C237" s="10">
        <f>תחזיות!D240</f>
        <v>3.6122156521739029E-2</v>
      </c>
      <c r="D237" s="10">
        <f>תחזיות!E240</f>
        <v>5.4833433599999842E-2</v>
      </c>
    </row>
    <row r="238" spans="1:4" x14ac:dyDescent="0.2">
      <c r="A238">
        <f>תחזיות!B241</f>
        <v>238</v>
      </c>
      <c r="B238" s="10">
        <f>תחזיות!C241</f>
        <v>4.160877999999988E-2</v>
      </c>
      <c r="C238" s="10">
        <f>תחזיות!D241</f>
        <v>3.6181547826086853E-2</v>
      </c>
      <c r="D238" s="10">
        <f>תחזיות!E241</f>
        <v>5.4923589599999843E-2</v>
      </c>
    </row>
    <row r="239" spans="1:4" x14ac:dyDescent="0.2">
      <c r="A239">
        <f>תחזיות!B242</f>
        <v>239</v>
      </c>
      <c r="B239" s="10">
        <f>תחזיות!C242</f>
        <v>4.167707999999988E-2</v>
      </c>
      <c r="C239" s="10">
        <f>תחזיות!D242</f>
        <v>3.6240939130434684E-2</v>
      </c>
      <c r="D239" s="10">
        <f>תחזיות!E242</f>
        <v>5.5013745599999844E-2</v>
      </c>
    </row>
    <row r="240" spans="1:4" x14ac:dyDescent="0.2">
      <c r="A240">
        <f>תחזיות!B243</f>
        <v>240</v>
      </c>
      <c r="B240" s="10">
        <f>תחזיות!C243</f>
        <v>4.1745379999999881E-2</v>
      </c>
      <c r="C240" s="10">
        <f>תחזיות!D243</f>
        <v>3.6300330434782507E-2</v>
      </c>
      <c r="D240" s="10">
        <f>תחזיות!E243</f>
        <v>5.5103901599999845E-2</v>
      </c>
    </row>
    <row r="241" spans="1:4" x14ac:dyDescent="0.2">
      <c r="A241">
        <f>תחזיות!B244</f>
        <v>241</v>
      </c>
      <c r="B241" s="10">
        <f>תחזיות!C244</f>
        <v>4.1773679999999883E-2</v>
      </c>
      <c r="C241" s="10">
        <f>תחזיות!D244</f>
        <v>3.6324939130434684E-2</v>
      </c>
      <c r="D241" s="10">
        <f>תחזיות!E244</f>
        <v>5.5141257599999847E-2</v>
      </c>
    </row>
    <row r="242" spans="1:4" x14ac:dyDescent="0.2">
      <c r="A242">
        <f>תחזיות!B245</f>
        <v>242</v>
      </c>
      <c r="B242" s="10">
        <f>תחזיות!C245</f>
        <v>4.1801979999999885E-2</v>
      </c>
      <c r="C242" s="10">
        <f>תחזיות!D245</f>
        <v>3.6349547826086862E-2</v>
      </c>
      <c r="D242" s="10">
        <f>תחזיות!E245</f>
        <v>5.517861359999985E-2</v>
      </c>
    </row>
    <row r="243" spans="1:4" x14ac:dyDescent="0.2">
      <c r="A243">
        <f>תחזיות!B246</f>
        <v>243</v>
      </c>
      <c r="B243" s="10">
        <f>תחזיות!C246</f>
        <v>4.1830279999999886E-2</v>
      </c>
      <c r="C243" s="10">
        <f>תחזיות!D246</f>
        <v>3.6374156521739032E-2</v>
      </c>
      <c r="D243" s="10">
        <f>תחזיות!E246</f>
        <v>5.5215969599999852E-2</v>
      </c>
    </row>
    <row r="244" spans="1:4" x14ac:dyDescent="0.2">
      <c r="A244">
        <f>תחזיות!B247</f>
        <v>244</v>
      </c>
      <c r="B244" s="10">
        <f>תחזיות!C247</f>
        <v>4.1858579999999888E-2</v>
      </c>
      <c r="C244" s="10">
        <f>תחזיות!D247</f>
        <v>3.6398765217391209E-2</v>
      </c>
      <c r="D244" s="10">
        <f>תחזיות!E247</f>
        <v>5.5253325599999854E-2</v>
      </c>
    </row>
    <row r="245" spans="1:4" x14ac:dyDescent="0.2">
      <c r="A245">
        <f>תחזיות!B248</f>
        <v>245</v>
      </c>
      <c r="B245" s="10">
        <f>תחזיות!C248</f>
        <v>4.188687999999989E-2</v>
      </c>
      <c r="C245" s="10">
        <f>תחזיות!D248</f>
        <v>3.6423373913043386E-2</v>
      </c>
      <c r="D245" s="10">
        <f>תחזיות!E248</f>
        <v>5.5290681599999857E-2</v>
      </c>
    </row>
    <row r="246" spans="1:4" x14ac:dyDescent="0.2">
      <c r="A246">
        <f>תחזיות!B249</f>
        <v>246</v>
      </c>
      <c r="B246" s="10">
        <f>תחזיות!C249</f>
        <v>4.1915179999999892E-2</v>
      </c>
      <c r="C246" s="10">
        <f>תחזיות!D249</f>
        <v>3.6447982608695563E-2</v>
      </c>
      <c r="D246" s="10">
        <f>תחזיות!E249</f>
        <v>5.5328037599999859E-2</v>
      </c>
    </row>
    <row r="247" spans="1:4" x14ac:dyDescent="0.2">
      <c r="A247">
        <f>תחזיות!B250</f>
        <v>247</v>
      </c>
      <c r="B247" s="10">
        <f>תחזיות!C250</f>
        <v>4.1943479999999894E-2</v>
      </c>
      <c r="C247" s="10">
        <f>תחזיות!D250</f>
        <v>3.647259130434774E-2</v>
      </c>
      <c r="D247" s="10">
        <f>תחזיות!E250</f>
        <v>5.5365393599999861E-2</v>
      </c>
    </row>
    <row r="248" spans="1:4" x14ac:dyDescent="0.2">
      <c r="A248">
        <f>תחזיות!B251</f>
        <v>248</v>
      </c>
      <c r="B248" s="10">
        <f>תחזיות!C251</f>
        <v>4.1971779999999896E-2</v>
      </c>
      <c r="C248" s="10">
        <f>תחזיות!D251</f>
        <v>3.649719999999991E-2</v>
      </c>
      <c r="D248" s="10">
        <f>תחזיות!E251</f>
        <v>5.5402749599999863E-2</v>
      </c>
    </row>
    <row r="249" spans="1:4" x14ac:dyDescent="0.2">
      <c r="A249">
        <f>תחזיות!B252</f>
        <v>249</v>
      </c>
      <c r="B249" s="10">
        <f>תחזיות!C252</f>
        <v>4.2000079999999898E-2</v>
      </c>
      <c r="C249" s="10">
        <f>תחזיות!D252</f>
        <v>3.6521808695652087E-2</v>
      </c>
      <c r="D249" s="10">
        <f>תחזיות!E252</f>
        <v>5.5440105599999866E-2</v>
      </c>
    </row>
    <row r="250" spans="1:4" x14ac:dyDescent="0.2">
      <c r="A250">
        <f>תחזיות!B253</f>
        <v>250</v>
      </c>
      <c r="B250" s="10">
        <f>תחזיות!C253</f>
        <v>4.20283799999999E-2</v>
      </c>
      <c r="C250" s="10">
        <f>תחזיות!D253</f>
        <v>3.6546417391304264E-2</v>
      </c>
      <c r="D250" s="10">
        <f>תחזיות!E253</f>
        <v>5.5477461599999868E-2</v>
      </c>
    </row>
    <row r="251" spans="1:4" x14ac:dyDescent="0.2">
      <c r="A251">
        <f>תחזיות!B254</f>
        <v>251</v>
      </c>
      <c r="B251" s="10">
        <f>תחזיות!C254</f>
        <v>4.2056679999999902E-2</v>
      </c>
      <c r="C251" s="10">
        <f>תחזיות!D254</f>
        <v>3.6571026086956442E-2</v>
      </c>
      <c r="D251" s="10">
        <f>תחזיות!E254</f>
        <v>5.551481759999987E-2</v>
      </c>
    </row>
    <row r="252" spans="1:4" x14ac:dyDescent="0.2">
      <c r="A252">
        <f>תחזיות!B255</f>
        <v>252</v>
      </c>
      <c r="B252" s="10">
        <f>תחזיות!C255</f>
        <v>4.2084979999999904E-2</v>
      </c>
      <c r="C252" s="10">
        <f>תחזיות!D255</f>
        <v>3.6595634782608612E-2</v>
      </c>
      <c r="D252" s="10">
        <f>תחזיות!E255</f>
        <v>5.5552173599999873E-2</v>
      </c>
    </row>
    <row r="253" spans="1:4" x14ac:dyDescent="0.2">
      <c r="A253">
        <f>תחזיות!B256</f>
        <v>253</v>
      </c>
      <c r="B253" s="10">
        <f>תחזיות!C256</f>
        <v>4.2113279999999906E-2</v>
      </c>
      <c r="C253" s="10">
        <f>תחזיות!D256</f>
        <v>3.6620243478260789E-2</v>
      </c>
      <c r="D253" s="10">
        <f>תחזיות!E256</f>
        <v>5.5589529599999875E-2</v>
      </c>
    </row>
    <row r="254" spans="1:4" x14ac:dyDescent="0.2">
      <c r="A254">
        <f>תחזיות!B257</f>
        <v>254</v>
      </c>
      <c r="B254" s="10">
        <f>תחזיות!C257</f>
        <v>4.2141579999999908E-2</v>
      </c>
      <c r="C254" s="10">
        <f>תחזיות!D257</f>
        <v>3.6644852173912966E-2</v>
      </c>
      <c r="D254" s="10">
        <f>תחזיות!E257</f>
        <v>5.5626885599999884E-2</v>
      </c>
    </row>
    <row r="255" spans="1:4" x14ac:dyDescent="0.2">
      <c r="A255">
        <f>תחזיות!B258</f>
        <v>255</v>
      </c>
      <c r="B255" s="10">
        <f>תחזיות!C258</f>
        <v>4.216987999999991E-2</v>
      </c>
      <c r="C255" s="10">
        <f>תחזיות!D258</f>
        <v>3.6669460869565143E-2</v>
      </c>
      <c r="D255" s="10">
        <f>תחזיות!E258</f>
        <v>5.5664241599999886E-2</v>
      </c>
    </row>
    <row r="256" spans="1:4" x14ac:dyDescent="0.2">
      <c r="A256">
        <f>תחזיות!B259</f>
        <v>256</v>
      </c>
      <c r="B256" s="10">
        <f>תחזיות!C259</f>
        <v>4.2198179999999912E-2</v>
      </c>
      <c r="C256" s="10">
        <f>תחזיות!D259</f>
        <v>3.669406956521732E-2</v>
      </c>
      <c r="D256" s="10">
        <f>תחזיות!E259</f>
        <v>5.5701597599999889E-2</v>
      </c>
    </row>
    <row r="257" spans="1:4" x14ac:dyDescent="0.2">
      <c r="A257">
        <f>תחזיות!B260</f>
        <v>257</v>
      </c>
      <c r="B257" s="10">
        <f>תחזיות!C260</f>
        <v>4.2226479999999914E-2</v>
      </c>
      <c r="C257" s="10">
        <f>תחזיות!D260</f>
        <v>3.671867826086949E-2</v>
      </c>
      <c r="D257" s="10">
        <f>תחזיות!E260</f>
        <v>5.5738953599999891E-2</v>
      </c>
    </row>
    <row r="258" spans="1:4" x14ac:dyDescent="0.2">
      <c r="A258">
        <f>תחזיות!B261</f>
        <v>258</v>
      </c>
      <c r="B258" s="10">
        <f>תחזיות!C261</f>
        <v>4.2254779999999915E-2</v>
      </c>
      <c r="C258" s="10">
        <f>תחזיות!D261</f>
        <v>3.6743286956521667E-2</v>
      </c>
      <c r="D258" s="10">
        <f>תחזיות!E261</f>
        <v>5.5776309599999893E-2</v>
      </c>
    </row>
    <row r="259" spans="1:4" x14ac:dyDescent="0.2">
      <c r="A259">
        <f>תחזיות!B262</f>
        <v>259</v>
      </c>
      <c r="B259" s="10">
        <f>תחזיות!C262</f>
        <v>4.2283079999999917E-2</v>
      </c>
      <c r="C259" s="10">
        <f>תחזיות!D262</f>
        <v>3.6767895652173845E-2</v>
      </c>
      <c r="D259" s="10">
        <f>תחזיות!E262</f>
        <v>5.5813665599999895E-2</v>
      </c>
    </row>
    <row r="260" spans="1:4" x14ac:dyDescent="0.2">
      <c r="A260">
        <f>תחזיות!B263</f>
        <v>260</v>
      </c>
      <c r="B260" s="10">
        <f>תחזיות!C263</f>
        <v>4.2311379999999919E-2</v>
      </c>
      <c r="C260" s="10">
        <f>תחזיות!D263</f>
        <v>3.6792504347826022E-2</v>
      </c>
      <c r="D260" s="10">
        <f>תחזיות!E263</f>
        <v>5.5851021599999898E-2</v>
      </c>
    </row>
    <row r="261" spans="1:4" x14ac:dyDescent="0.2">
      <c r="A261">
        <f>תחזיות!B264</f>
        <v>261</v>
      </c>
      <c r="B261" s="10">
        <f>תחזיות!C264</f>
        <v>4.2339679999999921E-2</v>
      </c>
      <c r="C261" s="10">
        <f>תחזיות!D264</f>
        <v>3.6817113043478192E-2</v>
      </c>
      <c r="D261" s="10">
        <f>תחזיות!E264</f>
        <v>5.58883775999999E-2</v>
      </c>
    </row>
    <row r="262" spans="1:4" x14ac:dyDescent="0.2">
      <c r="A262">
        <f>תחזיות!B265</f>
        <v>262</v>
      </c>
      <c r="B262" s="10">
        <f>תחזיות!C265</f>
        <v>4.2367979999999923E-2</v>
      </c>
      <c r="C262" s="10">
        <f>תחזיות!D265</f>
        <v>3.6841721739130369E-2</v>
      </c>
      <c r="D262" s="10">
        <f>תחזיות!E265</f>
        <v>5.5925733599999902E-2</v>
      </c>
    </row>
    <row r="263" spans="1:4" x14ac:dyDescent="0.2">
      <c r="A263">
        <f>תחזיות!B266</f>
        <v>263</v>
      </c>
      <c r="B263" s="10">
        <f>תחזיות!C266</f>
        <v>4.2396279999999925E-2</v>
      </c>
      <c r="C263" s="10">
        <f>תחזיות!D266</f>
        <v>3.6866330434782546E-2</v>
      </c>
      <c r="D263" s="10">
        <f>תחזיות!E266</f>
        <v>5.5963089599999905E-2</v>
      </c>
    </row>
    <row r="264" spans="1:4" x14ac:dyDescent="0.2">
      <c r="A264">
        <f>תחזיות!B267</f>
        <v>264</v>
      </c>
      <c r="B264" s="10">
        <f>תחזיות!C267</f>
        <v>4.2424579999999927E-2</v>
      </c>
      <c r="C264" s="10">
        <f>תחזיות!D267</f>
        <v>3.6890939130434723E-2</v>
      </c>
      <c r="D264" s="10">
        <f>תחזיות!E267</f>
        <v>5.6000445599999907E-2</v>
      </c>
    </row>
    <row r="265" spans="1:4" x14ac:dyDescent="0.2">
      <c r="A265">
        <f>תחזיות!B268</f>
        <v>265</v>
      </c>
      <c r="B265" s="10">
        <f>תחזיות!C268</f>
        <v>4.2452879999999929E-2</v>
      </c>
      <c r="C265" s="10">
        <f>תחזיות!D268</f>
        <v>3.69155478260869E-2</v>
      </c>
      <c r="D265" s="10">
        <f>תחזיות!E268</f>
        <v>5.6037801599999909E-2</v>
      </c>
    </row>
    <row r="266" spans="1:4" x14ac:dyDescent="0.2">
      <c r="A266">
        <f>תחזיות!B269</f>
        <v>266</v>
      </c>
      <c r="B266" s="10">
        <f>תחזיות!C269</f>
        <v>4.2481179999999931E-2</v>
      </c>
      <c r="C266" s="10">
        <f>תחזיות!D269</f>
        <v>3.694015652173907E-2</v>
      </c>
      <c r="D266" s="10">
        <f>תחזיות!E269</f>
        <v>5.6075157599999911E-2</v>
      </c>
    </row>
    <row r="267" spans="1:4" x14ac:dyDescent="0.2">
      <c r="A267">
        <f>תחזיות!B270</f>
        <v>267</v>
      </c>
      <c r="B267" s="10">
        <f>תחזיות!C270</f>
        <v>4.2509479999999933E-2</v>
      </c>
      <c r="C267" s="10">
        <f>תחזיות!D270</f>
        <v>3.6964765217391247E-2</v>
      </c>
      <c r="D267" s="10">
        <f>תחזיות!E270</f>
        <v>5.6112513599999914E-2</v>
      </c>
    </row>
    <row r="268" spans="1:4" x14ac:dyDescent="0.2">
      <c r="A268">
        <f>תחזיות!B271</f>
        <v>268</v>
      </c>
      <c r="B268" s="10">
        <f>תחזיות!C271</f>
        <v>4.2537779999999935E-2</v>
      </c>
      <c r="C268" s="10">
        <f>תחזיות!D271</f>
        <v>3.6989373913043425E-2</v>
      </c>
      <c r="D268" s="10">
        <f>תחזיות!E271</f>
        <v>5.6149869599999916E-2</v>
      </c>
    </row>
    <row r="269" spans="1:4" x14ac:dyDescent="0.2">
      <c r="A269">
        <f>תחזיות!B272</f>
        <v>269</v>
      </c>
      <c r="B269" s="10">
        <f>תחזיות!C272</f>
        <v>4.2566079999999937E-2</v>
      </c>
      <c r="C269" s="10">
        <f>תחזיות!D272</f>
        <v>3.7013982608695602E-2</v>
      </c>
      <c r="D269" s="10">
        <f>תחזיות!E272</f>
        <v>5.6187225599999918E-2</v>
      </c>
    </row>
    <row r="270" spans="1:4" x14ac:dyDescent="0.2">
      <c r="A270">
        <f>תחזיות!B273</f>
        <v>270</v>
      </c>
      <c r="B270" s="10">
        <f>תחזיות!C273</f>
        <v>4.2594379999999939E-2</v>
      </c>
      <c r="C270" s="10">
        <f>תחזיות!D273</f>
        <v>3.7038591304347779E-2</v>
      </c>
      <c r="D270" s="10">
        <f>תחזיות!E273</f>
        <v>5.622458159999992E-2</v>
      </c>
    </row>
    <row r="271" spans="1:4" x14ac:dyDescent="0.2">
      <c r="A271">
        <f>תחזיות!B274</f>
        <v>271</v>
      </c>
      <c r="B271" s="10">
        <f>תחזיות!C274</f>
        <v>4.2622679999999941E-2</v>
      </c>
      <c r="C271" s="10">
        <f>תחזיות!D274</f>
        <v>3.7063199999999949E-2</v>
      </c>
      <c r="D271" s="10">
        <f>תחזיות!E274</f>
        <v>5.6261937599999923E-2</v>
      </c>
    </row>
    <row r="272" spans="1:4" x14ac:dyDescent="0.2">
      <c r="A272">
        <f>תחזיות!B275</f>
        <v>272</v>
      </c>
      <c r="B272" s="10">
        <f>תחזיות!C275</f>
        <v>4.2650979999999943E-2</v>
      </c>
      <c r="C272" s="10">
        <f>תחזיות!D275</f>
        <v>3.7087808695652126E-2</v>
      </c>
      <c r="D272" s="10">
        <f>תחזיות!E275</f>
        <v>5.6299293599999925E-2</v>
      </c>
    </row>
    <row r="273" spans="1:4" x14ac:dyDescent="0.2">
      <c r="A273">
        <f>תחזיות!B276</f>
        <v>273</v>
      </c>
      <c r="B273" s="10">
        <f>תחזיות!C276</f>
        <v>4.2679279999999944E-2</v>
      </c>
      <c r="C273" s="10">
        <f>תחזיות!D276</f>
        <v>3.7112417391304303E-2</v>
      </c>
      <c r="D273" s="10">
        <f>תחזיות!E276</f>
        <v>5.6336649599999927E-2</v>
      </c>
    </row>
    <row r="274" spans="1:4" x14ac:dyDescent="0.2">
      <c r="A274">
        <f>תחזיות!B277</f>
        <v>274</v>
      </c>
      <c r="B274" s="10">
        <f>תחזיות!C277</f>
        <v>4.2707579999999946E-2</v>
      </c>
      <c r="C274" s="10">
        <f>תחזיות!D277</f>
        <v>3.713702608695648E-2</v>
      </c>
      <c r="D274" s="10">
        <f>תחזיות!E277</f>
        <v>5.637400559999993E-2</v>
      </c>
    </row>
    <row r="275" spans="1:4" x14ac:dyDescent="0.2">
      <c r="A275">
        <f>תחזיות!B278</f>
        <v>275</v>
      </c>
      <c r="B275" s="10">
        <f>תחזיות!C278</f>
        <v>4.2735879999999948E-2</v>
      </c>
      <c r="C275" s="10">
        <f>תחזיות!D278</f>
        <v>3.716163478260865E-2</v>
      </c>
      <c r="D275" s="10">
        <f>תחזיות!E278</f>
        <v>5.6411361599999932E-2</v>
      </c>
    </row>
    <row r="276" spans="1:4" x14ac:dyDescent="0.2">
      <c r="A276">
        <f>תחזיות!B279</f>
        <v>276</v>
      </c>
      <c r="B276" s="10">
        <f>תחזיות!C279</f>
        <v>4.276417999999995E-2</v>
      </c>
      <c r="C276" s="10">
        <f>תחזיות!D279</f>
        <v>3.7186243478260828E-2</v>
      </c>
      <c r="D276" s="10">
        <f>תחזיות!E279</f>
        <v>5.6448717599999934E-2</v>
      </c>
    </row>
    <row r="277" spans="1:4" x14ac:dyDescent="0.2">
      <c r="A277">
        <f>תחזיות!B280</f>
        <v>277</v>
      </c>
      <c r="B277" s="10">
        <f>תחזיות!C280</f>
        <v>4.2792479999999952E-2</v>
      </c>
      <c r="C277" s="10">
        <f>תחזיות!D280</f>
        <v>3.7210852173913005E-2</v>
      </c>
      <c r="D277" s="10">
        <f>תחזיות!E280</f>
        <v>5.6486073599999936E-2</v>
      </c>
    </row>
    <row r="278" spans="1:4" x14ac:dyDescent="0.2">
      <c r="A278">
        <f>תחזיות!B281</f>
        <v>278</v>
      </c>
      <c r="B278" s="10">
        <f>תחזיות!C281</f>
        <v>4.2820779999999954E-2</v>
      </c>
      <c r="C278" s="10">
        <f>תחזיות!D281</f>
        <v>3.7235460869565182E-2</v>
      </c>
      <c r="D278" s="10">
        <f>תחזיות!E281</f>
        <v>5.6523429599999946E-2</v>
      </c>
    </row>
    <row r="279" spans="1:4" x14ac:dyDescent="0.2">
      <c r="A279">
        <f>תחזיות!B282</f>
        <v>279</v>
      </c>
      <c r="B279" s="10">
        <f>תחזיות!C282</f>
        <v>4.2849079999999956E-2</v>
      </c>
      <c r="C279" s="10">
        <f>תחזיות!D282</f>
        <v>3.7260069565217359E-2</v>
      </c>
      <c r="D279" s="10">
        <f>תחזיות!E282</f>
        <v>5.6560785599999948E-2</v>
      </c>
    </row>
    <row r="280" spans="1:4" x14ac:dyDescent="0.2">
      <c r="A280">
        <f>תחזיות!B283</f>
        <v>280</v>
      </c>
      <c r="B280" s="10">
        <f>תחזיות!C283</f>
        <v>4.2877379999999958E-2</v>
      </c>
      <c r="C280" s="10">
        <f>תחזיות!D283</f>
        <v>3.7284678260869529E-2</v>
      </c>
      <c r="D280" s="10">
        <f>תחזיות!E283</f>
        <v>5.659814159999995E-2</v>
      </c>
    </row>
    <row r="281" spans="1:4" x14ac:dyDescent="0.2">
      <c r="A281">
        <f>תחזיות!B284</f>
        <v>281</v>
      </c>
      <c r="B281" s="10">
        <f>תחזיות!C284</f>
        <v>4.290567999999996E-2</v>
      </c>
      <c r="C281" s="10">
        <f>תחזיות!D284</f>
        <v>3.7309286956521706E-2</v>
      </c>
      <c r="D281" s="10">
        <f>תחזיות!E284</f>
        <v>5.6635497599999952E-2</v>
      </c>
    </row>
    <row r="282" spans="1:4" x14ac:dyDescent="0.2">
      <c r="A282">
        <f>תחזיות!B285</f>
        <v>282</v>
      </c>
      <c r="B282" s="10">
        <f>תחזיות!C285</f>
        <v>4.2933979999999962E-2</v>
      </c>
      <c r="C282" s="10">
        <f>תחזיות!D285</f>
        <v>3.7333895652173883E-2</v>
      </c>
      <c r="D282" s="10">
        <f>תחזיות!E285</f>
        <v>5.6672853599999955E-2</v>
      </c>
    </row>
    <row r="283" spans="1:4" x14ac:dyDescent="0.2">
      <c r="A283">
        <f>תחזיות!B286</f>
        <v>283</v>
      </c>
      <c r="B283" s="10">
        <f>תחזיות!C286</f>
        <v>4.2962279999999964E-2</v>
      </c>
      <c r="C283" s="10">
        <f>תחזיות!D286</f>
        <v>3.735850434782606E-2</v>
      </c>
      <c r="D283" s="10">
        <f>תחזיות!E286</f>
        <v>5.6710209599999957E-2</v>
      </c>
    </row>
    <row r="284" spans="1:4" x14ac:dyDescent="0.2">
      <c r="A284">
        <f>תחזיות!B287</f>
        <v>284</v>
      </c>
      <c r="B284" s="10">
        <f>תחזיות!C287</f>
        <v>4.2990579999999966E-2</v>
      </c>
      <c r="C284" s="10">
        <f>תחזיות!D287</f>
        <v>3.7383113043478237E-2</v>
      </c>
      <c r="D284" s="10">
        <f>תחזיות!E287</f>
        <v>5.6747565599999959E-2</v>
      </c>
    </row>
    <row r="285" spans="1:4" x14ac:dyDescent="0.2">
      <c r="A285">
        <f>תחזיות!B288</f>
        <v>285</v>
      </c>
      <c r="B285" s="10">
        <f>תחזיות!C288</f>
        <v>4.3018879999999968E-2</v>
      </c>
      <c r="C285" s="10">
        <f>תחזיות!D288</f>
        <v>3.7407721739130408E-2</v>
      </c>
      <c r="D285" s="10">
        <f>תחזיות!E288</f>
        <v>5.6784921599999962E-2</v>
      </c>
    </row>
    <row r="286" spans="1:4" x14ac:dyDescent="0.2">
      <c r="A286">
        <f>תחזיות!B289</f>
        <v>286</v>
      </c>
      <c r="B286" s="10">
        <f>תחזיות!C289</f>
        <v>4.304717999999997E-2</v>
      </c>
      <c r="C286" s="10">
        <f>תחזיות!D289</f>
        <v>3.7432330434782585E-2</v>
      </c>
      <c r="D286" s="10">
        <f>תחזיות!E289</f>
        <v>5.6822277599999964E-2</v>
      </c>
    </row>
    <row r="287" spans="1:4" x14ac:dyDescent="0.2">
      <c r="A287">
        <f>תחזיות!B290</f>
        <v>287</v>
      </c>
      <c r="B287" s="10">
        <f>תחזיות!C290</f>
        <v>4.3075479999999972E-2</v>
      </c>
      <c r="C287" s="10">
        <f>תחזיות!D290</f>
        <v>3.7456939130434762E-2</v>
      </c>
      <c r="D287" s="10">
        <f>תחזיות!E290</f>
        <v>5.6859633599999966E-2</v>
      </c>
    </row>
    <row r="288" spans="1:4" x14ac:dyDescent="0.2">
      <c r="A288">
        <f>תחזיות!B291</f>
        <v>288</v>
      </c>
      <c r="B288" s="10">
        <f>תחזיות!C291</f>
        <v>4.3103779999999974E-2</v>
      </c>
      <c r="C288" s="10">
        <f>תחזיות!D291</f>
        <v>3.7481547826086939E-2</v>
      </c>
      <c r="D288" s="10">
        <f>תחזיות!E291</f>
        <v>5.6896989599999968E-2</v>
      </c>
    </row>
    <row r="289" spans="1:4" x14ac:dyDescent="0.2">
      <c r="A289">
        <f>תחזיות!B292</f>
        <v>289</v>
      </c>
      <c r="B289" s="10">
        <f>תחזיות!C292</f>
        <v>4.3132079999999975E-2</v>
      </c>
      <c r="C289" s="10">
        <f>תחזיות!D292</f>
        <v>3.7506156521739109E-2</v>
      </c>
      <c r="D289" s="10">
        <f>תחזיות!E292</f>
        <v>5.6934345599999971E-2</v>
      </c>
    </row>
    <row r="290" spans="1:4" x14ac:dyDescent="0.2">
      <c r="A290">
        <f>תחזיות!B293</f>
        <v>290</v>
      </c>
      <c r="B290" s="10">
        <f>תחזיות!C293</f>
        <v>4.3160379999999977E-2</v>
      </c>
      <c r="C290" s="10">
        <f>תחזיות!D293</f>
        <v>3.7530765217391286E-2</v>
      </c>
      <c r="D290" s="10">
        <f>תחזיות!E293</f>
        <v>5.6971701599999973E-2</v>
      </c>
    </row>
    <row r="291" spans="1:4" x14ac:dyDescent="0.2">
      <c r="A291">
        <f>תחזיות!B294</f>
        <v>291</v>
      </c>
      <c r="B291" s="10">
        <f>תחזיות!C294</f>
        <v>4.3188679999999979E-2</v>
      </c>
      <c r="C291" s="10">
        <f>תחזיות!D294</f>
        <v>3.7555373913043463E-2</v>
      </c>
      <c r="D291" s="10">
        <f>תחזיות!E294</f>
        <v>5.7009057599999975E-2</v>
      </c>
    </row>
    <row r="292" spans="1:4" x14ac:dyDescent="0.2">
      <c r="A292">
        <f>תחזיות!B295</f>
        <v>292</v>
      </c>
      <c r="B292" s="10">
        <f>תחזיות!C295</f>
        <v>4.3216979999999981E-2</v>
      </c>
      <c r="C292" s="10">
        <f>תחזיות!D295</f>
        <v>3.757998260869564E-2</v>
      </c>
      <c r="D292" s="10">
        <f>תחזיות!E295</f>
        <v>5.7046413599999977E-2</v>
      </c>
    </row>
    <row r="293" spans="1:4" x14ac:dyDescent="0.2">
      <c r="A293">
        <f>תחזיות!B296</f>
        <v>293</v>
      </c>
      <c r="B293" s="10">
        <f>תחזיות!C296</f>
        <v>4.3245279999999983E-2</v>
      </c>
      <c r="C293" s="10">
        <f>תחזיות!D296</f>
        <v>3.7604591304347817E-2</v>
      </c>
      <c r="D293" s="10">
        <f>תחזיות!E296</f>
        <v>5.708376959999998E-2</v>
      </c>
    </row>
    <row r="294" spans="1:4" x14ac:dyDescent="0.2">
      <c r="A294">
        <f>תחזיות!B297</f>
        <v>294</v>
      </c>
      <c r="B294" s="10">
        <f>תחזיות!C297</f>
        <v>4.3273579999999985E-2</v>
      </c>
      <c r="C294" s="10">
        <f>תחזיות!D297</f>
        <v>3.7629199999999988E-2</v>
      </c>
      <c r="D294" s="10">
        <f>תחזיות!E297</f>
        <v>5.7121125599999982E-2</v>
      </c>
    </row>
    <row r="295" spans="1:4" x14ac:dyDescent="0.2">
      <c r="A295">
        <f>תחזיות!B298</f>
        <v>295</v>
      </c>
      <c r="B295" s="10">
        <f>תחזיות!C298</f>
        <v>4.3301879999999987E-2</v>
      </c>
      <c r="C295" s="10">
        <f>תחזיות!D298</f>
        <v>3.7653808695652165E-2</v>
      </c>
      <c r="D295" s="10">
        <f>תחזיות!E298</f>
        <v>5.7158481599999984E-2</v>
      </c>
    </row>
    <row r="296" spans="1:4" x14ac:dyDescent="0.2">
      <c r="A296">
        <f>תחזיות!B299</f>
        <v>296</v>
      </c>
      <c r="B296" s="10">
        <f>תחזיות!C299</f>
        <v>4.3330179999999989E-2</v>
      </c>
      <c r="C296" s="10">
        <f>תחזיות!D299</f>
        <v>3.7678417391304342E-2</v>
      </c>
      <c r="D296" s="10">
        <f>תחזיות!E299</f>
        <v>5.7195837599999987E-2</v>
      </c>
    </row>
    <row r="297" spans="1:4" x14ac:dyDescent="0.2">
      <c r="A297">
        <f>תחזיות!B300</f>
        <v>297</v>
      </c>
      <c r="B297" s="10">
        <f>תחזיות!C300</f>
        <v>4.3358479999999991E-2</v>
      </c>
      <c r="C297" s="10">
        <f>תחזיות!D300</f>
        <v>3.7703026086956519E-2</v>
      </c>
      <c r="D297" s="10">
        <f>תחזיות!E300</f>
        <v>5.7233193599999989E-2</v>
      </c>
    </row>
    <row r="298" spans="1:4" x14ac:dyDescent="0.2">
      <c r="A298">
        <f>תחזיות!B301</f>
        <v>298</v>
      </c>
      <c r="B298" s="10">
        <f>תחזיות!C301</f>
        <v>4.3386779999999993E-2</v>
      </c>
      <c r="C298" s="10">
        <f>תחזיות!D301</f>
        <v>3.7727634782608689E-2</v>
      </c>
      <c r="D298" s="10">
        <f>תחזיות!E301</f>
        <v>5.7270549599999991E-2</v>
      </c>
    </row>
    <row r="299" spans="1:4" x14ac:dyDescent="0.2">
      <c r="A299">
        <f>תחזיות!B302</f>
        <v>299</v>
      </c>
      <c r="B299" s="10">
        <f>תחזיות!C302</f>
        <v>4.3415079999999995E-2</v>
      </c>
      <c r="C299" s="10">
        <f>תחזיות!D302</f>
        <v>3.7752243478260866E-2</v>
      </c>
      <c r="D299" s="10">
        <f>תחזיות!E302</f>
        <v>5.7307905599999993E-2</v>
      </c>
    </row>
    <row r="300" spans="1:4" x14ac:dyDescent="0.2">
      <c r="A300">
        <f>תחזיות!B303</f>
        <v>300</v>
      </c>
      <c r="B300" s="10">
        <f>תחזיות!C303</f>
        <v>4.3443379999999997E-2</v>
      </c>
      <c r="C300" s="10">
        <f>תחזיות!D303</f>
        <v>3.7776852173913043E-2</v>
      </c>
      <c r="D300" s="10">
        <f>תחזיות!E303</f>
        <v>5.7345261599999996E-2</v>
      </c>
    </row>
    <row r="301" spans="1:4" x14ac:dyDescent="0.2">
      <c r="A301">
        <f>תחזיות!B304</f>
        <v>301</v>
      </c>
      <c r="B301" s="10">
        <f>תחזיות!C304</f>
        <v>4.3471679999999999E-2</v>
      </c>
      <c r="C301" s="10">
        <f>תחזיות!D304</f>
        <v>3.780146086956522E-2</v>
      </c>
      <c r="D301" s="10">
        <f>תחזיות!E304</f>
        <v>5.7382617599999998E-2</v>
      </c>
    </row>
    <row r="302" spans="1:4" x14ac:dyDescent="0.2">
      <c r="A302">
        <f>תחזיות!B305</f>
        <v>302</v>
      </c>
      <c r="B302" s="10">
        <f>תחזיות!C305</f>
        <v>4.3499980000000001E-2</v>
      </c>
      <c r="C302" s="10">
        <f>תחזיות!D305</f>
        <v>3.7826069565217398E-2</v>
      </c>
      <c r="D302" s="10">
        <f>תחזיות!E305</f>
        <v>5.74199736E-2</v>
      </c>
    </row>
    <row r="303" spans="1:4" x14ac:dyDescent="0.2">
      <c r="A303">
        <f>תחזיות!B306</f>
        <v>303</v>
      </c>
      <c r="B303" s="10">
        <f>תחזיות!C306</f>
        <v>4.3528280000000003E-2</v>
      </c>
      <c r="C303" s="10">
        <f>תחזיות!D306</f>
        <v>3.7850678260869568E-2</v>
      </c>
      <c r="D303" s="10">
        <f>תחזיות!E306</f>
        <v>5.7457329600000009E-2</v>
      </c>
    </row>
    <row r="304" spans="1:4" x14ac:dyDescent="0.2">
      <c r="A304">
        <f>תחזיות!B307</f>
        <v>304</v>
      </c>
      <c r="B304" s="10">
        <f>תחזיות!C307</f>
        <v>4.3556580000000004E-2</v>
      </c>
      <c r="C304" s="10">
        <f>תחזיות!D307</f>
        <v>3.7875286956521745E-2</v>
      </c>
      <c r="D304" s="10">
        <f>תחזיות!E307</f>
        <v>5.7494685600000012E-2</v>
      </c>
    </row>
    <row r="305" spans="1:4" x14ac:dyDescent="0.2">
      <c r="A305">
        <f>תחזיות!B308</f>
        <v>305</v>
      </c>
      <c r="B305" s="10">
        <f>תחזיות!C308</f>
        <v>4.3584880000000006E-2</v>
      </c>
      <c r="C305" s="10">
        <f>תחזיות!D308</f>
        <v>3.7899895652173922E-2</v>
      </c>
      <c r="D305" s="10">
        <f>תחזיות!E308</f>
        <v>5.7532041600000014E-2</v>
      </c>
    </row>
    <row r="306" spans="1:4" x14ac:dyDescent="0.2">
      <c r="A306">
        <f>תחזיות!B309</f>
        <v>306</v>
      </c>
      <c r="B306" s="10">
        <f>תחזיות!C309</f>
        <v>4.3613180000000008E-2</v>
      </c>
      <c r="C306" s="10">
        <f>תחזיות!D309</f>
        <v>3.7924504347826099E-2</v>
      </c>
      <c r="D306" s="10">
        <f>תחזיות!E309</f>
        <v>5.7569397600000016E-2</v>
      </c>
    </row>
    <row r="307" spans="1:4" x14ac:dyDescent="0.2">
      <c r="A307">
        <f>תחזיות!B310</f>
        <v>307</v>
      </c>
      <c r="B307" s="10">
        <f>תחזיות!C310</f>
        <v>4.364148000000001E-2</v>
      </c>
      <c r="C307" s="10">
        <f>תחזיות!D310</f>
        <v>3.7949113043478276E-2</v>
      </c>
      <c r="D307" s="10">
        <f>תחזיות!E310</f>
        <v>5.7606753600000019E-2</v>
      </c>
    </row>
    <row r="308" spans="1:4" x14ac:dyDescent="0.2">
      <c r="A308">
        <f>תחזיות!B311</f>
        <v>308</v>
      </c>
      <c r="B308" s="10">
        <f>תחזיות!C311</f>
        <v>4.3669780000000012E-2</v>
      </c>
      <c r="C308" s="10">
        <f>תחזיות!D311</f>
        <v>3.7973721739130446E-2</v>
      </c>
      <c r="D308" s="10">
        <f>תחזיות!E311</f>
        <v>5.7644109600000021E-2</v>
      </c>
    </row>
    <row r="309" spans="1:4" x14ac:dyDescent="0.2">
      <c r="A309">
        <f>תחזיות!B312</f>
        <v>309</v>
      </c>
      <c r="B309" s="10">
        <f>תחזיות!C312</f>
        <v>4.3698080000000014E-2</v>
      </c>
      <c r="C309" s="10">
        <f>תחזיות!D312</f>
        <v>3.7998330434782623E-2</v>
      </c>
      <c r="D309" s="10">
        <f>תחזיות!E312</f>
        <v>5.7681465600000023E-2</v>
      </c>
    </row>
    <row r="310" spans="1:4" x14ac:dyDescent="0.2">
      <c r="A310">
        <f>תחזיות!B313</f>
        <v>310</v>
      </c>
      <c r="B310" s="10">
        <f>תחזיות!C313</f>
        <v>4.3726380000000016E-2</v>
      </c>
      <c r="C310" s="10">
        <f>תחזיות!D313</f>
        <v>3.8022939130434801E-2</v>
      </c>
      <c r="D310" s="10">
        <f>תחזיות!E313</f>
        <v>5.7718821600000025E-2</v>
      </c>
    </row>
    <row r="311" spans="1:4" x14ac:dyDescent="0.2">
      <c r="A311">
        <f>תחזיות!B314</f>
        <v>311</v>
      </c>
      <c r="B311" s="10">
        <f>תחזיות!C314</f>
        <v>4.3754680000000018E-2</v>
      </c>
      <c r="C311" s="10">
        <f>תחזיות!D314</f>
        <v>3.8047547826086978E-2</v>
      </c>
      <c r="D311" s="10">
        <f>תחזיות!E314</f>
        <v>5.7756177600000028E-2</v>
      </c>
    </row>
    <row r="312" spans="1:4" x14ac:dyDescent="0.2">
      <c r="A312">
        <f>תחזיות!B315</f>
        <v>312</v>
      </c>
      <c r="B312" s="10">
        <f>תחזיות!C315</f>
        <v>4.378298000000002E-2</v>
      </c>
      <c r="C312" s="10">
        <f>תחזיות!D315</f>
        <v>3.8072156521739148E-2</v>
      </c>
      <c r="D312" s="10">
        <f>תחזיות!E315</f>
        <v>5.779353360000003E-2</v>
      </c>
    </row>
    <row r="313" spans="1:4" x14ac:dyDescent="0.2">
      <c r="A313">
        <f>תחזיות!B316</f>
        <v>313</v>
      </c>
      <c r="B313" s="10">
        <f>תחזיות!C316</f>
        <v>4.3811280000000022E-2</v>
      </c>
      <c r="C313" s="10">
        <f>תחזיות!D316</f>
        <v>3.8096765217391325E-2</v>
      </c>
      <c r="D313" s="10">
        <f>תחזיות!E316</f>
        <v>5.7830889600000032E-2</v>
      </c>
    </row>
    <row r="314" spans="1:4" x14ac:dyDescent="0.2">
      <c r="A314">
        <f>תחזיות!B317</f>
        <v>314</v>
      </c>
      <c r="B314" s="10">
        <f>תחזיות!C317</f>
        <v>4.3839580000000024E-2</v>
      </c>
      <c r="C314" s="10">
        <f>תחזיות!D317</f>
        <v>3.8121373913043502E-2</v>
      </c>
      <c r="D314" s="10">
        <f>תחזיות!E317</f>
        <v>5.7868245600000034E-2</v>
      </c>
    </row>
    <row r="315" spans="1:4" x14ac:dyDescent="0.2">
      <c r="A315">
        <f>תחזיות!B318</f>
        <v>315</v>
      </c>
      <c r="B315" s="10">
        <f>תחזיות!C318</f>
        <v>4.3867880000000026E-2</v>
      </c>
      <c r="C315" s="10">
        <f>תחזיות!D318</f>
        <v>3.8145982608695679E-2</v>
      </c>
      <c r="D315" s="10">
        <f>תחזיות!E318</f>
        <v>5.7905601600000037E-2</v>
      </c>
    </row>
    <row r="316" spans="1:4" x14ac:dyDescent="0.2">
      <c r="A316">
        <f>תחזיות!B319</f>
        <v>316</v>
      </c>
      <c r="B316" s="10">
        <f>תחזיות!C319</f>
        <v>4.3896180000000028E-2</v>
      </c>
      <c r="C316" s="10">
        <f>תחזיות!D319</f>
        <v>3.8170591304347856E-2</v>
      </c>
      <c r="D316" s="10">
        <f>תחזיות!E319</f>
        <v>5.7942957600000039E-2</v>
      </c>
    </row>
    <row r="317" spans="1:4" x14ac:dyDescent="0.2">
      <c r="A317">
        <f>תחזיות!B320</f>
        <v>317</v>
      </c>
      <c r="B317" s="10">
        <f>תחזיות!C320</f>
        <v>4.392448000000003E-2</v>
      </c>
      <c r="C317" s="10">
        <f>תחזיות!D320</f>
        <v>3.8195200000000026E-2</v>
      </c>
      <c r="D317" s="10">
        <f>תחזיות!E320</f>
        <v>5.7980313600000041E-2</v>
      </c>
    </row>
    <row r="318" spans="1:4" x14ac:dyDescent="0.2">
      <c r="A318">
        <f>תחזיות!B321</f>
        <v>318</v>
      </c>
      <c r="B318" s="10">
        <f>תחזיות!C321</f>
        <v>4.3952780000000032E-2</v>
      </c>
      <c r="C318" s="10">
        <f>תחזיות!D321</f>
        <v>3.8219808695652203E-2</v>
      </c>
      <c r="D318" s="10">
        <f>תחזיות!E321</f>
        <v>5.8017669600000044E-2</v>
      </c>
    </row>
    <row r="319" spans="1:4" x14ac:dyDescent="0.2">
      <c r="A319">
        <f>תחזיות!B322</f>
        <v>319</v>
      </c>
      <c r="B319" s="10">
        <f>תחזיות!C322</f>
        <v>4.3981080000000033E-2</v>
      </c>
      <c r="C319" s="10">
        <f>תחזיות!D322</f>
        <v>3.8244417391304381E-2</v>
      </c>
      <c r="D319" s="10">
        <f>תחזיות!E322</f>
        <v>5.8055025600000046E-2</v>
      </c>
    </row>
    <row r="320" spans="1:4" x14ac:dyDescent="0.2">
      <c r="A320">
        <f>תחזיות!B323</f>
        <v>320</v>
      </c>
      <c r="B320" s="10">
        <f>תחזיות!C323</f>
        <v>4.4009380000000035E-2</v>
      </c>
      <c r="C320" s="10">
        <f>תחזיות!D323</f>
        <v>3.8269026086956558E-2</v>
      </c>
      <c r="D320" s="10">
        <f>תחזיות!E323</f>
        <v>5.8092381600000048E-2</v>
      </c>
    </row>
    <row r="321" spans="1:4" x14ac:dyDescent="0.2">
      <c r="A321">
        <f>תחזיות!B324</f>
        <v>321</v>
      </c>
      <c r="B321" s="10">
        <f>תחזיות!C324</f>
        <v>4.4037680000000037E-2</v>
      </c>
      <c r="C321" s="10">
        <f>תחזיות!D324</f>
        <v>3.8293634782608728E-2</v>
      </c>
      <c r="D321" s="10">
        <f>תחזיות!E324</f>
        <v>5.812973760000005E-2</v>
      </c>
    </row>
    <row r="322" spans="1:4" x14ac:dyDescent="0.2">
      <c r="A322">
        <f>תחזיות!B325</f>
        <v>322</v>
      </c>
      <c r="B322" s="10">
        <f>תחזיות!C325</f>
        <v>4.4065980000000039E-2</v>
      </c>
      <c r="C322" s="10">
        <f>תחזיות!D325</f>
        <v>3.8318243478260905E-2</v>
      </c>
      <c r="D322" s="10">
        <f>תחזיות!E325</f>
        <v>5.8167093600000053E-2</v>
      </c>
    </row>
    <row r="323" spans="1:4" x14ac:dyDescent="0.2">
      <c r="A323">
        <f>תחזיות!B326</f>
        <v>323</v>
      </c>
      <c r="B323" s="10">
        <f>תחזיות!C326</f>
        <v>4.4094280000000041E-2</v>
      </c>
      <c r="C323" s="10">
        <f>תחזיות!D326</f>
        <v>3.8342852173913082E-2</v>
      </c>
      <c r="D323" s="10">
        <f>תחזיות!E326</f>
        <v>5.8204449600000055E-2</v>
      </c>
    </row>
    <row r="324" spans="1:4" x14ac:dyDescent="0.2">
      <c r="A324">
        <f>תחזיות!B327</f>
        <v>324</v>
      </c>
      <c r="B324" s="10">
        <f>תחזיות!C327</f>
        <v>4.4122580000000043E-2</v>
      </c>
      <c r="C324" s="10">
        <f>תחזיות!D327</f>
        <v>3.8367460869565259E-2</v>
      </c>
      <c r="D324" s="10">
        <f>תחזיות!E327</f>
        <v>5.8241805600000057E-2</v>
      </c>
    </row>
    <row r="325" spans="1:4" x14ac:dyDescent="0.2">
      <c r="A325">
        <f>תחזיות!B328</f>
        <v>325</v>
      </c>
      <c r="B325" s="10">
        <f>תחזיות!C328</f>
        <v>4.4150880000000045E-2</v>
      </c>
      <c r="C325" s="10">
        <f>תחזיות!D328</f>
        <v>3.8392069565217436E-2</v>
      </c>
      <c r="D325" s="10">
        <f>תחזיות!E328</f>
        <v>5.827916160000006E-2</v>
      </c>
    </row>
    <row r="326" spans="1:4" x14ac:dyDescent="0.2">
      <c r="A326">
        <f>תחזיות!B329</f>
        <v>326</v>
      </c>
      <c r="B326" s="10">
        <f>תחזיות!C329</f>
        <v>4.4179180000000047E-2</v>
      </c>
      <c r="C326" s="10">
        <f>תחזיות!D329</f>
        <v>3.8416678260869606E-2</v>
      </c>
      <c r="D326" s="10">
        <f>תחזיות!E329</f>
        <v>5.8316517600000062E-2</v>
      </c>
    </row>
    <row r="327" spans="1:4" x14ac:dyDescent="0.2">
      <c r="A327">
        <f>תחזיות!B330</f>
        <v>327</v>
      </c>
      <c r="B327" s="10">
        <f>תחזיות!C330</f>
        <v>4.4207480000000049E-2</v>
      </c>
      <c r="C327" s="10">
        <f>תחזיות!D330</f>
        <v>3.8441286956521784E-2</v>
      </c>
      <c r="D327" s="10">
        <f>תחזיות!E330</f>
        <v>5.8353873600000064E-2</v>
      </c>
    </row>
    <row r="328" spans="1:4" x14ac:dyDescent="0.2">
      <c r="A328">
        <f>תחזיות!B331</f>
        <v>328</v>
      </c>
      <c r="B328" s="10">
        <f>תחזיות!C331</f>
        <v>4.4235780000000051E-2</v>
      </c>
      <c r="C328" s="10">
        <f>תחזיות!D331</f>
        <v>3.8465895652173961E-2</v>
      </c>
      <c r="D328" s="10">
        <f>תחזיות!E331</f>
        <v>5.8391229600000073E-2</v>
      </c>
    </row>
    <row r="329" spans="1:4" x14ac:dyDescent="0.2">
      <c r="A329">
        <f>תחזיות!B332</f>
        <v>329</v>
      </c>
      <c r="B329" s="10">
        <f>תחזיות!C332</f>
        <v>4.4264080000000053E-2</v>
      </c>
      <c r="C329" s="10">
        <f>תחזיות!D332</f>
        <v>3.8490504347826138E-2</v>
      </c>
      <c r="D329" s="10">
        <f>תחזיות!E332</f>
        <v>5.8428585600000076E-2</v>
      </c>
    </row>
    <row r="330" spans="1:4" x14ac:dyDescent="0.2">
      <c r="A330">
        <f>תחזיות!B333</f>
        <v>330</v>
      </c>
      <c r="B330" s="10">
        <f>תחזיות!C333</f>
        <v>4.4292380000000055E-2</v>
      </c>
      <c r="C330" s="10">
        <f>תחזיות!D333</f>
        <v>3.8515113043478315E-2</v>
      </c>
      <c r="D330" s="10">
        <f>תחזיות!E333</f>
        <v>5.8465941600000078E-2</v>
      </c>
    </row>
    <row r="331" spans="1:4" x14ac:dyDescent="0.2">
      <c r="A331">
        <f>תחזיות!B334</f>
        <v>331</v>
      </c>
      <c r="B331" s="10">
        <f>תחזיות!C334</f>
        <v>4.4320680000000057E-2</v>
      </c>
      <c r="C331" s="10">
        <f>תחזיות!D334</f>
        <v>3.8539721739130485E-2</v>
      </c>
      <c r="D331" s="10">
        <f>תחזיות!E334</f>
        <v>5.850329760000008E-2</v>
      </c>
    </row>
    <row r="332" spans="1:4" x14ac:dyDescent="0.2">
      <c r="A332">
        <f>תחזיות!B335</f>
        <v>332</v>
      </c>
      <c r="B332" s="10">
        <f>תחזיות!C335</f>
        <v>4.4348980000000059E-2</v>
      </c>
      <c r="C332" s="10">
        <f>תחזיות!D335</f>
        <v>3.8564330434782662E-2</v>
      </c>
      <c r="D332" s="10">
        <f>תחזיות!E335</f>
        <v>5.8540653600000082E-2</v>
      </c>
    </row>
    <row r="333" spans="1:4" x14ac:dyDescent="0.2">
      <c r="A333">
        <f>תחזיות!B336</f>
        <v>333</v>
      </c>
      <c r="B333" s="10">
        <f>תחזיות!C336</f>
        <v>4.4377280000000061E-2</v>
      </c>
      <c r="C333" s="10">
        <f>תחזיות!D336</f>
        <v>3.8588939130434839E-2</v>
      </c>
      <c r="D333" s="10">
        <f>תחזיות!E336</f>
        <v>5.8578009600000085E-2</v>
      </c>
    </row>
    <row r="334" spans="1:4" x14ac:dyDescent="0.2">
      <c r="A334">
        <f>תחזיות!B337</f>
        <v>334</v>
      </c>
      <c r="B334" s="10">
        <f>תחזיות!C337</f>
        <v>4.4405580000000063E-2</v>
      </c>
      <c r="C334" s="10">
        <f>תחזיות!D337</f>
        <v>3.8613547826087016E-2</v>
      </c>
      <c r="D334" s="10">
        <f>תחזיות!E337</f>
        <v>5.8615365600000087E-2</v>
      </c>
    </row>
    <row r="335" spans="1:4" x14ac:dyDescent="0.2">
      <c r="A335">
        <f>תחזיות!B338</f>
        <v>335</v>
      </c>
      <c r="B335" s="10">
        <f>תחזיות!C338</f>
        <v>4.4433880000000064E-2</v>
      </c>
      <c r="C335" s="10">
        <f>תחזיות!D338</f>
        <v>3.8638156521739186E-2</v>
      </c>
      <c r="D335" s="10">
        <f>תחזיות!E338</f>
        <v>5.8652721600000089E-2</v>
      </c>
    </row>
    <row r="336" spans="1:4" x14ac:dyDescent="0.2">
      <c r="A336">
        <f>תחזיות!B339</f>
        <v>336</v>
      </c>
      <c r="B336" s="10">
        <f>תחזיות!C339</f>
        <v>4.4462180000000066E-2</v>
      </c>
      <c r="C336" s="10">
        <f>תחזיות!D339</f>
        <v>3.8662765217391364E-2</v>
      </c>
      <c r="D336" s="10">
        <f>תחזיות!E339</f>
        <v>5.8690077600000091E-2</v>
      </c>
    </row>
    <row r="337" spans="1:4" x14ac:dyDescent="0.2">
      <c r="A337">
        <f>תחזיות!B340</f>
        <v>337</v>
      </c>
      <c r="B337" s="10">
        <f>תחזיות!C340</f>
        <v>4.4490480000000068E-2</v>
      </c>
      <c r="C337" s="10">
        <f>תחזיות!D340</f>
        <v>3.8687373913043541E-2</v>
      </c>
      <c r="D337" s="10">
        <f>תחזיות!E340</f>
        <v>5.8727433600000094E-2</v>
      </c>
    </row>
    <row r="338" spans="1:4" x14ac:dyDescent="0.2">
      <c r="A338">
        <f>תחזיות!B341</f>
        <v>338</v>
      </c>
      <c r="B338" s="10">
        <f>תחזיות!C341</f>
        <v>4.451878000000007E-2</v>
      </c>
      <c r="C338" s="10">
        <f>תחזיות!D341</f>
        <v>3.8711982608695718E-2</v>
      </c>
      <c r="D338" s="10">
        <f>תחזיות!E341</f>
        <v>5.8764789600000096E-2</v>
      </c>
    </row>
    <row r="339" spans="1:4" x14ac:dyDescent="0.2">
      <c r="A339">
        <f>תחזיות!B342</f>
        <v>339</v>
      </c>
      <c r="B339" s="10">
        <f>תחזיות!C342</f>
        <v>4.4547080000000072E-2</v>
      </c>
      <c r="C339" s="10">
        <f>תחזיות!D342</f>
        <v>3.8736591304347895E-2</v>
      </c>
      <c r="D339" s="10">
        <f>תחזיות!E342</f>
        <v>5.8802145600000098E-2</v>
      </c>
    </row>
    <row r="340" spans="1:4" x14ac:dyDescent="0.2">
      <c r="A340">
        <f>תחזיות!B343</f>
        <v>340</v>
      </c>
      <c r="B340" s="10">
        <f>תחזיות!C343</f>
        <v>4.4575380000000074E-2</v>
      </c>
      <c r="C340" s="10">
        <f>תחזיות!D343</f>
        <v>3.8761200000000065E-2</v>
      </c>
      <c r="D340" s="10">
        <f>תחזיות!E343</f>
        <v>5.8839501600000101E-2</v>
      </c>
    </row>
    <row r="341" spans="1:4" x14ac:dyDescent="0.2">
      <c r="A341">
        <f>תחזיות!B344</f>
        <v>341</v>
      </c>
      <c r="B341" s="10">
        <f>תחזיות!C344</f>
        <v>4.4603680000000076E-2</v>
      </c>
      <c r="C341" s="10">
        <f>תחזיות!D344</f>
        <v>3.8785808695652242E-2</v>
      </c>
      <c r="D341" s="10">
        <f>תחזיות!E344</f>
        <v>5.8876857600000103E-2</v>
      </c>
    </row>
    <row r="342" spans="1:4" x14ac:dyDescent="0.2">
      <c r="A342">
        <f>תחזיות!B345</f>
        <v>342</v>
      </c>
      <c r="B342" s="10">
        <f>תחזיות!C345</f>
        <v>4.4631980000000078E-2</v>
      </c>
      <c r="C342" s="10">
        <f>תחזיות!D345</f>
        <v>3.8810417391304419E-2</v>
      </c>
      <c r="D342" s="10">
        <f>תחזיות!E345</f>
        <v>5.8914213600000105E-2</v>
      </c>
    </row>
    <row r="343" spans="1:4" x14ac:dyDescent="0.2">
      <c r="A343">
        <f>תחזיות!B346</f>
        <v>343</v>
      </c>
      <c r="B343" s="10">
        <f>תחזיות!C346</f>
        <v>4.466028000000008E-2</v>
      </c>
      <c r="C343" s="10">
        <f>תחזיות!D346</f>
        <v>3.8835026086956596E-2</v>
      </c>
      <c r="D343" s="10">
        <f>תחזיות!E346</f>
        <v>5.8951569600000107E-2</v>
      </c>
    </row>
    <row r="344" spans="1:4" x14ac:dyDescent="0.2">
      <c r="A344">
        <f>תחזיות!B347</f>
        <v>344</v>
      </c>
      <c r="B344" s="10">
        <f>תחזיות!C347</f>
        <v>4.4688580000000082E-2</v>
      </c>
      <c r="C344" s="10">
        <f>תחזיות!D347</f>
        <v>3.8859634782608767E-2</v>
      </c>
      <c r="D344" s="10">
        <f>תחזיות!E347</f>
        <v>5.898892560000011E-2</v>
      </c>
    </row>
    <row r="345" spans="1:4" x14ac:dyDescent="0.2">
      <c r="A345">
        <f>תחזיות!B348</f>
        <v>345</v>
      </c>
      <c r="B345" s="10">
        <f>תחזיות!C348</f>
        <v>4.4716880000000084E-2</v>
      </c>
      <c r="C345" s="10">
        <f>תחזיות!D348</f>
        <v>3.8884243478260944E-2</v>
      </c>
      <c r="D345" s="10">
        <f>תחזיות!E348</f>
        <v>5.9026281600000112E-2</v>
      </c>
    </row>
    <row r="346" spans="1:4" x14ac:dyDescent="0.2">
      <c r="A346">
        <f>תחזיות!B349</f>
        <v>346</v>
      </c>
      <c r="B346" s="10">
        <f>תחזיות!C349</f>
        <v>4.4745180000000086E-2</v>
      </c>
      <c r="C346" s="10">
        <f>תחזיות!D349</f>
        <v>3.8908852173913121E-2</v>
      </c>
      <c r="D346" s="10">
        <f>תחזיות!E349</f>
        <v>5.9063637600000114E-2</v>
      </c>
    </row>
    <row r="347" spans="1:4" x14ac:dyDescent="0.2">
      <c r="A347">
        <f>תחזיות!B350</f>
        <v>347</v>
      </c>
      <c r="B347" s="10">
        <f>תחזיות!C350</f>
        <v>4.4773480000000088E-2</v>
      </c>
      <c r="C347" s="10">
        <f>תחזיות!D350</f>
        <v>3.8933460869565298E-2</v>
      </c>
      <c r="D347" s="10">
        <f>תחזיות!E350</f>
        <v>5.9100993600000117E-2</v>
      </c>
    </row>
    <row r="348" spans="1:4" x14ac:dyDescent="0.2">
      <c r="A348">
        <f>תחזיות!B351</f>
        <v>348</v>
      </c>
      <c r="B348" s="10">
        <f>תחזיות!C351</f>
        <v>4.480178000000009E-2</v>
      </c>
      <c r="C348" s="10">
        <f>תחזיות!D351</f>
        <v>3.8958069565217475E-2</v>
      </c>
      <c r="D348" s="10">
        <f>תחזיות!E351</f>
        <v>5.9138349600000119E-2</v>
      </c>
    </row>
    <row r="349" spans="1:4" x14ac:dyDescent="0.2">
      <c r="A349">
        <f>תחזיות!B352</f>
        <v>349</v>
      </c>
      <c r="B349" s="10">
        <f>תחזיות!C352</f>
        <v>4.4830080000000092E-2</v>
      </c>
      <c r="C349" s="10">
        <f>תחזיות!D352</f>
        <v>3.8982678260869645E-2</v>
      </c>
      <c r="D349" s="10">
        <f>תחזיות!E352</f>
        <v>5.9175705600000121E-2</v>
      </c>
    </row>
    <row r="350" spans="1:4" x14ac:dyDescent="0.2">
      <c r="A350">
        <f>תחזיות!B353</f>
        <v>350</v>
      </c>
      <c r="B350" s="10">
        <f>תחזיות!C353</f>
        <v>4.4858380000000093E-2</v>
      </c>
      <c r="C350" s="10">
        <f>תחזיות!D353</f>
        <v>3.9007286956521822E-2</v>
      </c>
      <c r="D350" s="10">
        <f>תחזיות!E353</f>
        <v>5.9213061600000123E-2</v>
      </c>
    </row>
    <row r="351" spans="1:4" x14ac:dyDescent="0.2">
      <c r="A351">
        <f>תחזיות!B354</f>
        <v>351</v>
      </c>
      <c r="B351" s="10">
        <f>תחזיות!C354</f>
        <v>4.4886680000000095E-2</v>
      </c>
      <c r="C351" s="10">
        <f>תחזיות!D354</f>
        <v>3.9031895652173999E-2</v>
      </c>
      <c r="D351" s="10">
        <f>תחזיות!E354</f>
        <v>5.9250417600000126E-2</v>
      </c>
    </row>
    <row r="352" spans="1:4" x14ac:dyDescent="0.2">
      <c r="A352">
        <f>תחזיות!B355</f>
        <v>352</v>
      </c>
      <c r="B352" s="10">
        <f>תחזיות!C355</f>
        <v>4.4914980000000097E-2</v>
      </c>
      <c r="C352" s="10">
        <f>תחזיות!D355</f>
        <v>3.9056504347826176E-2</v>
      </c>
      <c r="D352" s="10">
        <f>תחזיות!E355</f>
        <v>5.9287773600000128E-2</v>
      </c>
    </row>
    <row r="353" spans="1:4" x14ac:dyDescent="0.2">
      <c r="A353">
        <f>תחזיות!B356</f>
        <v>353</v>
      </c>
      <c r="B353" s="10">
        <f>תחזיות!C356</f>
        <v>4.4943280000000099E-2</v>
      </c>
      <c r="C353" s="10">
        <f>תחזיות!D356</f>
        <v>3.9081113043478354E-2</v>
      </c>
      <c r="D353" s="10">
        <f>תחזיות!E356</f>
        <v>5.9325129600000137E-2</v>
      </c>
    </row>
    <row r="354" spans="1:4" x14ac:dyDescent="0.2">
      <c r="A354">
        <f>תחזיות!B357</f>
        <v>354</v>
      </c>
      <c r="B354" s="10">
        <f>תחזיות!C357</f>
        <v>4.4971580000000101E-2</v>
      </c>
      <c r="C354" s="10">
        <f>תחזיות!D357</f>
        <v>3.9105721739130524E-2</v>
      </c>
      <c r="D354" s="10">
        <f>תחזיות!E357</f>
        <v>5.9362485600000139E-2</v>
      </c>
    </row>
    <row r="355" spans="1:4" x14ac:dyDescent="0.2">
      <c r="A355">
        <f>תחזיות!B358</f>
        <v>355</v>
      </c>
      <c r="B355" s="10">
        <f>תחזיות!C358</f>
        <v>4.4999880000000103E-2</v>
      </c>
      <c r="C355" s="10">
        <f>תחזיות!D358</f>
        <v>3.9130330434782701E-2</v>
      </c>
      <c r="D355" s="10">
        <f>תחזיות!E358</f>
        <v>5.9399841600000142E-2</v>
      </c>
    </row>
    <row r="356" spans="1:4" x14ac:dyDescent="0.2">
      <c r="A356">
        <f>תחזיות!B359</f>
        <v>356</v>
      </c>
      <c r="B356" s="10">
        <f>תחזיות!C359</f>
        <v>4.5028180000000105E-2</v>
      </c>
      <c r="C356" s="10">
        <f>תחזיות!D359</f>
        <v>3.9154939130434878E-2</v>
      </c>
      <c r="D356" s="10">
        <f>תחזיות!E359</f>
        <v>5.9437197600000144E-2</v>
      </c>
    </row>
    <row r="357" spans="1:4" x14ac:dyDescent="0.2">
      <c r="A357">
        <f>תחזיות!B360</f>
        <v>357</v>
      </c>
      <c r="B357" s="10">
        <f>תחזיות!C360</f>
        <v>4.5056480000000107E-2</v>
      </c>
      <c r="C357" s="10">
        <f>תחזיות!D360</f>
        <v>3.9179547826087055E-2</v>
      </c>
      <c r="D357" s="10">
        <f>תחזיות!E360</f>
        <v>5.9474553600000146E-2</v>
      </c>
    </row>
    <row r="358" spans="1:4" x14ac:dyDescent="0.2">
      <c r="A358">
        <f>תחזיות!B361</f>
        <v>358</v>
      </c>
      <c r="B358" s="10">
        <f>תחזיות!C361</f>
        <v>4.5084780000000109E-2</v>
      </c>
      <c r="C358" s="10">
        <f>תחזיות!D361</f>
        <v>3.9204156521739225E-2</v>
      </c>
      <c r="D358" s="10">
        <f>תחזיות!E361</f>
        <v>5.9511909600000149E-2</v>
      </c>
    </row>
    <row r="359" spans="1:4" x14ac:dyDescent="0.2">
      <c r="A359">
        <f>תחזיות!B362</f>
        <v>359</v>
      </c>
      <c r="B359" s="10">
        <f>תחזיות!C362</f>
        <v>4.5113080000000111E-2</v>
      </c>
      <c r="C359" s="10">
        <f>תחזיות!D362</f>
        <v>3.9228765217391402E-2</v>
      </c>
      <c r="D359" s="10">
        <f>תחזיות!E362</f>
        <v>5.9549265600000151E-2</v>
      </c>
    </row>
    <row r="360" spans="1:4" x14ac:dyDescent="0.2">
      <c r="A360">
        <f>תחזיות!B363</f>
        <v>360</v>
      </c>
      <c r="B360" s="10">
        <f>תחזיות!C363</f>
        <v>4.5141380000000113E-2</v>
      </c>
      <c r="C360" s="10">
        <f>תחזיות!D363</f>
        <v>3.9253373913043579E-2</v>
      </c>
      <c r="D360" s="10">
        <f>תחזיות!E363</f>
        <v>5.9586621600000153E-2</v>
      </c>
    </row>
    <row r="361" spans="1:4" x14ac:dyDescent="0.2">
      <c r="A361">
        <f>תחזיות!B364</f>
        <v>361</v>
      </c>
      <c r="B361" s="10">
        <f>תחזיות!C364</f>
        <v>4.5169680000000115E-2</v>
      </c>
      <c r="C361" s="10">
        <f>תחזיות!D364</f>
        <v>3.9277982608695756E-2</v>
      </c>
      <c r="D361" s="10">
        <f>תחזיות!E364</f>
        <v>5.9623977600000155E-2</v>
      </c>
    </row>
    <row r="362" spans="1:4" x14ac:dyDescent="0.2">
      <c r="A362">
        <f>תחזיות!B365</f>
        <v>362</v>
      </c>
      <c r="B362" s="10">
        <f>תחזיות!C365</f>
        <v>4.5197980000000117E-2</v>
      </c>
      <c r="C362" s="10">
        <f>תחזיות!D365</f>
        <v>3.9302591304347934E-2</v>
      </c>
      <c r="D362" s="10">
        <f>תחזיות!E365</f>
        <v>5.9661333600000158E-2</v>
      </c>
    </row>
    <row r="363" spans="1:4" x14ac:dyDescent="0.2">
      <c r="A363">
        <f>תחזיות!B366</f>
        <v>363</v>
      </c>
      <c r="B363" s="10">
        <f>תחזיות!C366</f>
        <v>4.5226280000000119E-2</v>
      </c>
      <c r="C363" s="10">
        <f>תחזיות!D366</f>
        <v>3.9327200000000104E-2</v>
      </c>
      <c r="D363" s="10">
        <f>תחזיות!E366</f>
        <v>5.969868960000016E-2</v>
      </c>
    </row>
    <row r="364" spans="1:4" x14ac:dyDescent="0.2">
      <c r="A364">
        <f>תחזיות!B367</f>
        <v>364</v>
      </c>
      <c r="B364" s="10">
        <f>תחזיות!C367</f>
        <v>4.5254580000000121E-2</v>
      </c>
      <c r="C364" s="10">
        <f>תחזיות!D367</f>
        <v>3.9351808695652281E-2</v>
      </c>
      <c r="D364" s="10">
        <f>תחזיות!E367</f>
        <v>5.9736045600000162E-2</v>
      </c>
    </row>
    <row r="365" spans="1:4" x14ac:dyDescent="0.2">
      <c r="A365">
        <f>תחזיות!B368</f>
        <v>365</v>
      </c>
      <c r="B365" s="10">
        <f>תחזיות!C368</f>
        <v>4.5282880000000122E-2</v>
      </c>
      <c r="C365" s="10">
        <f>תחזיות!D368</f>
        <v>3.9376417391304458E-2</v>
      </c>
      <c r="D365" s="10">
        <f>תחזיות!E368</f>
        <v>5.9773401600000164E-2</v>
      </c>
    </row>
    <row r="366" spans="1:4" x14ac:dyDescent="0.2">
      <c r="A366">
        <f>תחזיות!B369</f>
        <v>366</v>
      </c>
      <c r="B366" s="10">
        <f>תחזיות!C369</f>
        <v>4.5311180000000124E-2</v>
      </c>
      <c r="C366" s="10">
        <f>תחזיות!D369</f>
        <v>3.9401026086956635E-2</v>
      </c>
      <c r="D366" s="10">
        <f>תחזיות!E369</f>
        <v>5.9810757600000167E-2</v>
      </c>
    </row>
    <row r="367" spans="1:4" x14ac:dyDescent="0.2">
      <c r="A367">
        <f>תחזיות!B370</f>
        <v>367</v>
      </c>
      <c r="B367" s="10">
        <f>תחזיות!C370</f>
        <v>4.5339480000000126E-2</v>
      </c>
      <c r="C367" s="10">
        <f>תחזיות!D370</f>
        <v>3.9425634782608805E-2</v>
      </c>
      <c r="D367" s="10">
        <f>תחזיות!E370</f>
        <v>5.9848113600000169E-2</v>
      </c>
    </row>
    <row r="368" spans="1:4" x14ac:dyDescent="0.2">
      <c r="A368">
        <f>תחזיות!B371</f>
        <v>368</v>
      </c>
      <c r="B368" s="10">
        <f>תחזיות!C371</f>
        <v>4.5367780000000128E-2</v>
      </c>
      <c r="C368" s="10">
        <f>תחזיות!D371</f>
        <v>3.9450243478260982E-2</v>
      </c>
      <c r="D368" s="10">
        <f>תחזיות!E371</f>
        <v>5.9885469600000171E-2</v>
      </c>
    </row>
    <row r="369" spans="1:4" x14ac:dyDescent="0.2">
      <c r="A369">
        <f>תחזיות!B372</f>
        <v>369</v>
      </c>
      <c r="B369" s="10">
        <f>תחזיות!C372</f>
        <v>4.539608000000013E-2</v>
      </c>
      <c r="C369" s="10">
        <f>תחזיות!D372</f>
        <v>3.9474852173913159E-2</v>
      </c>
      <c r="D369" s="10">
        <f>תחזיות!E372</f>
        <v>5.9922825600000174E-2</v>
      </c>
    </row>
    <row r="370" spans="1:4" x14ac:dyDescent="0.2">
      <c r="A370">
        <f>תחזיות!B373</f>
        <v>370</v>
      </c>
      <c r="B370" s="10">
        <f>תחזיות!C373</f>
        <v>4.5424380000000132E-2</v>
      </c>
      <c r="C370" s="10">
        <f>תחזיות!D373</f>
        <v>3.9499460869565337E-2</v>
      </c>
      <c r="D370" s="10">
        <f>תחזיות!E373</f>
        <v>5.9960181600000176E-2</v>
      </c>
    </row>
    <row r="371" spans="1:4" x14ac:dyDescent="0.2">
      <c r="A371">
        <f>תחזיות!B374</f>
        <v>371</v>
      </c>
      <c r="B371" s="10">
        <f>תחזיות!C374</f>
        <v>4.5452680000000134E-2</v>
      </c>
      <c r="C371" s="10">
        <f>תחזיות!D374</f>
        <v>3.9524069565217514E-2</v>
      </c>
      <c r="D371" s="10">
        <f>תחזיות!E374</f>
        <v>5.9997537600000178E-2</v>
      </c>
    </row>
    <row r="372" spans="1:4" x14ac:dyDescent="0.2">
      <c r="A372">
        <f>תחזיות!B375</f>
        <v>372</v>
      </c>
      <c r="B372" s="10">
        <f>תחזיות!C375</f>
        <v>4.5480980000000136E-2</v>
      </c>
      <c r="C372" s="10">
        <f>תחזיות!D375</f>
        <v>3.9548678260869684E-2</v>
      </c>
      <c r="D372" s="10">
        <f>תחזיות!E375</f>
        <v>6.003489360000018E-2</v>
      </c>
    </row>
    <row r="373" spans="1:4" x14ac:dyDescent="0.2">
      <c r="A373">
        <f>תחזיות!B376</f>
        <v>373</v>
      </c>
      <c r="B373" s="10">
        <f>תחזיות!C376</f>
        <v>4.5509280000000138E-2</v>
      </c>
      <c r="C373" s="10">
        <f>תחזיות!D376</f>
        <v>3.9573286956521861E-2</v>
      </c>
      <c r="D373" s="10">
        <f>תחזיות!E376</f>
        <v>6.0072249600000183E-2</v>
      </c>
    </row>
    <row r="374" spans="1:4" x14ac:dyDescent="0.2">
      <c r="A374">
        <f>תחזיות!B377</f>
        <v>374</v>
      </c>
      <c r="B374" s="10">
        <f>תחזיות!C377</f>
        <v>4.553758000000014E-2</v>
      </c>
      <c r="C374" s="10">
        <f>תחזיות!D377</f>
        <v>3.9597895652174038E-2</v>
      </c>
      <c r="D374" s="10">
        <f>תחזיות!E377</f>
        <v>6.0109605600000185E-2</v>
      </c>
    </row>
    <row r="375" spans="1:4" x14ac:dyDescent="0.2">
      <c r="A375">
        <f>תחזיות!B378</f>
        <v>375</v>
      </c>
      <c r="B375" s="10">
        <f>תחזיות!C378</f>
        <v>4.5565880000000142E-2</v>
      </c>
      <c r="C375" s="10">
        <f>תחזיות!D378</f>
        <v>3.9622504347826215E-2</v>
      </c>
      <c r="D375" s="10">
        <f>תחזיות!E378</f>
        <v>6.0146961600000187E-2</v>
      </c>
    </row>
    <row r="376" spans="1:4" x14ac:dyDescent="0.2">
      <c r="A376">
        <f>תחזיות!B379</f>
        <v>376</v>
      </c>
      <c r="B376" s="10">
        <f>תחזיות!C379</f>
        <v>4.5594180000000144E-2</v>
      </c>
      <c r="C376" s="10">
        <f>תחזיות!D379</f>
        <v>3.9647113043478392E-2</v>
      </c>
      <c r="D376" s="10">
        <f>תחזיות!E379</f>
        <v>6.0184317600000189E-2</v>
      </c>
    </row>
    <row r="377" spans="1:4" x14ac:dyDescent="0.2">
      <c r="A377">
        <f>תחזיות!B380</f>
        <v>377</v>
      </c>
      <c r="B377" s="10">
        <f>תחזיות!C380</f>
        <v>4.5622480000000146E-2</v>
      </c>
      <c r="C377" s="10">
        <f>תחזיות!D380</f>
        <v>3.9671721739130562E-2</v>
      </c>
      <c r="D377" s="10">
        <f>תחזיות!E380</f>
        <v>6.0221673600000192E-2</v>
      </c>
    </row>
    <row r="378" spans="1:4" x14ac:dyDescent="0.2">
      <c r="A378">
        <f>תחזיות!B381</f>
        <v>378</v>
      </c>
      <c r="B378" s="10">
        <f>תחזיות!C381</f>
        <v>4.5650780000000148E-2</v>
      </c>
      <c r="C378" s="10">
        <f>תחזיות!D381</f>
        <v>3.9696330434782739E-2</v>
      </c>
      <c r="D378" s="10">
        <f>תחזיות!E381</f>
        <v>6.0259029600000201E-2</v>
      </c>
    </row>
    <row r="379" spans="1:4" x14ac:dyDescent="0.2">
      <c r="A379">
        <f>תחזיות!B382</f>
        <v>379</v>
      </c>
      <c r="B379" s="10">
        <f>תחזיות!C382</f>
        <v>4.567908000000015E-2</v>
      </c>
      <c r="C379" s="10">
        <f>תחזיות!D382</f>
        <v>3.9720939130434917E-2</v>
      </c>
      <c r="D379" s="10">
        <f>תחזיות!E382</f>
        <v>6.0296385600000203E-2</v>
      </c>
    </row>
    <row r="380" spans="1:4" x14ac:dyDescent="0.2">
      <c r="A380">
        <f>תחזיות!B383</f>
        <v>380</v>
      </c>
      <c r="B380" s="10">
        <f>תחזיות!C383</f>
        <v>4.5707380000000151E-2</v>
      </c>
      <c r="C380" s="10">
        <f>תחזיות!D383</f>
        <v>3.9745547826087094E-2</v>
      </c>
      <c r="D380" s="10">
        <f>תחזיות!E383</f>
        <v>6.0333741600000206E-2</v>
      </c>
    </row>
    <row r="381" spans="1:4" x14ac:dyDescent="0.2">
      <c r="A381">
        <f>תחזיות!B384</f>
        <v>381</v>
      </c>
      <c r="B381" s="10">
        <f>תחזיות!C384</f>
        <v>4.5735680000000153E-2</v>
      </c>
      <c r="C381" s="10">
        <f>תחזיות!D384</f>
        <v>3.9770156521739264E-2</v>
      </c>
      <c r="D381" s="10">
        <f>תחזיות!E384</f>
        <v>6.0371097600000208E-2</v>
      </c>
    </row>
    <row r="382" spans="1:4" x14ac:dyDescent="0.2">
      <c r="A382">
        <f>תחזיות!B385</f>
        <v>382</v>
      </c>
      <c r="B382" s="10">
        <f>תחזיות!C385</f>
        <v>4.5763980000000155E-2</v>
      </c>
      <c r="C382" s="10">
        <f>תחזיות!D385</f>
        <v>3.9794765217391441E-2</v>
      </c>
      <c r="D382" s="10">
        <f>תחזיות!E385</f>
        <v>6.040845360000021E-2</v>
      </c>
    </row>
    <row r="383" spans="1:4" x14ac:dyDescent="0.2">
      <c r="A383">
        <f>תחזיות!B386</f>
        <v>383</v>
      </c>
      <c r="B383" s="10">
        <f>תחזיות!C386</f>
        <v>4.5792280000000157E-2</v>
      </c>
      <c r="C383" s="10">
        <f>תחזיות!D386</f>
        <v>3.9819373913043618E-2</v>
      </c>
      <c r="D383" s="10">
        <f>תחזיות!E386</f>
        <v>6.0445809600000212E-2</v>
      </c>
    </row>
    <row r="384" spans="1:4" x14ac:dyDescent="0.2">
      <c r="A384">
        <f>תחזיות!B387</f>
        <v>384</v>
      </c>
      <c r="B384" s="10">
        <f>תחזיות!C387</f>
        <v>4.5820580000000159E-2</v>
      </c>
      <c r="C384" s="10">
        <f>תחזיות!D387</f>
        <v>3.9843982608695795E-2</v>
      </c>
      <c r="D384" s="10">
        <f>תחזיות!E387</f>
        <v>6.0483165600000215E-2</v>
      </c>
    </row>
    <row r="385" spans="1:4" x14ac:dyDescent="0.2">
      <c r="A385">
        <f>תחזיות!B388</f>
        <v>385</v>
      </c>
      <c r="B385" s="10">
        <f>תחזיות!C388</f>
        <v>4.5848880000000161E-2</v>
      </c>
      <c r="C385" s="10">
        <f>תחזיות!D388</f>
        <v>3.9868591304347972E-2</v>
      </c>
      <c r="D385" s="10">
        <f>תחזיות!E388</f>
        <v>6.0520521600000217E-2</v>
      </c>
    </row>
    <row r="386" spans="1:4" x14ac:dyDescent="0.2">
      <c r="A386">
        <f>תחזיות!B389</f>
        <v>386</v>
      </c>
      <c r="B386" s="10">
        <f>תחזיות!C389</f>
        <v>4.5877180000000163E-2</v>
      </c>
      <c r="C386" s="10">
        <f>תחזיות!D389</f>
        <v>3.9893200000000142E-2</v>
      </c>
      <c r="D386" s="10">
        <f>תחזיות!E389</f>
        <v>6.0557877600000219E-2</v>
      </c>
    </row>
    <row r="387" spans="1:4" x14ac:dyDescent="0.2">
      <c r="A387">
        <f>תחזיות!B390</f>
        <v>387</v>
      </c>
      <c r="B387" s="10">
        <f>תחזיות!C390</f>
        <v>4.5905480000000165E-2</v>
      </c>
      <c r="C387" s="10">
        <f>תחזיות!D390</f>
        <v>3.991780869565232E-2</v>
      </c>
      <c r="D387" s="10">
        <f>תחזיות!E390</f>
        <v>6.0595233600000221E-2</v>
      </c>
    </row>
    <row r="388" spans="1:4" x14ac:dyDescent="0.2">
      <c r="A388">
        <f>תחזיות!B391</f>
        <v>388</v>
      </c>
      <c r="B388" s="10">
        <f>תחזיות!C391</f>
        <v>4.5933780000000167E-2</v>
      </c>
      <c r="C388" s="10">
        <f>תחזיות!D391</f>
        <v>3.9942417391304497E-2</v>
      </c>
      <c r="D388" s="10">
        <f>תחזיות!E391</f>
        <v>6.0632589600000224E-2</v>
      </c>
    </row>
    <row r="389" spans="1:4" x14ac:dyDescent="0.2">
      <c r="A389">
        <f>תחזיות!B392</f>
        <v>389</v>
      </c>
      <c r="B389" s="10">
        <f>תחזיות!C392</f>
        <v>4.5962080000000169E-2</v>
      </c>
      <c r="C389" s="10">
        <f>תחזיות!D392</f>
        <v>3.9967026086956674E-2</v>
      </c>
      <c r="D389" s="10">
        <f>תחזיות!E392</f>
        <v>6.0669945600000226E-2</v>
      </c>
    </row>
    <row r="390" spans="1:4" x14ac:dyDescent="0.2">
      <c r="A390">
        <f>תחזיות!B393</f>
        <v>390</v>
      </c>
      <c r="B390" s="10">
        <f>תחזיות!C393</f>
        <v>4.5990380000000171E-2</v>
      </c>
      <c r="C390" s="10">
        <f>תחזיות!D393</f>
        <v>3.9991634782608844E-2</v>
      </c>
      <c r="D390" s="10">
        <f>תחזיות!E393</f>
        <v>6.0707301600000228E-2</v>
      </c>
    </row>
    <row r="391" spans="1:4" x14ac:dyDescent="0.2">
      <c r="A391">
        <f>תחזיות!B394</f>
        <v>391</v>
      </c>
      <c r="B391" s="10">
        <f>תחזיות!C394</f>
        <v>4.6018680000000173E-2</v>
      </c>
      <c r="C391" s="10">
        <f>תחזיות!D394</f>
        <v>4.0016243478261021E-2</v>
      </c>
      <c r="D391" s="10">
        <f>תחזיות!E394</f>
        <v>6.0744657600000231E-2</v>
      </c>
    </row>
    <row r="392" spans="1:4" x14ac:dyDescent="0.2">
      <c r="A392">
        <f>תחזיות!B395</f>
        <v>392</v>
      </c>
      <c r="B392" s="10">
        <f>תחזיות!C395</f>
        <v>4.6046980000000175E-2</v>
      </c>
      <c r="C392" s="10">
        <f>תחזיות!D395</f>
        <v>4.0040852173913198E-2</v>
      </c>
      <c r="D392" s="10">
        <f>תחזיות!E395</f>
        <v>6.0782013600000233E-2</v>
      </c>
    </row>
    <row r="393" spans="1:4" x14ac:dyDescent="0.2">
      <c r="A393">
        <f>תחזיות!B396</f>
        <v>393</v>
      </c>
      <c r="B393" s="10">
        <f>תחזיות!C396</f>
        <v>4.6075280000000177E-2</v>
      </c>
      <c r="C393" s="10">
        <f>תחזיות!D396</f>
        <v>4.0065460869565375E-2</v>
      </c>
      <c r="D393" s="10">
        <f>תחזיות!E396</f>
        <v>6.0819369600000235E-2</v>
      </c>
    </row>
    <row r="394" spans="1:4" x14ac:dyDescent="0.2">
      <c r="A394">
        <f>תחזיות!B397</f>
        <v>394</v>
      </c>
      <c r="B394" s="10">
        <f>תחזיות!C397</f>
        <v>4.6103580000000179E-2</v>
      </c>
      <c r="C394" s="10">
        <f>תחזיות!D397</f>
        <v>4.0090069565217552E-2</v>
      </c>
      <c r="D394" s="10">
        <f>תחזיות!E397</f>
        <v>6.0856725600000237E-2</v>
      </c>
    </row>
    <row r="395" spans="1:4" x14ac:dyDescent="0.2">
      <c r="A395">
        <f>תחזיות!B398</f>
        <v>395</v>
      </c>
      <c r="B395" s="10">
        <f>תחזיות!C398</f>
        <v>4.6131880000000181E-2</v>
      </c>
      <c r="C395" s="10">
        <f>תחזיות!D398</f>
        <v>4.0114678260869722E-2</v>
      </c>
      <c r="D395" s="10">
        <f>תחזיות!E398</f>
        <v>6.089408160000024E-2</v>
      </c>
    </row>
    <row r="396" spans="1:4" x14ac:dyDescent="0.2">
      <c r="A396">
        <f>תחזיות!B399</f>
        <v>396</v>
      </c>
      <c r="B396" s="10">
        <f>תחזיות!C399</f>
        <v>4.6160180000000182E-2</v>
      </c>
      <c r="C396" s="10">
        <f>תחזיות!D399</f>
        <v>4.01392869565219E-2</v>
      </c>
      <c r="D396" s="10">
        <f>תחזיות!E399</f>
        <v>6.0931437600000242E-2</v>
      </c>
    </row>
    <row r="397" spans="1:4" x14ac:dyDescent="0.2">
      <c r="A397">
        <f>תחזיות!B400</f>
        <v>397</v>
      </c>
      <c r="B397" s="10">
        <f>תחזיות!C400</f>
        <v>4.6188480000000184E-2</v>
      </c>
      <c r="C397" s="10">
        <f>תחזיות!D400</f>
        <v>4.0163895652174077E-2</v>
      </c>
      <c r="D397" s="10">
        <f>תחזיות!E400</f>
        <v>6.0968793600000244E-2</v>
      </c>
    </row>
    <row r="398" spans="1:4" x14ac:dyDescent="0.2">
      <c r="A398">
        <f>תחזיות!B401</f>
        <v>398</v>
      </c>
      <c r="B398" s="10">
        <f>תחזיות!C401</f>
        <v>4.6216780000000186E-2</v>
      </c>
      <c r="C398" s="10">
        <f>תחזיות!D401</f>
        <v>4.0188504347826254E-2</v>
      </c>
      <c r="D398" s="10">
        <f>תחזיות!E401</f>
        <v>6.1006149600000247E-2</v>
      </c>
    </row>
    <row r="399" spans="1:4" x14ac:dyDescent="0.2">
      <c r="A399">
        <f>תחזיות!B402</f>
        <v>399</v>
      </c>
      <c r="B399" s="10">
        <f>תחזיות!C402</f>
        <v>4.6245080000000188E-2</v>
      </c>
      <c r="C399" s="10">
        <f>תחזיות!D402</f>
        <v>4.0213113043478431E-2</v>
      </c>
      <c r="D399" s="10">
        <f>תחזיות!E402</f>
        <v>6.1043505600000249E-2</v>
      </c>
    </row>
    <row r="400" spans="1:4" x14ac:dyDescent="0.2">
      <c r="A400">
        <f>תחזיות!B403</f>
        <v>400</v>
      </c>
      <c r="B400" s="10">
        <f>תחזיות!C403</f>
        <v>4.627338000000019E-2</v>
      </c>
      <c r="C400" s="10">
        <f>תחזיות!D403</f>
        <v>4.0237721739130601E-2</v>
      </c>
      <c r="D400" s="10">
        <f>תחזיות!E403</f>
        <v>6.1080861600000251E-2</v>
      </c>
    </row>
    <row r="401" spans="1:4" x14ac:dyDescent="0.2">
      <c r="A401">
        <f>תחזיות!B404</f>
        <v>401</v>
      </c>
      <c r="B401" s="10">
        <f>תחזיות!C404</f>
        <v>4.6301680000000192E-2</v>
      </c>
      <c r="C401" s="10">
        <f>תחזיות!D404</f>
        <v>4.0262330434782778E-2</v>
      </c>
      <c r="D401" s="10">
        <f>תחזיות!E404</f>
        <v>6.1118217600000253E-2</v>
      </c>
    </row>
    <row r="402" spans="1:4" x14ac:dyDescent="0.2">
      <c r="A402">
        <f>תחזיות!B405</f>
        <v>402</v>
      </c>
      <c r="B402" s="10">
        <f>תחזיות!C405</f>
        <v>4.6329980000000194E-2</v>
      </c>
      <c r="C402" s="10">
        <f>תחזיות!D405</f>
        <v>4.0286939130434955E-2</v>
      </c>
      <c r="D402" s="10">
        <f>תחזיות!E405</f>
        <v>6.1155573600000256E-2</v>
      </c>
    </row>
    <row r="403" spans="1:4" x14ac:dyDescent="0.2">
      <c r="A403">
        <f>תחזיות!B406</f>
        <v>403</v>
      </c>
      <c r="B403" s="10">
        <f>תחזיות!C406</f>
        <v>4.6358280000000196E-2</v>
      </c>
      <c r="C403" s="10">
        <f>תחזיות!D406</f>
        <v>4.0311547826087132E-2</v>
      </c>
      <c r="D403" s="10">
        <f>תחזיות!E406</f>
        <v>6.1192929600000265E-2</v>
      </c>
    </row>
    <row r="404" spans="1:4" x14ac:dyDescent="0.2">
      <c r="A404">
        <f>תחזיות!B407</f>
        <v>404</v>
      </c>
      <c r="B404" s="10">
        <f>תחזיות!C407</f>
        <v>4.6386580000000198E-2</v>
      </c>
      <c r="C404" s="10">
        <f>תחזיות!D407</f>
        <v>4.0336156521739303E-2</v>
      </c>
      <c r="D404" s="10">
        <f>תחזיות!E407</f>
        <v>6.1230285600000267E-2</v>
      </c>
    </row>
    <row r="405" spans="1:4" x14ac:dyDescent="0.2">
      <c r="A405">
        <f>תחזיות!B408</f>
        <v>405</v>
      </c>
      <c r="B405" s="10">
        <f>תחזיות!C408</f>
        <v>4.64148800000002E-2</v>
      </c>
      <c r="C405" s="10">
        <f>תחזיות!D408</f>
        <v>4.036076521739148E-2</v>
      </c>
      <c r="D405" s="10">
        <f>תחזיות!E408</f>
        <v>6.1267641600000269E-2</v>
      </c>
    </row>
    <row r="406" spans="1:4" x14ac:dyDescent="0.2">
      <c r="A406">
        <f>תחזיות!B409</f>
        <v>406</v>
      </c>
      <c r="B406" s="10">
        <f>תחזיות!C409</f>
        <v>4.6443180000000202E-2</v>
      </c>
      <c r="C406" s="10">
        <f>תחזיות!D409</f>
        <v>4.0385373913043657E-2</v>
      </c>
      <c r="D406" s="10">
        <f>תחזיות!E409</f>
        <v>6.1304997600000272E-2</v>
      </c>
    </row>
    <row r="407" spans="1:4" x14ac:dyDescent="0.2">
      <c r="A407">
        <f>תחזיות!B410</f>
        <v>407</v>
      </c>
      <c r="B407" s="10">
        <f>תחזיות!C410</f>
        <v>4.6471480000000204E-2</v>
      </c>
      <c r="C407" s="10">
        <f>תחזיות!D410</f>
        <v>4.0409982608695834E-2</v>
      </c>
      <c r="D407" s="10">
        <f>תחזיות!E410</f>
        <v>6.1342353600000274E-2</v>
      </c>
    </row>
    <row r="408" spans="1:4" x14ac:dyDescent="0.2">
      <c r="A408">
        <f>תחזיות!B411</f>
        <v>408</v>
      </c>
      <c r="B408" s="10">
        <f>תחזיות!C411</f>
        <v>4.6499780000000206E-2</v>
      </c>
      <c r="C408" s="10">
        <f>תחזיות!D411</f>
        <v>4.0434591304348011E-2</v>
      </c>
      <c r="D408" s="10">
        <f>תחזיות!E411</f>
        <v>6.1379709600000276E-2</v>
      </c>
    </row>
    <row r="409" spans="1:4" x14ac:dyDescent="0.2">
      <c r="A409">
        <f>תחזיות!B412</f>
        <v>409</v>
      </c>
      <c r="B409" s="10">
        <f>תחזיות!C412</f>
        <v>4.6528080000000208E-2</v>
      </c>
      <c r="C409" s="10">
        <f>תחזיות!D412</f>
        <v>4.0459200000000181E-2</v>
      </c>
      <c r="D409" s="10">
        <f>תחזיות!E412</f>
        <v>6.1417065600000278E-2</v>
      </c>
    </row>
    <row r="410" spans="1:4" x14ac:dyDescent="0.2">
      <c r="A410">
        <f>תחזיות!B413</f>
        <v>410</v>
      </c>
      <c r="B410" s="10">
        <f>תחזיות!C413</f>
        <v>4.655638000000021E-2</v>
      </c>
      <c r="C410" s="10">
        <f>תחזיות!D413</f>
        <v>4.0483808695652358E-2</v>
      </c>
      <c r="D410" s="10">
        <f>תחזיות!E413</f>
        <v>6.1454421600000281E-2</v>
      </c>
    </row>
    <row r="411" spans="1:4" x14ac:dyDescent="0.2">
      <c r="A411">
        <f>תחזיות!B414</f>
        <v>411</v>
      </c>
      <c r="B411" s="10">
        <f>תחזיות!C414</f>
        <v>4.6584680000000211E-2</v>
      </c>
      <c r="C411" s="10">
        <f>תחזיות!D414</f>
        <v>4.0508417391304535E-2</v>
      </c>
      <c r="D411" s="10">
        <f>תחזיות!E414</f>
        <v>6.1491777600000283E-2</v>
      </c>
    </row>
    <row r="412" spans="1:4" x14ac:dyDescent="0.2">
      <c r="A412">
        <f>תחזיות!B415</f>
        <v>412</v>
      </c>
      <c r="B412" s="10">
        <f>תחזיות!C415</f>
        <v>4.6612980000000213E-2</v>
      </c>
      <c r="C412" s="10">
        <f>תחזיות!D415</f>
        <v>4.0533026086956712E-2</v>
      </c>
      <c r="D412" s="10">
        <f>תחזיות!E415</f>
        <v>6.1529133600000285E-2</v>
      </c>
    </row>
    <row r="413" spans="1:4" x14ac:dyDescent="0.2">
      <c r="A413">
        <f>תחזיות!B416</f>
        <v>413</v>
      </c>
      <c r="B413" s="10">
        <f>תחזיות!C416</f>
        <v>4.6641280000000215E-2</v>
      </c>
      <c r="C413" s="10">
        <f>תחזיות!D416</f>
        <v>4.0557634782608883E-2</v>
      </c>
      <c r="D413" s="10">
        <f>תחזיות!E416</f>
        <v>6.1566489600000288E-2</v>
      </c>
    </row>
    <row r="414" spans="1:4" x14ac:dyDescent="0.2">
      <c r="A414">
        <f>תחזיות!B417</f>
        <v>414</v>
      </c>
      <c r="B414" s="10">
        <f>תחזיות!C417</f>
        <v>4.6669580000000217E-2</v>
      </c>
      <c r="C414" s="10">
        <f>תחזיות!D417</f>
        <v>4.058224347826106E-2</v>
      </c>
      <c r="D414" s="10">
        <f>תחזיות!E417</f>
        <v>6.160384560000029E-2</v>
      </c>
    </row>
    <row r="415" spans="1:4" x14ac:dyDescent="0.2">
      <c r="A415">
        <f>תחזיות!B418</f>
        <v>415</v>
      </c>
      <c r="B415" s="10">
        <f>תחזיות!C418</f>
        <v>4.6697880000000219E-2</v>
      </c>
      <c r="C415" s="10">
        <f>תחזיות!D418</f>
        <v>4.0606852173913237E-2</v>
      </c>
      <c r="D415" s="10">
        <f>תחזיות!E418</f>
        <v>6.1641201600000292E-2</v>
      </c>
    </row>
    <row r="416" spans="1:4" x14ac:dyDescent="0.2">
      <c r="A416">
        <f>תחזיות!B419</f>
        <v>416</v>
      </c>
      <c r="B416" s="10">
        <f>תחזיות!C419</f>
        <v>4.6726180000000221E-2</v>
      </c>
      <c r="C416" s="10">
        <f>תחזיות!D419</f>
        <v>4.0631460869565414E-2</v>
      </c>
      <c r="D416" s="10">
        <f>תחזיות!E419</f>
        <v>6.1678557600000294E-2</v>
      </c>
    </row>
    <row r="417" spans="1:4" x14ac:dyDescent="0.2">
      <c r="A417">
        <f>תחזיות!B420</f>
        <v>417</v>
      </c>
      <c r="B417" s="10">
        <f>תחזיות!C420</f>
        <v>4.6754480000000223E-2</v>
      </c>
      <c r="C417" s="10">
        <f>תחזיות!D420</f>
        <v>4.0656069565217591E-2</v>
      </c>
      <c r="D417" s="10">
        <f>תחזיות!E420</f>
        <v>6.1715913600000297E-2</v>
      </c>
    </row>
    <row r="418" spans="1:4" x14ac:dyDescent="0.2">
      <c r="A418">
        <f>תחזיות!B421</f>
        <v>418</v>
      </c>
      <c r="B418" s="10">
        <f>תחזיות!C421</f>
        <v>4.6782780000000225E-2</v>
      </c>
      <c r="C418" s="10">
        <f>תחזיות!D421</f>
        <v>4.0680678260869761E-2</v>
      </c>
      <c r="D418" s="10">
        <f>תחזיות!E421</f>
        <v>6.1753269600000299E-2</v>
      </c>
    </row>
    <row r="419" spans="1:4" x14ac:dyDescent="0.2">
      <c r="A419">
        <f>תחזיות!B422</f>
        <v>419</v>
      </c>
      <c r="B419" s="10">
        <f>תחזיות!C422</f>
        <v>4.6811080000000227E-2</v>
      </c>
      <c r="C419" s="10">
        <f>תחזיות!D422</f>
        <v>4.0705286956521938E-2</v>
      </c>
      <c r="D419" s="10">
        <f>תחזיות!E422</f>
        <v>6.1790625600000301E-2</v>
      </c>
    </row>
    <row r="420" spans="1:4" x14ac:dyDescent="0.2">
      <c r="A420">
        <f>תחזיות!B423</f>
        <v>420</v>
      </c>
      <c r="B420" s="10">
        <f>תחזיות!C423</f>
        <v>4.6839380000000229E-2</v>
      </c>
      <c r="C420" s="10">
        <f>תחזיות!D423</f>
        <v>4.0729895652174115E-2</v>
      </c>
      <c r="D420" s="10">
        <f>תחזיות!E423</f>
        <v>6.1827981600000304E-2</v>
      </c>
    </row>
    <row r="421" spans="1:4" x14ac:dyDescent="0.2">
      <c r="A421">
        <f>תחזיות!B424</f>
        <v>421</v>
      </c>
      <c r="B421" s="10">
        <f>תחזיות!C424</f>
        <v>4.6867680000000231E-2</v>
      </c>
      <c r="C421" s="10">
        <f>תחזיות!D424</f>
        <v>4.0754504347826292E-2</v>
      </c>
      <c r="D421" s="10">
        <f>תחזיות!E424</f>
        <v>6.1865337600000306E-2</v>
      </c>
    </row>
    <row r="422" spans="1:4" x14ac:dyDescent="0.2">
      <c r="A422">
        <f>תחזיות!B425</f>
        <v>422</v>
      </c>
      <c r="B422" s="10">
        <f>תחזיות!C425</f>
        <v>4.6895980000000233E-2</v>
      </c>
      <c r="C422" s="10">
        <f>תחזיות!D425</f>
        <v>4.077911304347847E-2</v>
      </c>
      <c r="D422" s="10">
        <f>תחזיות!E425</f>
        <v>6.1902693600000308E-2</v>
      </c>
    </row>
    <row r="423" spans="1:4" x14ac:dyDescent="0.2">
      <c r="A423">
        <f>תחזיות!B426</f>
        <v>423</v>
      </c>
      <c r="B423" s="10">
        <f>תחזיות!C426</f>
        <v>4.6924280000000235E-2</v>
      </c>
      <c r="C423" s="10">
        <f>תחזיות!D426</f>
        <v>4.080372173913064E-2</v>
      </c>
      <c r="D423" s="10">
        <f>תחזיות!E426</f>
        <v>6.194004960000031E-2</v>
      </c>
    </row>
    <row r="424" spans="1:4" x14ac:dyDescent="0.2">
      <c r="A424">
        <f>תחזיות!B427</f>
        <v>424</v>
      </c>
      <c r="B424" s="10">
        <f>תחזיות!C427</f>
        <v>4.6952580000000237E-2</v>
      </c>
      <c r="C424" s="10">
        <f>תחזיות!D427</f>
        <v>4.0828330434782817E-2</v>
      </c>
      <c r="D424" s="10">
        <f>תחזיות!E427</f>
        <v>6.1977405600000313E-2</v>
      </c>
    </row>
    <row r="425" spans="1:4" x14ac:dyDescent="0.2">
      <c r="A425">
        <f>תחזיות!B428</f>
        <v>425</v>
      </c>
      <c r="B425" s="10">
        <f>תחזיות!C428</f>
        <v>4.6980880000000239E-2</v>
      </c>
      <c r="C425" s="10">
        <f>תחזיות!D428</f>
        <v>4.0852939130434994E-2</v>
      </c>
      <c r="D425" s="10">
        <f>תחזיות!E428</f>
        <v>6.2014761600000315E-2</v>
      </c>
    </row>
    <row r="426" spans="1:4" x14ac:dyDescent="0.2">
      <c r="A426">
        <f>תחזיות!B429</f>
        <v>426</v>
      </c>
      <c r="B426" s="10">
        <f>תחזיות!C429</f>
        <v>4.700918000000024E-2</v>
      </c>
      <c r="C426" s="10">
        <f>תחזיות!D429</f>
        <v>4.0877547826087171E-2</v>
      </c>
      <c r="D426" s="10">
        <f>תחזיות!E429</f>
        <v>6.2052117600000317E-2</v>
      </c>
    </row>
    <row r="427" spans="1:4" x14ac:dyDescent="0.2">
      <c r="A427">
        <f>תחזיות!B430</f>
        <v>427</v>
      </c>
      <c r="B427" s="10">
        <f>תחזיות!C430</f>
        <v>4.7037480000000242E-2</v>
      </c>
      <c r="C427" s="10">
        <f>תחזיות!D430</f>
        <v>4.0902156521739341E-2</v>
      </c>
      <c r="D427" s="10">
        <f>תחזיות!E430</f>
        <v>6.2089473600000326E-2</v>
      </c>
    </row>
    <row r="428" spans="1:4" x14ac:dyDescent="0.2">
      <c r="A428">
        <f>תחזיות!B431</f>
        <v>428</v>
      </c>
      <c r="B428" s="10">
        <f>תחזיות!C431</f>
        <v>4.7065780000000244E-2</v>
      </c>
      <c r="C428" s="10">
        <f>תחזיות!D431</f>
        <v>4.0926765217391518E-2</v>
      </c>
      <c r="D428" s="10">
        <f>תחזיות!E431</f>
        <v>6.2126829600000329E-2</v>
      </c>
    </row>
    <row r="429" spans="1:4" x14ac:dyDescent="0.2">
      <c r="A429">
        <f>תחזיות!B432</f>
        <v>429</v>
      </c>
      <c r="B429" s="10">
        <f>תחזיות!C432</f>
        <v>4.7094080000000246E-2</v>
      </c>
      <c r="C429" s="10">
        <f>תחזיות!D432</f>
        <v>4.0951373913043695E-2</v>
      </c>
      <c r="D429" s="10">
        <f>תחזיות!E432</f>
        <v>6.2164185600000331E-2</v>
      </c>
    </row>
    <row r="430" spans="1:4" x14ac:dyDescent="0.2">
      <c r="A430">
        <f>תחזיות!B433</f>
        <v>430</v>
      </c>
      <c r="B430" s="10">
        <f>תחזיות!C433</f>
        <v>4.7122380000000248E-2</v>
      </c>
      <c r="C430" s="10">
        <f>תחזיות!D433</f>
        <v>4.0975982608695873E-2</v>
      </c>
      <c r="D430" s="10">
        <f>תחזיות!E433</f>
        <v>6.2201541600000333E-2</v>
      </c>
    </row>
    <row r="431" spans="1:4" x14ac:dyDescent="0.2">
      <c r="A431">
        <f>תחזיות!B434</f>
        <v>431</v>
      </c>
      <c r="B431" s="10">
        <f>תחזיות!C434</f>
        <v>4.715068000000025E-2</v>
      </c>
      <c r="C431" s="10">
        <f>תחזיות!D434</f>
        <v>4.100059130434805E-2</v>
      </c>
      <c r="D431" s="10">
        <f>תחזיות!E434</f>
        <v>6.2238897600000335E-2</v>
      </c>
    </row>
    <row r="432" spans="1:4" x14ac:dyDescent="0.2">
      <c r="A432">
        <f>תחזיות!B435</f>
        <v>432</v>
      </c>
      <c r="B432" s="10">
        <f>תחזיות!C435</f>
        <v>4.7178980000000252E-2</v>
      </c>
      <c r="C432" s="10">
        <f>תחזיות!D435</f>
        <v>4.102520000000022E-2</v>
      </c>
      <c r="D432" s="10">
        <f>תחזיות!E435</f>
        <v>6.2276253600000338E-2</v>
      </c>
    </row>
    <row r="433" spans="1:4" x14ac:dyDescent="0.2">
      <c r="A433">
        <f>תחזיות!B436</f>
        <v>433</v>
      </c>
      <c r="B433" s="10">
        <f>תחזיות!C436</f>
        <v>4.7207280000000254E-2</v>
      </c>
      <c r="C433" s="10">
        <f>תחזיות!D436</f>
        <v>4.1049808695652397E-2</v>
      </c>
      <c r="D433" s="10">
        <f>תחזיות!E436</f>
        <v>6.231360960000034E-2</v>
      </c>
    </row>
    <row r="434" spans="1:4" x14ac:dyDescent="0.2">
      <c r="A434">
        <f>תחזיות!B437</f>
        <v>434</v>
      </c>
      <c r="B434" s="10">
        <f>תחזיות!C437</f>
        <v>4.7235580000000256E-2</v>
      </c>
      <c r="C434" s="10">
        <f>תחזיות!D437</f>
        <v>4.1074417391304574E-2</v>
      </c>
      <c r="D434" s="10">
        <f>תחזיות!E437</f>
        <v>6.2350965600000342E-2</v>
      </c>
    </row>
    <row r="435" spans="1:4" x14ac:dyDescent="0.2">
      <c r="A435">
        <f>תחזיות!B438</f>
        <v>435</v>
      </c>
      <c r="B435" s="10">
        <f>תחזיות!C438</f>
        <v>4.7263880000000258E-2</v>
      </c>
      <c r="C435" s="10">
        <f>תחזיות!D438</f>
        <v>4.1099026086956751E-2</v>
      </c>
      <c r="D435" s="10">
        <f>תחזיות!E438</f>
        <v>6.2388321600000345E-2</v>
      </c>
    </row>
    <row r="436" spans="1:4" x14ac:dyDescent="0.2">
      <c r="A436">
        <f>תחזיות!B439</f>
        <v>436</v>
      </c>
      <c r="B436" s="10">
        <f>תחזיות!C439</f>
        <v>4.729218000000026E-2</v>
      </c>
      <c r="C436" s="10">
        <f>תחזיות!D439</f>
        <v>4.1123634782608928E-2</v>
      </c>
      <c r="D436" s="10">
        <f>תחזיות!E439</f>
        <v>6.2425677600000347E-2</v>
      </c>
    </row>
    <row r="437" spans="1:4" x14ac:dyDescent="0.2">
      <c r="A437">
        <f>תחזיות!B440</f>
        <v>437</v>
      </c>
      <c r="B437" s="10">
        <f>תחזיות!C440</f>
        <v>4.7320480000000262E-2</v>
      </c>
      <c r="C437" s="10">
        <f>תחזיות!D440</f>
        <v>4.1148243478261098E-2</v>
      </c>
      <c r="D437" s="10">
        <f>תחזיות!E440</f>
        <v>6.2463033600000349E-2</v>
      </c>
    </row>
    <row r="438" spans="1:4" x14ac:dyDescent="0.2">
      <c r="A438">
        <f>תחזיות!B441</f>
        <v>438</v>
      </c>
      <c r="B438" s="10">
        <f>תחזיות!C441</f>
        <v>4.7348780000000264E-2</v>
      </c>
      <c r="C438" s="10">
        <f>תחזיות!D441</f>
        <v>4.1172852173913276E-2</v>
      </c>
      <c r="D438" s="10">
        <f>תחזיות!E441</f>
        <v>6.2500389600000344E-2</v>
      </c>
    </row>
    <row r="439" spans="1:4" x14ac:dyDescent="0.2">
      <c r="A439">
        <f>תחזיות!B442</f>
        <v>439</v>
      </c>
      <c r="B439" s="10">
        <f>תחזיות!C442</f>
        <v>4.7377080000000266E-2</v>
      </c>
      <c r="C439" s="10">
        <f>תחזיות!D442</f>
        <v>4.1197460869565453E-2</v>
      </c>
      <c r="D439" s="10">
        <f>תחזיות!E442</f>
        <v>6.2537745600000347E-2</v>
      </c>
    </row>
    <row r="440" spans="1:4" x14ac:dyDescent="0.2">
      <c r="A440">
        <f>תחזיות!B443</f>
        <v>440</v>
      </c>
      <c r="B440" s="10">
        <f>תחזיות!C443</f>
        <v>4.7405380000000268E-2</v>
      </c>
      <c r="C440" s="10">
        <f>תחזיות!D443</f>
        <v>4.122206956521763E-2</v>
      </c>
      <c r="D440" s="10">
        <f>תחזיות!E443</f>
        <v>6.2575101600000363E-2</v>
      </c>
    </row>
    <row r="441" spans="1:4" x14ac:dyDescent="0.2">
      <c r="A441">
        <f>תחזיות!B444</f>
        <v>441</v>
      </c>
      <c r="B441" s="10">
        <f>תחזיות!C444</f>
        <v>4.743368000000027E-2</v>
      </c>
      <c r="C441" s="10">
        <f>תחזיות!D444</f>
        <v>4.12466782608698E-2</v>
      </c>
      <c r="D441" s="10">
        <f>תחזיות!E444</f>
        <v>6.2612457600000365E-2</v>
      </c>
    </row>
    <row r="442" spans="1:4" x14ac:dyDescent="0.2">
      <c r="A442">
        <f>תחזיות!B445</f>
        <v>442</v>
      </c>
      <c r="B442" s="10">
        <f>תחזיות!C445</f>
        <v>4.7461980000000271E-2</v>
      </c>
      <c r="C442" s="10">
        <f>תחזיות!D445</f>
        <v>4.1271286956521977E-2</v>
      </c>
      <c r="D442" s="10">
        <f>תחזיות!E445</f>
        <v>6.2649813600000367E-2</v>
      </c>
    </row>
    <row r="443" spans="1:4" x14ac:dyDescent="0.2">
      <c r="A443">
        <f>תחזיות!B446</f>
        <v>443</v>
      </c>
      <c r="B443" s="10">
        <f>תחזיות!C446</f>
        <v>4.7490280000000273E-2</v>
      </c>
      <c r="C443" s="10">
        <f>תחזיות!D446</f>
        <v>4.1295895652174154E-2</v>
      </c>
      <c r="D443" s="10">
        <f>תחזיות!E446</f>
        <v>6.268716960000037E-2</v>
      </c>
    </row>
    <row r="444" spans="1:4" x14ac:dyDescent="0.2">
      <c r="A444">
        <f>תחזיות!B447</f>
        <v>444</v>
      </c>
      <c r="B444" s="10">
        <f>תחזיות!C447</f>
        <v>4.7518580000000275E-2</v>
      </c>
      <c r="C444" s="10">
        <f>תחזיות!D447</f>
        <v>4.1320504347826331E-2</v>
      </c>
      <c r="D444" s="10">
        <f>תחזיות!E447</f>
        <v>6.2724525600000372E-2</v>
      </c>
    </row>
    <row r="445" spans="1:4" x14ac:dyDescent="0.2">
      <c r="A445">
        <f>תחזיות!B448</f>
        <v>445</v>
      </c>
      <c r="B445" s="10">
        <f>תחזיות!C448</f>
        <v>4.7546880000000277E-2</v>
      </c>
      <c r="C445" s="10">
        <f>תחזיות!D448</f>
        <v>4.1345113043478508E-2</v>
      </c>
      <c r="D445" s="10">
        <f>תחזיות!E448</f>
        <v>6.2761881600000374E-2</v>
      </c>
    </row>
    <row r="446" spans="1:4" x14ac:dyDescent="0.2">
      <c r="A446">
        <f>תחזיות!B449</f>
        <v>446</v>
      </c>
      <c r="B446" s="10">
        <f>תחזיות!C449</f>
        <v>4.7575180000000279E-2</v>
      </c>
      <c r="C446" s="10">
        <f>תחזיות!D449</f>
        <v>4.1369721739130678E-2</v>
      </c>
      <c r="D446" s="10">
        <f>תחזיות!E449</f>
        <v>6.2799237600000377E-2</v>
      </c>
    </row>
    <row r="447" spans="1:4" x14ac:dyDescent="0.2">
      <c r="A447">
        <f>תחזיות!B450</f>
        <v>447</v>
      </c>
      <c r="B447" s="10">
        <f>תחזיות!C450</f>
        <v>4.7603480000000281E-2</v>
      </c>
      <c r="C447" s="10">
        <f>תחזיות!D450</f>
        <v>4.1394330434782856E-2</v>
      </c>
      <c r="D447" s="10">
        <f>תחזיות!E450</f>
        <v>6.2836593600000379E-2</v>
      </c>
    </row>
    <row r="448" spans="1:4" x14ac:dyDescent="0.2">
      <c r="A448">
        <f>תחזיות!B451</f>
        <v>448</v>
      </c>
      <c r="B448" s="10">
        <f>תחזיות!C451</f>
        <v>4.7631780000000283E-2</v>
      </c>
      <c r="C448" s="10">
        <f>תחזיות!D451</f>
        <v>4.1418939130435033E-2</v>
      </c>
      <c r="D448" s="10">
        <f>תחזיות!E451</f>
        <v>6.2873949600000381E-2</v>
      </c>
    </row>
    <row r="449" spans="1:4" x14ac:dyDescent="0.2">
      <c r="A449">
        <f>תחזיות!B452</f>
        <v>449</v>
      </c>
      <c r="B449" s="10">
        <f>תחזיות!C452</f>
        <v>4.7660080000000285E-2</v>
      </c>
      <c r="C449" s="10">
        <f>תחזיות!D452</f>
        <v>4.144354782608721E-2</v>
      </c>
      <c r="D449" s="10">
        <f>תחזיות!E452</f>
        <v>6.2911305600000383E-2</v>
      </c>
    </row>
    <row r="450" spans="1:4" x14ac:dyDescent="0.2">
      <c r="A450">
        <f>תחזיות!B453</f>
        <v>450</v>
      </c>
      <c r="B450" s="10">
        <f>תחזיות!C453</f>
        <v>4.7688380000000287E-2</v>
      </c>
      <c r="C450" s="10">
        <f>תחזיות!D453</f>
        <v>4.146815652173938E-2</v>
      </c>
      <c r="D450" s="10">
        <f>תחזיות!E453</f>
        <v>6.2948661600000386E-2</v>
      </c>
    </row>
    <row r="451" spans="1:4" x14ac:dyDescent="0.2">
      <c r="A451">
        <f>תחזיות!B454</f>
        <v>451</v>
      </c>
      <c r="B451" s="10">
        <f>תחזיות!C454</f>
        <v>4.7716680000000289E-2</v>
      </c>
      <c r="C451" s="10">
        <f>תחזיות!D454</f>
        <v>4.1492765217391557E-2</v>
      </c>
      <c r="D451" s="10">
        <f>תחזיות!E454</f>
        <v>6.2986017600000388E-2</v>
      </c>
    </row>
    <row r="452" spans="1:4" x14ac:dyDescent="0.2">
      <c r="A452">
        <f>תחזיות!B455</f>
        <v>452</v>
      </c>
      <c r="B452" s="10">
        <f>תחזיות!C455</f>
        <v>4.7744980000000291E-2</v>
      </c>
      <c r="C452" s="10">
        <f>תחזיות!D455</f>
        <v>4.1517373913043734E-2</v>
      </c>
      <c r="D452" s="10">
        <f>תחזיות!E455</f>
        <v>6.302337360000039E-2</v>
      </c>
    </row>
    <row r="453" spans="1:4" x14ac:dyDescent="0.2">
      <c r="A453">
        <f>תחזיות!B456</f>
        <v>453</v>
      </c>
      <c r="B453" s="10">
        <f>תחזיות!C456</f>
        <v>4.7773280000000293E-2</v>
      </c>
      <c r="C453" s="10">
        <f>תחזיות!D456</f>
        <v>4.1541982608695911E-2</v>
      </c>
      <c r="D453" s="10">
        <f>תחזיות!E456</f>
        <v>6.3060729600000393E-2</v>
      </c>
    </row>
    <row r="454" spans="1:4" x14ac:dyDescent="0.2">
      <c r="A454">
        <f>תחזיות!B457</f>
        <v>454</v>
      </c>
      <c r="B454" s="10">
        <f>תחזיות!C457</f>
        <v>4.7801580000000295E-2</v>
      </c>
      <c r="C454" s="10">
        <f>תחזיות!D457</f>
        <v>4.1566591304348088E-2</v>
      </c>
      <c r="D454" s="10">
        <f>תחזיות!E457</f>
        <v>6.3098085600000395E-2</v>
      </c>
    </row>
    <row r="455" spans="1:4" x14ac:dyDescent="0.2">
      <c r="A455">
        <f>תחזיות!B458</f>
        <v>455</v>
      </c>
      <c r="B455" s="10">
        <f>תחזיות!C458</f>
        <v>4.7829880000000297E-2</v>
      </c>
      <c r="C455" s="10">
        <f>תחזיות!D458</f>
        <v>4.1591200000000259E-2</v>
      </c>
      <c r="D455" s="10">
        <f>תחזיות!E458</f>
        <v>6.3135441600000397E-2</v>
      </c>
    </row>
    <row r="456" spans="1:4" x14ac:dyDescent="0.2">
      <c r="A456">
        <f>תחזיות!B459</f>
        <v>456</v>
      </c>
      <c r="B456" s="10">
        <f>תחזיות!C459</f>
        <v>4.7858180000000299E-2</v>
      </c>
      <c r="C456" s="10">
        <f>תחזיות!D459</f>
        <v>4.1615808695652436E-2</v>
      </c>
      <c r="D456" s="10">
        <f>תחזיות!E459</f>
        <v>6.3172797600000399E-2</v>
      </c>
    </row>
    <row r="457" spans="1:4" x14ac:dyDescent="0.2">
      <c r="A457">
        <f>תחזיות!B460</f>
        <v>457</v>
      </c>
      <c r="B457" s="10">
        <f>תחזיות!C460</f>
        <v>4.78864800000003E-2</v>
      </c>
      <c r="C457" s="10">
        <f>תחזיות!D460</f>
        <v>4.1640417391304613E-2</v>
      </c>
      <c r="D457" s="10">
        <f>תחזיות!E460</f>
        <v>6.3210153600000402E-2</v>
      </c>
    </row>
    <row r="458" spans="1:4" x14ac:dyDescent="0.2">
      <c r="A458">
        <f>תחזיות!B461</f>
        <v>458</v>
      </c>
      <c r="B458" s="10">
        <f>תחזיות!C461</f>
        <v>4.7914780000000302E-2</v>
      </c>
      <c r="C458" s="10">
        <f>תחזיות!D461</f>
        <v>4.166502608695679E-2</v>
      </c>
      <c r="D458" s="10">
        <f>תחזיות!E461</f>
        <v>6.3247509600000404E-2</v>
      </c>
    </row>
    <row r="459" spans="1:4" x14ac:dyDescent="0.2">
      <c r="A459">
        <f>תחזיות!B462</f>
        <v>459</v>
      </c>
      <c r="B459" s="10">
        <f>תחזיות!C462</f>
        <v>4.7943080000000304E-2</v>
      </c>
      <c r="C459" s="10">
        <f>תחזיות!D462</f>
        <v>4.1689634782608967E-2</v>
      </c>
      <c r="D459" s="10">
        <f>תחזיות!E462</f>
        <v>6.3284865600000406E-2</v>
      </c>
    </row>
    <row r="460" spans="1:4" x14ac:dyDescent="0.2">
      <c r="A460">
        <f>תחזיות!B463</f>
        <v>460</v>
      </c>
      <c r="B460" s="10">
        <f>תחזיות!C463</f>
        <v>4.7971380000000306E-2</v>
      </c>
      <c r="C460" s="10">
        <f>תחזיות!D463</f>
        <v>4.1714243478261137E-2</v>
      </c>
      <c r="D460" s="10">
        <f>תחזיות!E463</f>
        <v>6.3322221600000408E-2</v>
      </c>
    </row>
    <row r="461" spans="1:4" x14ac:dyDescent="0.2">
      <c r="A461">
        <f>תחזיות!B464</f>
        <v>461</v>
      </c>
      <c r="B461" s="10">
        <f>תחזיות!C464</f>
        <v>4.7999680000000308E-2</v>
      </c>
      <c r="C461" s="10">
        <f>תחזיות!D464</f>
        <v>4.1738852173913314E-2</v>
      </c>
      <c r="D461" s="10">
        <f>תחזיות!E464</f>
        <v>6.3359577600000411E-2</v>
      </c>
    </row>
    <row r="462" spans="1:4" x14ac:dyDescent="0.2">
      <c r="A462">
        <f>תחזיות!B465</f>
        <v>462</v>
      </c>
      <c r="B462" s="10">
        <f>תחזיות!C465</f>
        <v>4.802798000000031E-2</v>
      </c>
      <c r="C462" s="10">
        <f>תחזיות!D465</f>
        <v>4.1763460869565491E-2</v>
      </c>
      <c r="D462" s="10">
        <f>תחזיות!E465</f>
        <v>6.3396933600000413E-2</v>
      </c>
    </row>
    <row r="463" spans="1:4" x14ac:dyDescent="0.2">
      <c r="A463">
        <f>תחזיות!B466</f>
        <v>463</v>
      </c>
      <c r="B463" s="10">
        <f>תחזיות!C466</f>
        <v>4.8056280000000312E-2</v>
      </c>
      <c r="C463" s="10">
        <f>תחזיות!D466</f>
        <v>4.1788069565217668E-2</v>
      </c>
      <c r="D463" s="10">
        <f>תחזיות!E466</f>
        <v>6.3434289600000415E-2</v>
      </c>
    </row>
    <row r="464" spans="1:4" x14ac:dyDescent="0.2">
      <c r="A464">
        <f>תחזיות!B467</f>
        <v>464</v>
      </c>
      <c r="B464" s="10">
        <f>תחזיות!C467</f>
        <v>4.8084580000000314E-2</v>
      </c>
      <c r="C464" s="10">
        <f>תחזיות!D467</f>
        <v>4.1812678260869839E-2</v>
      </c>
      <c r="D464" s="10">
        <f>תחזיות!E467</f>
        <v>6.3471645600000418E-2</v>
      </c>
    </row>
    <row r="465" spans="1:4" x14ac:dyDescent="0.2">
      <c r="A465">
        <f>תחזיות!B468</f>
        <v>465</v>
      </c>
      <c r="B465" s="10">
        <f>תחזיות!C468</f>
        <v>4.8112880000000316E-2</v>
      </c>
      <c r="C465" s="10">
        <f>תחזיות!D468</f>
        <v>4.1837286956522016E-2</v>
      </c>
      <c r="D465" s="10">
        <f>תחזיות!E468</f>
        <v>6.350900160000042E-2</v>
      </c>
    </row>
    <row r="466" spans="1:4" x14ac:dyDescent="0.2">
      <c r="A466">
        <f>תחזיות!B469</f>
        <v>466</v>
      </c>
      <c r="B466" s="10">
        <f>תחזיות!C469</f>
        <v>4.8141180000000318E-2</v>
      </c>
      <c r="C466" s="10">
        <f>תחזיות!D469</f>
        <v>4.1861895652174193E-2</v>
      </c>
      <c r="D466" s="10">
        <f>תחזיות!E469</f>
        <v>6.3546357600000422E-2</v>
      </c>
    </row>
    <row r="467" spans="1:4" x14ac:dyDescent="0.2">
      <c r="A467">
        <f>תחזיות!B470</f>
        <v>467</v>
      </c>
      <c r="B467" s="10">
        <f>תחזיות!C470</f>
        <v>4.816948000000032E-2</v>
      </c>
      <c r="C467" s="10">
        <f>תחזיות!D470</f>
        <v>4.188650434782637E-2</v>
      </c>
      <c r="D467" s="10">
        <f>תחזיות!E470</f>
        <v>6.3583713600000424E-2</v>
      </c>
    </row>
    <row r="468" spans="1:4" x14ac:dyDescent="0.2">
      <c r="A468">
        <f>תחזיות!B471</f>
        <v>468</v>
      </c>
      <c r="B468" s="10">
        <f>תחזיות!C471</f>
        <v>4.8197780000000322E-2</v>
      </c>
      <c r="C468" s="10">
        <f>תחזיות!D471</f>
        <v>4.1911113043478547E-2</v>
      </c>
      <c r="D468" s="10">
        <f>תחזיות!E471</f>
        <v>6.3621069600000427E-2</v>
      </c>
    </row>
    <row r="469" spans="1:4" x14ac:dyDescent="0.2">
      <c r="A469">
        <f>תחזיות!B472</f>
        <v>469</v>
      </c>
      <c r="B469" s="10">
        <f>תחזיות!C472</f>
        <v>4.8226080000000324E-2</v>
      </c>
      <c r="C469" s="10">
        <f>תחזיות!D472</f>
        <v>4.1935721739130717E-2</v>
      </c>
      <c r="D469" s="10">
        <f>תחזיות!E472</f>
        <v>6.3658425600000429E-2</v>
      </c>
    </row>
    <row r="470" spans="1:4" x14ac:dyDescent="0.2">
      <c r="A470">
        <f>תחזיות!B473</f>
        <v>470</v>
      </c>
      <c r="B470" s="10">
        <f>תחזיות!C473</f>
        <v>4.8254380000000326E-2</v>
      </c>
      <c r="C470" s="10">
        <f>תחזיות!D473</f>
        <v>4.1960330434782894E-2</v>
      </c>
      <c r="D470" s="10">
        <f>תחזיות!E473</f>
        <v>6.3695781600000431E-2</v>
      </c>
    </row>
    <row r="471" spans="1:4" x14ac:dyDescent="0.2">
      <c r="A471">
        <f>תחזיות!B474</f>
        <v>471</v>
      </c>
      <c r="B471" s="10">
        <f>תחזיות!C474</f>
        <v>4.8282680000000328E-2</v>
      </c>
      <c r="C471" s="10">
        <f>תחזיות!D474</f>
        <v>4.1984939130435071E-2</v>
      </c>
      <c r="D471" s="10">
        <f>תחזיות!E474</f>
        <v>6.3733137600000433E-2</v>
      </c>
    </row>
    <row r="472" spans="1:4" x14ac:dyDescent="0.2">
      <c r="A472">
        <f>תחזיות!B475</f>
        <v>472</v>
      </c>
      <c r="B472" s="10">
        <f>תחזיות!C475</f>
        <v>4.8310980000000329E-2</v>
      </c>
      <c r="C472" s="10">
        <f>תחזיות!D475</f>
        <v>4.2009547826087248E-2</v>
      </c>
      <c r="D472" s="10">
        <f>תחזיות!E475</f>
        <v>6.3770493600000436E-2</v>
      </c>
    </row>
    <row r="473" spans="1:4" x14ac:dyDescent="0.2">
      <c r="A473">
        <f>תחזיות!B476</f>
        <v>473</v>
      </c>
      <c r="B473" s="10">
        <f>תחזיות!C476</f>
        <v>4.8339280000000331E-2</v>
      </c>
      <c r="C473" s="10">
        <f>תחזיות!D476</f>
        <v>4.2034156521739419E-2</v>
      </c>
      <c r="D473" s="10">
        <f>תחזיות!E476</f>
        <v>6.3807849600000438E-2</v>
      </c>
    </row>
    <row r="474" spans="1:4" x14ac:dyDescent="0.2">
      <c r="A474">
        <f>תחזיות!B477</f>
        <v>474</v>
      </c>
      <c r="B474" s="10">
        <f>תחזיות!C477</f>
        <v>4.8367580000000333E-2</v>
      </c>
      <c r="C474" s="10">
        <f>תחזיות!D477</f>
        <v>4.2058765217391596E-2</v>
      </c>
      <c r="D474" s="10">
        <f>תחזיות!E477</f>
        <v>6.384520560000044E-2</v>
      </c>
    </row>
    <row r="475" spans="1:4" x14ac:dyDescent="0.2">
      <c r="A475">
        <f>תחזיות!B478</f>
        <v>475</v>
      </c>
      <c r="B475" s="10">
        <f>תחזיות!C478</f>
        <v>4.8395880000000335E-2</v>
      </c>
      <c r="C475" s="10">
        <f>תחזיות!D478</f>
        <v>4.2083373913043773E-2</v>
      </c>
      <c r="D475" s="10">
        <f>תחזיות!E478</f>
        <v>6.3882561600000443E-2</v>
      </c>
    </row>
    <row r="476" spans="1:4" x14ac:dyDescent="0.2">
      <c r="A476">
        <f>תחזיות!B479</f>
        <v>476</v>
      </c>
      <c r="B476" s="10">
        <f>תחזיות!C479</f>
        <v>4.8424180000000337E-2</v>
      </c>
      <c r="C476" s="10">
        <f>תחזיות!D479</f>
        <v>4.210798260869595E-2</v>
      </c>
      <c r="D476" s="10">
        <f>תחזיות!E479</f>
        <v>6.3919917600000445E-2</v>
      </c>
    </row>
    <row r="477" spans="1:4" x14ac:dyDescent="0.2">
      <c r="A477">
        <f>תחזיות!B480</f>
        <v>477</v>
      </c>
      <c r="B477" s="10">
        <f>תחזיות!C480</f>
        <v>4.8452480000000339E-2</v>
      </c>
      <c r="C477" s="10">
        <f>תחזיות!D480</f>
        <v>4.2132591304348127E-2</v>
      </c>
      <c r="D477" s="10">
        <f>תחזיות!E480</f>
        <v>6.3957273600000447E-2</v>
      </c>
    </row>
    <row r="478" spans="1:4" x14ac:dyDescent="0.2">
      <c r="A478">
        <f>תחזיות!B481</f>
        <v>478</v>
      </c>
      <c r="B478" s="10">
        <f>תחזיות!C481</f>
        <v>4.8480780000000341E-2</v>
      </c>
      <c r="C478" s="10">
        <f>תחזיות!D481</f>
        <v>4.2157200000000297E-2</v>
      </c>
      <c r="D478" s="10">
        <f>תחזיות!E481</f>
        <v>6.3994629600000449E-2</v>
      </c>
    </row>
    <row r="479" spans="1:4" x14ac:dyDescent="0.2">
      <c r="A479">
        <f>תחזיות!B482</f>
        <v>479</v>
      </c>
      <c r="B479" s="10">
        <f>תחזיות!C482</f>
        <v>4.8509080000000343E-2</v>
      </c>
      <c r="C479" s="10">
        <f>תחזיות!D482</f>
        <v>4.2181808695652474E-2</v>
      </c>
      <c r="D479" s="10">
        <f>תחזיות!E482</f>
        <v>6.4031985600000452E-2</v>
      </c>
    </row>
    <row r="480" spans="1:4" x14ac:dyDescent="0.2">
      <c r="A480">
        <f>תחזיות!B483</f>
        <v>480</v>
      </c>
      <c r="B480" s="10">
        <f>תחזיות!C483</f>
        <v>4.8537380000000345E-2</v>
      </c>
      <c r="C480" s="10">
        <f>תחזיות!D483</f>
        <v>4.2206417391304651E-2</v>
      </c>
      <c r="D480" s="10">
        <f>תחזיות!E483</f>
        <v>6.4069341600000454E-2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5</vt:i4>
      </vt:variant>
    </vt:vector>
  </HeadingPairs>
  <TitlesOfParts>
    <vt:vector size="5" baseType="lpstr">
      <vt:lpstr>נתוני משכנתא</vt:lpstr>
      <vt:lpstr>ניתוח תמהיל נבחר</vt:lpstr>
      <vt:lpstr>תחזיות</vt:lpstr>
      <vt:lpstr>csvCPI</vt:lpstr>
      <vt:lpstr>csvPrime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ohad azran</cp:lastModifiedBy>
  <cp:lastPrinted>2020-10-04T08:58:56Z</cp:lastPrinted>
  <dcterms:created xsi:type="dcterms:W3CDTF">2016-12-27T20:53:47Z</dcterms:created>
  <dcterms:modified xsi:type="dcterms:W3CDTF">2020-10-06T21:22:31Z</dcterms:modified>
</cp:coreProperties>
</file>